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rythomas\Documents\R_scripts\country_scorecards\country_scorecards\data\"/>
    </mc:Choice>
  </mc:AlternateContent>
  <xr:revisionPtr revIDLastSave="0" documentId="13_ncr:1_{B166B9D8-B235-4E53-BD31-AF81EA96EB94}" xr6:coauthVersionLast="47" xr6:coauthVersionMax="47" xr10:uidLastSave="{00000000-0000-0000-0000-000000000000}"/>
  <bookViews>
    <workbookView xWindow="-110" yWindow="-110" windowWidth="19420" windowHeight="10420" firstSheet="9" activeTab="21" xr2:uid="{00000000-000D-0000-FFFF-FFFF00000000}"/>
  </bookViews>
  <sheets>
    <sheet name="README" sheetId="1" r:id="rId1"/>
    <sheet name="Hectares w climate adaptive mgm" sheetId="2" r:id="rId2"/>
    <sheet name="ARCHIVED-EG.3.1-1415 PSI" sheetId="3" state="hidden" r:id="rId3"/>
    <sheet name="EG.3.2-25 Adaptation Hectares" sheetId="4" r:id="rId4"/>
    <sheet name="Hectares of Cultivated Land-USD" sheetId="5" state="hidden" r:id="rId5"/>
    <sheet name="Hectares of Cultivated Land by " sheetId="6" state="hidden" r:id="rId6"/>
    <sheet name="Hectares Details" sheetId="7" r:id="rId7"/>
    <sheet name="Total and Adaptive Hectares by " sheetId="8" r:id="rId8"/>
    <sheet name="Sales-OCS Comments" sheetId="9" r:id="rId9"/>
    <sheet name="Sales Details" sheetId="10" r:id="rId10"/>
    <sheet name="Adaptation Hectares Country Tar" sheetId="11" state="hidden" r:id="rId11"/>
    <sheet name="EG.3.2-25 USDA CroplandPasture " sheetId="12" state="hidden" r:id="rId12"/>
    <sheet name="EG.3.2-25 Total Summed Hectares" sheetId="13" state="hidden" r:id="rId13"/>
    <sheet name="EG.3.2-26 Sales" sheetId="14" state="hidden" r:id="rId14"/>
    <sheet name="EG.3.2-26 No USDA" sheetId="15" state="hidden" r:id="rId15"/>
    <sheet name="EG.3.2-26 Sales USDA Disaggrega" sheetId="16" state="hidden" r:id="rId16"/>
    <sheet name="Sheet18" sheetId="17" state="hidden" r:id="rId17"/>
    <sheet name="for Ellie at USDA_dont touch" sheetId="18" state="hidden" r:id="rId18"/>
    <sheet name="Rolldown Country Targets SALES" sheetId="19" state="hidden" r:id="rId19"/>
    <sheet name="Mission response" sheetId="20" r:id="rId20"/>
    <sheet name="FINAL RO TARGETS" sheetId="21" r:id="rId21"/>
    <sheet name="FY24 budget" sheetId="22" r:id="rId22"/>
    <sheet name="CH sales - ARCHIVE" sheetId="23" state="hidden" r:id="rId23"/>
    <sheet name="Rolldown Country Targets PSI" sheetId="24" state="hidden" r:id="rId24"/>
    <sheet name="USDA Budget" sheetId="25" r:id="rId25"/>
    <sheet name="CH hectares" sheetId="26" state="hidden" r:id="rId26"/>
  </sheets>
  <definedNames>
    <definedName name="_xlnm._FilterDatabase" localSheetId="10" hidden="1">'Adaptation Hectares Country Tar'!$A$4:$Z$93</definedName>
    <definedName name="_xlnm._FilterDatabase" localSheetId="25" hidden="1">'CH hectares'!$A$4:$M$42</definedName>
    <definedName name="_xlnm._FilterDatabase" localSheetId="22" hidden="1">'CH sales - ARCHIVE'!$A$4:$K$41</definedName>
    <definedName name="_xlnm._FilterDatabase" localSheetId="3" hidden="1">'EG.3.2-25 Adaptation Hectares'!$A$2:$N$38</definedName>
    <definedName name="_xlnm._FilterDatabase" localSheetId="13" hidden="1">'EG.3.2-26 Sales'!$A$2:$N$45</definedName>
    <definedName name="_xlnm._FilterDatabase" localSheetId="15" hidden="1">'EG.3.2-26 Sales USDA Disaggrega'!$A$2:$M$1001</definedName>
    <definedName name="_xlnm._FilterDatabase" localSheetId="20" hidden="1">'FINAL RO TARGETS'!$A$2:$F$1001</definedName>
    <definedName name="_xlnm._FilterDatabase" localSheetId="17" hidden="1">'for Ellie at USDA_dont touch'!$A$3:$Z$1002</definedName>
    <definedName name="_xlnm._FilterDatabase" localSheetId="6" hidden="1">'Hectares Details'!$A$4:$W$65</definedName>
    <definedName name="_xlnm._FilterDatabase" localSheetId="4" hidden="1">'Hectares of Cultivated Land-USD'!$A$2:$P$113</definedName>
    <definedName name="_xlnm._FilterDatabase" localSheetId="1" hidden="1">'Hectares w climate adaptive mgm'!$A$2:$AE$39</definedName>
    <definedName name="_xlnm._FilterDatabase" localSheetId="19" hidden="1">'Mission response'!$A$1:$G$42</definedName>
    <definedName name="_xlnm._FilterDatabase" localSheetId="23" hidden="1">'Rolldown Country Targets PSI'!$A$4:$P$43</definedName>
    <definedName name="_xlnm._FilterDatabase" localSheetId="18" hidden="1">'Rolldown Country Targets SALES'!$A$3:$X$53</definedName>
    <definedName name="_xlnm._FilterDatabase" localSheetId="9" hidden="1">'Sales Details'!$A$4:$Q$46</definedName>
    <definedName name="_xlnm._FilterDatabase" localSheetId="8" hidden="1">'Sales-OCS Comments'!$A$2:$AA$39</definedName>
    <definedName name="_xlnm._FilterDatabase" localSheetId="16" hidden="1">Sheet18!$A$3:$Z$1002</definedName>
    <definedName name="_xlnm._FilterDatabase" localSheetId="7" hidden="1">'Total and Adaptive Hectares by '!$B$3:$R$60</definedName>
    <definedName name="_xlnm._FilterDatabase" localSheetId="24" hidden="1">'USDA Budget'!$A$1:$L$40</definedName>
    <definedName name="Z_6688ADFB_F633_409D_8D23_A0ADC946981B_.wvu.FilterData" localSheetId="2" hidden="1">'ARCHIVED-EG.3.1-1415 PSI'!$A$2:$J$41</definedName>
  </definedNames>
  <calcPr calcId="191029"/>
  <customWorkbookViews>
    <customWorkbookView name="Filter 1" guid="{6688ADFB-F633-409D-8D23-A0ADC946981B}"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6" i="26" l="1"/>
  <c r="F46" i="26"/>
  <c r="E46" i="26"/>
  <c r="D46" i="26"/>
  <c r="C46" i="26"/>
  <c r="M42" i="26"/>
  <c r="J42" i="26"/>
  <c r="I42" i="26"/>
  <c r="E42" i="26"/>
  <c r="M41" i="26"/>
  <c r="J41" i="26"/>
  <c r="I41" i="26"/>
  <c r="E41" i="26"/>
  <c r="M40" i="26"/>
  <c r="J40" i="26"/>
  <c r="I40" i="26"/>
  <c r="E40" i="26"/>
  <c r="M39" i="26"/>
  <c r="J39" i="26"/>
  <c r="I39" i="26"/>
  <c r="E39" i="26"/>
  <c r="M38" i="26"/>
  <c r="J38" i="26"/>
  <c r="I38" i="26"/>
  <c r="E38" i="26"/>
  <c r="M37" i="26"/>
  <c r="J37" i="26"/>
  <c r="I37" i="26"/>
  <c r="E37" i="26"/>
  <c r="M36" i="26"/>
  <c r="J36" i="26"/>
  <c r="I36" i="26"/>
  <c r="E36" i="26"/>
  <c r="M35" i="26"/>
  <c r="J35" i="26"/>
  <c r="I35" i="26"/>
  <c r="E35" i="26"/>
  <c r="L34" i="26"/>
  <c r="M34" i="26" s="1"/>
  <c r="J34" i="26"/>
  <c r="I34" i="26"/>
  <c r="E34" i="26"/>
  <c r="M33" i="26"/>
  <c r="J33" i="26"/>
  <c r="I33" i="26"/>
  <c r="E33" i="26"/>
  <c r="M32" i="26"/>
  <c r="J32" i="26"/>
  <c r="I32" i="26"/>
  <c r="E32" i="26"/>
  <c r="M31" i="26"/>
  <c r="L31" i="26"/>
  <c r="J31" i="26"/>
  <c r="I31" i="26"/>
  <c r="E31" i="26"/>
  <c r="M30" i="26"/>
  <c r="J30" i="26"/>
  <c r="I30" i="26"/>
  <c r="E30" i="26"/>
  <c r="M29" i="26"/>
  <c r="L29" i="26"/>
  <c r="J29" i="26"/>
  <c r="I29" i="26"/>
  <c r="E29" i="26"/>
  <c r="M28" i="26"/>
  <c r="L28" i="26"/>
  <c r="J28" i="26"/>
  <c r="I28" i="26"/>
  <c r="E28" i="26"/>
  <c r="M27" i="26"/>
  <c r="J27" i="26"/>
  <c r="I27" i="26"/>
  <c r="E27" i="26"/>
  <c r="M26" i="26"/>
  <c r="J26" i="26"/>
  <c r="I26" i="26"/>
  <c r="E26" i="26"/>
  <c r="M25" i="26"/>
  <c r="L25" i="26"/>
  <c r="J25" i="26"/>
  <c r="I25" i="26"/>
  <c r="E25" i="26"/>
  <c r="M24" i="26"/>
  <c r="J24" i="26"/>
  <c r="I24" i="26"/>
  <c r="E24" i="26"/>
  <c r="M23" i="26"/>
  <c r="J23" i="26"/>
  <c r="I23" i="26"/>
  <c r="E23" i="26"/>
  <c r="M22" i="26"/>
  <c r="J22" i="26"/>
  <c r="I22" i="26"/>
  <c r="E22" i="26"/>
  <c r="M21" i="26"/>
  <c r="J21" i="26"/>
  <c r="I21" i="26"/>
  <c r="E21" i="26"/>
  <c r="M20" i="26"/>
  <c r="L20" i="26"/>
  <c r="J20" i="26"/>
  <c r="I20" i="26"/>
  <c r="E20" i="26"/>
  <c r="L19" i="26"/>
  <c r="M19" i="26" s="1"/>
  <c r="J19" i="26"/>
  <c r="I19" i="26"/>
  <c r="E19" i="26"/>
  <c r="L18" i="26"/>
  <c r="M18" i="26" s="1"/>
  <c r="J18" i="26"/>
  <c r="I18" i="26"/>
  <c r="E18" i="26"/>
  <c r="M17" i="26"/>
  <c r="J17" i="26"/>
  <c r="I17" i="26"/>
  <c r="E17" i="26"/>
  <c r="M16" i="26"/>
  <c r="L16" i="26"/>
  <c r="J16" i="26"/>
  <c r="I16" i="26"/>
  <c r="E16" i="26"/>
  <c r="M15" i="26"/>
  <c r="L15" i="26"/>
  <c r="J15" i="26"/>
  <c r="I15" i="26"/>
  <c r="E15" i="26"/>
  <c r="L14" i="26"/>
  <c r="M14" i="26" s="1"/>
  <c r="J14" i="26"/>
  <c r="I14" i="26"/>
  <c r="E14" i="26"/>
  <c r="L13" i="26"/>
  <c r="M13" i="26" s="1"/>
  <c r="J13" i="26"/>
  <c r="I13" i="26"/>
  <c r="E13" i="26"/>
  <c r="M12" i="26"/>
  <c r="L12" i="26"/>
  <c r="J12" i="26"/>
  <c r="I12" i="26"/>
  <c r="E12" i="26"/>
  <c r="L11" i="26"/>
  <c r="M11" i="26" s="1"/>
  <c r="J11" i="26"/>
  <c r="I11" i="26"/>
  <c r="E11" i="26"/>
  <c r="L10" i="26"/>
  <c r="M10" i="26" s="1"/>
  <c r="J10" i="26"/>
  <c r="I10" i="26"/>
  <c r="E10" i="26"/>
  <c r="M9" i="26"/>
  <c r="L9" i="26"/>
  <c r="J9" i="26"/>
  <c r="I9" i="26"/>
  <c r="E9" i="26"/>
  <c r="L8" i="26"/>
  <c r="M8" i="26" s="1"/>
  <c r="J8" i="26"/>
  <c r="I8" i="26"/>
  <c r="E8" i="26"/>
  <c r="L7" i="26"/>
  <c r="M7" i="26" s="1"/>
  <c r="M5" i="26" s="1"/>
  <c r="J7" i="26"/>
  <c r="I7" i="26"/>
  <c r="E7" i="26"/>
  <c r="M6" i="26"/>
  <c r="J6" i="26"/>
  <c r="I6" i="26"/>
  <c r="E6" i="26"/>
  <c r="L5" i="26"/>
  <c r="J5" i="26"/>
  <c r="H5" i="26"/>
  <c r="G5" i="26"/>
  <c r="F5" i="26"/>
  <c r="I5" i="26" s="1"/>
  <c r="D5" i="26"/>
  <c r="C5" i="26"/>
  <c r="L40" i="25"/>
  <c r="K40" i="25"/>
  <c r="J40" i="25"/>
  <c r="I40" i="25"/>
  <c r="H40" i="25"/>
  <c r="L39" i="25"/>
  <c r="K39" i="25"/>
  <c r="J39" i="25"/>
  <c r="I39" i="25"/>
  <c r="H39" i="25"/>
  <c r="L38" i="25"/>
  <c r="K38" i="25"/>
  <c r="J38" i="25"/>
  <c r="I38" i="25"/>
  <c r="H38" i="25"/>
  <c r="L37" i="25"/>
  <c r="K37" i="25"/>
  <c r="J37" i="25"/>
  <c r="I37" i="25"/>
  <c r="H37" i="25"/>
  <c r="L36" i="25"/>
  <c r="K36" i="25"/>
  <c r="J36" i="25"/>
  <c r="I36" i="25"/>
  <c r="H36" i="25"/>
  <c r="L35" i="25"/>
  <c r="K35" i="25"/>
  <c r="J35" i="25"/>
  <c r="I35" i="25"/>
  <c r="H35" i="25"/>
  <c r="L34" i="25"/>
  <c r="K34" i="25"/>
  <c r="J34" i="25"/>
  <c r="I34" i="25"/>
  <c r="H34" i="25"/>
  <c r="L33" i="25"/>
  <c r="K33" i="25"/>
  <c r="J33" i="25"/>
  <c r="I33" i="25"/>
  <c r="H33" i="25"/>
  <c r="L32" i="25"/>
  <c r="K32" i="25"/>
  <c r="J32" i="25"/>
  <c r="I32" i="25"/>
  <c r="H32" i="25"/>
  <c r="L31" i="25"/>
  <c r="K31" i="25"/>
  <c r="J31" i="25"/>
  <c r="I31" i="25"/>
  <c r="H31" i="25"/>
  <c r="L30" i="25"/>
  <c r="J30" i="25"/>
  <c r="I30" i="25"/>
  <c r="H30" i="25"/>
  <c r="F30" i="25"/>
  <c r="K30" i="25" s="1"/>
  <c r="H29" i="25"/>
  <c r="F29" i="25"/>
  <c r="L29" i="25" s="1"/>
  <c r="F38" i="22" s="1"/>
  <c r="G38" i="22" s="1"/>
  <c r="C14" i="24" s="1"/>
  <c r="L28" i="25"/>
  <c r="K28" i="25"/>
  <c r="J28" i="25"/>
  <c r="I28" i="25"/>
  <c r="H28" i="25"/>
  <c r="L27" i="25"/>
  <c r="K27" i="25"/>
  <c r="J27" i="25"/>
  <c r="I27" i="25"/>
  <c r="H27" i="25"/>
  <c r="L26" i="25"/>
  <c r="K26" i="25"/>
  <c r="J26" i="25"/>
  <c r="I26" i="25"/>
  <c r="H26" i="25"/>
  <c r="L25" i="25"/>
  <c r="K25" i="25"/>
  <c r="J25" i="25"/>
  <c r="I25" i="25"/>
  <c r="H25" i="25"/>
  <c r="F25" i="25"/>
  <c r="K24" i="25"/>
  <c r="J24" i="25"/>
  <c r="I24" i="25"/>
  <c r="H24" i="25"/>
  <c r="F24" i="25"/>
  <c r="L24" i="25" s="1"/>
  <c r="F23" i="22" s="1"/>
  <c r="G23" i="22" s="1"/>
  <c r="L23" i="25"/>
  <c r="K23" i="25"/>
  <c r="J23" i="25"/>
  <c r="I23" i="25"/>
  <c r="H23" i="25"/>
  <c r="F23" i="25"/>
  <c r="H22" i="25"/>
  <c r="F22" i="25"/>
  <c r="K22" i="25" s="1"/>
  <c r="L21" i="25"/>
  <c r="K21" i="25"/>
  <c r="J21" i="25"/>
  <c r="I21" i="25"/>
  <c r="H21" i="25"/>
  <c r="L20" i="25"/>
  <c r="K20" i="25"/>
  <c r="J20" i="25"/>
  <c r="I20" i="25"/>
  <c r="H20" i="25"/>
  <c r="K19" i="25"/>
  <c r="J19" i="25"/>
  <c r="I19" i="25"/>
  <c r="H19" i="25"/>
  <c r="F19" i="25"/>
  <c r="L19" i="25" s="1"/>
  <c r="L18" i="25"/>
  <c r="K18" i="25"/>
  <c r="J18" i="25"/>
  <c r="I18" i="25"/>
  <c r="H18" i="25"/>
  <c r="L17" i="25"/>
  <c r="K17" i="25"/>
  <c r="J17" i="25"/>
  <c r="I17" i="25"/>
  <c r="H17" i="25"/>
  <c r="L16" i="25"/>
  <c r="K16" i="25"/>
  <c r="J16" i="25"/>
  <c r="I16" i="25"/>
  <c r="H16" i="25"/>
  <c r="K15" i="25"/>
  <c r="J15" i="25"/>
  <c r="I15" i="25"/>
  <c r="H15" i="25"/>
  <c r="F15" i="25"/>
  <c r="L15" i="25" s="1"/>
  <c r="J14" i="25"/>
  <c r="I14" i="25"/>
  <c r="H14" i="25"/>
  <c r="F14" i="25"/>
  <c r="L14" i="25" s="1"/>
  <c r="F14" i="22" s="1"/>
  <c r="G14" i="22" s="1"/>
  <c r="L13" i="25"/>
  <c r="K13" i="25"/>
  <c r="J13" i="25"/>
  <c r="I13" i="25"/>
  <c r="H13" i="25"/>
  <c r="L12" i="25"/>
  <c r="K12" i="25"/>
  <c r="J12" i="25"/>
  <c r="I12" i="25"/>
  <c r="H12" i="25"/>
  <c r="L11" i="25"/>
  <c r="K11" i="25"/>
  <c r="J11" i="25"/>
  <c r="I11" i="25"/>
  <c r="H11" i="25"/>
  <c r="K10" i="25"/>
  <c r="J10" i="25"/>
  <c r="H10" i="25"/>
  <c r="F10" i="25"/>
  <c r="L10" i="25" s="1"/>
  <c r="F10" i="22" s="1"/>
  <c r="H9" i="25"/>
  <c r="F9" i="25"/>
  <c r="I9" i="25" s="1"/>
  <c r="L8" i="25"/>
  <c r="K8" i="25"/>
  <c r="J8" i="25"/>
  <c r="I8" i="25"/>
  <c r="H8" i="25"/>
  <c r="F7" i="25"/>
  <c r="H7" i="25" s="1"/>
  <c r="L6" i="25"/>
  <c r="J6" i="25"/>
  <c r="I6" i="25"/>
  <c r="H6" i="25"/>
  <c r="F6" i="25"/>
  <c r="K6" i="25" s="1"/>
  <c r="F5" i="25"/>
  <c r="H5" i="25" s="1"/>
  <c r="L4" i="25"/>
  <c r="J4" i="25"/>
  <c r="I4" i="25"/>
  <c r="H4" i="25"/>
  <c r="F4" i="25"/>
  <c r="K4" i="25" s="1"/>
  <c r="F3" i="25"/>
  <c r="H3" i="25" s="1"/>
  <c r="L2" i="25"/>
  <c r="J2" i="25"/>
  <c r="I2" i="25"/>
  <c r="H2" i="25"/>
  <c r="F2" i="25"/>
  <c r="K2" i="25" s="1"/>
  <c r="M43" i="24"/>
  <c r="E43" i="24" a="1"/>
  <c r="J43" i="24" s="1"/>
  <c r="C43" i="24"/>
  <c r="M42" i="24"/>
  <c r="E42" i="24" a="1"/>
  <c r="J42" i="24" s="1"/>
  <c r="M41" i="24"/>
  <c r="H41" i="24"/>
  <c r="F41" i="24"/>
  <c r="E41" i="24" a="1"/>
  <c r="E41" i="24" s="1"/>
  <c r="M40" i="24"/>
  <c r="I40" i="24"/>
  <c r="H40" i="24"/>
  <c r="E40" i="24" a="1"/>
  <c r="G40" i="24" s="1"/>
  <c r="M39" i="24"/>
  <c r="E39" i="24" a="1"/>
  <c r="J39" i="24" s="1"/>
  <c r="M38" i="24"/>
  <c r="E38" i="24" a="1"/>
  <c r="J38" i="24" s="1"/>
  <c r="M37" i="24"/>
  <c r="H37" i="24"/>
  <c r="F37" i="24"/>
  <c r="E37" i="24" a="1"/>
  <c r="E37" i="24" s="1"/>
  <c r="M36" i="24"/>
  <c r="I36" i="24"/>
  <c r="H36" i="24"/>
  <c r="E36" i="24" a="1"/>
  <c r="G36" i="24" s="1"/>
  <c r="M35" i="24"/>
  <c r="H35" i="24"/>
  <c r="E35" i="24" a="1"/>
  <c r="J35" i="24" s="1"/>
  <c r="M34" i="24"/>
  <c r="E34" i="24" a="1"/>
  <c r="J34" i="24" s="1"/>
  <c r="M33" i="24"/>
  <c r="H33" i="24"/>
  <c r="F33" i="24"/>
  <c r="E33" i="24" a="1"/>
  <c r="E33" i="24" s="1"/>
  <c r="M32" i="24"/>
  <c r="I32" i="24"/>
  <c r="H32" i="24"/>
  <c r="E32" i="24" a="1"/>
  <c r="G32" i="24" s="1"/>
  <c r="M31" i="24"/>
  <c r="H31" i="24"/>
  <c r="E31" i="24" a="1"/>
  <c r="J31" i="24" s="1"/>
  <c r="M30" i="24"/>
  <c r="E30" i="24" a="1"/>
  <c r="J30" i="24" s="1"/>
  <c r="M29" i="24"/>
  <c r="H29" i="24"/>
  <c r="F29" i="24"/>
  <c r="E29" i="24" a="1"/>
  <c r="E29" i="24" s="1"/>
  <c r="M28" i="24"/>
  <c r="I28" i="24"/>
  <c r="H28" i="24"/>
  <c r="E28" i="24" a="1"/>
  <c r="G28" i="24" s="1"/>
  <c r="M27" i="24"/>
  <c r="H27" i="24"/>
  <c r="E27" i="24" a="1"/>
  <c r="J27" i="24" s="1"/>
  <c r="M26" i="24"/>
  <c r="E26" i="24" a="1"/>
  <c r="J26" i="24" s="1"/>
  <c r="M25" i="24"/>
  <c r="H25" i="24"/>
  <c r="F25" i="24"/>
  <c r="E25" i="24" a="1"/>
  <c r="E25" i="24" s="1"/>
  <c r="M24" i="24"/>
  <c r="I24" i="24"/>
  <c r="H24" i="24"/>
  <c r="E24" i="24" a="1"/>
  <c r="G24" i="24" s="1"/>
  <c r="M23" i="24"/>
  <c r="D23" i="24" s="1"/>
  <c r="N23" i="24" s="1"/>
  <c r="O23" i="24" s="1"/>
  <c r="P23" i="24" s="1"/>
  <c r="H23" i="24"/>
  <c r="E23" i="24" a="1"/>
  <c r="J23" i="24" s="1"/>
  <c r="C23" i="24"/>
  <c r="M22" i="24"/>
  <c r="E22" i="24" a="1"/>
  <c r="J22" i="24" s="1"/>
  <c r="M21" i="24"/>
  <c r="H21" i="24"/>
  <c r="F21" i="24"/>
  <c r="E21" i="24" a="1"/>
  <c r="E21" i="24" s="1"/>
  <c r="M20" i="24"/>
  <c r="I20" i="24"/>
  <c r="H20" i="24"/>
  <c r="E20" i="24" a="1"/>
  <c r="G20" i="24" s="1"/>
  <c r="M19" i="24"/>
  <c r="H19" i="24"/>
  <c r="E19" i="24" a="1"/>
  <c r="J19" i="24" s="1"/>
  <c r="M18" i="24"/>
  <c r="E18" i="24" a="1"/>
  <c r="J18" i="24" s="1"/>
  <c r="C18" i="24"/>
  <c r="M17" i="24"/>
  <c r="H17" i="24"/>
  <c r="F17" i="24"/>
  <c r="E17" i="24" a="1"/>
  <c r="E17" i="24" s="1"/>
  <c r="M16" i="24"/>
  <c r="I16" i="24"/>
  <c r="H16" i="24"/>
  <c r="E16" i="24" a="1"/>
  <c r="G16" i="24" s="1"/>
  <c r="M15" i="24"/>
  <c r="H15" i="24"/>
  <c r="E15" i="24" a="1"/>
  <c r="J15" i="24" s="1"/>
  <c r="C15" i="24"/>
  <c r="M14" i="24"/>
  <c r="E14" i="24" a="1"/>
  <c r="J14" i="24" s="1"/>
  <c r="M13" i="24"/>
  <c r="H13" i="24"/>
  <c r="F13" i="24"/>
  <c r="E13" i="24" a="1"/>
  <c r="E13" i="24" s="1"/>
  <c r="M12" i="24"/>
  <c r="I12" i="24"/>
  <c r="H12" i="24"/>
  <c r="E12" i="24" a="1"/>
  <c r="G12" i="24" s="1"/>
  <c r="M11" i="24"/>
  <c r="H11" i="24"/>
  <c r="E11" i="24" a="1"/>
  <c r="J11" i="24" s="1"/>
  <c r="M10" i="24"/>
  <c r="J10" i="24"/>
  <c r="G10" i="24"/>
  <c r="E10" i="24" a="1"/>
  <c r="I10" i="24" s="1"/>
  <c r="E10" i="24"/>
  <c r="C10" i="24"/>
  <c r="M9" i="24"/>
  <c r="I9" i="24"/>
  <c r="F9" i="24"/>
  <c r="E9" i="24" a="1"/>
  <c r="J9" i="24" s="1"/>
  <c r="E9" i="24"/>
  <c r="M8" i="24"/>
  <c r="H8" i="24"/>
  <c r="F8" i="24"/>
  <c r="E8" i="24" a="1"/>
  <c r="E8" i="24" s="1"/>
  <c r="M7" i="24"/>
  <c r="J7" i="24"/>
  <c r="I7" i="24"/>
  <c r="H7" i="24"/>
  <c r="G7" i="24"/>
  <c r="F7" i="24"/>
  <c r="E7" i="24" a="1"/>
  <c r="E7" i="24"/>
  <c r="M6" i="24"/>
  <c r="J6" i="24"/>
  <c r="I6" i="24"/>
  <c r="H6" i="24"/>
  <c r="G6" i="24"/>
  <c r="F6" i="24"/>
  <c r="E6" i="24" a="1"/>
  <c r="E6" i="24" s="1"/>
  <c r="M5" i="24"/>
  <c r="A2" i="24" s="1"/>
  <c r="H5" i="24"/>
  <c r="E5" i="24" a="1"/>
  <c r="J5" i="24" s="1"/>
  <c r="C5" i="24"/>
  <c r="P2" i="24"/>
  <c r="F47" i="23"/>
  <c r="E47" i="23"/>
  <c r="D47" i="23"/>
  <c r="C47" i="23"/>
  <c r="K41" i="23"/>
  <c r="H41" i="23"/>
  <c r="E41" i="23"/>
  <c r="K40" i="23"/>
  <c r="H40" i="23"/>
  <c r="E40" i="23"/>
  <c r="K39" i="23"/>
  <c r="E39" i="23"/>
  <c r="K38" i="23"/>
  <c r="H38" i="23"/>
  <c r="E38" i="23"/>
  <c r="K37" i="23"/>
  <c r="H37" i="23"/>
  <c r="E37" i="23"/>
  <c r="K36" i="23"/>
  <c r="H36" i="23"/>
  <c r="E36" i="23"/>
  <c r="K35" i="23"/>
  <c r="H35" i="23"/>
  <c r="E35" i="23"/>
  <c r="K34" i="23"/>
  <c r="H34" i="23"/>
  <c r="E34" i="23"/>
  <c r="K33" i="23"/>
  <c r="H33" i="23"/>
  <c r="E33" i="23"/>
  <c r="K32" i="23"/>
  <c r="H32" i="23"/>
  <c r="E32" i="23"/>
  <c r="K31" i="23"/>
  <c r="H31" i="23"/>
  <c r="E31" i="23"/>
  <c r="K30" i="23"/>
  <c r="H30" i="23"/>
  <c r="E30" i="23"/>
  <c r="K29" i="23"/>
  <c r="H29" i="23"/>
  <c r="E29" i="23"/>
  <c r="K28" i="23"/>
  <c r="H28" i="23"/>
  <c r="E28" i="23"/>
  <c r="K27" i="23"/>
  <c r="H27" i="23"/>
  <c r="E27" i="23"/>
  <c r="K26" i="23"/>
  <c r="H26" i="23"/>
  <c r="E26" i="23"/>
  <c r="K25" i="23"/>
  <c r="H25" i="23"/>
  <c r="E25" i="23"/>
  <c r="K24" i="23"/>
  <c r="H24" i="23"/>
  <c r="E24" i="23"/>
  <c r="K23" i="23"/>
  <c r="J23" i="23"/>
  <c r="H23" i="23"/>
  <c r="E23" i="23"/>
  <c r="J22" i="23"/>
  <c r="K22" i="23" s="1"/>
  <c r="H22" i="23"/>
  <c r="E22" i="23"/>
  <c r="K21" i="23"/>
  <c r="J21" i="23"/>
  <c r="H21" i="23"/>
  <c r="E21" i="23"/>
  <c r="K20" i="23"/>
  <c r="J20" i="23"/>
  <c r="H20" i="23"/>
  <c r="E20" i="23"/>
  <c r="J19" i="23"/>
  <c r="K19" i="23" s="1"/>
  <c r="H19" i="23"/>
  <c r="E19" i="23"/>
  <c r="K18" i="23"/>
  <c r="J18" i="23"/>
  <c r="H18" i="23"/>
  <c r="E18" i="23"/>
  <c r="K17" i="23"/>
  <c r="J17" i="23"/>
  <c r="H17" i="23"/>
  <c r="E17" i="23"/>
  <c r="J16" i="23"/>
  <c r="K16" i="23" s="1"/>
  <c r="H16" i="23"/>
  <c r="E16" i="23"/>
  <c r="K15" i="23"/>
  <c r="J15" i="23"/>
  <c r="H15" i="23"/>
  <c r="E15" i="23"/>
  <c r="K14" i="23"/>
  <c r="J14" i="23"/>
  <c r="H14" i="23"/>
  <c r="E14" i="23"/>
  <c r="J13" i="23"/>
  <c r="K13" i="23" s="1"/>
  <c r="H13" i="23"/>
  <c r="E13" i="23"/>
  <c r="K12" i="23"/>
  <c r="J12" i="23"/>
  <c r="H12" i="23"/>
  <c r="E12" i="23"/>
  <c r="K11" i="23"/>
  <c r="J11" i="23"/>
  <c r="H11" i="23"/>
  <c r="E11" i="23"/>
  <c r="J10" i="23"/>
  <c r="K10" i="23" s="1"/>
  <c r="H10" i="23"/>
  <c r="E10" i="23"/>
  <c r="K9" i="23"/>
  <c r="J9" i="23"/>
  <c r="H9" i="23"/>
  <c r="E9" i="23"/>
  <c r="K8" i="23"/>
  <c r="J8" i="23"/>
  <c r="H8" i="23"/>
  <c r="E8" i="23"/>
  <c r="K7" i="23"/>
  <c r="H7" i="23"/>
  <c r="E7" i="23"/>
  <c r="J6" i="23"/>
  <c r="K6" i="23" s="1"/>
  <c r="K5" i="23" s="1"/>
  <c r="H6" i="23"/>
  <c r="E6" i="23"/>
  <c r="J5" i="23"/>
  <c r="H5" i="23"/>
  <c r="G5" i="23"/>
  <c r="F5" i="23"/>
  <c r="D5" i="23"/>
  <c r="C5" i="23"/>
  <c r="F68" i="22"/>
  <c r="G68" i="22" s="1"/>
  <c r="C8" i="24" s="1"/>
  <c r="G67" i="22"/>
  <c r="C38" i="24" s="1"/>
  <c r="F67" i="22"/>
  <c r="F66" i="22"/>
  <c r="G66" i="22" s="1"/>
  <c r="C17" i="24" s="1"/>
  <c r="G65" i="22"/>
  <c r="F65" i="22"/>
  <c r="G64" i="22"/>
  <c r="F64" i="22"/>
  <c r="F63" i="22"/>
  <c r="G63" i="22" s="1"/>
  <c r="C25" i="24" s="1"/>
  <c r="F62" i="22"/>
  <c r="G62" i="22" s="1"/>
  <c r="G61" i="22"/>
  <c r="F61" i="22"/>
  <c r="F60" i="22"/>
  <c r="G60" i="22" s="1"/>
  <c r="G59" i="22"/>
  <c r="F59" i="22"/>
  <c r="G58" i="22"/>
  <c r="C24" i="24" s="1"/>
  <c r="F58" i="22"/>
  <c r="F57" i="22"/>
  <c r="G57" i="22" s="1"/>
  <c r="C42" i="24" s="1"/>
  <c r="F56" i="22"/>
  <c r="G56" i="22" s="1"/>
  <c r="G55" i="22"/>
  <c r="F55" i="22"/>
  <c r="F54" i="22"/>
  <c r="G54" i="22" s="1"/>
  <c r="C40" i="24" s="1"/>
  <c r="G53" i="22"/>
  <c r="F53" i="22"/>
  <c r="G52" i="22"/>
  <c r="F52" i="22"/>
  <c r="F51" i="22"/>
  <c r="G51" i="22" s="1"/>
  <c r="F50" i="22"/>
  <c r="G50" i="22" s="1"/>
  <c r="G49" i="22"/>
  <c r="F49" i="22"/>
  <c r="F48" i="22"/>
  <c r="G48" i="22" s="1"/>
  <c r="C26" i="24" s="1"/>
  <c r="G47" i="22"/>
  <c r="F47" i="22"/>
  <c r="G46" i="22"/>
  <c r="C37" i="24" s="1"/>
  <c r="F46" i="22"/>
  <c r="F45" i="22"/>
  <c r="G45" i="22" s="1"/>
  <c r="C22" i="24" s="1"/>
  <c r="F44" i="22"/>
  <c r="G44" i="22" s="1"/>
  <c r="C33" i="24" s="1"/>
  <c r="G43" i="22"/>
  <c r="F43" i="22"/>
  <c r="F42" i="22"/>
  <c r="G42" i="22" s="1"/>
  <c r="G40" i="22"/>
  <c r="C9" i="24" s="1"/>
  <c r="F40" i="22"/>
  <c r="F39" i="22"/>
  <c r="G39" i="22" s="1"/>
  <c r="G37" i="22"/>
  <c r="C34" i="24" s="1"/>
  <c r="F37" i="22"/>
  <c r="F36" i="22"/>
  <c r="G36" i="22" s="1"/>
  <c r="C32" i="24" s="1"/>
  <c r="G35" i="22"/>
  <c r="C28" i="24" s="1"/>
  <c r="F35" i="22"/>
  <c r="G34" i="22"/>
  <c r="F34" i="22"/>
  <c r="F33" i="22"/>
  <c r="G33" i="22" s="1"/>
  <c r="C36" i="24" s="1"/>
  <c r="F32" i="22"/>
  <c r="G32" i="22" s="1"/>
  <c r="C30" i="24" s="1"/>
  <c r="G31" i="22"/>
  <c r="C41" i="24" s="1"/>
  <c r="F31" i="22"/>
  <c r="F30" i="22"/>
  <c r="G30" i="22" s="1"/>
  <c r="C39" i="24" s="1"/>
  <c r="G29" i="22"/>
  <c r="C12" i="24" s="1"/>
  <c r="F29" i="22"/>
  <c r="G28" i="22"/>
  <c r="F28" i="22"/>
  <c r="F27" i="22"/>
  <c r="G27" i="22" s="1"/>
  <c r="G24" i="22"/>
  <c r="F24" i="22"/>
  <c r="G21" i="22"/>
  <c r="C6" i="24" s="1"/>
  <c r="F21" i="22"/>
  <c r="G20" i="22"/>
  <c r="C20" i="24" s="1"/>
  <c r="F20" i="22"/>
  <c r="G19" i="22"/>
  <c r="C7" i="24" s="1"/>
  <c r="F19" i="22"/>
  <c r="F17" i="22"/>
  <c r="G17" i="22" s="1"/>
  <c r="G16" i="22"/>
  <c r="C31" i="24" s="1"/>
  <c r="F16" i="22"/>
  <c r="G15" i="22"/>
  <c r="F15" i="22"/>
  <c r="G13" i="22"/>
  <c r="C27" i="24" s="1"/>
  <c r="F13" i="22"/>
  <c r="G12" i="22"/>
  <c r="C29" i="24" s="1"/>
  <c r="F12" i="22"/>
  <c r="F11" i="22"/>
  <c r="G11" i="22" s="1"/>
  <c r="G9" i="22"/>
  <c r="C16" i="24" s="1"/>
  <c r="F9" i="22"/>
  <c r="F7" i="22"/>
  <c r="E7" i="22"/>
  <c r="G6" i="22"/>
  <c r="F6" i="22"/>
  <c r="F5" i="22"/>
  <c r="G5" i="22" s="1"/>
  <c r="G4" i="22"/>
  <c r="F4" i="22"/>
  <c r="A1" i="22"/>
  <c r="G41" i="20"/>
  <c r="D41" i="20"/>
  <c r="F39" i="20"/>
  <c r="C39" i="20"/>
  <c r="F38" i="20"/>
  <c r="C38" i="20"/>
  <c r="F37" i="20"/>
  <c r="C37" i="20"/>
  <c r="F36" i="20"/>
  <c r="C36" i="20"/>
  <c r="F35" i="20"/>
  <c r="C35" i="20"/>
  <c r="F34" i="20"/>
  <c r="E34" i="20"/>
  <c r="G34" i="20" s="1"/>
  <c r="C34" i="20"/>
  <c r="G33" i="20"/>
  <c r="F33" i="20"/>
  <c r="E33" i="20"/>
  <c r="C33" i="20"/>
  <c r="F32" i="20"/>
  <c r="E32" i="20"/>
  <c r="G32" i="20" s="1"/>
  <c r="C32" i="20"/>
  <c r="F31" i="20"/>
  <c r="D31" i="20"/>
  <c r="C31" i="20"/>
  <c r="B31" i="20"/>
  <c r="F30" i="20"/>
  <c r="E30" i="20"/>
  <c r="G30" i="20" s="1"/>
  <c r="C30" i="20"/>
  <c r="F29" i="20"/>
  <c r="C29" i="20"/>
  <c r="F28" i="20"/>
  <c r="C28" i="20"/>
  <c r="F27" i="20"/>
  <c r="C27" i="20"/>
  <c r="F26" i="20"/>
  <c r="C26" i="20"/>
  <c r="B26" i="20"/>
  <c r="D26" i="20" s="1"/>
  <c r="F25" i="20"/>
  <c r="C25" i="20"/>
  <c r="F24" i="20"/>
  <c r="C24" i="20"/>
  <c r="E23" i="20"/>
  <c r="G23" i="20" s="1"/>
  <c r="F22" i="20"/>
  <c r="C22" i="20"/>
  <c r="F21" i="20"/>
  <c r="C21" i="20"/>
  <c r="F20" i="20"/>
  <c r="E20" i="20"/>
  <c r="G20" i="20" s="1"/>
  <c r="C20" i="20"/>
  <c r="F19" i="20"/>
  <c r="C19" i="20"/>
  <c r="F18" i="20"/>
  <c r="C18" i="20"/>
  <c r="F17" i="20"/>
  <c r="C17" i="20"/>
  <c r="F16" i="20"/>
  <c r="C16" i="20"/>
  <c r="F15" i="20"/>
  <c r="C15" i="20"/>
  <c r="F14" i="20"/>
  <c r="C14" i="20"/>
  <c r="F13" i="20"/>
  <c r="E13" i="20"/>
  <c r="G13" i="20" s="1"/>
  <c r="C13" i="20"/>
  <c r="F12" i="20"/>
  <c r="C12" i="20"/>
  <c r="F11" i="20"/>
  <c r="C11" i="20"/>
  <c r="F10" i="20"/>
  <c r="C10" i="20"/>
  <c r="F9" i="20"/>
  <c r="C9" i="20"/>
  <c r="F8" i="20"/>
  <c r="E8" i="20"/>
  <c r="G8" i="20" s="1"/>
  <c r="C8" i="20"/>
  <c r="F7" i="20"/>
  <c r="C7" i="20"/>
  <c r="F5" i="20"/>
  <c r="C5" i="20"/>
  <c r="F4" i="20"/>
  <c r="C4" i="20"/>
  <c r="F3" i="20"/>
  <c r="C3" i="20"/>
  <c r="F2" i="20"/>
  <c r="C2" i="20"/>
  <c r="U53" i="19"/>
  <c r="T53" i="19"/>
  <c r="S53" i="19"/>
  <c r="R53" i="19"/>
  <c r="O53" i="19"/>
  <c r="N53" i="19"/>
  <c r="U52" i="19"/>
  <c r="T52" i="19"/>
  <c r="S52" i="19"/>
  <c r="R52" i="19"/>
  <c r="O52" i="19"/>
  <c r="N52" i="19"/>
  <c r="U51" i="19"/>
  <c r="T51" i="19"/>
  <c r="S51" i="19"/>
  <c r="R51" i="19"/>
  <c r="O51" i="19"/>
  <c r="N51" i="19"/>
  <c r="U50" i="19"/>
  <c r="T50" i="19"/>
  <c r="S50" i="19"/>
  <c r="R50" i="19"/>
  <c r="O50" i="19"/>
  <c r="N50" i="19"/>
  <c r="U49" i="19"/>
  <c r="T49" i="19"/>
  <c r="S49" i="19"/>
  <c r="R49" i="19"/>
  <c r="Q49" i="19"/>
  <c r="P49" i="19"/>
  <c r="O49" i="19"/>
  <c r="N49" i="19"/>
  <c r="U48" i="19"/>
  <c r="T48" i="19"/>
  <c r="S48" i="19"/>
  <c r="R48" i="19"/>
  <c r="O48" i="19"/>
  <c r="N48" i="19"/>
  <c r="U47" i="19"/>
  <c r="T47" i="19"/>
  <c r="S47" i="19"/>
  <c r="R47" i="19"/>
  <c r="O47" i="19"/>
  <c r="N47" i="19"/>
  <c r="U46" i="19"/>
  <c r="T46" i="19"/>
  <c r="S46" i="19"/>
  <c r="R46" i="19"/>
  <c r="O46" i="19"/>
  <c r="N46" i="19"/>
  <c r="U45" i="19"/>
  <c r="T45" i="19"/>
  <c r="S45" i="19"/>
  <c r="R45" i="19"/>
  <c r="O45" i="19"/>
  <c r="N45" i="19"/>
  <c r="U44" i="19"/>
  <c r="T44" i="19"/>
  <c r="S44" i="19"/>
  <c r="R44" i="19"/>
  <c r="O44" i="19"/>
  <c r="N44" i="19"/>
  <c r="U43" i="19"/>
  <c r="T43" i="19"/>
  <c r="S43" i="19"/>
  <c r="R43" i="19"/>
  <c r="O43" i="19"/>
  <c r="N43" i="19"/>
  <c r="U42" i="19"/>
  <c r="T42" i="19"/>
  <c r="S42" i="19"/>
  <c r="R42" i="19"/>
  <c r="O42" i="19"/>
  <c r="N42" i="19"/>
  <c r="U41" i="19"/>
  <c r="T41" i="19"/>
  <c r="S41" i="19"/>
  <c r="R41" i="19"/>
  <c r="O41" i="19"/>
  <c r="N41" i="19"/>
  <c r="U40" i="19"/>
  <c r="T40" i="19"/>
  <c r="S40" i="19"/>
  <c r="R40" i="19"/>
  <c r="O40" i="19"/>
  <c r="N40" i="19"/>
  <c r="U39" i="19"/>
  <c r="T39" i="19"/>
  <c r="S39" i="19"/>
  <c r="R39" i="19"/>
  <c r="O39" i="19"/>
  <c r="N39" i="19"/>
  <c r="U38" i="19"/>
  <c r="T38" i="19"/>
  <c r="S38" i="19"/>
  <c r="R38" i="19"/>
  <c r="O38" i="19"/>
  <c r="N38" i="19"/>
  <c r="U37" i="19"/>
  <c r="T37" i="19"/>
  <c r="S37" i="19"/>
  <c r="R37" i="19"/>
  <c r="O37" i="19"/>
  <c r="N37" i="19"/>
  <c r="U36" i="19"/>
  <c r="T36" i="19"/>
  <c r="S36" i="19"/>
  <c r="R36" i="19"/>
  <c r="O36" i="19"/>
  <c r="N36" i="19"/>
  <c r="U35" i="19"/>
  <c r="T35" i="19"/>
  <c r="S35" i="19"/>
  <c r="R35" i="19"/>
  <c r="O35" i="19"/>
  <c r="N35" i="19"/>
  <c r="U34" i="19"/>
  <c r="T34" i="19"/>
  <c r="S34" i="19"/>
  <c r="R34" i="19"/>
  <c r="O34" i="19"/>
  <c r="N34" i="19"/>
  <c r="U33" i="19"/>
  <c r="T33" i="19"/>
  <c r="S33" i="19"/>
  <c r="R33" i="19"/>
  <c r="O33" i="19"/>
  <c r="N33" i="19"/>
  <c r="U32" i="19"/>
  <c r="T32" i="19"/>
  <c r="S32" i="19"/>
  <c r="R32" i="19"/>
  <c r="O32" i="19"/>
  <c r="N32" i="19"/>
  <c r="U31" i="19"/>
  <c r="T31" i="19"/>
  <c r="S31" i="19"/>
  <c r="R31" i="19"/>
  <c r="O31" i="19"/>
  <c r="N31" i="19"/>
  <c r="U30" i="19"/>
  <c r="T30" i="19"/>
  <c r="S30" i="19"/>
  <c r="R30" i="19"/>
  <c r="O30" i="19"/>
  <c r="N30" i="19"/>
  <c r="U29" i="19"/>
  <c r="T29" i="19"/>
  <c r="S29" i="19"/>
  <c r="R29" i="19"/>
  <c r="O29" i="19"/>
  <c r="N29" i="19"/>
  <c r="U28" i="19"/>
  <c r="T28" i="19"/>
  <c r="S28" i="19"/>
  <c r="R28" i="19"/>
  <c r="O28" i="19"/>
  <c r="N28" i="19"/>
  <c r="U27" i="19"/>
  <c r="T27" i="19"/>
  <c r="S27" i="19"/>
  <c r="R27" i="19"/>
  <c r="O27" i="19"/>
  <c r="N27" i="19"/>
  <c r="U26" i="19"/>
  <c r="T26" i="19"/>
  <c r="S26" i="19"/>
  <c r="R26" i="19"/>
  <c r="O26" i="19"/>
  <c r="N26" i="19"/>
  <c r="U25" i="19"/>
  <c r="T25" i="19"/>
  <c r="S25" i="19"/>
  <c r="R25" i="19"/>
  <c r="O25" i="19"/>
  <c r="N25" i="19"/>
  <c r="U24" i="19"/>
  <c r="T24" i="19"/>
  <c r="S24" i="19"/>
  <c r="R24" i="19"/>
  <c r="O24" i="19"/>
  <c r="N24" i="19"/>
  <c r="U23" i="19"/>
  <c r="T23" i="19"/>
  <c r="S23" i="19"/>
  <c r="R23" i="19"/>
  <c r="O23" i="19"/>
  <c r="N23" i="19"/>
  <c r="U22" i="19"/>
  <c r="T22" i="19"/>
  <c r="S22" i="19"/>
  <c r="R22" i="19"/>
  <c r="O22" i="19"/>
  <c r="N22" i="19"/>
  <c r="U21" i="19"/>
  <c r="T21" i="19"/>
  <c r="S21" i="19"/>
  <c r="R21" i="19"/>
  <c r="O21" i="19"/>
  <c r="N21" i="19"/>
  <c r="U20" i="19"/>
  <c r="T20" i="19"/>
  <c r="S20" i="19"/>
  <c r="R20" i="19"/>
  <c r="Q20" i="19"/>
  <c r="P20" i="19"/>
  <c r="O20" i="19"/>
  <c r="N20" i="19"/>
  <c r="U19" i="19"/>
  <c r="T19" i="19"/>
  <c r="S19" i="19"/>
  <c r="R19" i="19"/>
  <c r="O19" i="19"/>
  <c r="N19" i="19"/>
  <c r="U18" i="19"/>
  <c r="T18" i="19"/>
  <c r="S18" i="19"/>
  <c r="R18" i="19"/>
  <c r="O18" i="19"/>
  <c r="N18" i="19"/>
  <c r="U17" i="19"/>
  <c r="T17" i="19"/>
  <c r="S17" i="19"/>
  <c r="R17" i="19"/>
  <c r="O17" i="19"/>
  <c r="N17" i="19"/>
  <c r="U16" i="19"/>
  <c r="T16" i="19"/>
  <c r="S16" i="19"/>
  <c r="R16" i="19"/>
  <c r="O16" i="19"/>
  <c r="N16" i="19"/>
  <c r="U15" i="19"/>
  <c r="T15" i="19"/>
  <c r="S15" i="19"/>
  <c r="R15" i="19"/>
  <c r="O15" i="19"/>
  <c r="N15" i="19"/>
  <c r="U14" i="19"/>
  <c r="T14" i="19"/>
  <c r="S14" i="19"/>
  <c r="R14" i="19"/>
  <c r="O14" i="19"/>
  <c r="N14" i="19"/>
  <c r="U13" i="19"/>
  <c r="T13" i="19"/>
  <c r="S13" i="19"/>
  <c r="R13" i="19"/>
  <c r="O13" i="19"/>
  <c r="N13" i="19"/>
  <c r="U12" i="19"/>
  <c r="T12" i="19"/>
  <c r="S12" i="19"/>
  <c r="R12" i="19"/>
  <c r="O12" i="19"/>
  <c r="N12" i="19"/>
  <c r="U11" i="19"/>
  <c r="T11" i="19"/>
  <c r="S11" i="19"/>
  <c r="R11" i="19"/>
  <c r="O11" i="19"/>
  <c r="N11" i="19"/>
  <c r="U10" i="19"/>
  <c r="T10" i="19"/>
  <c r="S10" i="19"/>
  <c r="R10" i="19"/>
  <c r="O10" i="19"/>
  <c r="N10" i="19"/>
  <c r="U9" i="19"/>
  <c r="T9" i="19"/>
  <c r="S9" i="19"/>
  <c r="R9" i="19"/>
  <c r="O9" i="19"/>
  <c r="N9" i="19"/>
  <c r="U8" i="19"/>
  <c r="T8" i="19"/>
  <c r="S8" i="19"/>
  <c r="R8" i="19"/>
  <c r="O8" i="19"/>
  <c r="N8" i="19"/>
  <c r="U7" i="19"/>
  <c r="T7" i="19"/>
  <c r="S7" i="19"/>
  <c r="R7" i="19"/>
  <c r="O7" i="19"/>
  <c r="N7" i="19"/>
  <c r="U6" i="19"/>
  <c r="T6" i="19"/>
  <c r="S6" i="19"/>
  <c r="R6" i="19"/>
  <c r="O6" i="19"/>
  <c r="N6" i="19"/>
  <c r="U5" i="19"/>
  <c r="T5" i="19"/>
  <c r="S5" i="19"/>
  <c r="R5" i="19"/>
  <c r="O5" i="19"/>
  <c r="N5" i="19"/>
  <c r="U4" i="19"/>
  <c r="T4" i="19"/>
  <c r="S4" i="19"/>
  <c r="R4" i="19"/>
  <c r="O4" i="19"/>
  <c r="N4" i="19"/>
  <c r="V1" i="19"/>
  <c r="M45" i="14"/>
  <c r="L45" i="14"/>
  <c r="K45" i="14"/>
  <c r="J45" i="14"/>
  <c r="I45" i="14"/>
  <c r="M44" i="14"/>
  <c r="L44" i="14"/>
  <c r="K44" i="14"/>
  <c r="J44" i="14"/>
  <c r="I44" i="14"/>
  <c r="M43" i="14"/>
  <c r="L43" i="14"/>
  <c r="K43" i="14"/>
  <c r="J43" i="14"/>
  <c r="I43" i="14"/>
  <c r="M42" i="14"/>
  <c r="L42" i="14"/>
  <c r="K42" i="14"/>
  <c r="J42" i="14"/>
  <c r="I42" i="14"/>
  <c r="M41" i="14"/>
  <c r="L41" i="14"/>
  <c r="K41" i="14"/>
  <c r="J41" i="14"/>
  <c r="I41" i="14"/>
  <c r="M40" i="14"/>
  <c r="L40" i="14"/>
  <c r="K40" i="14"/>
  <c r="J40" i="14"/>
  <c r="I40" i="14"/>
  <c r="M39" i="14"/>
  <c r="L39" i="14"/>
  <c r="K39" i="14"/>
  <c r="J39" i="14"/>
  <c r="I39" i="14"/>
  <c r="M38" i="14"/>
  <c r="L38" i="14"/>
  <c r="K38" i="14"/>
  <c r="J38" i="14"/>
  <c r="I38" i="14"/>
  <c r="M37" i="14"/>
  <c r="L37" i="14"/>
  <c r="K37" i="14"/>
  <c r="J37" i="14"/>
  <c r="I37" i="14"/>
  <c r="M36" i="14"/>
  <c r="L36" i="14"/>
  <c r="K36" i="14"/>
  <c r="J36" i="14"/>
  <c r="I36" i="14"/>
  <c r="M35" i="14"/>
  <c r="L35" i="14"/>
  <c r="K35" i="14"/>
  <c r="J35" i="14"/>
  <c r="I35" i="14"/>
  <c r="M34" i="14"/>
  <c r="L34" i="14"/>
  <c r="K34" i="14"/>
  <c r="J34" i="14"/>
  <c r="I34" i="14"/>
  <c r="M33" i="14"/>
  <c r="L33" i="14"/>
  <c r="K33" i="14"/>
  <c r="J33" i="14"/>
  <c r="I33" i="14"/>
  <c r="M32" i="14"/>
  <c r="L32" i="14"/>
  <c r="K32" i="14"/>
  <c r="J32" i="14"/>
  <c r="I32" i="14"/>
  <c r="M31" i="14"/>
  <c r="L31" i="14"/>
  <c r="K31" i="14"/>
  <c r="J31" i="14"/>
  <c r="I31" i="14"/>
  <c r="M30" i="14"/>
  <c r="L30" i="14"/>
  <c r="K30" i="14"/>
  <c r="J30" i="14"/>
  <c r="I30" i="14"/>
  <c r="M29" i="14"/>
  <c r="L29" i="14"/>
  <c r="K29" i="14"/>
  <c r="J29" i="14"/>
  <c r="I29" i="14"/>
  <c r="M28" i="14"/>
  <c r="L28" i="14"/>
  <c r="K28" i="14"/>
  <c r="J28" i="14"/>
  <c r="I28" i="14"/>
  <c r="M27" i="14"/>
  <c r="L27" i="14"/>
  <c r="K27" i="14"/>
  <c r="J27" i="14"/>
  <c r="I27" i="14"/>
  <c r="M26" i="14"/>
  <c r="L26" i="14"/>
  <c r="K26" i="14"/>
  <c r="J26" i="14"/>
  <c r="I26" i="14"/>
  <c r="M25" i="14"/>
  <c r="L25" i="14"/>
  <c r="K25" i="14"/>
  <c r="J25" i="14"/>
  <c r="I25" i="14"/>
  <c r="M24" i="14"/>
  <c r="L24" i="14"/>
  <c r="K24" i="14"/>
  <c r="J24" i="14"/>
  <c r="I24" i="14"/>
  <c r="M23" i="14"/>
  <c r="L23" i="14"/>
  <c r="K23" i="14"/>
  <c r="J23" i="14"/>
  <c r="I23" i="14"/>
  <c r="M22" i="14"/>
  <c r="L22" i="14"/>
  <c r="K22" i="14"/>
  <c r="J22" i="14"/>
  <c r="I22" i="14"/>
  <c r="M21" i="14"/>
  <c r="L21" i="14"/>
  <c r="K21" i="14"/>
  <c r="J21" i="14"/>
  <c r="I21" i="14"/>
  <c r="M20" i="14"/>
  <c r="L20" i="14"/>
  <c r="K20" i="14"/>
  <c r="J20" i="14"/>
  <c r="I20" i="14"/>
  <c r="M19" i="14"/>
  <c r="L19" i="14"/>
  <c r="K19" i="14"/>
  <c r="J19" i="14"/>
  <c r="I19" i="14"/>
  <c r="M18" i="14"/>
  <c r="L18" i="14"/>
  <c r="K18" i="14"/>
  <c r="J18" i="14"/>
  <c r="I18" i="14"/>
  <c r="M17" i="14"/>
  <c r="L17" i="14"/>
  <c r="K17" i="14"/>
  <c r="J17" i="14"/>
  <c r="I17" i="14"/>
  <c r="M16" i="14"/>
  <c r="L16" i="14"/>
  <c r="K16" i="14"/>
  <c r="J16" i="14"/>
  <c r="I16" i="14"/>
  <c r="M15" i="14"/>
  <c r="L15" i="14"/>
  <c r="K15" i="14"/>
  <c r="J15" i="14"/>
  <c r="I15" i="14"/>
  <c r="M14" i="14"/>
  <c r="L14" i="14"/>
  <c r="K14" i="14"/>
  <c r="J14" i="14"/>
  <c r="I14" i="14"/>
  <c r="M13" i="14"/>
  <c r="L13" i="14"/>
  <c r="K13" i="14"/>
  <c r="J13" i="14"/>
  <c r="I13" i="14"/>
  <c r="M12" i="14"/>
  <c r="L12" i="14"/>
  <c r="K12" i="14"/>
  <c r="J12" i="14"/>
  <c r="I12" i="14"/>
  <c r="M11" i="14"/>
  <c r="L11" i="14"/>
  <c r="K11" i="14"/>
  <c r="J11" i="14"/>
  <c r="I11" i="14"/>
  <c r="M10" i="14"/>
  <c r="L10" i="14"/>
  <c r="K10" i="14"/>
  <c r="J10" i="14"/>
  <c r="I10" i="14"/>
  <c r="M9" i="14"/>
  <c r="L9" i="14"/>
  <c r="K9" i="14"/>
  <c r="J9" i="14"/>
  <c r="I9" i="14"/>
  <c r="M8" i="14"/>
  <c r="L8" i="14"/>
  <c r="K8" i="14"/>
  <c r="J8" i="14"/>
  <c r="I8" i="14"/>
  <c r="M7" i="14"/>
  <c r="L7" i="14"/>
  <c r="K7" i="14"/>
  <c r="J7" i="14"/>
  <c r="I7" i="14"/>
  <c r="M6" i="14"/>
  <c r="L6" i="14"/>
  <c r="K6" i="14"/>
  <c r="J6" i="14"/>
  <c r="I6" i="14"/>
  <c r="M5" i="14"/>
  <c r="L5" i="14"/>
  <c r="K5" i="14"/>
  <c r="J5" i="14"/>
  <c r="I5" i="14"/>
  <c r="M4" i="14"/>
  <c r="L4" i="14"/>
  <c r="K4" i="14"/>
  <c r="J4" i="14"/>
  <c r="I4" i="14"/>
  <c r="M3" i="14"/>
  <c r="L3" i="14"/>
  <c r="K3" i="14"/>
  <c r="J3" i="14"/>
  <c r="I3" i="14"/>
  <c r="E91" i="13"/>
  <c r="D91" i="13"/>
  <c r="C91" i="13"/>
  <c r="E90" i="13"/>
  <c r="D90" i="13"/>
  <c r="C90" i="13"/>
  <c r="E89" i="13"/>
  <c r="D89" i="13"/>
  <c r="C89" i="13"/>
  <c r="E88" i="13"/>
  <c r="D88" i="13"/>
  <c r="C88" i="13"/>
  <c r="E87" i="13"/>
  <c r="D87" i="13"/>
  <c r="C87" i="13"/>
  <c r="E86" i="13"/>
  <c r="D86" i="13"/>
  <c r="C86" i="13"/>
  <c r="E85" i="13"/>
  <c r="D85" i="13"/>
  <c r="C85" i="13"/>
  <c r="E84" i="13"/>
  <c r="D84" i="13"/>
  <c r="C84" i="13"/>
  <c r="E83" i="13"/>
  <c r="D83" i="13"/>
  <c r="C83" i="13"/>
  <c r="E82" i="13"/>
  <c r="D82" i="13"/>
  <c r="C82" i="13"/>
  <c r="E81" i="13"/>
  <c r="D81" i="13"/>
  <c r="C81" i="13"/>
  <c r="E80" i="13"/>
  <c r="D80" i="13"/>
  <c r="C80" i="13"/>
  <c r="E79" i="13"/>
  <c r="D79" i="13"/>
  <c r="C79" i="13"/>
  <c r="E78" i="13"/>
  <c r="D78" i="13"/>
  <c r="C78" i="13"/>
  <c r="E77" i="13"/>
  <c r="D77" i="13"/>
  <c r="C77" i="13"/>
  <c r="E76" i="13"/>
  <c r="D76" i="13"/>
  <c r="C76" i="13"/>
  <c r="E75" i="13"/>
  <c r="D75" i="13"/>
  <c r="C75" i="13"/>
  <c r="E74" i="13"/>
  <c r="D74" i="13"/>
  <c r="C74" i="13"/>
  <c r="E73" i="13"/>
  <c r="D73" i="13"/>
  <c r="C73" i="13"/>
  <c r="E72" i="13"/>
  <c r="D72" i="13"/>
  <c r="C72" i="13"/>
  <c r="E71" i="13"/>
  <c r="D71" i="13"/>
  <c r="C71" i="13"/>
  <c r="E70" i="13"/>
  <c r="D70" i="13"/>
  <c r="C70" i="13"/>
  <c r="E69" i="13"/>
  <c r="D69" i="13"/>
  <c r="C69" i="13"/>
  <c r="E68" i="13"/>
  <c r="D68" i="13"/>
  <c r="C68" i="13"/>
  <c r="E67" i="13"/>
  <c r="D67" i="13"/>
  <c r="C67" i="13"/>
  <c r="E66" i="13"/>
  <c r="D66" i="13"/>
  <c r="C66" i="13"/>
  <c r="E65" i="13"/>
  <c r="D65" i="13"/>
  <c r="C65" i="13"/>
  <c r="E64" i="13"/>
  <c r="D64" i="13"/>
  <c r="C64" i="13"/>
  <c r="E63" i="13"/>
  <c r="D63" i="13"/>
  <c r="C63" i="13"/>
  <c r="E62" i="13"/>
  <c r="D62" i="13"/>
  <c r="C62" i="13"/>
  <c r="E61" i="13"/>
  <c r="D61" i="13"/>
  <c r="C61" i="13"/>
  <c r="E60" i="13"/>
  <c r="D60" i="13"/>
  <c r="C60" i="13"/>
  <c r="E59" i="13"/>
  <c r="D59" i="13"/>
  <c r="C59" i="13"/>
  <c r="E58" i="13"/>
  <c r="D58" i="13"/>
  <c r="C58" i="13"/>
  <c r="E57" i="13"/>
  <c r="D57" i="13"/>
  <c r="C57" i="13"/>
  <c r="E56" i="13"/>
  <c r="D56" i="13"/>
  <c r="C56" i="13"/>
  <c r="E55" i="13"/>
  <c r="D55" i="13"/>
  <c r="C55" i="13"/>
  <c r="E54" i="13"/>
  <c r="D54" i="13"/>
  <c r="C54" i="13"/>
  <c r="E53" i="13"/>
  <c r="D53" i="13"/>
  <c r="C53" i="13"/>
  <c r="E52" i="13"/>
  <c r="D52" i="13"/>
  <c r="C52" i="13"/>
  <c r="E51" i="13"/>
  <c r="D51" i="13"/>
  <c r="C51" i="13"/>
  <c r="E50" i="13"/>
  <c r="D50" i="13"/>
  <c r="C50" i="13"/>
  <c r="E49" i="13"/>
  <c r="D49" i="13"/>
  <c r="C49" i="13"/>
  <c r="E48" i="13"/>
  <c r="D48" i="13"/>
  <c r="C48" i="13"/>
  <c r="E47" i="13"/>
  <c r="D47" i="13"/>
  <c r="C47" i="13"/>
  <c r="E46" i="13"/>
  <c r="D46" i="13"/>
  <c r="C46" i="13"/>
  <c r="E45" i="13"/>
  <c r="D45" i="13"/>
  <c r="C45" i="13"/>
  <c r="E44" i="13"/>
  <c r="D44" i="13"/>
  <c r="C44" i="13"/>
  <c r="E43" i="13"/>
  <c r="D43" i="13"/>
  <c r="C43" i="13"/>
  <c r="E42" i="13"/>
  <c r="D42" i="13"/>
  <c r="C42" i="13"/>
  <c r="E41" i="13"/>
  <c r="D41" i="13"/>
  <c r="C41" i="13"/>
  <c r="E40" i="13"/>
  <c r="D40" i="13"/>
  <c r="C40" i="13"/>
  <c r="E39" i="13"/>
  <c r="D39" i="13"/>
  <c r="C39" i="13"/>
  <c r="E38" i="13"/>
  <c r="D38" i="13"/>
  <c r="C38" i="13"/>
  <c r="E37" i="13"/>
  <c r="D37" i="13"/>
  <c r="C37" i="13"/>
  <c r="E36" i="13"/>
  <c r="D36" i="13"/>
  <c r="C36" i="13"/>
  <c r="E35" i="13"/>
  <c r="D35" i="13"/>
  <c r="C35" i="13"/>
  <c r="E34" i="13"/>
  <c r="D34" i="13"/>
  <c r="C34" i="13"/>
  <c r="E33" i="13"/>
  <c r="D33" i="13"/>
  <c r="C33" i="13"/>
  <c r="E32" i="13"/>
  <c r="D32" i="13"/>
  <c r="C32" i="13"/>
  <c r="E31" i="13"/>
  <c r="D31" i="13"/>
  <c r="C31" i="13"/>
  <c r="E30" i="13"/>
  <c r="D30" i="13"/>
  <c r="C30" i="13"/>
  <c r="E29" i="13"/>
  <c r="D29" i="13"/>
  <c r="C29" i="13"/>
  <c r="E28" i="13"/>
  <c r="D28" i="13"/>
  <c r="C28" i="13"/>
  <c r="E27" i="13"/>
  <c r="D27" i="13"/>
  <c r="C27" i="13"/>
  <c r="E26" i="13"/>
  <c r="D26" i="13"/>
  <c r="C26" i="13"/>
  <c r="E25" i="13"/>
  <c r="D25" i="13"/>
  <c r="C25" i="13"/>
  <c r="E24" i="13"/>
  <c r="D24" i="13"/>
  <c r="C24" i="13"/>
  <c r="E23" i="13"/>
  <c r="D23" i="13"/>
  <c r="C23" i="13"/>
  <c r="E22" i="13"/>
  <c r="D22" i="13"/>
  <c r="C22" i="13"/>
  <c r="E21" i="13"/>
  <c r="D21" i="13"/>
  <c r="C21" i="13"/>
  <c r="E20" i="13"/>
  <c r="D20" i="13"/>
  <c r="C20" i="13"/>
  <c r="E19" i="13"/>
  <c r="D19" i="13"/>
  <c r="C19" i="13"/>
  <c r="E18" i="13"/>
  <c r="D18" i="13"/>
  <c r="C18" i="13"/>
  <c r="E17" i="13"/>
  <c r="D17" i="13"/>
  <c r="C17" i="13"/>
  <c r="E16" i="13"/>
  <c r="D16" i="13"/>
  <c r="C16" i="13"/>
  <c r="E15" i="13"/>
  <c r="D15" i="13"/>
  <c r="C15" i="13"/>
  <c r="E14" i="13"/>
  <c r="D14" i="13"/>
  <c r="C14" i="13"/>
  <c r="E13" i="13"/>
  <c r="D13" i="13"/>
  <c r="C13" i="13"/>
  <c r="E12" i="13"/>
  <c r="D12" i="13"/>
  <c r="C12" i="13"/>
  <c r="E11" i="13"/>
  <c r="D11" i="13"/>
  <c r="C11" i="13"/>
  <c r="E10" i="13"/>
  <c r="D10" i="13"/>
  <c r="C10" i="13"/>
  <c r="E9" i="13"/>
  <c r="D9" i="13"/>
  <c r="C9" i="13"/>
  <c r="E8" i="13"/>
  <c r="D8" i="13"/>
  <c r="C8" i="13"/>
  <c r="E7" i="13"/>
  <c r="D7" i="13"/>
  <c r="C7" i="13"/>
  <c r="E6" i="13"/>
  <c r="D6" i="13"/>
  <c r="C6" i="13"/>
  <c r="E5" i="13"/>
  <c r="D5" i="13"/>
  <c r="C5" i="13"/>
  <c r="E4" i="13"/>
  <c r="D4" i="13"/>
  <c r="C4" i="13"/>
  <c r="E3" i="13"/>
  <c r="D3" i="13"/>
  <c r="C3" i="13"/>
  <c r="I29" i="12"/>
  <c r="H29" i="12"/>
  <c r="G29" i="12"/>
  <c r="I28" i="12"/>
  <c r="H28" i="12"/>
  <c r="G28" i="12"/>
  <c r="I27" i="12"/>
  <c r="H27" i="12"/>
  <c r="G27" i="12"/>
  <c r="I26" i="12"/>
  <c r="H26" i="12"/>
  <c r="G26" i="12"/>
  <c r="I25" i="12"/>
  <c r="H25" i="12"/>
  <c r="G25" i="12"/>
  <c r="I24" i="12"/>
  <c r="H24" i="12"/>
  <c r="G24" i="12"/>
  <c r="I23" i="12"/>
  <c r="H23" i="12"/>
  <c r="G23" i="12"/>
  <c r="I22" i="12"/>
  <c r="H22" i="12"/>
  <c r="G22" i="12"/>
  <c r="I21" i="12"/>
  <c r="H21" i="12"/>
  <c r="G21" i="12"/>
  <c r="I20" i="12"/>
  <c r="H20" i="12"/>
  <c r="G20" i="12"/>
  <c r="I19" i="12"/>
  <c r="H19" i="12"/>
  <c r="G19" i="12"/>
  <c r="I18" i="12"/>
  <c r="H18" i="12"/>
  <c r="G18" i="12"/>
  <c r="I17" i="12"/>
  <c r="H17" i="12"/>
  <c r="G17" i="12"/>
  <c r="I16" i="12"/>
  <c r="H16" i="12"/>
  <c r="G16" i="12"/>
  <c r="I15" i="12"/>
  <c r="H15" i="12"/>
  <c r="G15" i="12"/>
  <c r="I14" i="12"/>
  <c r="H14" i="12"/>
  <c r="G14" i="12"/>
  <c r="I13" i="12"/>
  <c r="H13" i="12"/>
  <c r="G13" i="12"/>
  <c r="I12" i="12"/>
  <c r="H12" i="12"/>
  <c r="G12" i="12"/>
  <c r="I11" i="12"/>
  <c r="H11" i="12"/>
  <c r="G11" i="12"/>
  <c r="I10" i="12"/>
  <c r="H10" i="12"/>
  <c r="G10" i="12"/>
  <c r="I9" i="12"/>
  <c r="H9" i="12"/>
  <c r="G9" i="12"/>
  <c r="I8" i="12"/>
  <c r="H8" i="12"/>
  <c r="G8" i="12"/>
  <c r="I7" i="12"/>
  <c r="H7" i="12"/>
  <c r="G7" i="12"/>
  <c r="I6" i="12"/>
  <c r="H6" i="12"/>
  <c r="G6" i="12"/>
  <c r="I5" i="12"/>
  <c r="H5" i="12"/>
  <c r="G5" i="12"/>
  <c r="I4" i="12"/>
  <c r="H4" i="12"/>
  <c r="G4" i="12"/>
  <c r="I3" i="12"/>
  <c r="H3" i="12"/>
  <c r="G3" i="12"/>
  <c r="Y93" i="11"/>
  <c r="U93" i="11"/>
  <c r="T93" i="11"/>
  <c r="N93" i="11"/>
  <c r="M93" i="11"/>
  <c r="L93" i="11"/>
  <c r="H93" i="11"/>
  <c r="G93" i="11"/>
  <c r="F93" i="11"/>
  <c r="D93" i="11"/>
  <c r="C93" i="11"/>
  <c r="Y92" i="11"/>
  <c r="U92" i="11"/>
  <c r="T92" i="11"/>
  <c r="N92" i="11"/>
  <c r="M92" i="11"/>
  <c r="L92" i="11"/>
  <c r="H92" i="11"/>
  <c r="G92" i="11"/>
  <c r="F92" i="11"/>
  <c r="D92" i="11"/>
  <c r="C92" i="11"/>
  <c r="Y91" i="11"/>
  <c r="U91" i="11"/>
  <c r="T91" i="11"/>
  <c r="N91" i="11"/>
  <c r="M91" i="11"/>
  <c r="L91" i="11"/>
  <c r="H91" i="11"/>
  <c r="G91" i="11"/>
  <c r="F91" i="11"/>
  <c r="D91" i="11"/>
  <c r="C91" i="11"/>
  <c r="Y90" i="11"/>
  <c r="U90" i="11"/>
  <c r="T90" i="11"/>
  <c r="N90" i="11"/>
  <c r="M90" i="11"/>
  <c r="L90" i="11"/>
  <c r="H90" i="11"/>
  <c r="G90" i="11"/>
  <c r="F90" i="11"/>
  <c r="D90" i="11"/>
  <c r="C90" i="11"/>
  <c r="Y89" i="11"/>
  <c r="U89" i="11"/>
  <c r="T89" i="11"/>
  <c r="N89" i="11"/>
  <c r="M89" i="11"/>
  <c r="L89" i="11"/>
  <c r="H89" i="11"/>
  <c r="G89" i="11"/>
  <c r="F89" i="11"/>
  <c r="D89" i="11"/>
  <c r="C89" i="11"/>
  <c r="Y88" i="11"/>
  <c r="U88" i="11"/>
  <c r="T88" i="11"/>
  <c r="N88" i="11"/>
  <c r="M88" i="11"/>
  <c r="L88" i="11"/>
  <c r="H88" i="11"/>
  <c r="G88" i="11"/>
  <c r="F88" i="11"/>
  <c r="D88" i="11"/>
  <c r="C88" i="11"/>
  <c r="Y87" i="11"/>
  <c r="U87" i="11"/>
  <c r="T87" i="11"/>
  <c r="N87" i="11"/>
  <c r="M87" i="11"/>
  <c r="L87" i="11"/>
  <c r="H87" i="11"/>
  <c r="G87" i="11"/>
  <c r="F87" i="11"/>
  <c r="D87" i="11"/>
  <c r="C87" i="11"/>
  <c r="Y86" i="11"/>
  <c r="U86" i="11"/>
  <c r="T86" i="11"/>
  <c r="N86" i="11"/>
  <c r="M86" i="11"/>
  <c r="L86" i="11"/>
  <c r="H86" i="11"/>
  <c r="G86" i="11"/>
  <c r="F86" i="11"/>
  <c r="D86" i="11"/>
  <c r="C86" i="11"/>
  <c r="Y85" i="11"/>
  <c r="U85" i="11"/>
  <c r="T85" i="11"/>
  <c r="N85" i="11"/>
  <c r="M85" i="11"/>
  <c r="L85" i="11"/>
  <c r="H85" i="11"/>
  <c r="G85" i="11"/>
  <c r="F85" i="11"/>
  <c r="D85" i="11"/>
  <c r="C85" i="11"/>
  <c r="Y84" i="11"/>
  <c r="U84" i="11"/>
  <c r="T84" i="11"/>
  <c r="N84" i="11"/>
  <c r="M84" i="11"/>
  <c r="L84" i="11"/>
  <c r="H84" i="11"/>
  <c r="G84" i="11"/>
  <c r="F84" i="11"/>
  <c r="D84" i="11"/>
  <c r="C84" i="11"/>
  <c r="Y83" i="11"/>
  <c r="U83" i="11"/>
  <c r="T83" i="11"/>
  <c r="N83" i="11"/>
  <c r="M83" i="11"/>
  <c r="L83" i="11"/>
  <c r="H83" i="11"/>
  <c r="G83" i="11"/>
  <c r="F83" i="11"/>
  <c r="D83" i="11"/>
  <c r="C83" i="11"/>
  <c r="Y82" i="11"/>
  <c r="U82" i="11"/>
  <c r="T82" i="11"/>
  <c r="N82" i="11"/>
  <c r="M82" i="11"/>
  <c r="L82" i="11"/>
  <c r="H82" i="11"/>
  <c r="G82" i="11"/>
  <c r="F82" i="11"/>
  <c r="D82" i="11"/>
  <c r="C82" i="11"/>
  <c r="Y81" i="11"/>
  <c r="U81" i="11"/>
  <c r="T81" i="11"/>
  <c r="N81" i="11"/>
  <c r="M81" i="11"/>
  <c r="L81" i="11"/>
  <c r="H81" i="11"/>
  <c r="G81" i="11"/>
  <c r="F81" i="11"/>
  <c r="D81" i="11"/>
  <c r="C81" i="11"/>
  <c r="Y80" i="11"/>
  <c r="U80" i="11"/>
  <c r="T80" i="11"/>
  <c r="N80" i="11"/>
  <c r="M80" i="11"/>
  <c r="L80" i="11"/>
  <c r="H80" i="11"/>
  <c r="G80" i="11"/>
  <c r="F80" i="11"/>
  <c r="D80" i="11"/>
  <c r="C80" i="11"/>
  <c r="Y79" i="11"/>
  <c r="U79" i="11"/>
  <c r="T79" i="11"/>
  <c r="N79" i="11"/>
  <c r="M79" i="11"/>
  <c r="L79" i="11"/>
  <c r="H79" i="11"/>
  <c r="G79" i="11"/>
  <c r="F79" i="11"/>
  <c r="D79" i="11"/>
  <c r="C79" i="11"/>
  <c r="Y78" i="11"/>
  <c r="U78" i="11"/>
  <c r="T78" i="11"/>
  <c r="N78" i="11"/>
  <c r="M78" i="11"/>
  <c r="L78" i="11"/>
  <c r="H78" i="11"/>
  <c r="G78" i="11"/>
  <c r="F78" i="11"/>
  <c r="D78" i="11"/>
  <c r="C78" i="11"/>
  <c r="Y77" i="11"/>
  <c r="U77" i="11"/>
  <c r="T77" i="11"/>
  <c r="N77" i="11"/>
  <c r="M77" i="11"/>
  <c r="L77" i="11"/>
  <c r="H77" i="11"/>
  <c r="G77" i="11"/>
  <c r="F77" i="11"/>
  <c r="D77" i="11"/>
  <c r="C77" i="11"/>
  <c r="Y76" i="11"/>
  <c r="U76" i="11"/>
  <c r="T76" i="11"/>
  <c r="N76" i="11"/>
  <c r="M76" i="11"/>
  <c r="L76" i="11"/>
  <c r="H76" i="11"/>
  <c r="G76" i="11"/>
  <c r="F76" i="11"/>
  <c r="D76" i="11"/>
  <c r="C76" i="11"/>
  <c r="Y75" i="11"/>
  <c r="U75" i="11"/>
  <c r="T75" i="11"/>
  <c r="N75" i="11"/>
  <c r="M75" i="11"/>
  <c r="L75" i="11"/>
  <c r="H75" i="11"/>
  <c r="G75" i="11"/>
  <c r="F75" i="11"/>
  <c r="C75" i="11"/>
  <c r="Y74" i="11"/>
  <c r="U74" i="11"/>
  <c r="T74" i="11"/>
  <c r="N74" i="11"/>
  <c r="M74" i="11"/>
  <c r="L74" i="11"/>
  <c r="H74" i="11"/>
  <c r="G74" i="11"/>
  <c r="F74" i="11"/>
  <c r="D74" i="11"/>
  <c r="C74" i="11"/>
  <c r="U73" i="11"/>
  <c r="T73" i="11"/>
  <c r="N73" i="11"/>
  <c r="M73" i="11"/>
  <c r="L73" i="11"/>
  <c r="H73" i="11"/>
  <c r="G73" i="11"/>
  <c r="F73" i="11"/>
  <c r="D73" i="11"/>
  <c r="C73" i="11"/>
  <c r="U72" i="11"/>
  <c r="T72" i="11"/>
  <c r="N72" i="11"/>
  <c r="M72" i="11"/>
  <c r="L72" i="11"/>
  <c r="H72" i="11"/>
  <c r="G72" i="11"/>
  <c r="F72" i="11"/>
  <c r="D72" i="11"/>
  <c r="C72" i="11"/>
  <c r="Y71" i="11"/>
  <c r="U71" i="11"/>
  <c r="T71" i="11"/>
  <c r="N71" i="11"/>
  <c r="M71" i="11"/>
  <c r="L71" i="11"/>
  <c r="H71" i="11"/>
  <c r="G71" i="11"/>
  <c r="F71" i="11"/>
  <c r="D71" i="11"/>
  <c r="C71" i="11"/>
  <c r="Y70" i="11"/>
  <c r="U70" i="11"/>
  <c r="T70" i="11"/>
  <c r="N70" i="11"/>
  <c r="M70" i="11"/>
  <c r="L70" i="11"/>
  <c r="H70" i="11"/>
  <c r="G70" i="11"/>
  <c r="F70" i="11"/>
  <c r="D70" i="11"/>
  <c r="C70" i="11"/>
  <c r="U69" i="11"/>
  <c r="T69" i="11"/>
  <c r="N69" i="11"/>
  <c r="M69" i="11"/>
  <c r="L69" i="11"/>
  <c r="H69" i="11"/>
  <c r="G69" i="11"/>
  <c r="F69" i="11"/>
  <c r="D69" i="11"/>
  <c r="C69" i="11"/>
  <c r="U68" i="11"/>
  <c r="T68" i="11"/>
  <c r="N68" i="11"/>
  <c r="M68" i="11"/>
  <c r="L68" i="11"/>
  <c r="H68" i="11"/>
  <c r="G68" i="11"/>
  <c r="F68" i="11"/>
  <c r="D68" i="11"/>
  <c r="C68" i="11"/>
  <c r="U67" i="11"/>
  <c r="T67" i="11"/>
  <c r="N67" i="11"/>
  <c r="M67" i="11"/>
  <c r="L67" i="11"/>
  <c r="H67" i="11"/>
  <c r="G67" i="11"/>
  <c r="F67" i="11"/>
  <c r="D67" i="11"/>
  <c r="C67" i="11"/>
  <c r="U66" i="11"/>
  <c r="T66" i="11"/>
  <c r="N66" i="11"/>
  <c r="M66" i="11"/>
  <c r="L66" i="11"/>
  <c r="H66" i="11"/>
  <c r="G66" i="11"/>
  <c r="F66" i="11"/>
  <c r="D66" i="11"/>
  <c r="C66" i="11"/>
  <c r="U65" i="11"/>
  <c r="T65" i="11"/>
  <c r="N65" i="11"/>
  <c r="M65" i="11"/>
  <c r="L65" i="11"/>
  <c r="H65" i="11"/>
  <c r="G65" i="11"/>
  <c r="F65" i="11"/>
  <c r="D65" i="11"/>
  <c r="C65" i="11"/>
  <c r="U64" i="11"/>
  <c r="T64" i="11"/>
  <c r="N64" i="11"/>
  <c r="M64" i="11"/>
  <c r="L64" i="11"/>
  <c r="H64" i="11"/>
  <c r="G64" i="11"/>
  <c r="F64" i="11"/>
  <c r="D64" i="11"/>
  <c r="C64" i="11"/>
  <c r="U63" i="11"/>
  <c r="T63" i="11"/>
  <c r="N63" i="11"/>
  <c r="M63" i="11"/>
  <c r="L63" i="11"/>
  <c r="H63" i="11"/>
  <c r="G63" i="11"/>
  <c r="J63" i="11" s="1"/>
  <c r="F63" i="11"/>
  <c r="D63" i="11"/>
  <c r="C63" i="11"/>
  <c r="U62" i="11"/>
  <c r="T62" i="11"/>
  <c r="N62" i="11"/>
  <c r="M62" i="11"/>
  <c r="L62" i="11"/>
  <c r="H62" i="11"/>
  <c r="G62" i="11"/>
  <c r="F62" i="11"/>
  <c r="D62" i="11"/>
  <c r="C62" i="11"/>
  <c r="U61" i="11"/>
  <c r="T61" i="11"/>
  <c r="N61" i="11"/>
  <c r="M61" i="11"/>
  <c r="L61" i="11"/>
  <c r="H61" i="11"/>
  <c r="G61" i="11"/>
  <c r="F61" i="11"/>
  <c r="D61" i="11"/>
  <c r="C61" i="11"/>
  <c r="U60" i="11"/>
  <c r="T60" i="11"/>
  <c r="N60" i="11"/>
  <c r="M60" i="11"/>
  <c r="L60" i="11"/>
  <c r="H60" i="11"/>
  <c r="G60" i="11"/>
  <c r="F60" i="11"/>
  <c r="D60" i="11"/>
  <c r="C60" i="11"/>
  <c r="U59" i="11"/>
  <c r="T59" i="11"/>
  <c r="N59" i="11"/>
  <c r="M59" i="11"/>
  <c r="L59" i="11"/>
  <c r="H59" i="11"/>
  <c r="G59" i="11"/>
  <c r="F59" i="11"/>
  <c r="D59" i="11"/>
  <c r="C59" i="11"/>
  <c r="Y58" i="11"/>
  <c r="U58" i="11"/>
  <c r="T58" i="11"/>
  <c r="N58" i="11"/>
  <c r="M58" i="11"/>
  <c r="L58" i="11"/>
  <c r="H58" i="11"/>
  <c r="G58" i="11"/>
  <c r="F58" i="11"/>
  <c r="D58" i="11"/>
  <c r="C58" i="11"/>
  <c r="Y57" i="11"/>
  <c r="U57" i="11"/>
  <c r="T57" i="11"/>
  <c r="N57" i="11"/>
  <c r="M57" i="11"/>
  <c r="L57" i="11"/>
  <c r="H57" i="11"/>
  <c r="G57" i="11"/>
  <c r="F57" i="11"/>
  <c r="C57" i="11"/>
  <c r="U56" i="11"/>
  <c r="T56" i="11"/>
  <c r="N56" i="11"/>
  <c r="M56" i="11"/>
  <c r="L56" i="11"/>
  <c r="H56" i="11"/>
  <c r="G56" i="11"/>
  <c r="F56" i="11"/>
  <c r="D56" i="11"/>
  <c r="C56" i="11"/>
  <c r="U55" i="11"/>
  <c r="T55" i="11"/>
  <c r="N55" i="11"/>
  <c r="M55" i="11"/>
  <c r="L55" i="11"/>
  <c r="H55" i="11"/>
  <c r="G55" i="11"/>
  <c r="F55" i="11"/>
  <c r="D55" i="11"/>
  <c r="C55" i="11"/>
  <c r="U54" i="11"/>
  <c r="T54" i="11"/>
  <c r="N54" i="11"/>
  <c r="M54" i="11"/>
  <c r="L54" i="11"/>
  <c r="H54" i="11"/>
  <c r="G54" i="11"/>
  <c r="F54" i="11"/>
  <c r="D54" i="11"/>
  <c r="C54" i="11"/>
  <c r="U53" i="11"/>
  <c r="T53" i="11"/>
  <c r="N53" i="11"/>
  <c r="M53" i="11"/>
  <c r="L53" i="11"/>
  <c r="H53" i="11"/>
  <c r="G53" i="11"/>
  <c r="F53" i="11"/>
  <c r="D53" i="11"/>
  <c r="C53" i="11"/>
  <c r="Y52" i="11"/>
  <c r="U52" i="11"/>
  <c r="T52" i="11"/>
  <c r="N52" i="11"/>
  <c r="M52" i="11"/>
  <c r="L52" i="11"/>
  <c r="H52" i="11"/>
  <c r="G52" i="11"/>
  <c r="F52" i="11"/>
  <c r="D52" i="11"/>
  <c r="C52" i="11"/>
  <c r="U51" i="11"/>
  <c r="T51" i="11"/>
  <c r="N51" i="11"/>
  <c r="M51" i="11"/>
  <c r="L51" i="11"/>
  <c r="H51" i="11"/>
  <c r="G51" i="11"/>
  <c r="F51" i="11"/>
  <c r="D51" i="11"/>
  <c r="C51" i="11"/>
  <c r="U50" i="11"/>
  <c r="T50" i="11"/>
  <c r="N50" i="11"/>
  <c r="M50" i="11"/>
  <c r="L50" i="11"/>
  <c r="H50" i="11"/>
  <c r="G50" i="11"/>
  <c r="F50" i="11"/>
  <c r="D50" i="11"/>
  <c r="C50" i="11"/>
  <c r="Y49" i="11"/>
  <c r="U49" i="11"/>
  <c r="T49" i="11"/>
  <c r="N49" i="11"/>
  <c r="M49" i="11"/>
  <c r="L49" i="11"/>
  <c r="H49" i="11"/>
  <c r="G49" i="11"/>
  <c r="F49" i="11"/>
  <c r="D49" i="11"/>
  <c r="C49" i="11"/>
  <c r="U48" i="11"/>
  <c r="T48" i="11"/>
  <c r="Q48" i="11"/>
  <c r="N48" i="11"/>
  <c r="M48" i="11"/>
  <c r="L48" i="11"/>
  <c r="H48" i="11"/>
  <c r="G48" i="11"/>
  <c r="F48" i="11"/>
  <c r="D48" i="11"/>
  <c r="C48" i="11"/>
  <c r="Y47" i="11"/>
  <c r="U47" i="11"/>
  <c r="T47" i="11"/>
  <c r="N47" i="11"/>
  <c r="M47" i="11"/>
  <c r="L47" i="11"/>
  <c r="O47" i="11" s="1"/>
  <c r="H47" i="11"/>
  <c r="G47" i="11"/>
  <c r="F47" i="11"/>
  <c r="D47" i="11"/>
  <c r="C47" i="11"/>
  <c r="Y46" i="11"/>
  <c r="U46" i="11"/>
  <c r="T46" i="11"/>
  <c r="N46" i="11"/>
  <c r="M46" i="11"/>
  <c r="L46" i="11"/>
  <c r="H46" i="11"/>
  <c r="G46" i="11"/>
  <c r="F46" i="11"/>
  <c r="D46" i="11"/>
  <c r="C46" i="11"/>
  <c r="Y45" i="11"/>
  <c r="U45" i="11"/>
  <c r="T45" i="11"/>
  <c r="N45" i="11"/>
  <c r="M45" i="11"/>
  <c r="L45" i="11"/>
  <c r="H45" i="11"/>
  <c r="G45" i="11"/>
  <c r="F45" i="11"/>
  <c r="C45" i="11"/>
  <c r="U44" i="11"/>
  <c r="T44" i="11"/>
  <c r="N44" i="11"/>
  <c r="M44" i="11"/>
  <c r="L44" i="11"/>
  <c r="H44" i="11"/>
  <c r="G44" i="11"/>
  <c r="F44" i="11"/>
  <c r="D44" i="11"/>
  <c r="C44" i="11"/>
  <c r="U43" i="11"/>
  <c r="T43" i="11"/>
  <c r="N43" i="11"/>
  <c r="M43" i="11"/>
  <c r="L43" i="11"/>
  <c r="H43" i="11"/>
  <c r="G43" i="11"/>
  <c r="F43" i="11"/>
  <c r="D43" i="11"/>
  <c r="C43" i="11"/>
  <c r="U42" i="11"/>
  <c r="T42" i="11"/>
  <c r="N42" i="11"/>
  <c r="M42" i="11"/>
  <c r="L42" i="11"/>
  <c r="H42" i="11"/>
  <c r="G42" i="11"/>
  <c r="F42" i="11"/>
  <c r="D42" i="11"/>
  <c r="C42" i="11"/>
  <c r="U41" i="11"/>
  <c r="T41" i="11"/>
  <c r="N41" i="11"/>
  <c r="M41" i="11"/>
  <c r="L41" i="11"/>
  <c r="H41" i="11"/>
  <c r="G41" i="11"/>
  <c r="F41" i="11"/>
  <c r="D41" i="11"/>
  <c r="C41" i="11"/>
  <c r="U40" i="11"/>
  <c r="T40" i="11"/>
  <c r="N40" i="11"/>
  <c r="M40" i="11"/>
  <c r="L40" i="11"/>
  <c r="H40" i="11"/>
  <c r="G40" i="11"/>
  <c r="F40" i="11"/>
  <c r="D40" i="11"/>
  <c r="C40" i="11"/>
  <c r="U39" i="11"/>
  <c r="T39" i="11"/>
  <c r="N39" i="11"/>
  <c r="M39" i="11"/>
  <c r="L39" i="11"/>
  <c r="H39" i="11"/>
  <c r="G39" i="11"/>
  <c r="J39" i="11" s="1"/>
  <c r="F39" i="11"/>
  <c r="D39" i="11"/>
  <c r="C39" i="11"/>
  <c r="U38" i="11"/>
  <c r="T38" i="11"/>
  <c r="N38" i="11"/>
  <c r="M38" i="11"/>
  <c r="L38" i="11"/>
  <c r="H38" i="11"/>
  <c r="G38" i="11"/>
  <c r="F38" i="11"/>
  <c r="D38" i="11"/>
  <c r="C38" i="11"/>
  <c r="U37" i="11"/>
  <c r="T37" i="11"/>
  <c r="N37" i="11"/>
  <c r="M37" i="11"/>
  <c r="L37" i="11"/>
  <c r="H37" i="11"/>
  <c r="G37" i="11"/>
  <c r="F37" i="11"/>
  <c r="D37" i="11"/>
  <c r="C37" i="11"/>
  <c r="U36" i="11"/>
  <c r="T36" i="11"/>
  <c r="Q36" i="11"/>
  <c r="N36" i="11"/>
  <c r="M36" i="11"/>
  <c r="L36" i="11"/>
  <c r="H36" i="11"/>
  <c r="G36" i="11"/>
  <c r="F36" i="11"/>
  <c r="D36" i="11"/>
  <c r="C36" i="11"/>
  <c r="U35" i="11"/>
  <c r="T35" i="11"/>
  <c r="N35" i="11"/>
  <c r="M35" i="11"/>
  <c r="L35" i="11"/>
  <c r="H35" i="11"/>
  <c r="G35" i="11"/>
  <c r="F35" i="11"/>
  <c r="D35" i="11"/>
  <c r="C35" i="11"/>
  <c r="U34" i="11"/>
  <c r="T34" i="11"/>
  <c r="N34" i="11"/>
  <c r="M34" i="11"/>
  <c r="L34" i="11"/>
  <c r="H34" i="11"/>
  <c r="G34" i="11"/>
  <c r="F34" i="11"/>
  <c r="D34" i="11"/>
  <c r="C34" i="11"/>
  <c r="U33" i="11"/>
  <c r="T33" i="11"/>
  <c r="N33" i="11"/>
  <c r="M33" i="11"/>
  <c r="L33" i="11"/>
  <c r="H33" i="11"/>
  <c r="G33" i="11"/>
  <c r="F33" i="11"/>
  <c r="D33" i="11"/>
  <c r="C33" i="11"/>
  <c r="U32" i="11"/>
  <c r="T32" i="11"/>
  <c r="N32" i="11"/>
  <c r="Q32" i="11" s="1"/>
  <c r="M32" i="11"/>
  <c r="L32" i="11"/>
  <c r="H32" i="11"/>
  <c r="G32" i="11"/>
  <c r="F32" i="11"/>
  <c r="D32" i="11"/>
  <c r="C32" i="11"/>
  <c r="U31" i="11"/>
  <c r="T31" i="11"/>
  <c r="O31" i="11"/>
  <c r="N31" i="11"/>
  <c r="M31" i="11"/>
  <c r="L31" i="11"/>
  <c r="H31" i="11"/>
  <c r="G31" i="11"/>
  <c r="F31" i="11"/>
  <c r="D31" i="11"/>
  <c r="C31" i="11"/>
  <c r="U30" i="11"/>
  <c r="T30" i="11"/>
  <c r="N30" i="11"/>
  <c r="M30" i="11"/>
  <c r="S33" i="11" s="1"/>
  <c r="L30" i="11"/>
  <c r="H30" i="11"/>
  <c r="G30" i="11"/>
  <c r="F30" i="11"/>
  <c r="D30" i="11"/>
  <c r="C30" i="11"/>
  <c r="U29" i="11"/>
  <c r="T29" i="11"/>
  <c r="O29" i="11"/>
  <c r="N29" i="11"/>
  <c r="M29" i="11"/>
  <c r="L29" i="11"/>
  <c r="H29" i="11"/>
  <c r="G29" i="11"/>
  <c r="F29" i="11"/>
  <c r="D29" i="11"/>
  <c r="C29" i="11"/>
  <c r="U28" i="11"/>
  <c r="T28" i="11"/>
  <c r="N28" i="11"/>
  <c r="M28" i="11"/>
  <c r="L28" i="11"/>
  <c r="H28" i="11"/>
  <c r="G28" i="11"/>
  <c r="F28" i="11"/>
  <c r="D28" i="11"/>
  <c r="C28" i="11"/>
  <c r="U27" i="11"/>
  <c r="T27" i="11"/>
  <c r="N27" i="11"/>
  <c r="M27" i="11"/>
  <c r="L27" i="11"/>
  <c r="H27" i="11"/>
  <c r="G27" i="11"/>
  <c r="F27" i="11"/>
  <c r="D27" i="11"/>
  <c r="C27" i="11"/>
  <c r="U26" i="11"/>
  <c r="T26" i="11"/>
  <c r="N26" i="11"/>
  <c r="M26" i="11"/>
  <c r="L26" i="11"/>
  <c r="H26" i="11"/>
  <c r="G26" i="11"/>
  <c r="F26" i="11"/>
  <c r="D26" i="11"/>
  <c r="C26" i="11"/>
  <c r="U25" i="11"/>
  <c r="T25" i="11"/>
  <c r="N25" i="11"/>
  <c r="M25" i="11"/>
  <c r="L25" i="11"/>
  <c r="H25" i="11"/>
  <c r="G25" i="11"/>
  <c r="F25" i="11"/>
  <c r="D25" i="11"/>
  <c r="C25" i="11"/>
  <c r="U24" i="11"/>
  <c r="T24" i="11"/>
  <c r="N24" i="11"/>
  <c r="M24" i="11"/>
  <c r="L24" i="11"/>
  <c r="H24" i="11"/>
  <c r="G24" i="11"/>
  <c r="F24" i="11"/>
  <c r="C24" i="11"/>
  <c r="U23" i="11"/>
  <c r="T23" i="11"/>
  <c r="N23" i="11"/>
  <c r="M23" i="11"/>
  <c r="L23" i="11"/>
  <c r="H23" i="11"/>
  <c r="G23" i="11"/>
  <c r="F23" i="11"/>
  <c r="D23" i="11"/>
  <c r="C23" i="11"/>
  <c r="U22" i="11"/>
  <c r="T22" i="11"/>
  <c r="O22" i="11"/>
  <c r="N22" i="11"/>
  <c r="M22" i="11"/>
  <c r="L22" i="11"/>
  <c r="H22" i="11"/>
  <c r="G22" i="11"/>
  <c r="F22" i="11"/>
  <c r="C22" i="11"/>
  <c r="U21" i="11"/>
  <c r="T21" i="11"/>
  <c r="O21" i="11"/>
  <c r="N21" i="11"/>
  <c r="M21" i="11"/>
  <c r="L21" i="11"/>
  <c r="H21" i="11"/>
  <c r="G21" i="11"/>
  <c r="F21" i="11"/>
  <c r="D21" i="11"/>
  <c r="C21" i="11"/>
  <c r="U20" i="11"/>
  <c r="T20" i="11"/>
  <c r="N20" i="11"/>
  <c r="M20" i="11"/>
  <c r="L20" i="11"/>
  <c r="H20" i="11"/>
  <c r="G20" i="11"/>
  <c r="F20" i="11"/>
  <c r="D20" i="11"/>
  <c r="C20" i="11"/>
  <c r="U19" i="11"/>
  <c r="T19" i="11"/>
  <c r="N19" i="11"/>
  <c r="M19" i="11"/>
  <c r="L19" i="11"/>
  <c r="H19" i="11"/>
  <c r="G19" i="11"/>
  <c r="F19" i="11"/>
  <c r="D19" i="11"/>
  <c r="C19" i="11"/>
  <c r="U18" i="11"/>
  <c r="T18" i="11"/>
  <c r="N18" i="11"/>
  <c r="M18" i="11"/>
  <c r="L18" i="11"/>
  <c r="H18" i="11"/>
  <c r="G18" i="11"/>
  <c r="F18" i="11"/>
  <c r="D18" i="11"/>
  <c r="C18" i="11"/>
  <c r="U17" i="11"/>
  <c r="T17" i="11"/>
  <c r="N17" i="11"/>
  <c r="Q17" i="11" s="1"/>
  <c r="M17" i="11"/>
  <c r="L17" i="11"/>
  <c r="H17" i="11"/>
  <c r="G17" i="11"/>
  <c r="F17" i="11"/>
  <c r="D17" i="11"/>
  <c r="C17" i="11"/>
  <c r="U16" i="11"/>
  <c r="T16" i="11"/>
  <c r="O16" i="11"/>
  <c r="N16" i="11"/>
  <c r="M16" i="11"/>
  <c r="L16" i="11"/>
  <c r="H16" i="11"/>
  <c r="G16" i="11"/>
  <c r="F16" i="11"/>
  <c r="D16" i="11"/>
  <c r="C16" i="11"/>
  <c r="U15" i="11"/>
  <c r="T15" i="11"/>
  <c r="Q15" i="11"/>
  <c r="N15" i="11"/>
  <c r="M15" i="11"/>
  <c r="L15" i="11"/>
  <c r="H15" i="11"/>
  <c r="G15" i="11"/>
  <c r="F15" i="11"/>
  <c r="D15" i="11"/>
  <c r="C15" i="11"/>
  <c r="U14" i="11"/>
  <c r="T14" i="11"/>
  <c r="N14" i="11"/>
  <c r="Q14" i="11" s="1"/>
  <c r="M14" i="11"/>
  <c r="L14" i="11"/>
  <c r="H14" i="11"/>
  <c r="G14" i="11"/>
  <c r="F14" i="11"/>
  <c r="D14" i="11"/>
  <c r="C14" i="11"/>
  <c r="U13" i="11"/>
  <c r="T13" i="11"/>
  <c r="N13" i="11"/>
  <c r="M13" i="11"/>
  <c r="L13" i="11"/>
  <c r="H13" i="11"/>
  <c r="G13" i="11"/>
  <c r="F13" i="11"/>
  <c r="D13" i="11"/>
  <c r="C13" i="11"/>
  <c r="U12" i="11"/>
  <c r="T12" i="11"/>
  <c r="N12" i="11"/>
  <c r="M12" i="11"/>
  <c r="L12" i="11"/>
  <c r="H12" i="11"/>
  <c r="G12" i="11"/>
  <c r="F12" i="11"/>
  <c r="I12" i="11" s="1"/>
  <c r="D12" i="11"/>
  <c r="C12" i="11"/>
  <c r="U11" i="11"/>
  <c r="T11" i="11"/>
  <c r="N11" i="11"/>
  <c r="M11" i="11"/>
  <c r="L11" i="11"/>
  <c r="O11" i="11" s="1"/>
  <c r="H11" i="11"/>
  <c r="K11" i="11" s="1"/>
  <c r="G11" i="11"/>
  <c r="F11" i="11"/>
  <c r="D11" i="11"/>
  <c r="C11" i="11"/>
  <c r="Z10" i="11"/>
  <c r="U10" i="11"/>
  <c r="T10" i="11"/>
  <c r="O10" i="11"/>
  <c r="N10" i="11"/>
  <c r="M10" i="11"/>
  <c r="L10" i="11"/>
  <c r="H10" i="11"/>
  <c r="G10" i="11"/>
  <c r="J10" i="11" s="1"/>
  <c r="F10" i="11"/>
  <c r="D10" i="11"/>
  <c r="C10" i="11"/>
  <c r="U9" i="11"/>
  <c r="T9" i="11"/>
  <c r="Q9" i="11"/>
  <c r="N9" i="11"/>
  <c r="M9" i="11"/>
  <c r="L9" i="11"/>
  <c r="H9" i="11"/>
  <c r="G9" i="11"/>
  <c r="F9" i="11"/>
  <c r="D9" i="11"/>
  <c r="C9" i="11"/>
  <c r="U8" i="11"/>
  <c r="T8" i="11"/>
  <c r="O8" i="11"/>
  <c r="N8" i="11"/>
  <c r="M8" i="11"/>
  <c r="L8" i="11"/>
  <c r="H8" i="11"/>
  <c r="G8" i="11"/>
  <c r="F8" i="11"/>
  <c r="D8" i="11"/>
  <c r="C8" i="11"/>
  <c r="U7" i="11"/>
  <c r="T7" i="11"/>
  <c r="N7" i="11"/>
  <c r="M7" i="11"/>
  <c r="S29" i="11" s="1"/>
  <c r="L7" i="11"/>
  <c r="H7" i="11"/>
  <c r="G7" i="11"/>
  <c r="F7" i="11"/>
  <c r="D7" i="11"/>
  <c r="C7" i="11"/>
  <c r="U6" i="11"/>
  <c r="T6" i="11"/>
  <c r="N6" i="11"/>
  <c r="M6" i="11"/>
  <c r="L6" i="11"/>
  <c r="H6" i="11"/>
  <c r="G6" i="11"/>
  <c r="F6" i="11"/>
  <c r="I17" i="11" s="1"/>
  <c r="C6" i="11"/>
  <c r="U5" i="11"/>
  <c r="T5" i="11"/>
  <c r="Q5" i="11"/>
  <c r="N5" i="11"/>
  <c r="M5" i="11"/>
  <c r="L5" i="11"/>
  <c r="H5" i="11"/>
  <c r="G5" i="11"/>
  <c r="F5" i="11"/>
  <c r="C5" i="11"/>
  <c r="X2" i="11"/>
  <c r="M46" i="10"/>
  <c r="G46" i="10"/>
  <c r="F46" i="10"/>
  <c r="E46" i="10"/>
  <c r="Q46" i="10" s="1"/>
  <c r="C46" i="10"/>
  <c r="B46" i="10"/>
  <c r="Q45" i="10"/>
  <c r="M45" i="10"/>
  <c r="G45" i="10"/>
  <c r="F45" i="10"/>
  <c r="E45" i="10"/>
  <c r="C45" i="10"/>
  <c r="B45" i="10"/>
  <c r="Q44" i="10"/>
  <c r="M44" i="10"/>
  <c r="G44" i="10"/>
  <c r="F44" i="10"/>
  <c r="E44" i="10"/>
  <c r="C44" i="10"/>
  <c r="B44" i="10"/>
  <c r="M43" i="10"/>
  <c r="G43" i="10"/>
  <c r="F43" i="10"/>
  <c r="E43" i="10"/>
  <c r="C43" i="10"/>
  <c r="B43" i="10"/>
  <c r="M42" i="10"/>
  <c r="G42" i="10"/>
  <c r="F42" i="10"/>
  <c r="E42" i="10"/>
  <c r="Q42" i="10" s="1"/>
  <c r="C42" i="10"/>
  <c r="B42" i="10"/>
  <c r="Q41" i="10"/>
  <c r="M41" i="10"/>
  <c r="G41" i="10"/>
  <c r="F41" i="10"/>
  <c r="E41" i="10"/>
  <c r="C41" i="10"/>
  <c r="B41" i="10"/>
  <c r="Q40" i="10"/>
  <c r="M40" i="10"/>
  <c r="G40" i="10"/>
  <c r="F40" i="10"/>
  <c r="E40" i="10"/>
  <c r="C40" i="10"/>
  <c r="B40" i="10"/>
  <c r="Q39" i="10"/>
  <c r="M39" i="10"/>
  <c r="G39" i="10"/>
  <c r="F39" i="10"/>
  <c r="E39" i="10"/>
  <c r="C39" i="10"/>
  <c r="B39" i="10"/>
  <c r="M38" i="10"/>
  <c r="G38" i="10"/>
  <c r="F38" i="10"/>
  <c r="E38" i="10"/>
  <c r="C38" i="10"/>
  <c r="B38" i="10"/>
  <c r="M37" i="10"/>
  <c r="G37" i="10"/>
  <c r="Q37" i="10" s="1"/>
  <c r="F37" i="10"/>
  <c r="E37" i="10"/>
  <c r="C37" i="10"/>
  <c r="B37" i="10"/>
  <c r="Q36" i="10"/>
  <c r="M36" i="10"/>
  <c r="G36" i="10"/>
  <c r="F36" i="10"/>
  <c r="E36" i="10"/>
  <c r="C36" i="10"/>
  <c r="B36" i="10"/>
  <c r="M35" i="10"/>
  <c r="G35" i="10"/>
  <c r="F35" i="10"/>
  <c r="E35" i="10"/>
  <c r="C35" i="10"/>
  <c r="B35" i="10"/>
  <c r="M34" i="10"/>
  <c r="G34" i="10"/>
  <c r="F34" i="10"/>
  <c r="E34" i="10"/>
  <c r="C34" i="10"/>
  <c r="B34" i="10"/>
  <c r="M33" i="10"/>
  <c r="G33" i="10"/>
  <c r="Q33" i="10" s="1"/>
  <c r="F33" i="10"/>
  <c r="E33" i="10"/>
  <c r="C33" i="10"/>
  <c r="B33" i="10"/>
  <c r="Q32" i="10"/>
  <c r="M32" i="10"/>
  <c r="G32" i="10"/>
  <c r="F32" i="10"/>
  <c r="E32" i="10"/>
  <c r="C32" i="10"/>
  <c r="B32" i="10"/>
  <c r="M31" i="10"/>
  <c r="G31" i="10"/>
  <c r="F31" i="10"/>
  <c r="E31" i="10"/>
  <c r="C31" i="10"/>
  <c r="B31" i="10"/>
  <c r="Q30" i="10"/>
  <c r="M30" i="10"/>
  <c r="G30" i="10"/>
  <c r="F30" i="10"/>
  <c r="E30" i="10"/>
  <c r="C30" i="10"/>
  <c r="B30" i="10"/>
  <c r="M29" i="10"/>
  <c r="G29" i="10"/>
  <c r="Q29" i="10" s="1"/>
  <c r="F29" i="10"/>
  <c r="E29" i="10"/>
  <c r="C29" i="10"/>
  <c r="B29" i="10"/>
  <c r="Q28" i="10"/>
  <c r="M28" i="10"/>
  <c r="G28" i="10"/>
  <c r="F28" i="10"/>
  <c r="E28" i="10"/>
  <c r="C28" i="10"/>
  <c r="B28" i="10"/>
  <c r="M27" i="10"/>
  <c r="G27" i="10"/>
  <c r="F27" i="10"/>
  <c r="E27" i="10"/>
  <c r="C27" i="10"/>
  <c r="B27" i="10"/>
  <c r="Q26" i="10"/>
  <c r="M26" i="10"/>
  <c r="G26" i="10"/>
  <c r="F26" i="10"/>
  <c r="E26" i="10"/>
  <c r="C26" i="10"/>
  <c r="B26" i="10"/>
  <c r="M25" i="10"/>
  <c r="G25" i="10"/>
  <c r="Q25" i="10" s="1"/>
  <c r="F25" i="10"/>
  <c r="E25" i="10"/>
  <c r="C25" i="10"/>
  <c r="B25" i="10"/>
  <c r="Q24" i="10"/>
  <c r="M24" i="10"/>
  <c r="G24" i="10"/>
  <c r="F24" i="10"/>
  <c r="E24" i="10"/>
  <c r="C24" i="10"/>
  <c r="B24" i="10"/>
  <c r="M23" i="10"/>
  <c r="G23" i="10"/>
  <c r="F23" i="10"/>
  <c r="E23" i="10"/>
  <c r="C23" i="10"/>
  <c r="B23" i="10"/>
  <c r="M22" i="10"/>
  <c r="G22" i="10"/>
  <c r="F22" i="10"/>
  <c r="I22" i="10" s="1"/>
  <c r="E22" i="10"/>
  <c r="C22" i="10"/>
  <c r="B22" i="10"/>
  <c r="M21" i="10"/>
  <c r="G21" i="10"/>
  <c r="Q21" i="10" s="1"/>
  <c r="F21" i="10"/>
  <c r="E21" i="10"/>
  <c r="C21" i="10"/>
  <c r="B21" i="10"/>
  <c r="Q20" i="10"/>
  <c r="M20" i="10"/>
  <c r="G20" i="10"/>
  <c r="F20" i="10"/>
  <c r="E20" i="10"/>
  <c r="C20" i="10"/>
  <c r="B20" i="10"/>
  <c r="Q19" i="10"/>
  <c r="M19" i="10"/>
  <c r="G19" i="10"/>
  <c r="F19" i="10"/>
  <c r="E19" i="10"/>
  <c r="C19" i="10"/>
  <c r="B19" i="10"/>
  <c r="M18" i="10"/>
  <c r="G18" i="10"/>
  <c r="F18" i="10"/>
  <c r="E18" i="10"/>
  <c r="C18" i="10"/>
  <c r="B18" i="10"/>
  <c r="M17" i="10"/>
  <c r="I17" i="10"/>
  <c r="G17" i="10"/>
  <c r="Q17" i="10" s="1"/>
  <c r="F17" i="10"/>
  <c r="E17" i="10"/>
  <c r="C17" i="10"/>
  <c r="B17" i="10"/>
  <c r="Q16" i="10"/>
  <c r="M16" i="10"/>
  <c r="G16" i="10"/>
  <c r="F16" i="10"/>
  <c r="E16" i="10"/>
  <c r="C16" i="10"/>
  <c r="B16" i="10"/>
  <c r="M15" i="10"/>
  <c r="G15" i="10"/>
  <c r="F15" i="10"/>
  <c r="E15" i="10"/>
  <c r="C15" i="10"/>
  <c r="B15" i="10"/>
  <c r="M14" i="10"/>
  <c r="G14" i="10"/>
  <c r="F14" i="10"/>
  <c r="E14" i="10"/>
  <c r="C14" i="10"/>
  <c r="B14" i="10"/>
  <c r="M13" i="10"/>
  <c r="G13" i="10"/>
  <c r="F13" i="10"/>
  <c r="E13" i="10"/>
  <c r="Q13" i="10" s="1"/>
  <c r="C13" i="10"/>
  <c r="B13" i="10"/>
  <c r="M12" i="10"/>
  <c r="G12" i="10"/>
  <c r="Q12" i="10" s="1"/>
  <c r="F12" i="10"/>
  <c r="E12" i="10"/>
  <c r="C12" i="10"/>
  <c r="B12" i="10"/>
  <c r="M11" i="10"/>
  <c r="G11" i="10"/>
  <c r="F11" i="10"/>
  <c r="E11" i="10"/>
  <c r="C11" i="10"/>
  <c r="B11" i="10"/>
  <c r="Q10" i="10"/>
  <c r="M10" i="10"/>
  <c r="J10" i="10"/>
  <c r="G10" i="10"/>
  <c r="F10" i="10"/>
  <c r="E10" i="10"/>
  <c r="C10" i="10"/>
  <c r="B10" i="10"/>
  <c r="Q9" i="10"/>
  <c r="M9" i="10"/>
  <c r="G9" i="10"/>
  <c r="F9" i="10"/>
  <c r="E9" i="10"/>
  <c r="H9" i="10" s="1"/>
  <c r="C9" i="10"/>
  <c r="B9" i="10"/>
  <c r="M8" i="10"/>
  <c r="G8" i="10"/>
  <c r="F8" i="10"/>
  <c r="E8" i="10"/>
  <c r="C8" i="10"/>
  <c r="B8" i="10"/>
  <c r="M7" i="10"/>
  <c r="G7" i="10"/>
  <c r="K16" i="10" s="1"/>
  <c r="F7" i="10"/>
  <c r="E7" i="10"/>
  <c r="C7" i="10"/>
  <c r="B7" i="10"/>
  <c r="G6" i="10"/>
  <c r="F6" i="10"/>
  <c r="I42" i="10" s="1"/>
  <c r="E6" i="10"/>
  <c r="Q6" i="10" s="1"/>
  <c r="D6" i="10"/>
  <c r="C6" i="10"/>
  <c r="B6" i="10"/>
  <c r="M5" i="10"/>
  <c r="B2" i="10" s="1"/>
  <c r="G5" i="10"/>
  <c r="F5" i="10"/>
  <c r="E5" i="10"/>
  <c r="C5" i="10"/>
  <c r="B5" i="10"/>
  <c r="P2" i="10"/>
  <c r="F45" i="9"/>
  <c r="E45" i="9"/>
  <c r="D45" i="9"/>
  <c r="C45" i="9"/>
  <c r="L39" i="9"/>
  <c r="L38" i="9"/>
  <c r="K38" i="9"/>
  <c r="E31" i="20" s="1"/>
  <c r="G31" i="20" s="1"/>
  <c r="H38" i="9"/>
  <c r="E38" i="9"/>
  <c r="K37" i="9"/>
  <c r="H37" i="9"/>
  <c r="E37" i="9"/>
  <c r="L36" i="9"/>
  <c r="H36" i="9"/>
  <c r="E36" i="9"/>
  <c r="L35" i="9"/>
  <c r="H35" i="9"/>
  <c r="E35" i="9"/>
  <c r="K34" i="9"/>
  <c r="H34" i="9"/>
  <c r="E34" i="9"/>
  <c r="K33" i="9"/>
  <c r="E39" i="20" s="1"/>
  <c r="G39" i="20" s="1"/>
  <c r="H33" i="9"/>
  <c r="E33" i="9"/>
  <c r="L32" i="9"/>
  <c r="K32" i="9"/>
  <c r="E25" i="20" s="1"/>
  <c r="H32" i="9"/>
  <c r="E32" i="9"/>
  <c r="L31" i="9"/>
  <c r="H31" i="9"/>
  <c r="E31" i="9"/>
  <c r="K30" i="9"/>
  <c r="H30" i="9"/>
  <c r="E30" i="9"/>
  <c r="K29" i="9"/>
  <c r="H29" i="9"/>
  <c r="E29" i="9"/>
  <c r="L28" i="9"/>
  <c r="K28" i="9"/>
  <c r="E17" i="20" s="1"/>
  <c r="H28" i="9"/>
  <c r="E28" i="9"/>
  <c r="K27" i="9"/>
  <c r="H27" i="9"/>
  <c r="E27" i="9"/>
  <c r="L26" i="9"/>
  <c r="H26" i="9"/>
  <c r="E26" i="9"/>
  <c r="L25" i="9"/>
  <c r="H25" i="9"/>
  <c r="E25" i="9"/>
  <c r="K24" i="9"/>
  <c r="E27" i="20" s="1"/>
  <c r="G27" i="20" s="1"/>
  <c r="H24" i="9"/>
  <c r="E24" i="9"/>
  <c r="L23" i="9"/>
  <c r="K23" i="9"/>
  <c r="E19" i="20" s="1"/>
  <c r="G19" i="20" s="1"/>
  <c r="H23" i="9"/>
  <c r="E23" i="9"/>
  <c r="K22" i="9"/>
  <c r="E7" i="20" s="1"/>
  <c r="G7" i="20" s="1"/>
  <c r="H22" i="9"/>
  <c r="E22" i="9"/>
  <c r="K21" i="9"/>
  <c r="E5" i="20" s="1"/>
  <c r="G5" i="20" s="1"/>
  <c r="H21" i="9"/>
  <c r="E21" i="9"/>
  <c r="L20" i="9"/>
  <c r="K20" i="9"/>
  <c r="E36" i="20" s="1"/>
  <c r="G36" i="20" s="1"/>
  <c r="J20" i="9"/>
  <c r="H20" i="9"/>
  <c r="E20" i="9"/>
  <c r="J19" i="9"/>
  <c r="K19" i="9" s="1"/>
  <c r="H19" i="9"/>
  <c r="E19" i="9"/>
  <c r="K18" i="9"/>
  <c r="J18" i="9"/>
  <c r="H18" i="9"/>
  <c r="E18" i="9"/>
  <c r="J17" i="9"/>
  <c r="K17" i="9" s="1"/>
  <c r="E12" i="20" s="1"/>
  <c r="G12" i="20" s="1"/>
  <c r="H17" i="9"/>
  <c r="E17" i="9"/>
  <c r="K16" i="9"/>
  <c r="E21" i="20" s="1"/>
  <c r="G21" i="20" s="1"/>
  <c r="J16" i="9"/>
  <c r="H16" i="9"/>
  <c r="E16" i="9"/>
  <c r="J15" i="9"/>
  <c r="K15" i="9" s="1"/>
  <c r="H15" i="9"/>
  <c r="E15" i="9"/>
  <c r="K14" i="9"/>
  <c r="E14" i="20" s="1"/>
  <c r="G14" i="20" s="1"/>
  <c r="J14" i="9"/>
  <c r="H14" i="9"/>
  <c r="E14" i="9"/>
  <c r="K13" i="9"/>
  <c r="E10" i="20" s="1"/>
  <c r="G10" i="20" s="1"/>
  <c r="J13" i="9"/>
  <c r="H13" i="9"/>
  <c r="E13" i="9"/>
  <c r="K12" i="9"/>
  <c r="E2" i="20" s="1"/>
  <c r="G2" i="20" s="1"/>
  <c r="H12" i="9"/>
  <c r="E12" i="9"/>
  <c r="K11" i="9"/>
  <c r="E9" i="20" s="1"/>
  <c r="G9" i="20" s="1"/>
  <c r="J11" i="9"/>
  <c r="H11" i="9"/>
  <c r="E11" i="9"/>
  <c r="J10" i="9"/>
  <c r="K10" i="9" s="1"/>
  <c r="H10" i="9"/>
  <c r="E10" i="9"/>
  <c r="K9" i="9"/>
  <c r="E11" i="20" s="1"/>
  <c r="G11" i="20" s="1"/>
  <c r="J9" i="9"/>
  <c r="H9" i="9"/>
  <c r="E9" i="9"/>
  <c r="L8" i="9"/>
  <c r="K8" i="9"/>
  <c r="E22" i="20" s="1"/>
  <c r="G22" i="20" s="1"/>
  <c r="J8" i="9"/>
  <c r="H8" i="9"/>
  <c r="E8" i="9"/>
  <c r="K7" i="9"/>
  <c r="E3" i="20" s="1"/>
  <c r="G3" i="20" s="1"/>
  <c r="J7" i="9"/>
  <c r="H7" i="9"/>
  <c r="E7" i="9"/>
  <c r="J6" i="9"/>
  <c r="H6" i="9"/>
  <c r="E6" i="9"/>
  <c r="K5" i="9"/>
  <c r="H5" i="9"/>
  <c r="E5" i="9"/>
  <c r="K4" i="9"/>
  <c r="E15" i="20" s="1"/>
  <c r="G15" i="20" s="1"/>
  <c r="J4" i="9"/>
  <c r="H4" i="9"/>
  <c r="E4" i="9"/>
  <c r="G3" i="9"/>
  <c r="H3" i="9" s="1"/>
  <c r="F3" i="9"/>
  <c r="D3" i="9"/>
  <c r="C3" i="9"/>
  <c r="R65" i="7"/>
  <c r="M65" i="7"/>
  <c r="L65" i="7"/>
  <c r="W65" i="7" s="1"/>
  <c r="K65" i="7"/>
  <c r="G65" i="7"/>
  <c r="F65" i="7"/>
  <c r="E65" i="7"/>
  <c r="H65" i="7" s="1"/>
  <c r="C65" i="7"/>
  <c r="B65" i="7"/>
  <c r="R64" i="7"/>
  <c r="M64" i="7"/>
  <c r="W64" i="7" s="1"/>
  <c r="L64" i="7"/>
  <c r="K64" i="7"/>
  <c r="G64" i="7"/>
  <c r="F64" i="7"/>
  <c r="V64" i="7" s="1"/>
  <c r="E64" i="7"/>
  <c r="C64" i="7"/>
  <c r="B64" i="7"/>
  <c r="W63" i="7"/>
  <c r="V63" i="7"/>
  <c r="R63" i="7"/>
  <c r="M63" i="7"/>
  <c r="L63" i="7"/>
  <c r="K63" i="7"/>
  <c r="N63" i="7" s="1"/>
  <c r="G63" i="7"/>
  <c r="F63" i="7"/>
  <c r="E63" i="7"/>
  <c r="C63" i="7"/>
  <c r="B63" i="7"/>
  <c r="R62" i="7"/>
  <c r="M62" i="7"/>
  <c r="L62" i="7"/>
  <c r="K62" i="7"/>
  <c r="G62" i="7"/>
  <c r="V62" i="7" s="1"/>
  <c r="F62" i="7"/>
  <c r="E62" i="7"/>
  <c r="C62" i="7"/>
  <c r="B62" i="7"/>
  <c r="W61" i="7"/>
  <c r="R61" i="7"/>
  <c r="M61" i="7"/>
  <c r="L61" i="7"/>
  <c r="K61" i="7"/>
  <c r="G61" i="7"/>
  <c r="V61" i="7" s="1"/>
  <c r="F61" i="7"/>
  <c r="E61" i="7"/>
  <c r="C61" i="7"/>
  <c r="B61" i="7"/>
  <c r="W60" i="7"/>
  <c r="R60" i="7"/>
  <c r="M60" i="7"/>
  <c r="L60" i="7"/>
  <c r="K60" i="7"/>
  <c r="G60" i="7"/>
  <c r="F60" i="7"/>
  <c r="V60" i="7" s="1"/>
  <c r="E60" i="7"/>
  <c r="C60" i="7"/>
  <c r="B60" i="7"/>
  <c r="R59" i="7"/>
  <c r="M59" i="7"/>
  <c r="L59" i="7"/>
  <c r="W59" i="7" s="1"/>
  <c r="K59" i="7"/>
  <c r="G59" i="7"/>
  <c r="F59" i="7"/>
  <c r="E59" i="7"/>
  <c r="C59" i="7"/>
  <c r="B59" i="7"/>
  <c r="R58" i="7"/>
  <c r="M58" i="7"/>
  <c r="W58" i="7" s="1"/>
  <c r="L58" i="7"/>
  <c r="K58" i="7"/>
  <c r="G58" i="7"/>
  <c r="F58" i="7"/>
  <c r="V58" i="7" s="1"/>
  <c r="E58" i="7"/>
  <c r="C58" i="7"/>
  <c r="B58" i="7"/>
  <c r="W57" i="7"/>
  <c r="V57" i="7"/>
  <c r="R57" i="7"/>
  <c r="M57" i="7"/>
  <c r="L57" i="7"/>
  <c r="K57" i="7"/>
  <c r="G57" i="7"/>
  <c r="F57" i="7"/>
  <c r="E57" i="7"/>
  <c r="C57" i="7"/>
  <c r="B57" i="7"/>
  <c r="R56" i="7"/>
  <c r="M56" i="7"/>
  <c r="L56" i="7"/>
  <c r="K56" i="7"/>
  <c r="G56" i="7"/>
  <c r="V56" i="7" s="1"/>
  <c r="F56" i="7"/>
  <c r="E56" i="7"/>
  <c r="C56" i="7"/>
  <c r="B56" i="7"/>
  <c r="W55" i="7"/>
  <c r="R55" i="7"/>
  <c r="M55" i="7"/>
  <c r="L55" i="7"/>
  <c r="K55" i="7"/>
  <c r="G55" i="7"/>
  <c r="V55" i="7" s="1"/>
  <c r="F55" i="7"/>
  <c r="E55" i="7"/>
  <c r="C55" i="7"/>
  <c r="B55" i="7"/>
  <c r="W54" i="7"/>
  <c r="R54" i="7"/>
  <c r="M54" i="7"/>
  <c r="L54" i="7"/>
  <c r="K54" i="7"/>
  <c r="G54" i="7"/>
  <c r="F54" i="7"/>
  <c r="V54" i="7" s="1"/>
  <c r="E54" i="7"/>
  <c r="C54" i="7"/>
  <c r="B54" i="7"/>
  <c r="R53" i="7"/>
  <c r="M53" i="7"/>
  <c r="L53" i="7"/>
  <c r="W53" i="7" s="1"/>
  <c r="K53" i="7"/>
  <c r="G53" i="7"/>
  <c r="F53" i="7"/>
  <c r="E53" i="7"/>
  <c r="C53" i="7"/>
  <c r="B53" i="7"/>
  <c r="R52" i="7"/>
  <c r="M52" i="7"/>
  <c r="W52" i="7" s="1"/>
  <c r="L52" i="7"/>
  <c r="K52" i="7"/>
  <c r="G52" i="7"/>
  <c r="F52" i="7"/>
  <c r="V52" i="7" s="1"/>
  <c r="E52" i="7"/>
  <c r="C52" i="7"/>
  <c r="B52" i="7"/>
  <c r="W51" i="7"/>
  <c r="V51" i="7"/>
  <c r="R51" i="7"/>
  <c r="M51" i="7"/>
  <c r="L51" i="7"/>
  <c r="K51" i="7"/>
  <c r="G51" i="7"/>
  <c r="F51" i="7"/>
  <c r="E51" i="7"/>
  <c r="C51" i="7"/>
  <c r="B51" i="7"/>
  <c r="R50" i="7"/>
  <c r="M50" i="7"/>
  <c r="L50" i="7"/>
  <c r="K50" i="7"/>
  <c r="G50" i="7"/>
  <c r="V50" i="7" s="1"/>
  <c r="F50" i="7"/>
  <c r="E50" i="7"/>
  <c r="C50" i="7"/>
  <c r="B50" i="7"/>
  <c r="W49" i="7"/>
  <c r="V49" i="7"/>
  <c r="R49" i="7"/>
  <c r="M49" i="7"/>
  <c r="L49" i="7"/>
  <c r="K49" i="7"/>
  <c r="G49" i="7"/>
  <c r="F49" i="7"/>
  <c r="E49" i="7"/>
  <c r="C49" i="7"/>
  <c r="B49" i="7"/>
  <c r="W48" i="7"/>
  <c r="R48" i="7"/>
  <c r="M48" i="7"/>
  <c r="L48" i="7"/>
  <c r="K48" i="7"/>
  <c r="G48" i="7"/>
  <c r="F48" i="7"/>
  <c r="V48" i="7" s="1"/>
  <c r="E48" i="7"/>
  <c r="H48" i="7" s="1"/>
  <c r="C48" i="7"/>
  <c r="B48" i="7"/>
  <c r="R47" i="7"/>
  <c r="M47" i="7"/>
  <c r="L47" i="7"/>
  <c r="W47" i="7" s="1"/>
  <c r="K47" i="7"/>
  <c r="G47" i="7"/>
  <c r="F47" i="7"/>
  <c r="E47" i="7"/>
  <c r="C47" i="7"/>
  <c r="B47" i="7"/>
  <c r="R46" i="7"/>
  <c r="M46" i="7"/>
  <c r="W46" i="7" s="1"/>
  <c r="L46" i="7"/>
  <c r="K46" i="7"/>
  <c r="G46" i="7"/>
  <c r="F46" i="7"/>
  <c r="V46" i="7" s="1"/>
  <c r="E46" i="7"/>
  <c r="C46" i="7"/>
  <c r="B46" i="7"/>
  <c r="W45" i="7"/>
  <c r="V45" i="7"/>
  <c r="R45" i="7"/>
  <c r="M45" i="7"/>
  <c r="L45" i="7"/>
  <c r="K45" i="7"/>
  <c r="G45" i="7"/>
  <c r="F45" i="7"/>
  <c r="E45" i="7"/>
  <c r="H45" i="7" s="1"/>
  <c r="C45" i="7"/>
  <c r="B45" i="7"/>
  <c r="R44" i="7"/>
  <c r="M44" i="7"/>
  <c r="L44" i="7"/>
  <c r="K44" i="7"/>
  <c r="G44" i="7"/>
  <c r="F44" i="7"/>
  <c r="E44" i="7"/>
  <c r="C44" i="7"/>
  <c r="B44" i="7"/>
  <c r="W43" i="7"/>
  <c r="R43" i="7"/>
  <c r="M43" i="7"/>
  <c r="L43" i="7"/>
  <c r="K43" i="7"/>
  <c r="G43" i="7"/>
  <c r="V43" i="7" s="1"/>
  <c r="F43" i="7"/>
  <c r="E43" i="7"/>
  <c r="C43" i="7"/>
  <c r="B43" i="7"/>
  <c r="W42" i="7"/>
  <c r="R42" i="7"/>
  <c r="M42" i="7"/>
  <c r="L42" i="7"/>
  <c r="K42" i="7"/>
  <c r="G42" i="7"/>
  <c r="F42" i="7"/>
  <c r="V42" i="7" s="1"/>
  <c r="E42" i="7"/>
  <c r="C42" i="7"/>
  <c r="B42" i="7"/>
  <c r="R41" i="7"/>
  <c r="M41" i="7"/>
  <c r="L41" i="7"/>
  <c r="K41" i="7"/>
  <c r="G41" i="7"/>
  <c r="F41" i="7"/>
  <c r="E41" i="7"/>
  <c r="C41" i="7"/>
  <c r="B41" i="7"/>
  <c r="R40" i="7"/>
  <c r="M40" i="7"/>
  <c r="P40" i="7" s="1"/>
  <c r="L40" i="7"/>
  <c r="K40" i="7"/>
  <c r="G40" i="7"/>
  <c r="F40" i="7"/>
  <c r="V40" i="7" s="1"/>
  <c r="E40" i="7"/>
  <c r="C40" i="7"/>
  <c r="B40" i="7"/>
  <c r="W39" i="7"/>
  <c r="V39" i="7"/>
  <c r="R39" i="7"/>
  <c r="M39" i="7"/>
  <c r="L39" i="7"/>
  <c r="K39" i="7"/>
  <c r="G39" i="7"/>
  <c r="F39" i="7"/>
  <c r="E39" i="7"/>
  <c r="C39" i="7"/>
  <c r="B39" i="7"/>
  <c r="R38" i="7"/>
  <c r="M38" i="7"/>
  <c r="L38" i="7"/>
  <c r="K38" i="7"/>
  <c r="G38" i="7"/>
  <c r="F38" i="7"/>
  <c r="E38" i="7"/>
  <c r="C38" i="7"/>
  <c r="B38" i="7"/>
  <c r="W37" i="7"/>
  <c r="R37" i="7"/>
  <c r="M37" i="7"/>
  <c r="L37" i="7"/>
  <c r="K37" i="7"/>
  <c r="G37" i="7"/>
  <c r="J37" i="7" s="1"/>
  <c r="F37" i="7"/>
  <c r="E37" i="7"/>
  <c r="C37" i="7"/>
  <c r="B37" i="7"/>
  <c r="W36" i="7"/>
  <c r="R36" i="7"/>
  <c r="M36" i="7"/>
  <c r="L36" i="7"/>
  <c r="K36" i="7"/>
  <c r="G36" i="7"/>
  <c r="F36" i="7"/>
  <c r="E36" i="7"/>
  <c r="C36" i="7"/>
  <c r="B36" i="7"/>
  <c r="R35" i="7"/>
  <c r="M35" i="7"/>
  <c r="L35" i="7"/>
  <c r="W35" i="7" s="1"/>
  <c r="K35" i="7"/>
  <c r="G35" i="7"/>
  <c r="F35" i="7"/>
  <c r="E35" i="7"/>
  <c r="C35" i="7"/>
  <c r="B35" i="7"/>
  <c r="W34" i="7"/>
  <c r="R34" i="7"/>
  <c r="M34" i="7"/>
  <c r="L34" i="7"/>
  <c r="K34" i="7"/>
  <c r="G34" i="7"/>
  <c r="F34" i="7"/>
  <c r="V34" i="7" s="1"/>
  <c r="E34" i="7"/>
  <c r="C34" i="7"/>
  <c r="B34" i="7"/>
  <c r="V33" i="7"/>
  <c r="R33" i="7"/>
  <c r="M33" i="7"/>
  <c r="W33" i="7" s="1"/>
  <c r="L33" i="7"/>
  <c r="K33" i="7"/>
  <c r="N33" i="7" s="1"/>
  <c r="G33" i="7"/>
  <c r="F33" i="7"/>
  <c r="E33" i="7"/>
  <c r="C33" i="7"/>
  <c r="B33" i="7"/>
  <c r="R32" i="7"/>
  <c r="M32" i="7"/>
  <c r="L32" i="7"/>
  <c r="K32" i="7"/>
  <c r="G32" i="7"/>
  <c r="F32" i="7"/>
  <c r="E32" i="7"/>
  <c r="C32" i="7"/>
  <c r="B32" i="7"/>
  <c r="R31" i="7"/>
  <c r="M31" i="7"/>
  <c r="L31" i="7"/>
  <c r="K31" i="7"/>
  <c r="G31" i="7"/>
  <c r="F31" i="7"/>
  <c r="I31" i="7" s="1"/>
  <c r="E31" i="7"/>
  <c r="H31" i="7" s="1"/>
  <c r="C31" i="7"/>
  <c r="B31" i="7"/>
  <c r="W30" i="7"/>
  <c r="R30" i="7"/>
  <c r="M30" i="7"/>
  <c r="L30" i="7"/>
  <c r="K30" i="7"/>
  <c r="G30" i="7"/>
  <c r="F30" i="7"/>
  <c r="V30" i="7" s="1"/>
  <c r="E30" i="7"/>
  <c r="C30" i="7"/>
  <c r="B30" i="7"/>
  <c r="R29" i="7"/>
  <c r="M29" i="7"/>
  <c r="L29" i="7"/>
  <c r="K29" i="7"/>
  <c r="G29" i="7"/>
  <c r="F29" i="7"/>
  <c r="V29" i="7" s="1"/>
  <c r="E29" i="7"/>
  <c r="C29" i="7"/>
  <c r="B29" i="7"/>
  <c r="R28" i="7"/>
  <c r="M28" i="7"/>
  <c r="L28" i="7"/>
  <c r="Q28" i="7" s="1"/>
  <c r="K28" i="7"/>
  <c r="N28" i="7" s="1"/>
  <c r="G28" i="7"/>
  <c r="F28" i="7"/>
  <c r="V28" i="7" s="1"/>
  <c r="E28" i="7"/>
  <c r="C28" i="7"/>
  <c r="B28" i="7"/>
  <c r="V27" i="7"/>
  <c r="R27" i="7"/>
  <c r="M27" i="7"/>
  <c r="P27" i="7" s="1"/>
  <c r="L27" i="7"/>
  <c r="W27" i="7" s="1"/>
  <c r="K27" i="7"/>
  <c r="G27" i="7"/>
  <c r="F27" i="7"/>
  <c r="E27" i="7"/>
  <c r="C27" i="7"/>
  <c r="B27" i="7"/>
  <c r="W26" i="7"/>
  <c r="R26" i="7"/>
  <c r="M26" i="7"/>
  <c r="L26" i="7"/>
  <c r="K26" i="7"/>
  <c r="G26" i="7"/>
  <c r="J26" i="7" s="1"/>
  <c r="F26" i="7"/>
  <c r="V26" i="7" s="1"/>
  <c r="E26" i="7"/>
  <c r="C26" i="7"/>
  <c r="B26" i="7"/>
  <c r="R25" i="7"/>
  <c r="M25" i="7"/>
  <c r="Q25" i="7" s="1"/>
  <c r="L25" i="7"/>
  <c r="K25" i="7"/>
  <c r="G25" i="7"/>
  <c r="V25" i="7" s="1"/>
  <c r="F25" i="7"/>
  <c r="E25" i="7"/>
  <c r="C25" i="7"/>
  <c r="B25" i="7"/>
  <c r="W24" i="7"/>
  <c r="V24" i="7"/>
  <c r="R24" i="7"/>
  <c r="M24" i="7"/>
  <c r="Q24" i="7" s="1"/>
  <c r="L24" i="7"/>
  <c r="K24" i="7"/>
  <c r="N24" i="7" s="1"/>
  <c r="G24" i="7"/>
  <c r="F24" i="7"/>
  <c r="E24" i="7"/>
  <c r="C24" i="7"/>
  <c r="B24" i="7"/>
  <c r="W23" i="7"/>
  <c r="R23" i="7"/>
  <c r="M23" i="7"/>
  <c r="L23" i="7"/>
  <c r="K23" i="7"/>
  <c r="N23" i="7" s="1"/>
  <c r="G23" i="7"/>
  <c r="J23" i="7" s="1"/>
  <c r="F23" i="7"/>
  <c r="E23" i="7"/>
  <c r="C23" i="7"/>
  <c r="B23" i="7"/>
  <c r="R22" i="7"/>
  <c r="M22" i="7"/>
  <c r="W22" i="7" s="1"/>
  <c r="L22" i="7"/>
  <c r="K22" i="7"/>
  <c r="G22" i="7"/>
  <c r="F22" i="7"/>
  <c r="V22" i="7" s="1"/>
  <c r="E22" i="7"/>
  <c r="C22" i="7"/>
  <c r="B22" i="7"/>
  <c r="V21" i="7"/>
  <c r="R21" i="7"/>
  <c r="M21" i="7"/>
  <c r="P21" i="7" s="1"/>
  <c r="L21" i="7"/>
  <c r="Q21" i="7" s="1"/>
  <c r="K21" i="7"/>
  <c r="G21" i="7"/>
  <c r="F21" i="7"/>
  <c r="E21" i="7"/>
  <c r="C21" i="7"/>
  <c r="B21" i="7"/>
  <c r="W20" i="7"/>
  <c r="R20" i="7"/>
  <c r="M20" i="7"/>
  <c r="L20" i="7"/>
  <c r="Q20" i="7" s="1"/>
  <c r="K20" i="7"/>
  <c r="N20" i="7" s="1"/>
  <c r="J20" i="7"/>
  <c r="G20" i="7"/>
  <c r="V20" i="7" s="1"/>
  <c r="F20" i="7"/>
  <c r="E20" i="7"/>
  <c r="C20" i="7"/>
  <c r="B20" i="7"/>
  <c r="R19" i="7"/>
  <c r="M19" i="7"/>
  <c r="L19" i="7"/>
  <c r="O19" i="7" s="1"/>
  <c r="K19" i="7"/>
  <c r="G19" i="7"/>
  <c r="J19" i="7" s="1"/>
  <c r="F19" i="7"/>
  <c r="V19" i="7" s="1"/>
  <c r="E19" i="7"/>
  <c r="C19" i="7"/>
  <c r="B19" i="7"/>
  <c r="R18" i="7"/>
  <c r="M18" i="7"/>
  <c r="W18" i="7" s="1"/>
  <c r="L18" i="7"/>
  <c r="K18" i="7"/>
  <c r="G18" i="7"/>
  <c r="J18" i="7" s="1"/>
  <c r="F18" i="7"/>
  <c r="V18" i="7" s="1"/>
  <c r="E18" i="7"/>
  <c r="H18" i="7" s="1"/>
  <c r="C18" i="7"/>
  <c r="B18" i="7"/>
  <c r="R17" i="7"/>
  <c r="M17" i="7"/>
  <c r="P29" i="7" s="1"/>
  <c r="L17" i="7"/>
  <c r="Q17" i="7" s="1"/>
  <c r="K17" i="7"/>
  <c r="G17" i="7"/>
  <c r="F17" i="7"/>
  <c r="V17" i="7" s="1"/>
  <c r="E17" i="7"/>
  <c r="C17" i="7"/>
  <c r="B17" i="7"/>
  <c r="W16" i="7"/>
  <c r="V16" i="7"/>
  <c r="R16" i="7"/>
  <c r="M16" i="7"/>
  <c r="L16" i="7"/>
  <c r="Q16" i="7" s="1"/>
  <c r="K16" i="7"/>
  <c r="N16" i="7" s="1"/>
  <c r="G16" i="7"/>
  <c r="F16" i="7"/>
  <c r="E16" i="7"/>
  <c r="C16" i="7"/>
  <c r="B16" i="7"/>
  <c r="R15" i="7"/>
  <c r="M15" i="7"/>
  <c r="L15" i="7"/>
  <c r="W15" i="7" s="1"/>
  <c r="K15" i="7"/>
  <c r="G15" i="7"/>
  <c r="V15" i="7" s="1"/>
  <c r="F15" i="7"/>
  <c r="E15" i="7"/>
  <c r="C15" i="7"/>
  <c r="B15" i="7"/>
  <c r="R14" i="7"/>
  <c r="M14" i="7"/>
  <c r="W14" i="7" s="1"/>
  <c r="L14" i="7"/>
  <c r="K14" i="7"/>
  <c r="G14" i="7"/>
  <c r="J14" i="7" s="1"/>
  <c r="F14" i="7"/>
  <c r="V14" i="7" s="1"/>
  <c r="E14" i="7"/>
  <c r="H14" i="7" s="1"/>
  <c r="C14" i="7"/>
  <c r="B14" i="7"/>
  <c r="W13" i="7"/>
  <c r="V13" i="7"/>
  <c r="R13" i="7"/>
  <c r="N13" i="7"/>
  <c r="M13" i="7"/>
  <c r="L13" i="7"/>
  <c r="K13" i="7"/>
  <c r="G13" i="7"/>
  <c r="F13" i="7"/>
  <c r="E13" i="7"/>
  <c r="H13" i="7" s="1"/>
  <c r="C13" i="7"/>
  <c r="B13" i="7"/>
  <c r="V12" i="7"/>
  <c r="R12" i="7"/>
  <c r="M12" i="7"/>
  <c r="P12" i="7" s="1"/>
  <c r="L12" i="7"/>
  <c r="Q12" i="7" s="1"/>
  <c r="K12" i="7"/>
  <c r="G12" i="7"/>
  <c r="F12" i="7"/>
  <c r="E12" i="7"/>
  <c r="C12" i="7"/>
  <c r="B12" i="7"/>
  <c r="W11" i="7"/>
  <c r="V11" i="7"/>
  <c r="R11" i="7"/>
  <c r="M11" i="7"/>
  <c r="P11" i="7" s="1"/>
  <c r="L11" i="7"/>
  <c r="Q11" i="7" s="1"/>
  <c r="K11" i="7"/>
  <c r="N11" i="7" s="1"/>
  <c r="J11" i="7"/>
  <c r="G11" i="7"/>
  <c r="F11" i="7"/>
  <c r="E11" i="7"/>
  <c r="C11" i="7"/>
  <c r="B11" i="7"/>
  <c r="W10" i="7"/>
  <c r="V10" i="7"/>
  <c r="R10" i="7"/>
  <c r="M10" i="7"/>
  <c r="L10" i="7"/>
  <c r="K10" i="7"/>
  <c r="N10" i="7" s="1"/>
  <c r="H10" i="7"/>
  <c r="G10" i="7"/>
  <c r="F10" i="7"/>
  <c r="E10" i="7"/>
  <c r="C10" i="7"/>
  <c r="B10" i="7"/>
  <c r="R9" i="7"/>
  <c r="M9" i="7"/>
  <c r="L9" i="7"/>
  <c r="W9" i="7" s="1"/>
  <c r="K9" i="7"/>
  <c r="G9" i="7"/>
  <c r="J10" i="7" s="1"/>
  <c r="F9" i="7"/>
  <c r="I16" i="7" s="1"/>
  <c r="E9" i="7"/>
  <c r="C9" i="7"/>
  <c r="B9" i="7"/>
  <c r="R8" i="7"/>
  <c r="P8" i="7"/>
  <c r="M8" i="7"/>
  <c r="W8" i="7" s="1"/>
  <c r="L8" i="7"/>
  <c r="K8" i="7"/>
  <c r="G8" i="7"/>
  <c r="J8" i="7" s="1"/>
  <c r="F8" i="7"/>
  <c r="V8" i="7" s="1"/>
  <c r="E8" i="7"/>
  <c r="H15" i="7" s="1"/>
  <c r="C8" i="7"/>
  <c r="B8" i="7"/>
  <c r="W7" i="7"/>
  <c r="V7" i="7"/>
  <c r="R7" i="7"/>
  <c r="N7" i="7"/>
  <c r="M7" i="7"/>
  <c r="L7" i="7"/>
  <c r="K7" i="7"/>
  <c r="G7" i="7"/>
  <c r="F7" i="7"/>
  <c r="E7" i="7"/>
  <c r="H7" i="7" s="1"/>
  <c r="C7" i="7"/>
  <c r="B7" i="7"/>
  <c r="V6" i="7"/>
  <c r="M6" i="7"/>
  <c r="P13" i="7" s="1"/>
  <c r="L6" i="7"/>
  <c r="Q54" i="7" s="1"/>
  <c r="K6" i="7"/>
  <c r="G6" i="7"/>
  <c r="F6" i="7"/>
  <c r="I7" i="7" s="1"/>
  <c r="E6" i="7"/>
  <c r="D6" i="7"/>
  <c r="C6" i="7"/>
  <c r="B6" i="7"/>
  <c r="W5" i="7"/>
  <c r="V5" i="7"/>
  <c r="R5" i="7"/>
  <c r="M5" i="7"/>
  <c r="P15" i="7" s="1"/>
  <c r="L5" i="7"/>
  <c r="O65" i="7" s="1"/>
  <c r="K5" i="7"/>
  <c r="N45" i="7" s="1"/>
  <c r="J5" i="7"/>
  <c r="G5" i="7"/>
  <c r="F5" i="7"/>
  <c r="I35" i="7" s="1"/>
  <c r="E5" i="7"/>
  <c r="H60" i="7" s="1"/>
  <c r="C5" i="7"/>
  <c r="B5" i="7"/>
  <c r="U2" i="7"/>
  <c r="P112" i="5"/>
  <c r="Z27" i="11" s="1"/>
  <c r="P111" i="5"/>
  <c r="Z28" i="11" s="1"/>
  <c r="P110" i="5"/>
  <c r="Z93" i="11" s="1"/>
  <c r="P109" i="5"/>
  <c r="Z29" i="11" s="1"/>
  <c r="P108" i="5"/>
  <c r="Z92" i="11" s="1"/>
  <c r="P107" i="5"/>
  <c r="Z62" i="11" s="1"/>
  <c r="P106" i="5"/>
  <c r="P105" i="5"/>
  <c r="Z12" i="11" s="1"/>
  <c r="P104" i="5"/>
  <c r="Z55" i="11" s="1"/>
  <c r="P103" i="5"/>
  <c r="Z60" i="11" s="1"/>
  <c r="P102" i="5"/>
  <c r="Z59" i="11" s="1"/>
  <c r="P101" i="5"/>
  <c r="Z73" i="11" s="1"/>
  <c r="P100" i="5"/>
  <c r="Z42" i="11" s="1"/>
  <c r="P99" i="5"/>
  <c r="Z52" i="11" s="1"/>
  <c r="P98" i="5"/>
  <c r="Z8" i="11" s="1"/>
  <c r="P97" i="5"/>
  <c r="Z35" i="11" s="1"/>
  <c r="P96" i="5"/>
  <c r="Z38" i="11" s="1"/>
  <c r="P95" i="5"/>
  <c r="Z91" i="11" s="1"/>
  <c r="P94" i="5"/>
  <c r="P93" i="5"/>
  <c r="Z36" i="11" s="1"/>
  <c r="P92" i="5"/>
  <c r="Z33" i="11" s="1"/>
  <c r="P91" i="5"/>
  <c r="Z90" i="11" s="1"/>
  <c r="P90" i="5"/>
  <c r="Z64" i="11" s="1"/>
  <c r="P89" i="5"/>
  <c r="P88" i="5"/>
  <c r="Z20" i="11" s="1"/>
  <c r="P87" i="5"/>
  <c r="Z23" i="11" s="1"/>
  <c r="P86" i="5"/>
  <c r="Z18" i="11" s="1"/>
  <c r="P85" i="5"/>
  <c r="P84" i="5"/>
  <c r="Z54" i="11" s="1"/>
  <c r="P83" i="5"/>
  <c r="P82" i="5"/>
  <c r="Z45" i="11" s="1"/>
  <c r="P81" i="5"/>
  <c r="Z79" i="11" s="1"/>
  <c r="P80" i="5"/>
  <c r="Z71" i="11" s="1"/>
  <c r="P79" i="5"/>
  <c r="P78" i="5"/>
  <c r="Z40" i="11" s="1"/>
  <c r="P77" i="5"/>
  <c r="Z89" i="11" s="1"/>
  <c r="P76" i="5"/>
  <c r="P75" i="5"/>
  <c r="Z7" i="11" s="1"/>
  <c r="P74" i="5"/>
  <c r="Z19" i="11" s="1"/>
  <c r="P73" i="5"/>
  <c r="P72" i="5"/>
  <c r="Z88" i="11" s="1"/>
  <c r="P71" i="5"/>
  <c r="Z16" i="11" s="1"/>
  <c r="P70" i="5"/>
  <c r="Z70" i="11" s="1"/>
  <c r="P69" i="5"/>
  <c r="P68" i="5"/>
  <c r="Z9" i="11" s="1"/>
  <c r="P67" i="5"/>
  <c r="Z67" i="11" s="1"/>
  <c r="P66" i="5"/>
  <c r="Z48" i="11" s="1"/>
  <c r="P65" i="5"/>
  <c r="Z44" i="11" s="1"/>
  <c r="P64" i="5"/>
  <c r="Z63" i="11" s="1"/>
  <c r="P63" i="5"/>
  <c r="Z21" i="11" s="1"/>
  <c r="P62" i="5"/>
  <c r="P61" i="5"/>
  <c r="Z25" i="11" s="1"/>
  <c r="P60" i="5"/>
  <c r="Z37" i="11" s="1"/>
  <c r="P59" i="5"/>
  <c r="Z87" i="11" s="1"/>
  <c r="P58" i="5"/>
  <c r="Z32" i="11" s="1"/>
  <c r="P57" i="5"/>
  <c r="Z78" i="11" s="1"/>
  <c r="P56" i="5"/>
  <c r="Z49" i="11" s="1"/>
  <c r="P55" i="5"/>
  <c r="Z86" i="11" s="1"/>
  <c r="P54" i="5"/>
  <c r="Z13" i="11" s="1"/>
  <c r="P53" i="5"/>
  <c r="Z77" i="11" s="1"/>
  <c r="P52" i="5"/>
  <c r="P51" i="5"/>
  <c r="Z58" i="11" s="1"/>
  <c r="P50" i="5"/>
  <c r="Z53" i="11" s="1"/>
  <c r="P49" i="5"/>
  <c r="P48" i="5"/>
  <c r="Z22" i="11" s="1"/>
  <c r="P47" i="5"/>
  <c r="P46" i="5"/>
  <c r="Z31" i="11" s="1"/>
  <c r="P45" i="5"/>
  <c r="Z47" i="11" s="1"/>
  <c r="P44" i="5"/>
  <c r="Z80" i="11" s="1"/>
  <c r="P43" i="5"/>
  <c r="P42" i="5"/>
  <c r="Z24" i="11" s="1"/>
  <c r="P41" i="5"/>
  <c r="P40" i="5"/>
  <c r="Z6" i="11" s="1"/>
  <c r="P39" i="5"/>
  <c r="P38" i="5"/>
  <c r="Z41" i="11" s="1"/>
  <c r="P37" i="5"/>
  <c r="Z74" i="11" s="1"/>
  <c r="P36" i="5"/>
  <c r="Z85" i="11" s="1"/>
  <c r="P35" i="5"/>
  <c r="P34" i="5"/>
  <c r="Z14" i="11" s="1"/>
  <c r="P33" i="5"/>
  <c r="Z69" i="11" s="1"/>
  <c r="P32" i="5"/>
  <c r="Z68" i="11" s="1"/>
  <c r="P31" i="5"/>
  <c r="Z57" i="11" s="1"/>
  <c r="P30" i="5"/>
  <c r="Z39" i="11" s="1"/>
  <c r="P29" i="5"/>
  <c r="P28" i="5"/>
  <c r="Z84" i="11" s="1"/>
  <c r="P27" i="5"/>
  <c r="P26" i="5"/>
  <c r="Z83" i="11" s="1"/>
  <c r="P25" i="5"/>
  <c r="Z17" i="11" s="1"/>
  <c r="P24" i="5"/>
  <c r="Z72" i="11" s="1"/>
  <c r="P23" i="5"/>
  <c r="Z46" i="11" s="1"/>
  <c r="P22" i="5"/>
  <c r="Z82" i="11" s="1"/>
  <c r="P21" i="5"/>
  <c r="Z26" i="11" s="1"/>
  <c r="P20" i="5"/>
  <c r="Z61" i="11" s="1"/>
  <c r="P19" i="5"/>
  <c r="Z56" i="11" s="1"/>
  <c r="P18" i="5"/>
  <c r="Z76" i="11" s="1"/>
  <c r="P17" i="5"/>
  <c r="P16" i="5"/>
  <c r="Z34" i="11" s="1"/>
  <c r="P15" i="5"/>
  <c r="Z51" i="11" s="1"/>
  <c r="P14" i="5"/>
  <c r="Z30" i="11" s="1"/>
  <c r="P13" i="5"/>
  <c r="P12" i="5"/>
  <c r="Z43" i="11" s="1"/>
  <c r="P11" i="5"/>
  <c r="Z5" i="11" s="1"/>
  <c r="P10" i="5"/>
  <c r="Z81" i="11" s="1"/>
  <c r="P9" i="5"/>
  <c r="Z65" i="11" s="1"/>
  <c r="P8" i="5"/>
  <c r="P7" i="5"/>
  <c r="Z75" i="11" s="1"/>
  <c r="P6" i="5"/>
  <c r="Z11" i="11" s="1"/>
  <c r="P5" i="5"/>
  <c r="Z50" i="11" s="1"/>
  <c r="P4" i="5"/>
  <c r="Z66" i="11" s="1"/>
  <c r="P3" i="5"/>
  <c r="Z15" i="11" s="1"/>
  <c r="G43" i="2"/>
  <c r="F43" i="2"/>
  <c r="E43" i="2"/>
  <c r="D43" i="2"/>
  <c r="C43" i="2"/>
  <c r="M39" i="2"/>
  <c r="B25" i="20" s="1"/>
  <c r="J39" i="2"/>
  <c r="I39" i="2"/>
  <c r="E39" i="2"/>
  <c r="O38" i="2"/>
  <c r="N38" i="2"/>
  <c r="M38" i="2"/>
  <c r="B18" i="20" s="1"/>
  <c r="J38" i="2"/>
  <c r="I38" i="2"/>
  <c r="E38" i="2"/>
  <c r="M37" i="2"/>
  <c r="B32" i="20" s="1"/>
  <c r="D32" i="20" s="1"/>
  <c r="J37" i="2"/>
  <c r="I37" i="2"/>
  <c r="E37" i="2"/>
  <c r="O36" i="2"/>
  <c r="N36" i="2"/>
  <c r="M36" i="2"/>
  <c r="B34" i="20" s="1"/>
  <c r="D34" i="20" s="1"/>
  <c r="J36" i="2"/>
  <c r="I36" i="2"/>
  <c r="E36" i="2"/>
  <c r="L35" i="2"/>
  <c r="M35" i="2" s="1"/>
  <c r="J35" i="2"/>
  <c r="I35" i="2"/>
  <c r="E35" i="2"/>
  <c r="O34" i="2"/>
  <c r="N34" i="2"/>
  <c r="M34" i="2"/>
  <c r="B30" i="20" s="1"/>
  <c r="D30" i="20" s="1"/>
  <c r="J34" i="2"/>
  <c r="I34" i="2"/>
  <c r="E34" i="2"/>
  <c r="M33" i="2"/>
  <c r="B17" i="20" s="1"/>
  <c r="J33" i="2"/>
  <c r="I33" i="2"/>
  <c r="E33" i="2"/>
  <c r="O32" i="2"/>
  <c r="N32" i="2"/>
  <c r="M32" i="2"/>
  <c r="B39" i="20" s="1"/>
  <c r="D39" i="20" s="1"/>
  <c r="L32" i="2"/>
  <c r="J32" i="2"/>
  <c r="I32" i="2"/>
  <c r="E32" i="2"/>
  <c r="L31" i="2"/>
  <c r="M31" i="2" s="1"/>
  <c r="J31" i="2"/>
  <c r="I31" i="2"/>
  <c r="E31" i="2"/>
  <c r="O30" i="2"/>
  <c r="M30" i="2"/>
  <c r="B5" i="20" s="1"/>
  <c r="L30" i="2"/>
  <c r="J30" i="2"/>
  <c r="I30" i="2"/>
  <c r="E30" i="2"/>
  <c r="O29" i="2"/>
  <c r="N29" i="2"/>
  <c r="M29" i="2"/>
  <c r="B37" i="20" s="1"/>
  <c r="D37" i="20" s="1"/>
  <c r="L29" i="2"/>
  <c r="J29" i="2"/>
  <c r="I29" i="2"/>
  <c r="E29" i="2"/>
  <c r="L28" i="2"/>
  <c r="M28" i="2" s="1"/>
  <c r="J28" i="2"/>
  <c r="I28" i="2"/>
  <c r="E28" i="2"/>
  <c r="O27" i="2"/>
  <c r="N27" i="2"/>
  <c r="M27" i="2"/>
  <c r="B7" i="20" s="1"/>
  <c r="D7" i="20" s="1"/>
  <c r="L27" i="2"/>
  <c r="J27" i="2"/>
  <c r="I27" i="2"/>
  <c r="E27" i="2"/>
  <c r="L26" i="2"/>
  <c r="M26" i="2" s="1"/>
  <c r="J26" i="2"/>
  <c r="I26" i="2"/>
  <c r="E26" i="2"/>
  <c r="O25" i="2"/>
  <c r="N25" i="2"/>
  <c r="M25" i="2"/>
  <c r="B20" i="20" s="1"/>
  <c r="D20" i="20" s="1"/>
  <c r="J25" i="2"/>
  <c r="I25" i="2"/>
  <c r="E25" i="2"/>
  <c r="M24" i="2"/>
  <c r="B19" i="20" s="1"/>
  <c r="D19" i="20" s="1"/>
  <c r="J24" i="2"/>
  <c r="I24" i="2"/>
  <c r="E24" i="2"/>
  <c r="L23" i="2"/>
  <c r="M23" i="2" s="1"/>
  <c r="J23" i="2"/>
  <c r="I23" i="2"/>
  <c r="E23" i="2"/>
  <c r="M22" i="2"/>
  <c r="B12" i="20" s="1"/>
  <c r="D12" i="20" s="1"/>
  <c r="J22" i="2"/>
  <c r="I22" i="2"/>
  <c r="E22" i="2"/>
  <c r="O21" i="2"/>
  <c r="M21" i="2"/>
  <c r="B14" i="20" s="1"/>
  <c r="D14" i="20" s="1"/>
  <c r="J21" i="2"/>
  <c r="I21" i="2"/>
  <c r="E21" i="2"/>
  <c r="M20" i="2"/>
  <c r="B29" i="20" s="1"/>
  <c r="J20" i="2"/>
  <c r="I20" i="2"/>
  <c r="E20" i="2"/>
  <c r="M19" i="2"/>
  <c r="B8" i="20" s="1"/>
  <c r="D8" i="20" s="1"/>
  <c r="J19" i="2"/>
  <c r="I19" i="2"/>
  <c r="E19" i="2"/>
  <c r="M18" i="2"/>
  <c r="B23" i="20" s="1"/>
  <c r="D23" i="20" s="1"/>
  <c r="L18" i="2"/>
  <c r="J18" i="2"/>
  <c r="I18" i="2"/>
  <c r="E18" i="2"/>
  <c r="O17" i="2"/>
  <c r="N17" i="2"/>
  <c r="M17" i="2"/>
  <c r="B27" i="20" s="1"/>
  <c r="D27" i="20" s="1"/>
  <c r="L17" i="2"/>
  <c r="J17" i="2"/>
  <c r="I17" i="2"/>
  <c r="E17" i="2"/>
  <c r="O16" i="2"/>
  <c r="N16" i="2"/>
  <c r="M16" i="2"/>
  <c r="B9" i="20" s="1"/>
  <c r="L16" i="2"/>
  <c r="J16" i="2"/>
  <c r="I16" i="2"/>
  <c r="E16" i="2"/>
  <c r="M15" i="2"/>
  <c r="B2" i="20" s="1"/>
  <c r="D2" i="20" s="1"/>
  <c r="J15" i="2"/>
  <c r="I15" i="2"/>
  <c r="E15" i="2"/>
  <c r="O14" i="2"/>
  <c r="N14" i="2"/>
  <c r="M14" i="2"/>
  <c r="B22" i="20" s="1"/>
  <c r="D22" i="20" s="1"/>
  <c r="L14" i="2"/>
  <c r="J14" i="2"/>
  <c r="I14" i="2"/>
  <c r="E14" i="2"/>
  <c r="L13" i="2"/>
  <c r="M13" i="2" s="1"/>
  <c r="J13" i="2"/>
  <c r="I13" i="2"/>
  <c r="E13" i="2"/>
  <c r="L12" i="2"/>
  <c r="M12" i="2" s="1"/>
  <c r="J12" i="2"/>
  <c r="I12" i="2"/>
  <c r="E12" i="2"/>
  <c r="M11" i="2"/>
  <c r="B36" i="20" s="1"/>
  <c r="D36" i="20" s="1"/>
  <c r="L11" i="2"/>
  <c r="J11" i="2"/>
  <c r="I11" i="2"/>
  <c r="E11" i="2"/>
  <c r="O10" i="2"/>
  <c r="N10" i="2"/>
  <c r="M10" i="2"/>
  <c r="B3" i="20" s="1"/>
  <c r="D3" i="20" s="1"/>
  <c r="L10" i="2"/>
  <c r="J10" i="2"/>
  <c r="I10" i="2"/>
  <c r="E10" i="2"/>
  <c r="O9" i="2"/>
  <c r="M9" i="2"/>
  <c r="B33" i="20" s="1"/>
  <c r="J9" i="2"/>
  <c r="I9" i="2"/>
  <c r="E9" i="2"/>
  <c r="L8" i="2"/>
  <c r="M8" i="2" s="1"/>
  <c r="J8" i="2"/>
  <c r="I8" i="2"/>
  <c r="E8" i="2"/>
  <c r="O7" i="2"/>
  <c r="N7" i="2"/>
  <c r="M7" i="2"/>
  <c r="B24" i="20" s="1"/>
  <c r="D24" i="20" s="1"/>
  <c r="L7" i="2"/>
  <c r="J7" i="2"/>
  <c r="I7" i="2"/>
  <c r="E7" i="2"/>
  <c r="L6" i="2"/>
  <c r="L3" i="2" s="1"/>
  <c r="J6" i="2"/>
  <c r="I6" i="2"/>
  <c r="E6" i="2"/>
  <c r="O5" i="2"/>
  <c r="N5" i="2"/>
  <c r="M5" i="2"/>
  <c r="B15" i="20" s="1"/>
  <c r="D15" i="20" s="1"/>
  <c r="J5" i="2"/>
  <c r="I5" i="2"/>
  <c r="E5" i="2"/>
  <c r="M4" i="2"/>
  <c r="B4" i="20" s="1"/>
  <c r="D4" i="20" s="1"/>
  <c r="J4" i="2"/>
  <c r="I4" i="2"/>
  <c r="E4" i="2"/>
  <c r="H3" i="2"/>
  <c r="J3" i="2" s="1"/>
  <c r="G3" i="2"/>
  <c r="F3" i="2"/>
  <c r="D3" i="2"/>
  <c r="C3" i="2"/>
  <c r="S61" i="7" l="1"/>
  <c r="D30" i="24"/>
  <c r="N30" i="24" s="1"/>
  <c r="O30" i="24" s="1"/>
  <c r="P30" i="24" s="1"/>
  <c r="D12" i="24"/>
  <c r="N12" i="24" s="1"/>
  <c r="O12" i="24" s="1"/>
  <c r="P12" i="24" s="1"/>
  <c r="D34" i="10"/>
  <c r="D22" i="24"/>
  <c r="N22" i="24" s="1"/>
  <c r="O22" i="24" s="1"/>
  <c r="P22" i="24" s="1"/>
  <c r="D38" i="10"/>
  <c r="D35" i="10"/>
  <c r="D49" i="7"/>
  <c r="E17" i="11"/>
  <c r="D13" i="10"/>
  <c r="D26" i="24"/>
  <c r="N26" i="24" s="1"/>
  <c r="O26" i="24" s="1"/>
  <c r="P26" i="24" s="1"/>
  <c r="D44" i="10"/>
  <c r="S11" i="7"/>
  <c r="T11" i="7" s="1"/>
  <c r="U11" i="7" s="1"/>
  <c r="S18" i="7"/>
  <c r="E44" i="11"/>
  <c r="E43" i="11"/>
  <c r="E51" i="11"/>
  <c r="E64" i="11"/>
  <c r="E79" i="11"/>
  <c r="D24" i="24"/>
  <c r="N24" i="24" s="1"/>
  <c r="O24" i="24" s="1"/>
  <c r="P24" i="24" s="1"/>
  <c r="D40" i="7"/>
  <c r="E19" i="11"/>
  <c r="D8" i="10"/>
  <c r="D19" i="10"/>
  <c r="D43" i="10"/>
  <c r="D27" i="10"/>
  <c r="D39" i="10"/>
  <c r="D22" i="7"/>
  <c r="D9" i="7"/>
  <c r="D14" i="7"/>
  <c r="S17" i="7"/>
  <c r="T17" i="7" s="1"/>
  <c r="U17" i="7" s="1"/>
  <c r="D29" i="7"/>
  <c r="D34" i="7"/>
  <c r="E16" i="11"/>
  <c r="D18" i="10"/>
  <c r="D31" i="10"/>
  <c r="D12" i="7"/>
  <c r="D31" i="7"/>
  <c r="D41" i="7"/>
  <c r="D52" i="7"/>
  <c r="D18" i="24"/>
  <c r="N18" i="24" s="1"/>
  <c r="O18" i="24" s="1"/>
  <c r="P18" i="24" s="1"/>
  <c r="E85" i="11"/>
  <c r="D35" i="7"/>
  <c r="V58" i="11"/>
  <c r="S19" i="7"/>
  <c r="D25" i="7"/>
  <c r="D16" i="7"/>
  <c r="D14" i="10"/>
  <c r="D16" i="10"/>
  <c r="V8" i="11"/>
  <c r="D16" i="24"/>
  <c r="N16" i="24" s="1"/>
  <c r="O16" i="24" s="1"/>
  <c r="P16" i="24" s="1"/>
  <c r="D26" i="7"/>
  <c r="D61" i="7"/>
  <c r="D22" i="10"/>
  <c r="D30" i="10"/>
  <c r="D33" i="10"/>
  <c r="E7" i="11"/>
  <c r="E15" i="11"/>
  <c r="E20" i="11"/>
  <c r="E28" i="11"/>
  <c r="E35" i="11"/>
  <c r="D42" i="24"/>
  <c r="N42" i="24" s="1"/>
  <c r="O42" i="24" s="1"/>
  <c r="P42" i="24" s="1"/>
  <c r="D10" i="24"/>
  <c r="N10" i="24" s="1"/>
  <c r="O10" i="24" s="1"/>
  <c r="P10" i="24" s="1"/>
  <c r="D57" i="7"/>
  <c r="D58" i="7"/>
  <c r="D12" i="10"/>
  <c r="D26" i="10"/>
  <c r="V6" i="11"/>
  <c r="E56" i="11"/>
  <c r="D20" i="24"/>
  <c r="N20" i="24" s="1"/>
  <c r="O20" i="24" s="1"/>
  <c r="P20" i="24" s="1"/>
  <c r="D43" i="24"/>
  <c r="N43" i="24" s="1"/>
  <c r="O43" i="24" s="1"/>
  <c r="P43" i="24" s="1"/>
  <c r="D34" i="24"/>
  <c r="N34" i="24" s="1"/>
  <c r="O34" i="24" s="1"/>
  <c r="P34" i="24" s="1"/>
  <c r="D62" i="7"/>
  <c r="E63" i="11"/>
  <c r="D46" i="7"/>
  <c r="E47" i="11"/>
  <c r="E62" i="11"/>
  <c r="D54" i="7"/>
  <c r="D9" i="10"/>
  <c r="D17" i="10"/>
  <c r="D38" i="24"/>
  <c r="N38" i="24" s="1"/>
  <c r="O38" i="24" s="1"/>
  <c r="P38" i="24" s="1"/>
  <c r="D7" i="10"/>
  <c r="E10" i="11"/>
  <c r="E13" i="11"/>
  <c r="E67" i="11"/>
  <c r="D15" i="24"/>
  <c r="N15" i="24" s="1"/>
  <c r="O15" i="24" s="1"/>
  <c r="P15" i="24" s="1"/>
  <c r="D42" i="7"/>
  <c r="D64" i="7"/>
  <c r="D40" i="10"/>
  <c r="E12" i="11"/>
  <c r="E32" i="11"/>
  <c r="E84" i="11"/>
  <c r="D11" i="7"/>
  <c r="S53" i="7"/>
  <c r="D25" i="10"/>
  <c r="E38" i="11"/>
  <c r="E60" i="11"/>
  <c r="D23" i="7"/>
  <c r="E18" i="11"/>
  <c r="S15" i="7"/>
  <c r="D17" i="7"/>
  <c r="D18" i="7"/>
  <c r="D63" i="7"/>
  <c r="D23" i="10"/>
  <c r="D37" i="10"/>
  <c r="V39" i="11"/>
  <c r="V14" i="11"/>
  <c r="D27" i="24"/>
  <c r="N27" i="24" s="1"/>
  <c r="O27" i="24" s="1"/>
  <c r="P27" i="24" s="1"/>
  <c r="S10" i="7"/>
  <c r="S13" i="7"/>
  <c r="S14" i="7"/>
  <c r="D39" i="7"/>
  <c r="D43" i="7"/>
  <c r="S49" i="7"/>
  <c r="D51" i="7"/>
  <c r="D55" i="7"/>
  <c r="D10" i="10"/>
  <c r="V23" i="11"/>
  <c r="E25" i="11"/>
  <c r="E31" i="11"/>
  <c r="E39" i="11"/>
  <c r="E55" i="11"/>
  <c r="E78" i="11"/>
  <c r="D14" i="24"/>
  <c r="N14" i="24" s="1"/>
  <c r="O14" i="24" s="1"/>
  <c r="P14" i="24" s="1"/>
  <c r="D48" i="7"/>
  <c r="E52" i="11"/>
  <c r="S12" i="7"/>
  <c r="T12" i="7" s="1"/>
  <c r="U12" i="7" s="1"/>
  <c r="D60" i="7"/>
  <c r="D44" i="7"/>
  <c r="D56" i="7"/>
  <c r="D41" i="10"/>
  <c r="E30" i="11"/>
  <c r="S8" i="7"/>
  <c r="S20" i="7"/>
  <c r="T20" i="7" s="1"/>
  <c r="U20" i="7" s="1"/>
  <c r="D37" i="7"/>
  <c r="D15" i="7"/>
  <c r="D10" i="7"/>
  <c r="D13" i="7"/>
  <c r="D21" i="7"/>
  <c r="D28" i="7"/>
  <c r="S31" i="7"/>
  <c r="D36" i="7"/>
  <c r="D38" i="7"/>
  <c r="D50" i="7"/>
  <c r="D15" i="10"/>
  <c r="D29" i="10"/>
  <c r="E14" i="11"/>
  <c r="E37" i="11"/>
  <c r="E58" i="11"/>
  <c r="E61" i="11"/>
  <c r="D36" i="24"/>
  <c r="N36" i="24" s="1"/>
  <c r="O36" i="24" s="1"/>
  <c r="P36" i="24" s="1"/>
  <c r="S25" i="7"/>
  <c r="T25" i="7" s="1"/>
  <c r="U25" i="7" s="1"/>
  <c r="D27" i="7"/>
  <c r="D5" i="10"/>
  <c r="E36" i="11"/>
  <c r="E53" i="11"/>
  <c r="E86" i="11"/>
  <c r="B2" i="7"/>
  <c r="D7" i="7"/>
  <c r="S16" i="7"/>
  <c r="T16" i="7" s="1"/>
  <c r="U16" i="7" s="1"/>
  <c r="D19" i="7"/>
  <c r="S23" i="7"/>
  <c r="S29" i="7"/>
  <c r="E21" i="11"/>
  <c r="E34" i="11"/>
  <c r="E42" i="11"/>
  <c r="E59" i="11"/>
  <c r="E66" i="11"/>
  <c r="D28" i="24"/>
  <c r="N28" i="24" s="1"/>
  <c r="O28" i="24" s="1"/>
  <c r="P28" i="24" s="1"/>
  <c r="S34" i="7"/>
  <c r="D11" i="10"/>
  <c r="E46" i="11"/>
  <c r="E50" i="11"/>
  <c r="D32" i="24"/>
  <c r="N32" i="24" s="1"/>
  <c r="O32" i="24" s="1"/>
  <c r="P32" i="24" s="1"/>
  <c r="D40" i="24"/>
  <c r="N40" i="24" s="1"/>
  <c r="O40" i="24" s="1"/>
  <c r="P40" i="24" s="1"/>
  <c r="S5" i="7"/>
  <c r="D5" i="7"/>
  <c r="D8" i="7"/>
  <c r="S22" i="7"/>
  <c r="D24" i="7"/>
  <c r="D30" i="7"/>
  <c r="D20" i="10"/>
  <c r="D21" i="10"/>
  <c r="E8" i="11"/>
  <c r="E26" i="11"/>
  <c r="E33" i="11"/>
  <c r="E49" i="11"/>
  <c r="E72" i="11"/>
  <c r="E93" i="11"/>
  <c r="Y6" i="11"/>
  <c r="Y12" i="11"/>
  <c r="Y24" i="11"/>
  <c r="B38" i="20"/>
  <c r="O28" i="2"/>
  <c r="N28" i="2"/>
  <c r="B28" i="20"/>
  <c r="D28" i="20" s="1"/>
  <c r="N26" i="2"/>
  <c r="O26" i="2"/>
  <c r="Y7" i="11"/>
  <c r="Y21" i="11"/>
  <c r="Y8" i="11"/>
  <c r="B13" i="20"/>
  <c r="D13" i="20" s="1"/>
  <c r="N31" i="2"/>
  <c r="O31" i="2"/>
  <c r="B35" i="20"/>
  <c r="D35" i="20" s="1"/>
  <c r="O8" i="2"/>
  <c r="N8" i="2"/>
  <c r="B11" i="20"/>
  <c r="D11" i="20" s="1"/>
  <c r="N23" i="2"/>
  <c r="O23" i="2"/>
  <c r="Y60" i="11"/>
  <c r="Y20" i="11"/>
  <c r="B16" i="20"/>
  <c r="N13" i="2"/>
  <c r="O13" i="2"/>
  <c r="B6" i="20"/>
  <c r="D6" i="20" s="1"/>
  <c r="O35" i="2"/>
  <c r="N35" i="2"/>
  <c r="Y31" i="11"/>
  <c r="B21" i="20"/>
  <c r="D21" i="20" s="1"/>
  <c r="N12" i="2"/>
  <c r="O12" i="2"/>
  <c r="Y19" i="11"/>
  <c r="P18" i="7"/>
  <c r="O13" i="7"/>
  <c r="N21" i="7"/>
  <c r="N30" i="7"/>
  <c r="N60" i="7"/>
  <c r="J63" i="7"/>
  <c r="J57" i="7"/>
  <c r="J51" i="7"/>
  <c r="J45" i="7"/>
  <c r="J39" i="7"/>
  <c r="J33" i="7"/>
  <c r="I6" i="7"/>
  <c r="O9" i="7"/>
  <c r="Q10" i="7"/>
  <c r="I12" i="7"/>
  <c r="O15" i="7"/>
  <c r="H16" i="7"/>
  <c r="I17" i="7"/>
  <c r="W17" i="7"/>
  <c r="P19" i="7"/>
  <c r="J21" i="7"/>
  <c r="Q23" i="7"/>
  <c r="H24" i="7"/>
  <c r="J25" i="7"/>
  <c r="J27" i="7"/>
  <c r="O31" i="7"/>
  <c r="V32" i="7"/>
  <c r="J32" i="7"/>
  <c r="H33" i="7"/>
  <c r="P34" i="7"/>
  <c r="H36" i="7"/>
  <c r="S37" i="7"/>
  <c r="P38" i="7"/>
  <c r="Q39" i="7"/>
  <c r="J40" i="7"/>
  <c r="J41" i="7"/>
  <c r="H42" i="7"/>
  <c r="O47" i="7"/>
  <c r="N49" i="7"/>
  <c r="I50" i="7"/>
  <c r="J52" i="7"/>
  <c r="I54" i="7"/>
  <c r="H59" i="7"/>
  <c r="E4" i="20"/>
  <c r="G4" i="20" s="1"/>
  <c r="L5" i="9"/>
  <c r="K5" i="10"/>
  <c r="K11" i="10"/>
  <c r="K18" i="10"/>
  <c r="J18" i="10"/>
  <c r="H31" i="10"/>
  <c r="L31" i="10" s="1"/>
  <c r="O31" i="10" s="1"/>
  <c r="P31" i="10" s="1"/>
  <c r="Q31" i="10"/>
  <c r="C21" i="24"/>
  <c r="D21" i="24" s="1"/>
  <c r="N21" i="24" s="1"/>
  <c r="O21" i="24" s="1"/>
  <c r="P21" i="24" s="1"/>
  <c r="D24" i="11"/>
  <c r="E24" i="11" s="1"/>
  <c r="Q32" i="7"/>
  <c r="N11" i="2"/>
  <c r="S9" i="7"/>
  <c r="H23" i="7"/>
  <c r="H5" i="7"/>
  <c r="J6" i="7"/>
  <c r="N8" i="7"/>
  <c r="P9" i="7"/>
  <c r="H11" i="7"/>
  <c r="J12" i="7"/>
  <c r="N14" i="7"/>
  <c r="N18" i="7"/>
  <c r="Q19" i="7"/>
  <c r="H20" i="7"/>
  <c r="W21" i="7"/>
  <c r="N22" i="7"/>
  <c r="I24" i="7"/>
  <c r="N25" i="7"/>
  <c r="S26" i="7"/>
  <c r="S28" i="7"/>
  <c r="T28" i="7" s="1"/>
  <c r="U28" i="7" s="1"/>
  <c r="N29" i="7"/>
  <c r="J30" i="7"/>
  <c r="P31" i="7"/>
  <c r="I32" i="7"/>
  <c r="Q34" i="7"/>
  <c r="P35" i="7"/>
  <c r="I36" i="7"/>
  <c r="N39" i="7"/>
  <c r="N40" i="7"/>
  <c r="I42" i="7"/>
  <c r="H43" i="7"/>
  <c r="D45" i="7"/>
  <c r="P46" i="7"/>
  <c r="D47" i="7"/>
  <c r="Q48" i="7"/>
  <c r="O49" i="7"/>
  <c r="N50" i="7"/>
  <c r="Q51" i="7"/>
  <c r="N52" i="7"/>
  <c r="N54" i="7"/>
  <c r="H58" i="7"/>
  <c r="V59" i="7"/>
  <c r="I59" i="7"/>
  <c r="J60" i="7"/>
  <c r="Q14" i="10"/>
  <c r="I31" i="10"/>
  <c r="I38" i="10"/>
  <c r="N18" i="2"/>
  <c r="N20" i="2"/>
  <c r="N22" i="2"/>
  <c r="J28" i="7"/>
  <c r="N9" i="2"/>
  <c r="I5" i="7"/>
  <c r="W6" i="7"/>
  <c r="O8" i="7"/>
  <c r="Q9" i="7"/>
  <c r="I11" i="7"/>
  <c r="W12" i="7"/>
  <c r="O14" i="7"/>
  <c r="Q15" i="7"/>
  <c r="O18" i="7"/>
  <c r="I20" i="7"/>
  <c r="O22" i="7"/>
  <c r="V23" i="7"/>
  <c r="J24" i="7"/>
  <c r="O25" i="7"/>
  <c r="H28" i="7"/>
  <c r="W28" i="7"/>
  <c r="O29" i="7"/>
  <c r="H30" i="7"/>
  <c r="Q31" i="7"/>
  <c r="N32" i="7"/>
  <c r="O35" i="7"/>
  <c r="N36" i="7"/>
  <c r="H37" i="7"/>
  <c r="V37" i="7"/>
  <c r="S38" i="7"/>
  <c r="O39" i="7"/>
  <c r="W41" i="7"/>
  <c r="N42" i="7"/>
  <c r="Q46" i="7"/>
  <c r="S47" i="7"/>
  <c r="P49" i="7"/>
  <c r="Q50" i="7"/>
  <c r="O50" i="7"/>
  <c r="W50" i="7"/>
  <c r="N51" i="7"/>
  <c r="Q53" i="7"/>
  <c r="J55" i="7"/>
  <c r="J59" i="7"/>
  <c r="H61" i="7"/>
  <c r="H63" i="7"/>
  <c r="E16" i="20"/>
  <c r="L15" i="9"/>
  <c r="E29" i="20"/>
  <c r="L18" i="9"/>
  <c r="Q7" i="10"/>
  <c r="I14" i="10"/>
  <c r="Q18" i="10"/>
  <c r="K38" i="10"/>
  <c r="J38" i="10"/>
  <c r="Q38" i="10"/>
  <c r="K46" i="10"/>
  <c r="I56" i="11"/>
  <c r="O32" i="7"/>
  <c r="H34" i="7"/>
  <c r="S35" i="7"/>
  <c r="O36" i="7"/>
  <c r="I37" i="7"/>
  <c r="Q40" i="7"/>
  <c r="O42" i="7"/>
  <c r="N43" i="7"/>
  <c r="V44" i="7"/>
  <c r="J44" i="7"/>
  <c r="Q52" i="7"/>
  <c r="P55" i="7"/>
  <c r="Q56" i="7"/>
  <c r="O56" i="7"/>
  <c r="W56" i="7"/>
  <c r="N57" i="7"/>
  <c r="Q59" i="7"/>
  <c r="J61" i="7"/>
  <c r="J65" i="7"/>
  <c r="E38" i="20"/>
  <c r="G38" i="20" s="1"/>
  <c r="L19" i="9"/>
  <c r="L33" i="9"/>
  <c r="E26" i="20"/>
  <c r="G26" i="20" s="1"/>
  <c r="L37" i="9"/>
  <c r="H7" i="10"/>
  <c r="L7" i="10" s="1"/>
  <c r="O7" i="10" s="1"/>
  <c r="P7" i="10" s="1"/>
  <c r="J17" i="10"/>
  <c r="K25" i="10"/>
  <c r="S30" i="11"/>
  <c r="R30" i="11"/>
  <c r="P30" i="11"/>
  <c r="I70" i="11"/>
  <c r="S71" i="11"/>
  <c r="Q14" i="7"/>
  <c r="Q18" i="7"/>
  <c r="P25" i="7"/>
  <c r="N27" i="7"/>
  <c r="N56" i="7"/>
  <c r="P60" i="7"/>
  <c r="P54" i="7"/>
  <c r="P48" i="7"/>
  <c r="P42" i="7"/>
  <c r="P36" i="7"/>
  <c r="Q7" i="7"/>
  <c r="I9" i="7"/>
  <c r="O12" i="7"/>
  <c r="Q13" i="7"/>
  <c r="I15" i="7"/>
  <c r="P17" i="7"/>
  <c r="I19" i="7"/>
  <c r="P20" i="7"/>
  <c r="I26" i="7"/>
  <c r="Q27" i="7"/>
  <c r="H29" i="7"/>
  <c r="V31" i="7"/>
  <c r="P33" i="7"/>
  <c r="Q36" i="7"/>
  <c r="H39" i="7"/>
  <c r="S41" i="7"/>
  <c r="Q42" i="7"/>
  <c r="O43" i="7"/>
  <c r="I44" i="7"/>
  <c r="I45" i="7"/>
  <c r="H47" i="7"/>
  <c r="P56" i="7"/>
  <c r="O57" i="7"/>
  <c r="O59" i="7"/>
  <c r="N61" i="7"/>
  <c r="I62" i="7"/>
  <c r="J64" i="7"/>
  <c r="E37" i="20"/>
  <c r="G37" i="20" s="1"/>
  <c r="L30" i="9"/>
  <c r="K13" i="10"/>
  <c r="K35" i="10"/>
  <c r="S22" i="11"/>
  <c r="I44" i="11"/>
  <c r="I61" i="11"/>
  <c r="R70" i="11"/>
  <c r="O70" i="11"/>
  <c r="S70" i="11"/>
  <c r="P14" i="7"/>
  <c r="P22" i="7"/>
  <c r="I30" i="7"/>
  <c r="Q41" i="7"/>
  <c r="P41" i="7"/>
  <c r="P50" i="7"/>
  <c r="N55" i="7"/>
  <c r="K6" i="9"/>
  <c r="J3" i="9"/>
  <c r="E28" i="20"/>
  <c r="G28" i="20" s="1"/>
  <c r="L29" i="9"/>
  <c r="K14" i="10"/>
  <c r="J14" i="10"/>
  <c r="I10" i="7"/>
  <c r="P32" i="7"/>
  <c r="O55" i="7"/>
  <c r="N58" i="7"/>
  <c r="H64" i="7"/>
  <c r="L9" i="10"/>
  <c r="O9" i="10" s="1"/>
  <c r="P9" i="10" s="1"/>
  <c r="H30" i="13"/>
  <c r="G30" i="13"/>
  <c r="F30" i="13"/>
  <c r="F71" i="13"/>
  <c r="N6" i="7"/>
  <c r="P7" i="7"/>
  <c r="H9" i="7"/>
  <c r="H19" i="7"/>
  <c r="H22" i="7"/>
  <c r="I23" i="7"/>
  <c r="H26" i="7"/>
  <c r="O6" i="7"/>
  <c r="I3" i="2"/>
  <c r="N15" i="2"/>
  <c r="O33" i="2"/>
  <c r="N37" i="2"/>
  <c r="N39" i="2"/>
  <c r="N5" i="7"/>
  <c r="P6" i="7"/>
  <c r="H8" i="7"/>
  <c r="J9" i="7"/>
  <c r="V9" i="7"/>
  <c r="J15" i="7"/>
  <c r="W19" i="7"/>
  <c r="O24" i="7"/>
  <c r="O30" i="7"/>
  <c r="W31" i="7"/>
  <c r="S32" i="7"/>
  <c r="J34" i="7"/>
  <c r="H35" i="7"/>
  <c r="N37" i="7"/>
  <c r="W40" i="7"/>
  <c r="P43" i="7"/>
  <c r="N44" i="7"/>
  <c r="H46" i="7"/>
  <c r="V47" i="7"/>
  <c r="I47" i="7"/>
  <c r="J48" i="7"/>
  <c r="D53" i="7"/>
  <c r="S55" i="7"/>
  <c r="P58" i="7"/>
  <c r="D59" i="7"/>
  <c r="Q60" i="7"/>
  <c r="O61" i="7"/>
  <c r="N62" i="7"/>
  <c r="Q63" i="7"/>
  <c r="N64" i="7"/>
  <c r="E35" i="20"/>
  <c r="G35" i="20" s="1"/>
  <c r="L10" i="9"/>
  <c r="L13" i="9"/>
  <c r="K9" i="10"/>
  <c r="H13" i="10"/>
  <c r="L13" i="10" s="1"/>
  <c r="O13" i="10" s="1"/>
  <c r="P13" i="10" s="1"/>
  <c r="I27" i="10"/>
  <c r="H42" i="10"/>
  <c r="L42" i="10" s="1"/>
  <c r="O42" i="10" s="1"/>
  <c r="P42" i="10" s="1"/>
  <c r="J12" i="11"/>
  <c r="S18" i="11"/>
  <c r="I33" i="7"/>
  <c r="Q35" i="7"/>
  <c r="O51" i="7"/>
  <c r="O53" i="7"/>
  <c r="I56" i="7"/>
  <c r="J58" i="7"/>
  <c r="I60" i="7"/>
  <c r="Q29" i="7"/>
  <c r="O41" i="7"/>
  <c r="J43" i="7"/>
  <c r="P52" i="7"/>
  <c r="Q57" i="7"/>
  <c r="V65" i="7"/>
  <c r="I65" i="7"/>
  <c r="K7" i="10"/>
  <c r="J7" i="10"/>
  <c r="H14" i="10"/>
  <c r="L14" i="10" s="1"/>
  <c r="O14" i="10" s="1"/>
  <c r="P14" i="10" s="1"/>
  <c r="Q22" i="10"/>
  <c r="H22" i="10"/>
  <c r="L22" i="10" s="1"/>
  <c r="O22" i="10" s="1"/>
  <c r="P22" i="10" s="1"/>
  <c r="I7" i="11"/>
  <c r="I23" i="11"/>
  <c r="I26" i="11"/>
  <c r="I21" i="11"/>
  <c r="I6" i="11"/>
  <c r="I20" i="11"/>
  <c r="I18" i="11"/>
  <c r="S47" i="11"/>
  <c r="R47" i="11"/>
  <c r="N12" i="7"/>
  <c r="O24" i="2"/>
  <c r="N33" i="2"/>
  <c r="O15" i="2"/>
  <c r="O37" i="2"/>
  <c r="O39" i="2"/>
  <c r="O5" i="7"/>
  <c r="Q6" i="7"/>
  <c r="S7" i="7"/>
  <c r="I8" i="7"/>
  <c r="O11" i="7"/>
  <c r="I14" i="7"/>
  <c r="I18" i="7"/>
  <c r="N19" i="7"/>
  <c r="D20" i="7"/>
  <c r="O20" i="7"/>
  <c r="I22" i="7"/>
  <c r="P24" i="7"/>
  <c r="N26" i="7"/>
  <c r="H27" i="7"/>
  <c r="J29" i="7"/>
  <c r="P30" i="7"/>
  <c r="D32" i="7"/>
  <c r="O33" i="7"/>
  <c r="N34" i="7"/>
  <c r="V35" i="7"/>
  <c r="S36" i="7"/>
  <c r="O37" i="7"/>
  <c r="V38" i="7"/>
  <c r="J38" i="7"/>
  <c r="Q43" i="7"/>
  <c r="Q44" i="7"/>
  <c r="O44" i="7"/>
  <c r="W44" i="7"/>
  <c r="J47" i="7"/>
  <c r="H49" i="7"/>
  <c r="H51" i="7"/>
  <c r="Q58" i="7"/>
  <c r="S59" i="7"/>
  <c r="P61" i="7"/>
  <c r="Q62" i="7"/>
  <c r="O62" i="7"/>
  <c r="W62" i="7"/>
  <c r="Q65" i="7"/>
  <c r="E6" i="20"/>
  <c r="G6" i="20" s="1"/>
  <c r="L27" i="9"/>
  <c r="H34" i="10"/>
  <c r="L34" i="10" s="1"/>
  <c r="O34" i="10" s="1"/>
  <c r="P34" i="10" s="1"/>
  <c r="J33" i="10"/>
  <c r="I13" i="10"/>
  <c r="H15" i="10"/>
  <c r="L15" i="10" s="1"/>
  <c r="O15" i="10" s="1"/>
  <c r="P15" i="10" s="1"/>
  <c r="Q15" i="10"/>
  <c r="J24" i="10"/>
  <c r="K27" i="10"/>
  <c r="I39" i="10"/>
  <c r="H44" i="10"/>
  <c r="L44" i="10" s="1"/>
  <c r="O44" i="10" s="1"/>
  <c r="P44" i="10" s="1"/>
  <c r="K72" i="11"/>
  <c r="S8" i="11"/>
  <c r="P18" i="11"/>
  <c r="Q8" i="7"/>
  <c r="J16" i="7"/>
  <c r="N17" i="7"/>
  <c r="Q22" i="7"/>
  <c r="N4" i="2"/>
  <c r="M6" i="2"/>
  <c r="O11" i="2"/>
  <c r="P5" i="7"/>
  <c r="O16" i="7"/>
  <c r="S21" i="7"/>
  <c r="T21" i="7" s="1"/>
  <c r="U21" i="7" s="1"/>
  <c r="J22" i="7"/>
  <c r="Q26" i="7"/>
  <c r="O28" i="7"/>
  <c r="I29" i="7"/>
  <c r="Q30" i="7"/>
  <c r="W32" i="7"/>
  <c r="Q33" i="7"/>
  <c r="J35" i="7"/>
  <c r="P37" i="7"/>
  <c r="I38" i="7"/>
  <c r="I39" i="7"/>
  <c r="P44" i="7"/>
  <c r="Q45" i="7"/>
  <c r="J46" i="7"/>
  <c r="I48" i="7"/>
  <c r="H53" i="7"/>
  <c r="P62" i="7"/>
  <c r="O63" i="7"/>
  <c r="I21" i="10"/>
  <c r="I6" i="10"/>
  <c r="H10" i="10"/>
  <c r="L10" i="10" s="1"/>
  <c r="O10" i="10" s="1"/>
  <c r="P10" i="10" s="1"/>
  <c r="H8" i="10"/>
  <c r="L8" i="10" s="1"/>
  <c r="O8" i="10" s="1"/>
  <c r="P8" i="10" s="1"/>
  <c r="Q8" i="10"/>
  <c r="H12" i="10"/>
  <c r="L12" i="10" s="1"/>
  <c r="O12" i="10" s="1"/>
  <c r="P12" i="10" s="1"/>
  <c r="R39" i="11"/>
  <c r="S26" i="11"/>
  <c r="P27" i="11"/>
  <c r="S36" i="11"/>
  <c r="V45" i="11"/>
  <c r="O18" i="2"/>
  <c r="O20" i="2"/>
  <c r="O22" i="2"/>
  <c r="N24" i="2"/>
  <c r="Q61" i="7"/>
  <c r="O60" i="7"/>
  <c r="Q55" i="7"/>
  <c r="O54" i="7"/>
  <c r="Q49" i="7"/>
  <c r="O48" i="7"/>
  <c r="O64" i="7"/>
  <c r="O58" i="7"/>
  <c r="O52" i="7"/>
  <c r="O46" i="7"/>
  <c r="O40" i="7"/>
  <c r="O4" i="2"/>
  <c r="M3" i="2"/>
  <c r="N19" i="2"/>
  <c r="N21" i="2"/>
  <c r="N30" i="2"/>
  <c r="H62" i="7"/>
  <c r="H56" i="7"/>
  <c r="H50" i="7"/>
  <c r="H44" i="7"/>
  <c r="H38" i="7"/>
  <c r="H32" i="7"/>
  <c r="Q5" i="7"/>
  <c r="O10" i="7"/>
  <c r="I13" i="7"/>
  <c r="P16" i="7"/>
  <c r="J17" i="7"/>
  <c r="H21" i="7"/>
  <c r="O23" i="7"/>
  <c r="H25" i="7"/>
  <c r="P26" i="7"/>
  <c r="P28" i="7"/>
  <c r="J31" i="7"/>
  <c r="D33" i="7"/>
  <c r="V36" i="7"/>
  <c r="Q37" i="7"/>
  <c r="N38" i="7"/>
  <c r="H40" i="7"/>
  <c r="H41" i="7"/>
  <c r="S43" i="7"/>
  <c r="N46" i="7"/>
  <c r="N48" i="7"/>
  <c r="H52" i="7"/>
  <c r="V53" i="7"/>
  <c r="I53" i="7"/>
  <c r="J54" i="7"/>
  <c r="P64" i="7"/>
  <c r="D65" i="7"/>
  <c r="L17" i="9"/>
  <c r="J40" i="10"/>
  <c r="J6" i="10"/>
  <c r="K12" i="10"/>
  <c r="H18" i="10"/>
  <c r="L18" i="10" s="1"/>
  <c r="O18" i="10" s="1"/>
  <c r="P18" i="10" s="1"/>
  <c r="H23" i="10"/>
  <c r="L23" i="10" s="1"/>
  <c r="O23" i="10" s="1"/>
  <c r="P23" i="10" s="1"/>
  <c r="Q23" i="10"/>
  <c r="H26" i="10"/>
  <c r="L26" i="10" s="1"/>
  <c r="O26" i="10" s="1"/>
  <c r="P26" i="10" s="1"/>
  <c r="S6" i="11"/>
  <c r="P7" i="11"/>
  <c r="P15" i="11"/>
  <c r="R40" i="11"/>
  <c r="S20" i="11"/>
  <c r="R10" i="11"/>
  <c r="P49" i="11"/>
  <c r="R31" i="11"/>
  <c r="R25" i="11"/>
  <c r="P24" i="11"/>
  <c r="P9" i="11"/>
  <c r="S16" i="11"/>
  <c r="S27" i="11"/>
  <c r="N65" i="7"/>
  <c r="N59" i="7"/>
  <c r="N53" i="7"/>
  <c r="N47" i="7"/>
  <c r="N41" i="7"/>
  <c r="N35" i="7"/>
  <c r="O7" i="7"/>
  <c r="O17" i="7"/>
  <c r="O21" i="7"/>
  <c r="O27" i="7"/>
  <c r="O19" i="2"/>
  <c r="I63" i="7"/>
  <c r="I57" i="7"/>
  <c r="I51" i="7"/>
  <c r="I61" i="7"/>
  <c r="I55" i="7"/>
  <c r="I49" i="7"/>
  <c r="I43" i="7"/>
  <c r="S62" i="7"/>
  <c r="S56" i="7"/>
  <c r="S50" i="7"/>
  <c r="S63" i="7"/>
  <c r="S57" i="7"/>
  <c r="S51" i="7"/>
  <c r="S45" i="7"/>
  <c r="S39" i="7"/>
  <c r="S33" i="7"/>
  <c r="S27" i="7"/>
  <c r="S64" i="7"/>
  <c r="S58" i="7"/>
  <c r="S52" i="7"/>
  <c r="S46" i="7"/>
  <c r="S40" i="7"/>
  <c r="S60" i="7"/>
  <c r="S54" i="7"/>
  <c r="T54" i="7" s="1"/>
  <c r="U54" i="7" s="1"/>
  <c r="S48" i="7"/>
  <c r="S42" i="7"/>
  <c r="H6" i="7"/>
  <c r="J7" i="7"/>
  <c r="N9" i="7"/>
  <c r="P10" i="7"/>
  <c r="H12" i="7"/>
  <c r="J13" i="7"/>
  <c r="N15" i="7"/>
  <c r="H17" i="7"/>
  <c r="I21" i="7"/>
  <c r="P23" i="7"/>
  <c r="S24" i="7"/>
  <c r="T24" i="7" s="1"/>
  <c r="U24" i="7" s="1"/>
  <c r="I25" i="7"/>
  <c r="W25" i="7"/>
  <c r="O26" i="7"/>
  <c r="I27" i="7"/>
  <c r="W29" i="7"/>
  <c r="S30" i="7"/>
  <c r="N31" i="7"/>
  <c r="O34" i="7"/>
  <c r="J36" i="7"/>
  <c r="Q38" i="7"/>
  <c r="O38" i="7"/>
  <c r="W38" i="7"/>
  <c r="V41" i="7"/>
  <c r="I41" i="7"/>
  <c r="J42" i="7"/>
  <c r="S44" i="7"/>
  <c r="O45" i="7"/>
  <c r="Q47" i="7"/>
  <c r="J49" i="7"/>
  <c r="J53" i="7"/>
  <c r="H54" i="7"/>
  <c r="H55" i="7"/>
  <c r="H57" i="7"/>
  <c r="Q64" i="7"/>
  <c r="S65" i="7"/>
  <c r="H5" i="10"/>
  <c r="L5" i="10" s="1"/>
  <c r="O5" i="10" s="1"/>
  <c r="P5" i="10" s="1"/>
  <c r="K8" i="10"/>
  <c r="J11" i="10"/>
  <c r="J15" i="10"/>
  <c r="J29" i="10"/>
  <c r="S17" i="11"/>
  <c r="I42" i="11"/>
  <c r="P47" i="7"/>
  <c r="J50" i="7"/>
  <c r="P53" i="7"/>
  <c r="J56" i="7"/>
  <c r="P59" i="7"/>
  <c r="J62" i="7"/>
  <c r="P65" i="7"/>
  <c r="I5" i="10"/>
  <c r="I12" i="10"/>
  <c r="I15" i="10"/>
  <c r="I23" i="10"/>
  <c r="K24" i="10"/>
  <c r="J28" i="10"/>
  <c r="K29" i="10"/>
  <c r="J32" i="10"/>
  <c r="H35" i="10"/>
  <c r="L35" i="10" s="1"/>
  <c r="O35" i="10" s="1"/>
  <c r="P35" i="10" s="1"/>
  <c r="K39" i="10"/>
  <c r="V91" i="11"/>
  <c r="V84" i="11"/>
  <c r="V89" i="11"/>
  <c r="V79" i="11"/>
  <c r="V73" i="11"/>
  <c r="V67" i="11"/>
  <c r="V90" i="11"/>
  <c r="V77" i="11"/>
  <c r="V70" i="11"/>
  <c r="V59" i="11"/>
  <c r="V53" i="11"/>
  <c r="V64" i="11"/>
  <c r="V60" i="11"/>
  <c r="V54" i="11"/>
  <c r="V48" i="11"/>
  <c r="V83" i="11"/>
  <c r="V65" i="11"/>
  <c r="V82" i="11"/>
  <c r="V71" i="11"/>
  <c r="V63" i="11"/>
  <c r="V52" i="11"/>
  <c r="V42" i="11"/>
  <c r="V15" i="11"/>
  <c r="V9" i="11"/>
  <c r="B2" i="11"/>
  <c r="V47" i="11"/>
  <c r="V5" i="11"/>
  <c r="V13" i="11"/>
  <c r="V7" i="11"/>
  <c r="Q7" i="11"/>
  <c r="P8" i="11"/>
  <c r="S9" i="11"/>
  <c r="R9" i="11"/>
  <c r="I11" i="11"/>
  <c r="R17" i="11"/>
  <c r="I19" i="11"/>
  <c r="S23" i="11"/>
  <c r="Q26" i="11"/>
  <c r="S28" i="11"/>
  <c r="R28" i="11"/>
  <c r="P28" i="11"/>
  <c r="Q30" i="11"/>
  <c r="V33" i="11"/>
  <c r="W33" i="11" s="1"/>
  <c r="X33" i="11" s="1"/>
  <c r="J43" i="11"/>
  <c r="Q49" i="11"/>
  <c r="S49" i="11"/>
  <c r="I55" i="11"/>
  <c r="K83" i="11"/>
  <c r="R84" i="11"/>
  <c r="J5" i="10"/>
  <c r="H6" i="10"/>
  <c r="L6" i="10" s="1"/>
  <c r="O6" i="10" s="1"/>
  <c r="P6" i="10" s="1"/>
  <c r="I7" i="10"/>
  <c r="J12" i="10"/>
  <c r="K15" i="10"/>
  <c r="J16" i="10"/>
  <c r="H17" i="10"/>
  <c r="L17" i="10" s="1"/>
  <c r="O17" i="10" s="1"/>
  <c r="P17" i="10" s="1"/>
  <c r="K23" i="10"/>
  <c r="H27" i="10"/>
  <c r="L27" i="10" s="1"/>
  <c r="O27" i="10" s="1"/>
  <c r="P27" i="10" s="1"/>
  <c r="K28" i="10"/>
  <c r="I35" i="10"/>
  <c r="K42" i="10"/>
  <c r="J45" i="10"/>
  <c r="Q8" i="11"/>
  <c r="J11" i="11"/>
  <c r="R16" i="11"/>
  <c r="P17" i="11"/>
  <c r="R22" i="11"/>
  <c r="Q23" i="11"/>
  <c r="Q24" i="11"/>
  <c r="O26" i="11"/>
  <c r="Q28" i="11"/>
  <c r="R29" i="11"/>
  <c r="S31" i="11"/>
  <c r="Q46" i="11"/>
  <c r="J55" i="11"/>
  <c r="P73" i="11"/>
  <c r="P39" i="7"/>
  <c r="P45" i="7"/>
  <c r="P51" i="7"/>
  <c r="P57" i="7"/>
  <c r="P63" i="7"/>
  <c r="K6" i="10"/>
  <c r="Q11" i="10"/>
  <c r="J13" i="10"/>
  <c r="K17" i="10"/>
  <c r="K22" i="10"/>
  <c r="J22" i="10"/>
  <c r="K31" i="10"/>
  <c r="I34" i="10"/>
  <c r="Q35" i="10"/>
  <c r="H38" i="10"/>
  <c r="L38" i="10" s="1"/>
  <c r="O38" i="10" s="1"/>
  <c r="P38" i="10" s="1"/>
  <c r="K44" i="10"/>
  <c r="R12" i="11"/>
  <c r="I15" i="11"/>
  <c r="Q18" i="11"/>
  <c r="K20" i="11"/>
  <c r="V27" i="11"/>
  <c r="E29" i="11"/>
  <c r="I35" i="11"/>
  <c r="S42" i="11"/>
  <c r="R42" i="11"/>
  <c r="O42" i="11"/>
  <c r="V46" i="11"/>
  <c r="I26" i="10"/>
  <c r="K34" i="10"/>
  <c r="J34" i="10"/>
  <c r="D36" i="10"/>
  <c r="J41" i="10"/>
  <c r="I41" i="11"/>
  <c r="P12" i="11"/>
  <c r="K13" i="11"/>
  <c r="J15" i="11"/>
  <c r="O18" i="11"/>
  <c r="E23" i="11"/>
  <c r="J34" i="11"/>
  <c r="J38" i="11"/>
  <c r="V44" i="11"/>
  <c r="J76" i="11"/>
  <c r="L11" i="9"/>
  <c r="L16" i="9"/>
  <c r="L21" i="9"/>
  <c r="L24" i="9"/>
  <c r="E18" i="20"/>
  <c r="L34" i="9"/>
  <c r="Q5" i="10"/>
  <c r="I8" i="10"/>
  <c r="H21" i="10"/>
  <c r="L21" i="10" s="1"/>
  <c r="O21" i="10" s="1"/>
  <c r="P21" i="10" s="1"/>
  <c r="D24" i="10"/>
  <c r="K26" i="10"/>
  <c r="J26" i="10"/>
  <c r="Q27" i="10"/>
  <c r="I30" i="10"/>
  <c r="K41" i="10"/>
  <c r="J91" i="11"/>
  <c r="J83" i="11"/>
  <c r="J77" i="11"/>
  <c r="J88" i="11"/>
  <c r="J78" i="11"/>
  <c r="J79" i="11"/>
  <c r="J67" i="11"/>
  <c r="J60" i="11"/>
  <c r="J54" i="11"/>
  <c r="J48" i="11"/>
  <c r="J42" i="11"/>
  <c r="J71" i="11"/>
  <c r="J69" i="11"/>
  <c r="J65" i="11"/>
  <c r="J73" i="11"/>
  <c r="J87" i="11"/>
  <c r="J72" i="11"/>
  <c r="J93" i="11"/>
  <c r="J9" i="11"/>
  <c r="J66" i="11"/>
  <c r="J5" i="11"/>
  <c r="J13" i="11"/>
  <c r="J7" i="11"/>
  <c r="E9" i="11"/>
  <c r="S10" i="11"/>
  <c r="Q11" i="11"/>
  <c r="Q12" i="11"/>
  <c r="S13" i="11"/>
  <c r="R13" i="11"/>
  <c r="O13" i="11"/>
  <c r="J14" i="11"/>
  <c r="I16" i="11"/>
  <c r="O19" i="11"/>
  <c r="R20" i="11"/>
  <c r="I22" i="11"/>
  <c r="I24" i="11"/>
  <c r="I25" i="11"/>
  <c r="I32" i="11"/>
  <c r="J37" i="11"/>
  <c r="K38" i="11"/>
  <c r="S40" i="11"/>
  <c r="O40" i="11"/>
  <c r="P41" i="11"/>
  <c r="Q42" i="11"/>
  <c r="J52" i="11"/>
  <c r="I28" i="7"/>
  <c r="I34" i="7"/>
  <c r="I40" i="7"/>
  <c r="I46" i="7"/>
  <c r="I52" i="7"/>
  <c r="I58" i="7"/>
  <c r="I64" i="7"/>
  <c r="J8" i="10"/>
  <c r="H11" i="10"/>
  <c r="L11" i="10" s="1"/>
  <c r="O11" i="10" s="1"/>
  <c r="P11" i="10" s="1"/>
  <c r="H19" i="10"/>
  <c r="L19" i="10" s="1"/>
  <c r="O19" i="10" s="1"/>
  <c r="P19" i="10" s="1"/>
  <c r="J20" i="10"/>
  <c r="D28" i="10"/>
  <c r="K30" i="10"/>
  <c r="J30" i="10"/>
  <c r="D32" i="10"/>
  <c r="J37" i="10"/>
  <c r="H43" i="10"/>
  <c r="L43" i="10" s="1"/>
  <c r="O43" i="10" s="1"/>
  <c r="P43" i="10" s="1"/>
  <c r="K88" i="11"/>
  <c r="K89" i="11"/>
  <c r="K85" i="11"/>
  <c r="K82" i="11"/>
  <c r="K76" i="11"/>
  <c r="K93" i="11"/>
  <c r="K71" i="11"/>
  <c r="K65" i="11"/>
  <c r="K78" i="11"/>
  <c r="K5" i="11"/>
  <c r="K77" i="11"/>
  <c r="K84" i="11"/>
  <c r="K70" i="11"/>
  <c r="K64" i="11"/>
  <c r="K91" i="11"/>
  <c r="J6" i="11"/>
  <c r="V10" i="11"/>
  <c r="V11" i="11"/>
  <c r="E11" i="11"/>
  <c r="S12" i="11"/>
  <c r="P13" i="11"/>
  <c r="S14" i="11"/>
  <c r="J16" i="11"/>
  <c r="R19" i="11"/>
  <c r="P20" i="11"/>
  <c r="J25" i="11"/>
  <c r="E27" i="11"/>
  <c r="I30" i="11"/>
  <c r="Q41" i="11"/>
  <c r="I50" i="11"/>
  <c r="I66" i="11"/>
  <c r="L4" i="9"/>
  <c r="L9" i="9"/>
  <c r="L14" i="9"/>
  <c r="H45" i="10"/>
  <c r="L45" i="10" s="1"/>
  <c r="O45" i="10" s="1"/>
  <c r="P45" i="10" s="1"/>
  <c r="H40" i="10"/>
  <c r="L40" i="10" s="1"/>
  <c r="O40" i="10" s="1"/>
  <c r="P40" i="10" s="1"/>
  <c r="H36" i="10"/>
  <c r="L36" i="10" s="1"/>
  <c r="O36" i="10" s="1"/>
  <c r="P36" i="10" s="1"/>
  <c r="H32" i="10"/>
  <c r="L32" i="10" s="1"/>
  <c r="O32" i="10" s="1"/>
  <c r="P32" i="10" s="1"/>
  <c r="H28" i="10"/>
  <c r="L28" i="10" s="1"/>
  <c r="O28" i="10" s="1"/>
  <c r="P28" i="10" s="1"/>
  <c r="H24" i="10"/>
  <c r="L24" i="10" s="1"/>
  <c r="O24" i="10" s="1"/>
  <c r="P24" i="10" s="1"/>
  <c r="H20" i="10"/>
  <c r="L20" i="10" s="1"/>
  <c r="O20" i="10" s="1"/>
  <c r="P20" i="10" s="1"/>
  <c r="H16" i="10"/>
  <c r="L16" i="10" s="1"/>
  <c r="O16" i="10" s="1"/>
  <c r="P16" i="10" s="1"/>
  <c r="H41" i="10"/>
  <c r="L41" i="10" s="1"/>
  <c r="O41" i="10" s="1"/>
  <c r="P41" i="10" s="1"/>
  <c r="H37" i="10"/>
  <c r="L37" i="10" s="1"/>
  <c r="O37" i="10" s="1"/>
  <c r="P37" i="10" s="1"/>
  <c r="H33" i="10"/>
  <c r="L33" i="10" s="1"/>
  <c r="O33" i="10" s="1"/>
  <c r="P33" i="10" s="1"/>
  <c r="K10" i="10"/>
  <c r="I11" i="10"/>
  <c r="I19" i="10"/>
  <c r="K20" i="10"/>
  <c r="J21" i="10"/>
  <c r="H30" i="10"/>
  <c r="L30" i="10" s="1"/>
  <c r="O30" i="10" s="1"/>
  <c r="P30" i="10" s="1"/>
  <c r="Q34" i="10"/>
  <c r="K37" i="10"/>
  <c r="I43" i="10"/>
  <c r="Q43" i="10"/>
  <c r="D45" i="10"/>
  <c r="S74" i="11"/>
  <c r="R6" i="11"/>
  <c r="I9" i="11"/>
  <c r="Q13" i="11"/>
  <c r="P14" i="11"/>
  <c r="S15" i="11"/>
  <c r="R15" i="11"/>
  <c r="S19" i="11"/>
  <c r="Q20" i="11"/>
  <c r="S21" i="11"/>
  <c r="K25" i="11"/>
  <c r="I27" i="11"/>
  <c r="P34" i="11"/>
  <c r="S34" i="11"/>
  <c r="R34" i="11"/>
  <c r="V41" i="11"/>
  <c r="J58" i="11"/>
  <c r="V62" i="11"/>
  <c r="I45" i="10"/>
  <c r="I40" i="10"/>
  <c r="I36" i="10"/>
  <c r="I32" i="10"/>
  <c r="I28" i="10"/>
  <c r="I24" i="10"/>
  <c r="I20" i="10"/>
  <c r="I16" i="10"/>
  <c r="I41" i="10"/>
  <c r="I37" i="10"/>
  <c r="I33" i="10"/>
  <c r="I29" i="10"/>
  <c r="I25" i="10"/>
  <c r="I46" i="10"/>
  <c r="I9" i="10"/>
  <c r="K19" i="10"/>
  <c r="K21" i="10"/>
  <c r="H25" i="10"/>
  <c r="L25" i="10" s="1"/>
  <c r="O25" i="10" s="1"/>
  <c r="P25" i="10" s="1"/>
  <c r="K43" i="10"/>
  <c r="J43" i="10"/>
  <c r="P69" i="11"/>
  <c r="P11" i="11"/>
  <c r="K7" i="11"/>
  <c r="P21" i="11"/>
  <c r="J28" i="11"/>
  <c r="Q34" i="11"/>
  <c r="Q35" i="11"/>
  <c r="P36" i="11"/>
  <c r="R36" i="11"/>
  <c r="P37" i="11"/>
  <c r="R37" i="11"/>
  <c r="S37" i="11"/>
  <c r="J51" i="11"/>
  <c r="J57" i="11"/>
  <c r="V61" i="11"/>
  <c r="I73" i="11"/>
  <c r="L7" i="9"/>
  <c r="L12" i="9"/>
  <c r="L22" i="9"/>
  <c r="J46" i="10"/>
  <c r="K45" i="10"/>
  <c r="K40" i="10"/>
  <c r="K36" i="10"/>
  <c r="K32" i="10"/>
  <c r="J9" i="10"/>
  <c r="I10" i="10"/>
  <c r="I18" i="10"/>
  <c r="J25" i="10"/>
  <c r="H29" i="10"/>
  <c r="L29" i="10" s="1"/>
  <c r="O29" i="10" s="1"/>
  <c r="P29" i="10" s="1"/>
  <c r="K33" i="10"/>
  <c r="J36" i="10"/>
  <c r="H39" i="10"/>
  <c r="L39" i="10" s="1"/>
  <c r="O39" i="10" s="1"/>
  <c r="P39" i="10" s="1"/>
  <c r="H46" i="10"/>
  <c r="L46" i="10" s="1"/>
  <c r="O46" i="10" s="1"/>
  <c r="P46" i="10" s="1"/>
  <c r="Q37" i="11"/>
  <c r="S7" i="11"/>
  <c r="R7" i="11"/>
  <c r="O7" i="11"/>
  <c r="S5" i="11"/>
  <c r="R5" i="11"/>
  <c r="J8" i="11"/>
  <c r="I10" i="11"/>
  <c r="V12" i="11"/>
  <c r="O14" i="11"/>
  <c r="K17" i="11"/>
  <c r="Q21" i="11"/>
  <c r="S24" i="11"/>
  <c r="R24" i="11"/>
  <c r="P25" i="11"/>
  <c r="S32" i="11"/>
  <c r="R32" i="11"/>
  <c r="P32" i="11"/>
  <c r="O33" i="11"/>
  <c r="S35" i="11"/>
  <c r="E40" i="11"/>
  <c r="V40" i="11"/>
  <c r="J45" i="11"/>
  <c r="Q60" i="11"/>
  <c r="R74" i="11"/>
  <c r="P10" i="11"/>
  <c r="R11" i="11"/>
  <c r="I13" i="11"/>
  <c r="P16" i="11"/>
  <c r="V17" i="11"/>
  <c r="P19" i="11"/>
  <c r="V20" i="11"/>
  <c r="P22" i="11"/>
  <c r="J23" i="11"/>
  <c r="S25" i="11"/>
  <c r="Q27" i="11"/>
  <c r="K28" i="11"/>
  <c r="P29" i="11"/>
  <c r="J30" i="11"/>
  <c r="P31" i="11"/>
  <c r="J32" i="11"/>
  <c r="Q33" i="11"/>
  <c r="K34" i="11"/>
  <c r="V35" i="11"/>
  <c r="K37" i="11"/>
  <c r="P40" i="11"/>
  <c r="P47" i="11"/>
  <c r="S48" i="11"/>
  <c r="R48" i="11"/>
  <c r="O48" i="11"/>
  <c r="O49" i="11"/>
  <c r="J50" i="11"/>
  <c r="I69" i="11"/>
  <c r="J70" i="11"/>
  <c r="I71" i="11"/>
  <c r="I87" i="11"/>
  <c r="I91" i="11"/>
  <c r="I84" i="11"/>
  <c r="I89" i="11"/>
  <c r="I90" i="11"/>
  <c r="I81" i="11"/>
  <c r="I75" i="11"/>
  <c r="I83" i="11"/>
  <c r="I82" i="11"/>
  <c r="I64" i="11"/>
  <c r="I59" i="11"/>
  <c r="I53" i="11"/>
  <c r="I60" i="11"/>
  <c r="I54" i="11"/>
  <c r="I48" i="11"/>
  <c r="I62" i="11"/>
  <c r="I63" i="11"/>
  <c r="I57" i="11"/>
  <c r="I51" i="11"/>
  <c r="I45" i="11"/>
  <c r="K6" i="11"/>
  <c r="O9" i="11"/>
  <c r="Q10" i="11"/>
  <c r="S11" i="11"/>
  <c r="K12" i="11"/>
  <c r="O15" i="11"/>
  <c r="Q16" i="11"/>
  <c r="J17" i="11"/>
  <c r="Q19" i="11"/>
  <c r="J20" i="11"/>
  <c r="Q22" i="11"/>
  <c r="K23" i="11"/>
  <c r="O24" i="11"/>
  <c r="V25" i="11"/>
  <c r="R27" i="11"/>
  <c r="I28" i="11"/>
  <c r="Q29" i="11"/>
  <c r="K30" i="11"/>
  <c r="Q31" i="11"/>
  <c r="K32" i="11"/>
  <c r="R33" i="11"/>
  <c r="O36" i="11"/>
  <c r="I38" i="11"/>
  <c r="Q40" i="11"/>
  <c r="S41" i="11"/>
  <c r="R41" i="11"/>
  <c r="I43" i="11"/>
  <c r="Q47" i="11"/>
  <c r="K50" i="11"/>
  <c r="E54" i="11"/>
  <c r="O75" i="11"/>
  <c r="I76" i="11"/>
  <c r="I77" i="11"/>
  <c r="J42" i="10"/>
  <c r="I5" i="11"/>
  <c r="V16" i="11"/>
  <c r="V19" i="11"/>
  <c r="V22" i="11"/>
  <c r="P26" i="11"/>
  <c r="J27" i="11"/>
  <c r="V29" i="11"/>
  <c r="W29" i="11" s="1"/>
  <c r="X29" i="11" s="1"/>
  <c r="V31" i="11"/>
  <c r="O34" i="11"/>
  <c r="J35" i="11"/>
  <c r="V36" i="11"/>
  <c r="O37" i="11"/>
  <c r="O41" i="11"/>
  <c r="O43" i="11"/>
  <c r="R43" i="11"/>
  <c r="J44" i="11"/>
  <c r="Q50" i="11"/>
  <c r="S51" i="11"/>
  <c r="I52" i="11"/>
  <c r="J53" i="11"/>
  <c r="J56" i="11"/>
  <c r="J61" i="11"/>
  <c r="I65" i="11"/>
  <c r="K68" i="11"/>
  <c r="R75" i="11"/>
  <c r="O80" i="11"/>
  <c r="I88" i="11"/>
  <c r="J89" i="11"/>
  <c r="K90" i="11"/>
  <c r="K10" i="11"/>
  <c r="K16" i="11"/>
  <c r="J19" i="11"/>
  <c r="J22" i="11"/>
  <c r="K27" i="11"/>
  <c r="O28" i="11"/>
  <c r="I29" i="11"/>
  <c r="O30" i="11"/>
  <c r="I31" i="11"/>
  <c r="O32" i="11"/>
  <c r="I33" i="11"/>
  <c r="K35" i="11"/>
  <c r="I39" i="11"/>
  <c r="K44" i="11"/>
  <c r="V49" i="11"/>
  <c r="P50" i="11"/>
  <c r="S52" i="11"/>
  <c r="O55" i="11"/>
  <c r="K56" i="11"/>
  <c r="S57" i="11"/>
  <c r="I58" i="11"/>
  <c r="J59" i="11"/>
  <c r="J62" i="11"/>
  <c r="J64" i="11"/>
  <c r="K66" i="11"/>
  <c r="R68" i="11"/>
  <c r="Q71" i="11"/>
  <c r="R73" i="11"/>
  <c r="V76" i="11"/>
  <c r="J44" i="10"/>
  <c r="D46" i="10"/>
  <c r="O85" i="11"/>
  <c r="S76" i="11"/>
  <c r="R87" i="11"/>
  <c r="O87" i="11"/>
  <c r="O91" i="11"/>
  <c r="O84" i="11"/>
  <c r="O78" i="11"/>
  <c r="O79" i="11"/>
  <c r="O73" i="11"/>
  <c r="S68" i="11"/>
  <c r="S66" i="11"/>
  <c r="S63" i="11"/>
  <c r="R57" i="11"/>
  <c r="O62" i="11"/>
  <c r="O56" i="11"/>
  <c r="O50" i="11"/>
  <c r="O44" i="11"/>
  <c r="O38" i="11"/>
  <c r="O66" i="11"/>
  <c r="O72" i="11"/>
  <c r="R86" i="11"/>
  <c r="R92" i="11"/>
  <c r="O64" i="11"/>
  <c r="S69" i="11"/>
  <c r="O67" i="11"/>
  <c r="R81" i="11"/>
  <c r="R80" i="11"/>
  <c r="R69" i="11"/>
  <c r="R8" i="11"/>
  <c r="R14" i="11"/>
  <c r="R18" i="11"/>
  <c r="K19" i="11"/>
  <c r="R21" i="11"/>
  <c r="K22" i="11"/>
  <c r="O23" i="11"/>
  <c r="V24" i="11"/>
  <c r="R26" i="11"/>
  <c r="J29" i="11"/>
  <c r="J31" i="11"/>
  <c r="J33" i="11"/>
  <c r="Q38" i="11"/>
  <c r="S38" i="11"/>
  <c r="Q43" i="11"/>
  <c r="J46" i="11"/>
  <c r="R50" i="11"/>
  <c r="R52" i="11"/>
  <c r="P52" i="11"/>
  <c r="S53" i="11"/>
  <c r="R53" i="11"/>
  <c r="S54" i="11"/>
  <c r="S58" i="11"/>
  <c r="O61" i="11"/>
  <c r="K62" i="11"/>
  <c r="S67" i="11"/>
  <c r="S92" i="11"/>
  <c r="P80" i="11"/>
  <c r="P74" i="11"/>
  <c r="P90" i="11"/>
  <c r="P81" i="11"/>
  <c r="P75" i="11"/>
  <c r="P82" i="11"/>
  <c r="P76" i="11"/>
  <c r="P93" i="11"/>
  <c r="P62" i="11"/>
  <c r="P56" i="11"/>
  <c r="P66" i="11"/>
  <c r="P68" i="11"/>
  <c r="P63" i="11"/>
  <c r="P57" i="11"/>
  <c r="P51" i="11"/>
  <c r="P45" i="11"/>
  <c r="P70" i="11"/>
  <c r="P85" i="11"/>
  <c r="P64" i="11"/>
  <c r="P60" i="11"/>
  <c r="P54" i="11"/>
  <c r="P48" i="11"/>
  <c r="P42" i="11"/>
  <c r="O6" i="11"/>
  <c r="K9" i="11"/>
  <c r="O12" i="11"/>
  <c r="K15" i="11"/>
  <c r="O17" i="11"/>
  <c r="O20" i="11"/>
  <c r="P23" i="11"/>
  <c r="J24" i="11"/>
  <c r="K29" i="11"/>
  <c r="K31" i="11"/>
  <c r="K33" i="11"/>
  <c r="P35" i="11"/>
  <c r="R35" i="11"/>
  <c r="I36" i="11"/>
  <c r="V37" i="11"/>
  <c r="P38" i="11"/>
  <c r="S39" i="11"/>
  <c r="E41" i="11"/>
  <c r="P43" i="11"/>
  <c r="S45" i="11"/>
  <c r="E48" i="11"/>
  <c r="V50" i="11"/>
  <c r="R51" i="11"/>
  <c r="Q52" i="11"/>
  <c r="P53" i="11"/>
  <c r="Q55" i="11"/>
  <c r="R58" i="11"/>
  <c r="P58" i="11"/>
  <c r="S59" i="11"/>
  <c r="W59" i="11" s="1"/>
  <c r="X59" i="11" s="1"/>
  <c r="R59" i="11"/>
  <c r="S60" i="11"/>
  <c r="R65" i="11"/>
  <c r="R67" i="11"/>
  <c r="V69" i="11"/>
  <c r="S88" i="11"/>
  <c r="R88" i="11"/>
  <c r="O88" i="11"/>
  <c r="J19" i="10"/>
  <c r="J23" i="10"/>
  <c r="J27" i="10"/>
  <c r="J31" i="10"/>
  <c r="J35" i="10"/>
  <c r="J39" i="10"/>
  <c r="I44" i="10"/>
  <c r="Q57" i="11"/>
  <c r="Q51" i="11"/>
  <c r="Q45" i="11"/>
  <c r="Q39" i="11"/>
  <c r="P6" i="11"/>
  <c r="V18" i="11"/>
  <c r="V21" i="11"/>
  <c r="K24" i="11"/>
  <c r="O25" i="11"/>
  <c r="V26" i="11"/>
  <c r="V34" i="11"/>
  <c r="J36" i="11"/>
  <c r="R38" i="11"/>
  <c r="J40" i="11"/>
  <c r="S43" i="11"/>
  <c r="Q44" i="11"/>
  <c r="I46" i="11"/>
  <c r="J47" i="11"/>
  <c r="V51" i="11"/>
  <c r="Q53" i="11"/>
  <c r="P55" i="11"/>
  <c r="Q56" i="11"/>
  <c r="V57" i="11"/>
  <c r="Q58" i="11"/>
  <c r="P59" i="11"/>
  <c r="Q61" i="11"/>
  <c r="R63" i="11"/>
  <c r="S65" i="11"/>
  <c r="J85" i="11"/>
  <c r="D42" i="10"/>
  <c r="O5" i="11"/>
  <c r="Q6" i="11"/>
  <c r="K8" i="11"/>
  <c r="K14" i="11"/>
  <c r="J18" i="11"/>
  <c r="J21" i="11"/>
  <c r="R23" i="11"/>
  <c r="J26" i="11"/>
  <c r="P33" i="11"/>
  <c r="O35" i="11"/>
  <c r="K36" i="11"/>
  <c r="V38" i="11"/>
  <c r="V43" i="11"/>
  <c r="P44" i="11"/>
  <c r="S46" i="11"/>
  <c r="I49" i="11"/>
  <c r="O53" i="11"/>
  <c r="Q54" i="11"/>
  <c r="S55" i="11"/>
  <c r="R56" i="11"/>
  <c r="Q59" i="11"/>
  <c r="P61" i="11"/>
  <c r="Q62" i="11"/>
  <c r="P67" i="11"/>
  <c r="J84" i="11"/>
  <c r="P5" i="11"/>
  <c r="I8" i="11"/>
  <c r="I14" i="11"/>
  <c r="K18" i="11"/>
  <c r="K21" i="11"/>
  <c r="Q25" i="11"/>
  <c r="K26" i="11"/>
  <c r="O27" i="11"/>
  <c r="V28" i="11"/>
  <c r="V30" i="11"/>
  <c r="V32" i="11"/>
  <c r="I34" i="11"/>
  <c r="I37" i="11"/>
  <c r="P39" i="11"/>
  <c r="I40" i="11"/>
  <c r="J41" i="11"/>
  <c r="R44" i="11"/>
  <c r="R45" i="11"/>
  <c r="R46" i="11"/>
  <c r="P46" i="11"/>
  <c r="I47" i="11"/>
  <c r="J49" i="11"/>
  <c r="V55" i="11"/>
  <c r="V56" i="11"/>
  <c r="O59" i="11"/>
  <c r="S61" i="11"/>
  <c r="R62" i="11"/>
  <c r="Q64" i="11"/>
  <c r="P65" i="11"/>
  <c r="I78" i="11"/>
  <c r="S86" i="11"/>
  <c r="K39" i="11"/>
  <c r="S44" i="11"/>
  <c r="K45" i="11"/>
  <c r="S50" i="11"/>
  <c r="K51" i="11"/>
  <c r="O54" i="11"/>
  <c r="S56" i="11"/>
  <c r="K57" i="11"/>
  <c r="O60" i="11"/>
  <c r="S62" i="11"/>
  <c r="K63" i="11"/>
  <c r="R64" i="11"/>
  <c r="E65" i="11"/>
  <c r="Q67" i="11"/>
  <c r="I68" i="11"/>
  <c r="E73" i="11"/>
  <c r="O74" i="11"/>
  <c r="S83" i="11"/>
  <c r="K86" i="11"/>
  <c r="K87" i="11"/>
  <c r="R49" i="11"/>
  <c r="R55" i="11"/>
  <c r="R61" i="11"/>
  <c r="J68" i="11"/>
  <c r="E69" i="11"/>
  <c r="Q75" i="11"/>
  <c r="S75" i="11"/>
  <c r="R76" i="11"/>
  <c r="V80" i="11"/>
  <c r="V81" i="11"/>
  <c r="P83" i="11"/>
  <c r="O86" i="11"/>
  <c r="S89" i="11"/>
  <c r="S91" i="11"/>
  <c r="W91" i="11" s="1"/>
  <c r="X91" i="11" s="1"/>
  <c r="P92" i="11"/>
  <c r="R54" i="11"/>
  <c r="R60" i="11"/>
  <c r="S72" i="11"/>
  <c r="V74" i="11"/>
  <c r="V75" i="11"/>
  <c r="P84" i="11"/>
  <c r="Q85" i="11"/>
  <c r="S85" i="11"/>
  <c r="R85" i="11"/>
  <c r="S87" i="11"/>
  <c r="P88" i="11"/>
  <c r="Q89" i="11"/>
  <c r="K43" i="11"/>
  <c r="O46" i="11"/>
  <c r="K49" i="11"/>
  <c r="O52" i="11"/>
  <c r="K55" i="11"/>
  <c r="O58" i="11"/>
  <c r="K61" i="11"/>
  <c r="R66" i="11"/>
  <c r="P72" i="11"/>
  <c r="K73" i="11"/>
  <c r="S77" i="11"/>
  <c r="R77" i="11"/>
  <c r="O77" i="11"/>
  <c r="I79" i="11"/>
  <c r="V92" i="11"/>
  <c r="Q63" i="11"/>
  <c r="S64" i="11"/>
  <c r="Q68" i="11"/>
  <c r="K69" i="11"/>
  <c r="Q72" i="11"/>
  <c r="P77" i="11"/>
  <c r="I80" i="11"/>
  <c r="V85" i="11"/>
  <c r="V86" i="11"/>
  <c r="V87" i="11"/>
  <c r="V88" i="11"/>
  <c r="O39" i="11"/>
  <c r="K42" i="11"/>
  <c r="O45" i="11"/>
  <c r="K48" i="11"/>
  <c r="O51" i="11"/>
  <c r="K54" i="11"/>
  <c r="O57" i="11"/>
  <c r="K60" i="11"/>
  <c r="O63" i="11"/>
  <c r="Q66" i="11"/>
  <c r="I67" i="11"/>
  <c r="O68" i="11"/>
  <c r="E70" i="11"/>
  <c r="S73" i="11"/>
  <c r="I74" i="11"/>
  <c r="E76" i="11"/>
  <c r="S78" i="11"/>
  <c r="K79" i="11"/>
  <c r="J80" i="11"/>
  <c r="V72" i="11"/>
  <c r="J74" i="11"/>
  <c r="P78" i="11"/>
  <c r="S79" i="11"/>
  <c r="K80" i="11"/>
  <c r="J81" i="11"/>
  <c r="J82" i="11"/>
  <c r="H85" i="13"/>
  <c r="H87" i="13"/>
  <c r="H89" i="13"/>
  <c r="K41" i="11"/>
  <c r="K47" i="11"/>
  <c r="K53" i="11"/>
  <c r="K59" i="11"/>
  <c r="O65" i="11"/>
  <c r="K67" i="11"/>
  <c r="O69" i="11"/>
  <c r="K74" i="11"/>
  <c r="R79" i="11"/>
  <c r="P79" i="11"/>
  <c r="S80" i="11"/>
  <c r="K81" i="11"/>
  <c r="R71" i="11"/>
  <c r="O71" i="11"/>
  <c r="J75" i="11"/>
  <c r="V78" i="11"/>
  <c r="O81" i="11"/>
  <c r="K40" i="11"/>
  <c r="K46" i="11"/>
  <c r="K52" i="11"/>
  <c r="K58" i="11"/>
  <c r="Q65" i="11"/>
  <c r="V66" i="11"/>
  <c r="E68" i="11"/>
  <c r="V68" i="11"/>
  <c r="Q69" i="11"/>
  <c r="P71" i="11"/>
  <c r="I72" i="11"/>
  <c r="K75" i="11"/>
  <c r="S81" i="11"/>
  <c r="S82" i="11"/>
  <c r="I85" i="11"/>
  <c r="I86" i="11"/>
  <c r="Q78" i="11"/>
  <c r="Q84" i="11"/>
  <c r="J86" i="11"/>
  <c r="O89" i="11"/>
  <c r="H4" i="13"/>
  <c r="G4" i="13"/>
  <c r="F4" i="13"/>
  <c r="F83" i="13"/>
  <c r="F41" i="13"/>
  <c r="H72" i="13"/>
  <c r="G72" i="13"/>
  <c r="F72" i="13"/>
  <c r="R89" i="11"/>
  <c r="J90" i="11"/>
  <c r="S93" i="11"/>
  <c r="R93" i="11"/>
  <c r="H8" i="13"/>
  <c r="G8" i="13"/>
  <c r="F8" i="13"/>
  <c r="F11" i="13"/>
  <c r="H42" i="13"/>
  <c r="G42" i="13"/>
  <c r="F42" i="13"/>
  <c r="H84" i="13"/>
  <c r="G84" i="13"/>
  <c r="F84" i="13"/>
  <c r="Q77" i="11"/>
  <c r="Q83" i="11"/>
  <c r="Q91" i="11"/>
  <c r="E92" i="11"/>
  <c r="H12" i="13"/>
  <c r="G12" i="13"/>
  <c r="F12" i="13"/>
  <c r="F53" i="13"/>
  <c r="R72" i="11"/>
  <c r="R78" i="11"/>
  <c r="O83" i="11"/>
  <c r="Q87" i="11"/>
  <c r="E88" i="11"/>
  <c r="F23" i="13"/>
  <c r="H54" i="13"/>
  <c r="G54" i="13"/>
  <c r="F54" i="13"/>
  <c r="Q70" i="11"/>
  <c r="E71" i="11"/>
  <c r="Q76" i="11"/>
  <c r="E77" i="11"/>
  <c r="Q82" i="11"/>
  <c r="E83" i="11"/>
  <c r="E91" i="11"/>
  <c r="P91" i="11"/>
  <c r="I92" i="11"/>
  <c r="O93" i="11"/>
  <c r="H24" i="13"/>
  <c r="G24" i="13"/>
  <c r="F24" i="13"/>
  <c r="F65" i="13"/>
  <c r="O76" i="11"/>
  <c r="O82" i="11"/>
  <c r="R83" i="11"/>
  <c r="E87" i="11"/>
  <c r="P87" i="11"/>
  <c r="S90" i="11"/>
  <c r="R90" i="11"/>
  <c r="R91" i="11"/>
  <c r="J92" i="11"/>
  <c r="F35" i="13"/>
  <c r="H66" i="13"/>
  <c r="G66" i="13"/>
  <c r="F66" i="13"/>
  <c r="Q81" i="11"/>
  <c r="E82" i="11"/>
  <c r="Q86" i="11"/>
  <c r="K92" i="11"/>
  <c r="V93" i="11"/>
  <c r="F5" i="13"/>
  <c r="H36" i="13"/>
  <c r="G36" i="13"/>
  <c r="F36" i="13"/>
  <c r="F77" i="13"/>
  <c r="R82" i="11"/>
  <c r="Q90" i="11"/>
  <c r="O92" i="11"/>
  <c r="H6" i="13"/>
  <c r="G6" i="13"/>
  <c r="F6" i="13"/>
  <c r="H10" i="13"/>
  <c r="G10" i="13"/>
  <c r="F10" i="13"/>
  <c r="F47" i="13"/>
  <c r="H78" i="13"/>
  <c r="G78" i="13"/>
  <c r="F78" i="13"/>
  <c r="Q74" i="11"/>
  <c r="Q80" i="11"/>
  <c r="E81" i="11"/>
  <c r="P86" i="11"/>
  <c r="O90" i="11"/>
  <c r="I93" i="11"/>
  <c r="F17" i="13"/>
  <c r="H48" i="13"/>
  <c r="G48" i="13"/>
  <c r="F48" i="13"/>
  <c r="G90" i="13"/>
  <c r="H90" i="13"/>
  <c r="F90" i="13"/>
  <c r="Q92" i="11"/>
  <c r="H18" i="13"/>
  <c r="G18" i="13"/>
  <c r="F18" i="13"/>
  <c r="F59" i="13"/>
  <c r="Q73" i="11"/>
  <c r="E74" i="11"/>
  <c r="Q79" i="11"/>
  <c r="E80" i="11"/>
  <c r="S84" i="11"/>
  <c r="P89" i="11"/>
  <c r="E90" i="11"/>
  <c r="G88" i="13"/>
  <c r="G79" i="13"/>
  <c r="G73" i="13"/>
  <c r="G67" i="13"/>
  <c r="G61" i="13"/>
  <c r="G55" i="13"/>
  <c r="G49" i="13"/>
  <c r="G43" i="13"/>
  <c r="G37" i="13"/>
  <c r="G31" i="13"/>
  <c r="G25" i="13"/>
  <c r="G19" i="13"/>
  <c r="G13" i="13"/>
  <c r="G7" i="13"/>
  <c r="G85" i="13"/>
  <c r="G87" i="13"/>
  <c r="G81" i="13"/>
  <c r="G83" i="13"/>
  <c r="G77" i="13"/>
  <c r="G71" i="13"/>
  <c r="G65" i="13"/>
  <c r="G59" i="13"/>
  <c r="G53" i="13"/>
  <c r="G47" i="13"/>
  <c r="G41" i="13"/>
  <c r="G35" i="13"/>
  <c r="G29" i="13"/>
  <c r="G23" i="13"/>
  <c r="G17" i="13"/>
  <c r="G11" i="13"/>
  <c r="G5" i="13"/>
  <c r="F29" i="13"/>
  <c r="H60" i="13"/>
  <c r="G60" i="13"/>
  <c r="F60" i="13"/>
  <c r="H3" i="13"/>
  <c r="H9" i="13"/>
  <c r="H15" i="13"/>
  <c r="H21" i="13"/>
  <c r="H27" i="13"/>
  <c r="H33" i="13"/>
  <c r="H39" i="13"/>
  <c r="H45" i="13"/>
  <c r="H51" i="13"/>
  <c r="H57" i="13"/>
  <c r="H63" i="13"/>
  <c r="H69" i="13"/>
  <c r="H75" i="13"/>
  <c r="H81" i="13"/>
  <c r="F86" i="13"/>
  <c r="F3" i="13"/>
  <c r="F9" i="13"/>
  <c r="F15" i="13"/>
  <c r="F21" i="13"/>
  <c r="F27" i="13"/>
  <c r="F33" i="13"/>
  <c r="F39" i="13"/>
  <c r="F45" i="13"/>
  <c r="F51" i="13"/>
  <c r="F57" i="13"/>
  <c r="F63" i="13"/>
  <c r="F69" i="13"/>
  <c r="F75" i="13"/>
  <c r="F81" i="13"/>
  <c r="Q88" i="11"/>
  <c r="E89" i="11"/>
  <c r="Q93" i="11"/>
  <c r="G3" i="13"/>
  <c r="H7" i="13"/>
  <c r="G9" i="13"/>
  <c r="H13" i="13"/>
  <c r="G15" i="13"/>
  <c r="H19" i="13"/>
  <c r="G21" i="13"/>
  <c r="H25" i="13"/>
  <c r="G27" i="13"/>
  <c r="H31" i="13"/>
  <c r="G33" i="13"/>
  <c r="H37" i="13"/>
  <c r="G39" i="13"/>
  <c r="H43" i="13"/>
  <c r="G45" i="13"/>
  <c r="H49" i="13"/>
  <c r="G51" i="13"/>
  <c r="H55" i="13"/>
  <c r="G57" i="13"/>
  <c r="H61" i="13"/>
  <c r="G63" i="13"/>
  <c r="H67" i="13"/>
  <c r="G69" i="13"/>
  <c r="H73" i="13"/>
  <c r="G75" i="13"/>
  <c r="H79" i="13"/>
  <c r="H16" i="13"/>
  <c r="G16" i="13"/>
  <c r="F16" i="13"/>
  <c r="H22" i="13"/>
  <c r="G22" i="13"/>
  <c r="F22" i="13"/>
  <c r="H28" i="13"/>
  <c r="G28" i="13"/>
  <c r="F28" i="13"/>
  <c r="H34" i="13"/>
  <c r="G34" i="13"/>
  <c r="F34" i="13"/>
  <c r="H40" i="13"/>
  <c r="G40" i="13"/>
  <c r="F40" i="13"/>
  <c r="H46" i="13"/>
  <c r="G46" i="13"/>
  <c r="F46" i="13"/>
  <c r="H52" i="13"/>
  <c r="G52" i="13"/>
  <c r="F52" i="13"/>
  <c r="H58" i="13"/>
  <c r="G58" i="13"/>
  <c r="F58" i="13"/>
  <c r="H64" i="13"/>
  <c r="G64" i="13"/>
  <c r="F64" i="13"/>
  <c r="H70" i="13"/>
  <c r="G70" i="13"/>
  <c r="F70" i="13"/>
  <c r="H76" i="13"/>
  <c r="G76" i="13"/>
  <c r="F76" i="13"/>
  <c r="H82" i="13"/>
  <c r="G82" i="13"/>
  <c r="F82" i="13"/>
  <c r="H88" i="13"/>
  <c r="F88" i="13"/>
  <c r="F7" i="13"/>
  <c r="F13" i="13"/>
  <c r="F19" i="13"/>
  <c r="F25" i="13"/>
  <c r="F31" i="13"/>
  <c r="F37" i="13"/>
  <c r="F43" i="13"/>
  <c r="F49" i="13"/>
  <c r="F55" i="13"/>
  <c r="F61" i="13"/>
  <c r="F67" i="13"/>
  <c r="F73" i="13"/>
  <c r="F79" i="13"/>
  <c r="H5" i="13"/>
  <c r="H11" i="13"/>
  <c r="H17" i="13"/>
  <c r="H23" i="13"/>
  <c r="H29" i="13"/>
  <c r="H35" i="13"/>
  <c r="H41" i="13"/>
  <c r="H47" i="13"/>
  <c r="H53" i="13"/>
  <c r="H59" i="13"/>
  <c r="H65" i="13"/>
  <c r="H71" i="13"/>
  <c r="H77" i="13"/>
  <c r="H83" i="13"/>
  <c r="H14" i="13"/>
  <c r="G14" i="13"/>
  <c r="F14" i="13"/>
  <c r="H20" i="13"/>
  <c r="G20" i="13"/>
  <c r="F20" i="13"/>
  <c r="H26" i="13"/>
  <c r="G26" i="13"/>
  <c r="F26" i="13"/>
  <c r="H32" i="13"/>
  <c r="G32" i="13"/>
  <c r="F32" i="13"/>
  <c r="H38" i="13"/>
  <c r="G38" i="13"/>
  <c r="F38" i="13"/>
  <c r="H44" i="13"/>
  <c r="G44" i="13"/>
  <c r="F44" i="13"/>
  <c r="H50" i="13"/>
  <c r="G50" i="13"/>
  <c r="F50" i="13"/>
  <c r="H56" i="13"/>
  <c r="G56" i="13"/>
  <c r="F56" i="13"/>
  <c r="H62" i="13"/>
  <c r="G62" i="13"/>
  <c r="F62" i="13"/>
  <c r="H68" i="13"/>
  <c r="G68" i="13"/>
  <c r="F68" i="13"/>
  <c r="H74" i="13"/>
  <c r="G74" i="13"/>
  <c r="F74" i="13"/>
  <c r="H80" i="13"/>
  <c r="G80" i="13"/>
  <c r="F80" i="13"/>
  <c r="H86" i="13"/>
  <c r="D31" i="24"/>
  <c r="N31" i="24" s="1"/>
  <c r="O31" i="24" s="1"/>
  <c r="P31" i="24" s="1"/>
  <c r="D6" i="24"/>
  <c r="N6" i="24" s="1"/>
  <c r="O6" i="24" s="1"/>
  <c r="P6" i="24" s="1"/>
  <c r="D8" i="24"/>
  <c r="N8" i="24" s="1"/>
  <c r="O8" i="24" s="1"/>
  <c r="P8" i="24" s="1"/>
  <c r="D17" i="24"/>
  <c r="N17" i="24" s="1"/>
  <c r="O17" i="24" s="1"/>
  <c r="P17" i="24" s="1"/>
  <c r="D39" i="24"/>
  <c r="N39" i="24" s="1"/>
  <c r="O39" i="24" s="1"/>
  <c r="P39" i="24" s="1"/>
  <c r="Q29" i="24"/>
  <c r="G86" i="13"/>
  <c r="F91" i="13"/>
  <c r="Q33" i="24"/>
  <c r="F89" i="13"/>
  <c r="D9" i="24"/>
  <c r="N9" i="24" s="1"/>
  <c r="O9" i="24" s="1"/>
  <c r="P9" i="24" s="1"/>
  <c r="D25" i="24"/>
  <c r="N25" i="24" s="1"/>
  <c r="O25" i="24" s="1"/>
  <c r="P25" i="24" s="1"/>
  <c r="Q37" i="24"/>
  <c r="F87" i="13"/>
  <c r="D29" i="24"/>
  <c r="N29" i="24" s="1"/>
  <c r="O29" i="24" s="1"/>
  <c r="P29" i="24" s="1"/>
  <c r="F85" i="13"/>
  <c r="G91" i="13"/>
  <c r="D33" i="24"/>
  <c r="N33" i="24" s="1"/>
  <c r="O33" i="24" s="1"/>
  <c r="P33" i="24" s="1"/>
  <c r="G89" i="13"/>
  <c r="H91" i="13"/>
  <c r="D7" i="24"/>
  <c r="N7" i="24" s="1"/>
  <c r="O7" i="24" s="1"/>
  <c r="P7" i="24" s="1"/>
  <c r="D37" i="24"/>
  <c r="N37" i="24" s="1"/>
  <c r="O37" i="24" s="1"/>
  <c r="P37" i="24" s="1"/>
  <c r="D41" i="24"/>
  <c r="N41" i="24" s="1"/>
  <c r="O41" i="24" s="1"/>
  <c r="P41" i="24" s="1"/>
  <c r="G8" i="24"/>
  <c r="K8" i="24" s="1"/>
  <c r="J12" i="24"/>
  <c r="G13" i="24"/>
  <c r="Q13" i="24" s="1"/>
  <c r="E14" i="24"/>
  <c r="J16" i="24"/>
  <c r="G17" i="24"/>
  <c r="Q17" i="24" s="1"/>
  <c r="E18" i="24"/>
  <c r="J20" i="24"/>
  <c r="G21" i="24"/>
  <c r="Q21" i="24" s="1"/>
  <c r="E22" i="24"/>
  <c r="J24" i="24"/>
  <c r="G25" i="24"/>
  <c r="Q25" i="24" s="1"/>
  <c r="E26" i="24"/>
  <c r="J28" i="24"/>
  <c r="G29" i="24"/>
  <c r="E30" i="24"/>
  <c r="J32" i="24"/>
  <c r="G33" i="24"/>
  <c r="E34" i="24"/>
  <c r="J36" i="24"/>
  <c r="G37" i="24"/>
  <c r="K37" i="24" s="1"/>
  <c r="E38" i="24"/>
  <c r="J40" i="24"/>
  <c r="G41" i="24"/>
  <c r="Q41" i="24" s="1"/>
  <c r="E42" i="24"/>
  <c r="I3" i="25"/>
  <c r="I5" i="25"/>
  <c r="I7" i="25"/>
  <c r="J9" i="25"/>
  <c r="L22" i="25"/>
  <c r="F22" i="22" s="1"/>
  <c r="G22" i="22" s="1"/>
  <c r="I29" i="25"/>
  <c r="C35" i="24"/>
  <c r="D35" i="24" s="1"/>
  <c r="N35" i="24" s="1"/>
  <c r="O35" i="24" s="1"/>
  <c r="P35" i="24" s="1"/>
  <c r="J3" i="25"/>
  <c r="J5" i="25"/>
  <c r="J7" i="25"/>
  <c r="K9" i="25"/>
  <c r="J29" i="25"/>
  <c r="D5" i="24"/>
  <c r="N5" i="24" s="1"/>
  <c r="O5" i="24" s="1"/>
  <c r="P5" i="24" s="1"/>
  <c r="I8" i="24"/>
  <c r="G9" i="24"/>
  <c r="K9" i="24" s="1"/>
  <c r="I13" i="24"/>
  <c r="F14" i="24"/>
  <c r="I17" i="24"/>
  <c r="F18" i="24"/>
  <c r="I21" i="24"/>
  <c r="F22" i="24"/>
  <c r="I25" i="24"/>
  <c r="F26" i="24"/>
  <c r="I29" i="24"/>
  <c r="F30" i="24"/>
  <c r="I33" i="24"/>
  <c r="F34" i="24"/>
  <c r="I37" i="24"/>
  <c r="F38" i="24"/>
  <c r="I41" i="24"/>
  <c r="F42" i="24"/>
  <c r="K3" i="25"/>
  <c r="K5" i="25"/>
  <c r="K7" i="25"/>
  <c r="L9" i="25"/>
  <c r="F8" i="22" s="1"/>
  <c r="G8" i="22" s="1"/>
  <c r="D75" i="11" s="1"/>
  <c r="E75" i="11" s="1"/>
  <c r="K29" i="25"/>
  <c r="E5" i="24"/>
  <c r="K7" i="24" s="1"/>
  <c r="J8" i="24"/>
  <c r="H9" i="24"/>
  <c r="F10" i="24"/>
  <c r="K10" i="24" s="1"/>
  <c r="E11" i="24"/>
  <c r="J13" i="24"/>
  <c r="G14" i="24"/>
  <c r="E15" i="24"/>
  <c r="J17" i="24"/>
  <c r="G18" i="24"/>
  <c r="E19" i="24"/>
  <c r="J21" i="24"/>
  <c r="G22" i="24"/>
  <c r="E23" i="24"/>
  <c r="J25" i="24"/>
  <c r="G26" i="24"/>
  <c r="E27" i="24"/>
  <c r="J29" i="24"/>
  <c r="G30" i="24"/>
  <c r="E31" i="24"/>
  <c r="J33" i="24"/>
  <c r="G34" i="24"/>
  <c r="E35" i="24"/>
  <c r="J37" i="24"/>
  <c r="G38" i="24"/>
  <c r="E39" i="24"/>
  <c r="J41" i="24"/>
  <c r="G42" i="24"/>
  <c r="E43" i="24"/>
  <c r="L3" i="25"/>
  <c r="F18" i="22" s="1"/>
  <c r="G18" i="22" s="1"/>
  <c r="D57" i="11" s="1"/>
  <c r="E57" i="11" s="1"/>
  <c r="L5" i="25"/>
  <c r="F25" i="22" s="1"/>
  <c r="G25" i="22" s="1"/>
  <c r="L7" i="25"/>
  <c r="F41" i="22" s="1"/>
  <c r="G41" i="22" s="1"/>
  <c r="D45" i="11" s="1"/>
  <c r="E45" i="11" s="1"/>
  <c r="H14" i="24"/>
  <c r="H18" i="24"/>
  <c r="H22" i="24"/>
  <c r="H26" i="24"/>
  <c r="H30" i="24"/>
  <c r="H34" i="24"/>
  <c r="H38" i="24"/>
  <c r="H42" i="24"/>
  <c r="K14" i="25"/>
  <c r="F5" i="24"/>
  <c r="H10" i="24"/>
  <c r="F11" i="24"/>
  <c r="I14" i="24"/>
  <c r="F15" i="24"/>
  <c r="I18" i="24"/>
  <c r="F19" i="24"/>
  <c r="I22" i="24"/>
  <c r="F23" i="24"/>
  <c r="I26" i="24"/>
  <c r="F27" i="24"/>
  <c r="I30" i="24"/>
  <c r="F31" i="24"/>
  <c r="I34" i="24"/>
  <c r="F35" i="24"/>
  <c r="I38" i="24"/>
  <c r="F39" i="24"/>
  <c r="I42" i="24"/>
  <c r="F43" i="24"/>
  <c r="I10" i="25"/>
  <c r="G7" i="22"/>
  <c r="G5" i="24"/>
  <c r="G11" i="24"/>
  <c r="E12" i="24"/>
  <c r="G15" i="24"/>
  <c r="E16" i="24"/>
  <c r="G19" i="24"/>
  <c r="E20" i="24"/>
  <c r="G23" i="24"/>
  <c r="E24" i="24"/>
  <c r="G27" i="24"/>
  <c r="E28" i="24"/>
  <c r="G31" i="24"/>
  <c r="E32" i="24"/>
  <c r="G35" i="24"/>
  <c r="E36" i="24"/>
  <c r="G39" i="24"/>
  <c r="E40" i="24"/>
  <c r="G43" i="24"/>
  <c r="H39" i="24"/>
  <c r="H43" i="24"/>
  <c r="I5" i="24"/>
  <c r="I11" i="24"/>
  <c r="F12" i="24"/>
  <c r="I15" i="24"/>
  <c r="F16" i="24"/>
  <c r="I19" i="24"/>
  <c r="F20" i="24"/>
  <c r="I23" i="24"/>
  <c r="F24" i="24"/>
  <c r="I27" i="24"/>
  <c r="F28" i="24"/>
  <c r="I31" i="24"/>
  <c r="F32" i="24"/>
  <c r="I35" i="24"/>
  <c r="F36" i="24"/>
  <c r="I39" i="24"/>
  <c r="F40" i="24"/>
  <c r="I43" i="24"/>
  <c r="I22" i="25"/>
  <c r="J22" i="25"/>
  <c r="W80" i="11" l="1"/>
  <c r="X80" i="11" s="1"/>
  <c r="W52" i="11"/>
  <c r="X52" i="11" s="1"/>
  <c r="W64" i="11"/>
  <c r="X64" i="11" s="1"/>
  <c r="W8" i="11"/>
  <c r="X8" i="11" s="1"/>
  <c r="W46" i="11"/>
  <c r="X46" i="11" s="1"/>
  <c r="W39" i="11"/>
  <c r="X39" i="11" s="1"/>
  <c r="W9" i="11"/>
  <c r="X9" i="11" s="1"/>
  <c r="W82" i="11"/>
  <c r="X82" i="11" s="1"/>
  <c r="W58" i="11"/>
  <c r="X58" i="11" s="1"/>
  <c r="W74" i="11"/>
  <c r="X74" i="11" s="1"/>
  <c r="W6" i="11"/>
  <c r="X6" i="11" s="1"/>
  <c r="W79" i="11"/>
  <c r="X79" i="11" s="1"/>
  <c r="W42" i="11"/>
  <c r="X42" i="11" s="1"/>
  <c r="W62" i="11"/>
  <c r="X62" i="11" s="1"/>
  <c r="W14" i="11"/>
  <c r="X14" i="11" s="1"/>
  <c r="W67" i="11"/>
  <c r="X67" i="11" s="1"/>
  <c r="W51" i="11"/>
  <c r="X51" i="11" s="1"/>
  <c r="W43" i="11"/>
  <c r="X43" i="11" s="1"/>
  <c r="W41" i="11"/>
  <c r="X41" i="11" s="1"/>
  <c r="W32" i="11"/>
  <c r="X32" i="11" s="1"/>
  <c r="W77" i="11"/>
  <c r="X77" i="11" s="1"/>
  <c r="W45" i="11"/>
  <c r="X45" i="11" s="1"/>
  <c r="W76" i="11"/>
  <c r="X76" i="11" s="1"/>
  <c r="W37" i="11"/>
  <c r="X37" i="11" s="1"/>
  <c r="W56" i="11"/>
  <c r="X56" i="11" s="1"/>
  <c r="W66" i="11"/>
  <c r="X66" i="11" s="1"/>
  <c r="W90" i="11"/>
  <c r="X90" i="11" s="1"/>
  <c r="W50" i="11"/>
  <c r="X50" i="11" s="1"/>
  <c r="W73" i="11"/>
  <c r="X73" i="11" s="1"/>
  <c r="W75" i="11"/>
  <c r="X75" i="11" s="1"/>
  <c r="W44" i="11"/>
  <c r="X44" i="11" s="1"/>
  <c r="W65" i="11"/>
  <c r="X65" i="11" s="1"/>
  <c r="W38" i="11"/>
  <c r="X38" i="11" s="1"/>
  <c r="W11" i="11"/>
  <c r="X11" i="11" s="1"/>
  <c r="W15" i="11"/>
  <c r="X15" i="11" s="1"/>
  <c r="W13" i="11"/>
  <c r="X13" i="11" s="1"/>
  <c r="W88" i="11"/>
  <c r="X88" i="11" s="1"/>
  <c r="W86" i="11"/>
  <c r="X86" i="11" s="1"/>
  <c r="W7" i="11"/>
  <c r="X7" i="11" s="1"/>
  <c r="W89" i="11"/>
  <c r="X89" i="11" s="1"/>
  <c r="W31" i="11"/>
  <c r="X31" i="11" s="1"/>
  <c r="W23" i="11"/>
  <c r="X23" i="11" s="1"/>
  <c r="W53" i="11"/>
  <c r="X53" i="11" s="1"/>
  <c r="W69" i="11"/>
  <c r="X69" i="11" s="1"/>
  <c r="W63" i="11"/>
  <c r="X63" i="11" s="1"/>
  <c r="W12" i="11"/>
  <c r="X12" i="11" s="1"/>
  <c r="W48" i="11"/>
  <c r="X48" i="11" s="1"/>
  <c r="W85" i="11"/>
  <c r="X85" i="11" s="1"/>
  <c r="W61" i="11"/>
  <c r="X61" i="11" s="1"/>
  <c r="W93" i="11"/>
  <c r="X93" i="11" s="1"/>
  <c r="W78" i="11"/>
  <c r="X78" i="11" s="1"/>
  <c r="W83" i="11"/>
  <c r="X83" i="11" s="1"/>
  <c r="W25" i="11"/>
  <c r="X25" i="11" s="1"/>
  <c r="Y66" i="11"/>
  <c r="T60" i="7"/>
  <c r="U60" i="7" s="1"/>
  <c r="Y14" i="11"/>
  <c r="T13" i="7"/>
  <c r="U13" i="7" s="1"/>
  <c r="C11" i="24"/>
  <c r="D11" i="24" s="1"/>
  <c r="N11" i="24" s="1"/>
  <c r="O11" i="24" s="1"/>
  <c r="P11" i="24" s="1"/>
  <c r="D5" i="11"/>
  <c r="E5" i="11" s="1"/>
  <c r="K39" i="24"/>
  <c r="Q39" i="24"/>
  <c r="K23" i="24"/>
  <c r="Q23" i="24"/>
  <c r="Y48" i="11"/>
  <c r="T47" i="7"/>
  <c r="U47" i="7" s="1"/>
  <c r="Y61" i="11"/>
  <c r="T55" i="7"/>
  <c r="U55" i="7" s="1"/>
  <c r="Y50" i="11"/>
  <c r="T45" i="7"/>
  <c r="U45" i="7" s="1"/>
  <c r="T35" i="7"/>
  <c r="U35" i="7" s="1"/>
  <c r="Y35" i="11"/>
  <c r="Y69" i="11"/>
  <c r="T63" i="7"/>
  <c r="U63" i="7" s="1"/>
  <c r="Y62" i="11"/>
  <c r="T56" i="7"/>
  <c r="U56" i="7" s="1"/>
  <c r="Y43" i="11"/>
  <c r="T46" i="7"/>
  <c r="U46" i="7" s="1"/>
  <c r="T10" i="7"/>
  <c r="U10" i="7" s="1"/>
  <c r="Y13" i="11"/>
  <c r="K19" i="24"/>
  <c r="Q19" i="24"/>
  <c r="W84" i="11"/>
  <c r="X84" i="11" s="1"/>
  <c r="W87" i="11"/>
  <c r="X87" i="11" s="1"/>
  <c r="W54" i="11"/>
  <c r="X54" i="11" s="1"/>
  <c r="W10" i="11"/>
  <c r="X10" i="11" s="1"/>
  <c r="W28" i="11"/>
  <c r="X28" i="11" s="1"/>
  <c r="Y73" i="11"/>
  <c r="T65" i="7"/>
  <c r="U65" i="7" s="1"/>
  <c r="Y41" i="11"/>
  <c r="T44" i="7"/>
  <c r="U44" i="7" s="1"/>
  <c r="Y15" i="11"/>
  <c r="T9" i="7"/>
  <c r="U9" i="7" s="1"/>
  <c r="Q28" i="24"/>
  <c r="K28" i="24"/>
  <c r="K5" i="24"/>
  <c r="K42" i="24"/>
  <c r="Q42" i="24"/>
  <c r="K26" i="24"/>
  <c r="Q26" i="24"/>
  <c r="K6" i="24"/>
  <c r="W60" i="11"/>
  <c r="X60" i="11" s="1"/>
  <c r="W57" i="11"/>
  <c r="X57" i="11" s="1"/>
  <c r="W34" i="11"/>
  <c r="X34" i="11" s="1"/>
  <c r="W20" i="11"/>
  <c r="X20" i="11" s="1"/>
  <c r="N3" i="2"/>
  <c r="M1" i="2"/>
  <c r="O3" i="2"/>
  <c r="Y67" i="11"/>
  <c r="T61" i="7"/>
  <c r="U61" i="7" s="1"/>
  <c r="Y44" i="11"/>
  <c r="T43" i="7"/>
  <c r="U43" i="7" s="1"/>
  <c r="Y63" i="11"/>
  <c r="T57" i="7"/>
  <c r="U57" i="7" s="1"/>
  <c r="W18" i="11"/>
  <c r="X18" i="11" s="1"/>
  <c r="Y39" i="11"/>
  <c r="T41" i="7"/>
  <c r="U41" i="7" s="1"/>
  <c r="Y42" i="11"/>
  <c r="T42" i="7"/>
  <c r="U42" i="7" s="1"/>
  <c r="Y56" i="11"/>
  <c r="T52" i="7"/>
  <c r="U52" i="7" s="1"/>
  <c r="Q24" i="24"/>
  <c r="K24" i="24"/>
  <c r="K35" i="24"/>
  <c r="Q35" i="24"/>
  <c r="E26" i="22"/>
  <c r="W24" i="11"/>
  <c r="X24" i="11" s="1"/>
  <c r="Y5" i="11"/>
  <c r="T5" i="7"/>
  <c r="U5" i="7" s="1"/>
  <c r="Y68" i="11"/>
  <c r="T62" i="7"/>
  <c r="U62" i="7" s="1"/>
  <c r="Y22" i="11"/>
  <c r="T14" i="7"/>
  <c r="U14" i="7" s="1"/>
  <c r="Y37" i="11"/>
  <c r="T39" i="7"/>
  <c r="U39" i="7" s="1"/>
  <c r="T23" i="7"/>
  <c r="U23" i="7" s="1"/>
  <c r="Y25" i="11"/>
  <c r="Y16" i="11"/>
  <c r="T18" i="7"/>
  <c r="U18" i="7" s="1"/>
  <c r="Q20" i="24"/>
  <c r="K20" i="24"/>
  <c r="K38" i="24"/>
  <c r="Q38" i="24"/>
  <c r="K22" i="24"/>
  <c r="Q22" i="24"/>
  <c r="K21" i="24"/>
  <c r="W68" i="11"/>
  <c r="X68" i="11" s="1"/>
  <c r="B10" i="20"/>
  <c r="D10" i="20" s="1"/>
  <c r="D40" i="20" s="1"/>
  <c r="D42" i="20" s="1"/>
  <c r="N6" i="2"/>
  <c r="O6" i="2"/>
  <c r="Y36" i="11"/>
  <c r="T36" i="7"/>
  <c r="U36" i="7" s="1"/>
  <c r="W71" i="11"/>
  <c r="X71" i="11" s="1"/>
  <c r="Y59" i="11"/>
  <c r="T53" i="7"/>
  <c r="U53" i="7" s="1"/>
  <c r="K29" i="24"/>
  <c r="K31" i="24"/>
  <c r="Q31" i="24"/>
  <c r="K15" i="24"/>
  <c r="Q15" i="24"/>
  <c r="K13" i="24"/>
  <c r="K25" i="24"/>
  <c r="W21" i="11"/>
  <c r="X21" i="11" s="1"/>
  <c r="W49" i="11"/>
  <c r="X49" i="11" s="1"/>
  <c r="Y72" i="11"/>
  <c r="T64" i="7"/>
  <c r="U64" i="7" s="1"/>
  <c r="W27" i="11"/>
  <c r="X27" i="11" s="1"/>
  <c r="Y34" i="11"/>
  <c r="T33" i="7"/>
  <c r="U33" i="7" s="1"/>
  <c r="Y23" i="11"/>
  <c r="T29" i="7"/>
  <c r="U29" i="7" s="1"/>
  <c r="W70" i="11"/>
  <c r="X70" i="11" s="1"/>
  <c r="Y10" i="11"/>
  <c r="T7" i="7"/>
  <c r="U7" i="7" s="1"/>
  <c r="W16" i="11"/>
  <c r="X16" i="11" s="1"/>
  <c r="Y9" i="11"/>
  <c r="T22" i="7"/>
  <c r="U22" i="7" s="1"/>
  <c r="Y64" i="11"/>
  <c r="T58" i="7"/>
  <c r="U58" i="7" s="1"/>
  <c r="Y40" i="11"/>
  <c r="T40" i="7"/>
  <c r="U40" i="7" s="1"/>
  <c r="Y55" i="11"/>
  <c r="T51" i="7"/>
  <c r="U51" i="7" s="1"/>
  <c r="K34" i="24"/>
  <c r="Q34" i="24"/>
  <c r="K18" i="24"/>
  <c r="Q18" i="24"/>
  <c r="K17" i="24"/>
  <c r="W72" i="11"/>
  <c r="X72" i="11" s="1"/>
  <c r="W92" i="11"/>
  <c r="X92" i="11" s="1"/>
  <c r="W35" i="11"/>
  <c r="X35" i="11" s="1"/>
  <c r="W19" i="11"/>
  <c r="X19" i="11" s="1"/>
  <c r="Y38" i="11"/>
  <c r="T38" i="7"/>
  <c r="U38" i="7" s="1"/>
  <c r="Y30" i="11"/>
  <c r="T30" i="7"/>
  <c r="U30" i="7" s="1"/>
  <c r="Y65" i="11"/>
  <c r="T59" i="7"/>
  <c r="U59" i="7" s="1"/>
  <c r="Y33" i="11"/>
  <c r="T34" i="7"/>
  <c r="U34" i="7" s="1"/>
  <c r="Y18" i="11"/>
  <c r="T19" i="7"/>
  <c r="U19" i="7" s="1"/>
  <c r="Y26" i="11"/>
  <c r="T32" i="7"/>
  <c r="U32" i="7" s="1"/>
  <c r="Y27" i="11"/>
  <c r="T37" i="7"/>
  <c r="U37" i="7" s="1"/>
  <c r="Q40" i="24"/>
  <c r="K40" i="24"/>
  <c r="Q16" i="24"/>
  <c r="K16" i="24"/>
  <c r="K33" i="24"/>
  <c r="K43" i="24"/>
  <c r="Q43" i="24"/>
  <c r="K27" i="24"/>
  <c r="Q27" i="24"/>
  <c r="K11" i="24"/>
  <c r="Q11" i="24"/>
  <c r="C13" i="24"/>
  <c r="D13" i="24" s="1"/>
  <c r="N13" i="24" s="1"/>
  <c r="O13" i="24" s="1"/>
  <c r="P13" i="24" s="1"/>
  <c r="D6" i="11"/>
  <c r="E6" i="11" s="1"/>
  <c r="K41" i="24"/>
  <c r="W40" i="11"/>
  <c r="X40" i="11" s="1"/>
  <c r="W36" i="11"/>
  <c r="X36" i="11" s="1"/>
  <c r="Y29" i="11"/>
  <c r="T27" i="7"/>
  <c r="U27" i="7" s="1"/>
  <c r="W30" i="11"/>
  <c r="X30" i="11" s="1"/>
  <c r="Y54" i="11"/>
  <c r="T50" i="7"/>
  <c r="U50" i="7" s="1"/>
  <c r="Y17" i="11"/>
  <c r="T15" i="7"/>
  <c r="U15" i="7" s="1"/>
  <c r="C19" i="24"/>
  <c r="D19" i="24" s="1"/>
  <c r="N19" i="24" s="1"/>
  <c r="O19" i="24" s="1"/>
  <c r="P19" i="24" s="1"/>
  <c r="D22" i="11"/>
  <c r="E22" i="11" s="1"/>
  <c r="Y51" i="11"/>
  <c r="T49" i="7"/>
  <c r="U49" i="7" s="1"/>
  <c r="Y11" i="11"/>
  <c r="T8" i="7"/>
  <c r="U8" i="7" s="1"/>
  <c r="E24" i="20"/>
  <c r="G24" i="20" s="1"/>
  <c r="G40" i="20" s="1"/>
  <c r="G42" i="20" s="1"/>
  <c r="L6" i="9"/>
  <c r="K3" i="9"/>
  <c r="L3" i="9" s="1"/>
  <c r="Y32" i="11"/>
  <c r="T31" i="7"/>
  <c r="U31" i="7" s="1"/>
  <c r="Y53" i="11"/>
  <c r="T48" i="7"/>
  <c r="U48" i="7" s="1"/>
  <c r="Q36" i="24"/>
  <c r="K36" i="24"/>
  <c r="Q12" i="24"/>
  <c r="K12" i="24"/>
  <c r="W81" i="11"/>
  <c r="X81" i="11" s="1"/>
  <c r="Q32" i="24"/>
  <c r="K32" i="24"/>
  <c r="K30" i="24"/>
  <c r="Q30" i="24"/>
  <c r="K14" i="24"/>
  <c r="Q14" i="24"/>
  <c r="W55" i="11"/>
  <c r="X55" i="11" s="1"/>
  <c r="W5" i="11"/>
  <c r="X5" i="11" s="1"/>
  <c r="W17" i="11"/>
  <c r="X17" i="11" s="1"/>
  <c r="W26" i="11"/>
  <c r="X26" i="11" s="1"/>
  <c r="Y28" i="11"/>
  <c r="T26" i="7"/>
  <c r="U26" i="7" s="1"/>
  <c r="W47" i="11"/>
  <c r="X47" i="11" s="1"/>
  <c r="W22" i="11"/>
  <c r="X22" i="11" s="1"/>
  <c r="M6" i="10" l="1"/>
  <c r="R6" i="7"/>
  <c r="S6" i="7" s="1"/>
  <c r="T6" i="7" s="1"/>
  <c r="U6" i="7" s="1"/>
  <c r="E1" i="22"/>
  <c r="B2" i="24" l="1"/>
  <c r="E2" i="22"/>
  <c r="V52" i="19"/>
  <c r="W52" i="19" s="1"/>
  <c r="V49" i="19"/>
  <c r="W49" i="19" s="1"/>
  <c r="V18" i="19"/>
  <c r="W18" i="19" s="1"/>
  <c r="V15" i="19"/>
  <c r="W15" i="19" s="1"/>
  <c r="V12" i="19"/>
  <c r="W12" i="19" s="1"/>
  <c r="V9" i="19"/>
  <c r="W9" i="19" s="1"/>
  <c r="V6" i="19"/>
  <c r="W6" i="19" s="1"/>
  <c r="V39" i="19"/>
  <c r="W39" i="19" s="1"/>
  <c r="V34" i="19"/>
  <c r="W34" i="19" s="1"/>
  <c r="V21" i="19"/>
  <c r="W21" i="19" s="1"/>
  <c r="V42" i="19"/>
  <c r="W42" i="19" s="1"/>
  <c r="V13" i="19"/>
  <c r="W13" i="19" s="1"/>
  <c r="V10" i="19"/>
  <c r="W10" i="19" s="1"/>
  <c r="V7" i="19"/>
  <c r="W7" i="19" s="1"/>
  <c r="V4" i="19"/>
  <c r="W4" i="19" s="1"/>
  <c r="V45" i="19"/>
  <c r="W45" i="19" s="1"/>
  <c r="V48" i="19"/>
  <c r="W48" i="19" s="1"/>
  <c r="V28" i="19"/>
  <c r="W28" i="19" s="1"/>
  <c r="V33" i="19"/>
  <c r="W33" i="19" s="1"/>
  <c r="V19" i="19"/>
  <c r="W19" i="19" s="1"/>
  <c r="V53" i="19"/>
  <c r="W53" i="19" s="1"/>
  <c r="V17" i="19"/>
  <c r="W17" i="19" s="1"/>
  <c r="C2" i="11"/>
  <c r="C2" i="7"/>
  <c r="C2" i="10"/>
  <c r="V29" i="19"/>
  <c r="W29" i="19" s="1"/>
  <c r="V24" i="19"/>
  <c r="W24" i="19" s="1"/>
  <c r="V38" i="19"/>
  <c r="W38" i="19" s="1"/>
  <c r="V35" i="19"/>
  <c r="W35" i="19" s="1"/>
  <c r="V20" i="19"/>
  <c r="W20" i="19" s="1"/>
  <c r="V44" i="19"/>
  <c r="W44" i="19" s="1"/>
  <c r="V31" i="19"/>
  <c r="W31" i="19" s="1"/>
  <c r="V43" i="19"/>
  <c r="W43" i="19" s="1"/>
  <c r="V47" i="19"/>
  <c r="W47" i="19" s="1"/>
  <c r="V8" i="19"/>
  <c r="W8" i="19" s="1"/>
  <c r="V23" i="19"/>
  <c r="W23" i="19" s="1"/>
  <c r="V14" i="19"/>
  <c r="W14" i="19" s="1"/>
  <c r="V40" i="19"/>
  <c r="W40" i="19" s="1"/>
  <c r="V16" i="19"/>
  <c r="W16" i="19" s="1"/>
  <c r="V50" i="19"/>
  <c r="W50" i="19" s="1"/>
  <c r="V5" i="19"/>
  <c r="W5" i="19" s="1"/>
  <c r="V26" i="19"/>
  <c r="W26" i="19" s="1"/>
  <c r="V41" i="19"/>
  <c r="W41" i="19" s="1"/>
  <c r="V30" i="19"/>
  <c r="W30" i="19" s="1"/>
  <c r="V22" i="19"/>
  <c r="W22" i="19" s="1"/>
  <c r="V11" i="19"/>
  <c r="W11" i="19" s="1"/>
  <c r="V46" i="19"/>
  <c r="W46" i="19" s="1"/>
  <c r="V36" i="19"/>
  <c r="W36" i="19" s="1"/>
  <c r="V37" i="19"/>
  <c r="W37" i="19" s="1"/>
  <c r="V25" i="19"/>
  <c r="W25" i="19" s="1"/>
  <c r="V51" i="19"/>
  <c r="W51" i="19" s="1"/>
  <c r="V27" i="19"/>
  <c r="W27" i="19" s="1"/>
  <c r="V32" i="19"/>
  <c r="W32"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family val="2"/>
            <scheme val="minor"/>
          </rPr>
          <t>2020 values are in hidden columns because we no longer consider them in the calculation
	-Ryan Thomas
----
2020 values are in hidden columns because we no longer consider them in the calculation
	-Ryan Thomas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T13" authorId="0" shapeId="0" xr:uid="{00000000-0006-0000-0100-000001000000}">
      <text>
        <r>
          <rPr>
            <sz val="10"/>
            <color rgb="FF000000"/>
            <rFont val="Arial"/>
            <family val="2"/>
            <scheme val="minor"/>
          </rPr>
          <t>@chillbruner@usaid.gov Here is the feedback from Kenya Mission with their recommendations in the inserted spreadsheet.
_Assigned to chillbruner@usaid.gov_
	-Amadou Bakayoko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0600-000002000000}">
      <text>
        <r>
          <rPr>
            <sz val="10"/>
            <color rgb="FF000000"/>
            <rFont val="Arial"/>
            <family val="2"/>
            <scheme val="minor"/>
          </rPr>
          <t>2020 values are in hidden columns because we no longer consider them in the calculation
	-Ryan Thomas</t>
        </r>
      </text>
    </comment>
    <comment ref="L4" authorId="0" shapeId="0" xr:uid="{00000000-0006-0000-0600-000001000000}">
      <text>
        <r>
          <rPr>
            <sz val="10"/>
            <color rgb="FF000000"/>
            <rFont val="Arial"/>
            <family val="2"/>
            <scheme val="minor"/>
          </rPr>
          <t>2020 values are in hidden columns because we no longer consider them in the calculation
	-Ryan Thomas</t>
        </r>
      </text>
    </comment>
    <comment ref="W4" authorId="0" shapeId="0" xr:uid="{00000000-0006-0000-0600-000003000000}">
      <text>
        <r>
          <rPr>
            <sz val="10"/>
            <color rgb="FF000000"/>
            <rFont val="Arial"/>
            <family val="2"/>
            <scheme val="minor"/>
          </rPr>
          <t>@chillbruner@usaid.gov @kawest@usaid.gov Updated with the total hectares
	-Ryan Thomas
how can the total be smaller than the climate disagg? eg Nigeria?
	-Christopher Hillbruner
Sorry, there was something wrong with the vlookup. It's fixed now.
	-Ryan Thomas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Q11" authorId="0" shapeId="0" xr:uid="{00000000-0006-0000-0800-000001000000}">
      <text>
        <r>
          <rPr>
            <sz val="10"/>
            <color rgb="FF000000"/>
            <rFont val="Arial"/>
            <family val="2"/>
            <scheme val="minor"/>
          </rPr>
          <t>@chillbruner@usaid.gov @nichjohnson@usaid.gov 
Just flagging the updated response from Ethiopia to concurrence for this target.
	-Bryce Leary</t>
        </r>
      </text>
    </comment>
    <comment ref="Q34" authorId="0" shapeId="0" xr:uid="{00000000-0006-0000-0800-000002000000}">
      <text>
        <r>
          <rPr>
            <sz val="10"/>
            <color rgb="FF000000"/>
            <rFont val="Arial"/>
            <family val="2"/>
            <scheme val="minor"/>
          </rPr>
          <t>@rythomas@usaid.gov please note the proposal that came in yesterday. Update on 11/20: Sales target revised from $4.75 to $6.5.
	-Anjali Richards</t>
        </r>
      </text>
    </comment>
    <comment ref="Q39" authorId="0" shapeId="0" xr:uid="{00000000-0006-0000-0800-000003000000}">
      <text>
        <r>
          <rPr>
            <sz val="10"/>
            <color rgb="FF000000"/>
            <rFont val="Arial"/>
            <family val="2"/>
            <scheme val="minor"/>
          </rPr>
          <t>@chillbruner@usaid.gov FYI the South Sudan slide had this $2M target in it, and the Mission concurred with it. While they haven't reported on it in the past, they will report on it for FY23.
Assuming no concerns on your end, I think we are fine to give them the individual target given the FY23 reporting, and the concurrence.
	-Bryce Leary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00000000-0006-0000-0900-000002000000}">
      <text>
        <r>
          <rPr>
            <sz val="10"/>
            <color rgb="FF000000"/>
            <rFont val="Arial"/>
            <family val="2"/>
            <scheme val="minor"/>
          </rPr>
          <t>Edit here.
	-Ryan Thomas</t>
        </r>
      </text>
    </comment>
    <comment ref="P3" authorId="0" shapeId="0" xr:uid="{00000000-0006-0000-0900-000001000000}">
      <text>
        <r>
          <rPr>
            <sz val="10"/>
            <color rgb="FF000000"/>
            <rFont val="Arial"/>
            <family val="2"/>
            <scheme val="minor"/>
          </rPr>
          <t>Edit here.
	-Ryan Thomas</t>
        </r>
      </text>
    </comment>
    <comment ref="N4" authorId="0" shapeId="0" xr:uid="{00000000-0006-0000-0900-000003000000}">
      <text>
        <r>
          <rPr>
            <sz val="10"/>
            <color rgb="FF000000"/>
            <rFont val="Arial"/>
            <family val="2"/>
            <scheme val="minor"/>
          </rPr>
          <t>Use this column
	-Ryan Thomas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Y4" authorId="0" shapeId="0" xr:uid="{00000000-0006-0000-0A00-000001000000}">
      <text>
        <r>
          <rPr>
            <sz val="10"/>
            <color rgb="FF000000"/>
            <rFont val="Arial"/>
            <family val="2"/>
            <scheme val="minor"/>
          </rPr>
          <t>From Rolldown Country Targets [Adaptation Hectares] Sheet)
	-Ryan Thomas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53" authorId="0" shapeId="0" xr:uid="{00000000-0006-0000-0F00-000001000000}">
      <text>
        <r>
          <rPr>
            <sz val="10"/>
            <color rgb="FF000000"/>
            <rFont val="Arial"/>
            <family val="2"/>
            <scheme val="minor"/>
          </rPr>
          <t>@rythomas@usaid.gov Just making sure these extra rows aren't supposed to have the rest of the columns of data filled out
	-Katie West
No, I meant to delete these. Thanks.
	-Ryan Thomas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V3" authorId="0" shapeId="0" xr:uid="{00000000-0006-0000-1200-000001000000}">
      <text>
        <r>
          <rPr>
            <sz val="10"/>
            <color rgb="FF000000"/>
            <rFont val="Arial"/>
            <family val="2"/>
            <scheme val="minor"/>
          </rPr>
          <t>Copied from previous comment: "This is out of full FY24 budget request and not just the budget aggregation of those IMs reporting sales, and vice versa (e.g. includes USAID Afr Regional in budget total but they don't report sales; and includes Afghanistan in budget total (and they do also report sales) even though we want to drop)"
	-Ryan Thomas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E7" authorId="0" shapeId="0" xr:uid="{00000000-0006-0000-1500-000002000000}">
      <text>
        <r>
          <rPr>
            <sz val="10"/>
            <color rgb="FF000000"/>
            <rFont val="Arial"/>
            <family val="2"/>
            <scheme val="minor"/>
          </rPr>
          <t>Divided by 2
	-Ryan Thomas</t>
        </r>
      </text>
    </comment>
    <comment ref="E26" authorId="0" shapeId="0" xr:uid="{00000000-0006-0000-1500-000001000000}">
      <text>
        <r>
          <rPr>
            <sz val="10"/>
            <color rgb="FF000000"/>
            <rFont val="Arial"/>
            <family val="2"/>
            <scheme val="minor"/>
          </rPr>
          <t>Total USDA Funding for FY22 calculated as 1/5 of all project/country level funding allocated since 2018.
	-Ryan Thomas</t>
        </r>
      </text>
    </comment>
    <comment ref="F63" authorId="0" shapeId="0" xr:uid="{00000000-0006-0000-1500-000003000000}">
      <text>
        <r>
          <rPr>
            <sz val="10"/>
            <color rgb="FF000000"/>
            <rFont val="Arial"/>
            <family val="2"/>
            <scheme val="minor"/>
          </rPr>
          <t>USDA East Africa Community includes Congo, which is not part of USAID's Regional Office for East Africa
	-Ryan Thomas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7" authorId="0" shapeId="0" xr:uid="{00000000-0006-0000-1800-000002000000}">
      <text>
        <r>
          <rPr>
            <sz val="10"/>
            <color rgb="FF000000"/>
            <rFont val="Arial"/>
            <family val="2"/>
            <scheme val="minor"/>
          </rPr>
          <t>USDA East Africa Community includes Congo, which is not part of USAID's Regional Office for East Africa
	-Ryan Thomas</t>
        </r>
      </text>
    </comment>
    <comment ref="B34" authorId="0" shapeId="0" xr:uid="{00000000-0006-0000-1800-000001000000}">
      <text>
        <r>
          <rPr>
            <sz val="10"/>
            <color rgb="FF000000"/>
            <rFont val="Arial"/>
            <family val="2"/>
            <scheme val="minor"/>
          </rPr>
          <t>This is an LRP budget from a congressional report. Page 2, here: https://www.fas.usda.gov/sites/default/files/2019-10/fy18-lrp-report-to-congress.pdf
	-Ryan Thomas</t>
        </r>
      </text>
    </comment>
  </commentList>
</comments>
</file>

<file path=xl/sharedStrings.xml><?xml version="1.0" encoding="utf-8"?>
<sst xmlns="http://schemas.openxmlformats.org/spreadsheetml/2006/main" count="4327" uniqueCount="627">
  <si>
    <r>
      <rPr>
        <b/>
        <sz val="14"/>
        <color rgb="FFFF0000"/>
        <rFont val="Arial"/>
        <family val="2"/>
      </rPr>
      <t xml:space="preserve">Please see documentation of overall methodology here: </t>
    </r>
    <r>
      <rPr>
        <i/>
        <sz val="12"/>
        <color rgb="FF000000"/>
        <rFont val="Arial"/>
        <family val="2"/>
      </rPr>
      <t>https://docs.google.com/document/d/1iFnD4k-oilua_x7GHtiB45xYXnWj0LPnVf99WaUpZE0/edit#heading=h.gu6ekz5d9l9c</t>
    </r>
  </si>
  <si>
    <t>Indicator</t>
  </si>
  <si>
    <t>Source</t>
  </si>
  <si>
    <t>Caveats/Notes</t>
  </si>
  <si>
    <t>Adaptation hectares'</t>
  </si>
  <si>
    <t>EG.3.2-25 'climate adaptation/climate risk management' Managment Practice Disaggregate from *only* "Type of Hectare: Cropland" and "Type of Hectare: Cultivated Pasture"</t>
  </si>
  <si>
    <t>[HIDDEN] FY18 and FY19 only include values from EG.3.2-25 and do not include reporting on EG.3.2-x18 (for those IMs grandfathered in to using the old indicator)
Proportion columns are in perceptages (i.e. multiplied by 100)</t>
  </si>
  <si>
    <t>Sales</t>
  </si>
  <si>
    <t>EG.3.2-26</t>
  </si>
  <si>
    <t>[HIDDEN]  FY18 and FY19 only include values from EG.3.2-26 and do not include values from 'reporting year sales' from EG.3.2-x19 (for those IMs grandfathered in to using the old indicator)
Proportion columns are in perceptages (i.e. multiplied by 100)</t>
  </si>
  <si>
    <t>PSI leveraged</t>
  </si>
  <si>
    <t>EG.3.1-15 (and PSI disagg of EG.3.1-14 in FY20 &amp; 21)</t>
  </si>
  <si>
    <t>[HIDDEN]  FY18 and FY19 only include values from EG.3.1-15 (formerly -14 PSI disagg) and do not include reporting on EG.3.2-x22 (for those IMs grandfathered in to using the old indicator)
Proportion columns are in perceptages (i.e. multiplied by 100)</t>
  </si>
  <si>
    <t>&lt;-- not included in country targets</t>
  </si>
  <si>
    <t xml:space="preserve">-- Edit column G in the 'FY24 budget' tab to change which OUs are included. 
-- Edit Cells Q1 and Q3 in each of the Rolldown tabs to change the target values or weighting of budget versus results reported
-- </t>
  </si>
  <si>
    <t>ROs represented: USAID; USDA; Peace Corps (accounts for 0.02 hectares)</t>
  </si>
  <si>
    <t>Results weight</t>
  </si>
  <si>
    <t>Budget weight</t>
  </si>
  <si>
    <t xml:space="preserve">Initiative Target </t>
  </si>
  <si>
    <t>Operating Unit*
All OUs that reported cultivated hectares in FY2021-2022 are listed, plus OUs with over $5 million in USAID budget (Liberia and Regional Office for East Africa). State/OES-VACS was also added. The IFA OU is all USDA reporting grouped together.</t>
  </si>
  <si>
    <t>Included?</t>
  </si>
  <si>
    <t>FY24 Budget Proportion (Included OUs; RFS budgets is halved)</t>
  </si>
  <si>
    <t>Proportion of 2021-2022 Results (Cultivated Land)</t>
  </si>
  <si>
    <t>Ratio of budget to results</t>
  </si>
  <si>
    <r>
      <rPr>
        <b/>
        <sz val="10"/>
        <color theme="1"/>
        <rFont val="Arial"/>
        <family val="2"/>
      </rPr>
      <t xml:space="preserve">Average results 2021-2022 for </t>
    </r>
    <r>
      <rPr>
        <b/>
        <sz val="10"/>
        <color rgb="FF0000FF"/>
        <rFont val="Arial"/>
        <family val="2"/>
      </rPr>
      <t>Climate Adaptive</t>
    </r>
    <r>
      <rPr>
        <b/>
        <sz val="10"/>
        <color theme="1"/>
        <rFont val="Arial"/>
        <family val="2"/>
      </rPr>
      <t xml:space="preserve"> Cultivated Land Hectares</t>
    </r>
  </si>
  <si>
    <r>
      <rPr>
        <b/>
        <sz val="10"/>
        <color theme="1"/>
        <rFont val="Arial"/>
        <family val="2"/>
      </rPr>
      <t xml:space="preserve">Average 2021-2022 Results for All </t>
    </r>
    <r>
      <rPr>
        <b/>
        <sz val="10"/>
        <color rgb="FF0000FF"/>
        <rFont val="Arial"/>
        <family val="2"/>
      </rPr>
      <t>Cultivated Land</t>
    </r>
    <r>
      <rPr>
        <b/>
        <sz val="10"/>
        <color theme="1"/>
        <rFont val="Arial"/>
        <family val="2"/>
      </rPr>
      <t xml:space="preserve"> Hectares </t>
    </r>
  </si>
  <si>
    <t>Target Value (Included OUs)</t>
  </si>
  <si>
    <t>Target value as a % of recent average (climate ha)</t>
  </si>
  <si>
    <t>Target value as a % of recent average (all ha)</t>
  </si>
  <si>
    <t>Notes</t>
  </si>
  <si>
    <t>Updated (final) target</t>
  </si>
  <si>
    <t>Updated target (final) (rounded) (climate hectares)</t>
  </si>
  <si>
    <t>Updated target (rounded) as a % of climate adaptive cultivated land hectares recent average - Added by BCL</t>
  </si>
  <si>
    <t>Updated target (rounded) as a % of recent average (all ha) - added by KB</t>
  </si>
  <si>
    <t>OCS Comments
INITIALS - Comment [ctrl+return to add a new line]</t>
  </si>
  <si>
    <t>MEL TA</t>
  </si>
  <si>
    <t>Confimation target email was sent (Y/N)</t>
  </si>
  <si>
    <t>OU responses</t>
  </si>
  <si>
    <t>Initative</t>
  </si>
  <si>
    <t>NA</t>
  </si>
  <si>
    <t>Bureau for Resilience and Food Security (RFS)</t>
  </si>
  <si>
    <t>Country Target</t>
  </si>
  <si>
    <t>Too low</t>
  </si>
  <si>
    <t>Concurrance</t>
  </si>
  <si>
    <t>International Food Assistance Division (IFA)</t>
  </si>
  <si>
    <t>USDA Target</t>
  </si>
  <si>
    <t>Too high</t>
  </si>
  <si>
    <t>Ghana</t>
  </si>
  <si>
    <t>Reasonable</t>
  </si>
  <si>
    <t>BCL - Agree, could be increased a bit if we need to reduce others</t>
  </si>
  <si>
    <t>Bryce</t>
  </si>
  <si>
    <t>Nigeria</t>
  </si>
  <si>
    <t xml:space="preserve">KB - reasonable, could increase. </t>
  </si>
  <si>
    <t xml:space="preserve">Amadou </t>
  </si>
  <si>
    <t>Y</t>
  </si>
  <si>
    <t>Concurrence</t>
  </si>
  <si>
    <t>Tanzania</t>
  </si>
  <si>
    <t>BCL - Agree</t>
  </si>
  <si>
    <t>State/OES - VACS</t>
  </si>
  <si>
    <t/>
  </si>
  <si>
    <t>Bangladesh</t>
  </si>
  <si>
    <t>Too high but big budget</t>
  </si>
  <si>
    <t>Concurrence provided on 10/22/2023. Mission would like to know which year will be considered as baseline.</t>
  </si>
  <si>
    <t>Uganda</t>
  </si>
  <si>
    <t>AR - adjustment seems reasonable</t>
  </si>
  <si>
    <t>Anjali</t>
  </si>
  <si>
    <t>Y - Ibrahimi</t>
  </si>
  <si>
    <t>Mozambique</t>
  </si>
  <si>
    <t>KB - could increase. Mission aiming to pivot current programming to focus more on climate smart ag practices</t>
  </si>
  <si>
    <t>Katherine</t>
  </si>
  <si>
    <t>Concurrence
[Response: "We have decided that we concur on the targets set for Mozambique, and we believe that with our new activities we can reach those targets even before FY30, however it is good to remember that any indicator change during this timeframe might affect our efforts. For the PT4 we can assume that 12 to 15 millions would the most comfortable target to set, based on our plans to the upcoming years."]</t>
  </si>
  <si>
    <t>Kenya</t>
  </si>
  <si>
    <t>MIssion proposes 100,000</t>
  </si>
  <si>
    <t>Nepal</t>
  </si>
  <si>
    <t>AR - seems high for climate cultivated hectares. Mission is increasing climate focus with GDAs and climate smart ag activity so this could be a good discussion point with them.</t>
  </si>
  <si>
    <t>Y - Bryce</t>
  </si>
  <si>
    <t xml:space="preserve">Cocurrence. </t>
  </si>
  <si>
    <t>MEL TA note: Mission has concerns about PT5 being too high so a follow up discusison is set for 10/31. Will loop in Ryan as POC.</t>
  </si>
  <si>
    <t>Afghanistan</t>
  </si>
  <si>
    <t>22,000 ha in 2020</t>
  </si>
  <si>
    <t>IB - Considering the operation environment and the data collection and reporting limitation, it seems too high and would be reasonable to to dcrease the target a little bit.</t>
  </si>
  <si>
    <t>Ibrahimi</t>
  </si>
  <si>
    <t>Ethiopia</t>
  </si>
  <si>
    <r>
      <t xml:space="preserve">Mission recommends 123,193. </t>
    </r>
    <r>
      <rPr>
        <u/>
        <sz val="10"/>
        <color rgb="FF1155CC"/>
        <rFont val="Arial"/>
        <family val="2"/>
      </rPr>
      <t>Details here</t>
    </r>
    <r>
      <rPr>
        <sz val="10"/>
        <color rgb="FF000000"/>
        <rFont val="Arial"/>
        <family val="2"/>
        <scheme val="minor"/>
      </rPr>
      <t>.</t>
    </r>
  </si>
  <si>
    <t>Rwanda</t>
  </si>
  <si>
    <t>IB - Agree</t>
  </si>
  <si>
    <t xml:space="preserve">Mission reacted finally to my reminders on 10/25. They requested to give them until tomorrow 10/26 when they can take a look at the proposed targets and provide feedback. The  Mission provided the concurrence and stated that the numbers and the Rwanda targets seem realistic and achievable. </t>
  </si>
  <si>
    <t>Niger</t>
  </si>
  <si>
    <t>IB - Comparing to the previouse target setting and reporting it seems resonable but still need to be cautious about the current situation going on in the field.</t>
  </si>
  <si>
    <t>Democratic Republic of the Congo</t>
  </si>
  <si>
    <t>Too high, but new target</t>
  </si>
  <si>
    <t>KB - reasonable</t>
  </si>
  <si>
    <t>Senegal</t>
  </si>
  <si>
    <t>MIssion proposes a higer target of 250,000 ha</t>
  </si>
  <si>
    <t>Honduras</t>
  </si>
  <si>
    <t>AR - seems high (but on par with Guatemala adjustment)</t>
  </si>
  <si>
    <t>Y - Katherine</t>
  </si>
  <si>
    <t>Concurrence [as of 10/11: Mission is 'pleasantly surprised' and comfortable with all targets. In general, they align with the Mission thinking.]</t>
  </si>
  <si>
    <t>Guatemala</t>
  </si>
  <si>
    <t>Concurrence [OU note: ProInnova the flagship program ends in 2027-we expect that we will achieve the hectares under cultivation target prior to the close with ProInnova and the new Verapaces Value Chains Activity. Meeting the 2030 level is contingent upon award and performance of the new Highlands FtF activity.]</t>
  </si>
  <si>
    <t>Group Target (FTF w/o USDA)</t>
  </si>
  <si>
    <t>Group Target</t>
  </si>
  <si>
    <t>Malawi</t>
  </si>
  <si>
    <t>Mali</t>
  </si>
  <si>
    <t>Concurrence - Important to review in 2026 due to conflict and instability</t>
  </si>
  <si>
    <t>Sahel Regional Program</t>
  </si>
  <si>
    <t xml:space="preserve">IB - Reasonable </t>
  </si>
  <si>
    <t xml:space="preserve">Concurrence </t>
  </si>
  <si>
    <t>Colombia</t>
  </si>
  <si>
    <t>AR - surprised to see 0 for climate cultivated hectares but adjustment for all cultivated land seems reasonable based on past average.</t>
  </si>
  <si>
    <t>Zambia</t>
  </si>
  <si>
    <t>KB - too high. Programming doesn't focus very closesly/directly on small holder farmers.</t>
  </si>
  <si>
    <t>Adjusted to 28,000</t>
  </si>
  <si>
    <r>
      <rPr>
        <sz val="10"/>
        <color theme="1"/>
        <rFont val="Arial"/>
        <family val="2"/>
      </rPr>
      <t xml:space="preserve">Proposed adjustment/increase to </t>
    </r>
    <r>
      <rPr>
        <b/>
        <sz val="10"/>
        <color theme="1"/>
        <rFont val="Arial"/>
        <family val="2"/>
      </rPr>
      <t>100,000ha</t>
    </r>
    <r>
      <rPr>
        <sz val="10"/>
        <color theme="1"/>
        <rFont val="Arial"/>
        <family val="2"/>
      </rPr>
      <t xml:space="preserve">. 
Rationale: "The target for PT3 seems very low.  For example our current interventions with some activities support climate smart inputs such as improved seed in-kind loans that covers over 10,000 farmers.  Assuming that one farmer uses improved seed on one hectare, this already translates to 10,000 ha.  The ZOI targets over 2  million people and therefore likely that the reach will be much higher. For these reasons we propose to replace the FY30 target with 100,000 ha." </t>
    </r>
  </si>
  <si>
    <t>West Africa Regional</t>
  </si>
  <si>
    <t>BCL - Agree. Regional programming is focused on policy, trade, and markets rather than work that would be counted under EG.3.2-25</t>
  </si>
  <si>
    <t>Burma</t>
  </si>
  <si>
    <t>AR - this could be high given that it is doulbe their previous average</t>
  </si>
  <si>
    <t>[10/2 -- Burma thinks that all the targets are fair. However, they don't think they would be able to produce hectares data for PT3 for the SEVIR-SEA activity and they doubt their IP ADPC's ability to collect the hectare by sharing the information (refer SERVIR-SEA activity Burma buy-in MEL plan). They don't know whether they will have an Ag activity focusing on climate change next year. they are still waiting the arrival of their next Ag Officer to find out. Mission requests PTE target be reduced to 3,500 from the initial target of 7,000.</t>
  </si>
  <si>
    <t>Haiti</t>
  </si>
  <si>
    <t>KB - too high</t>
  </si>
  <si>
    <t>Zimbabwe</t>
  </si>
  <si>
    <t>Liberia</t>
  </si>
  <si>
    <t>Recommends 6,000 instead</t>
  </si>
  <si>
    <t>South Sudan</t>
  </si>
  <si>
    <t>Cambodia</t>
  </si>
  <si>
    <t xml:space="preserve">Concurrence with the follwoing assumptions;
the definition of each indicator is not changed, and the FTF budget level for our Mission is sustained or increased. We also can increase the targets if the FTF budget level for our Mission is increased. </t>
  </si>
  <si>
    <t>Tajikistan</t>
  </si>
  <si>
    <t xml:space="preserve">KB - reasonable </t>
  </si>
  <si>
    <t>Sri Lanka</t>
  </si>
  <si>
    <t xml:space="preserve">Katherine </t>
  </si>
  <si>
    <t>Concurrence
OU Response, "The FAO is planning to cultivate 5,000 ha of paddy and other crop land in the next 4 years. These lands will be provided with new technologies and management practices. Therefore, we think 1,000 ha is a reasonable target for their first year (FY 24) of implementation."</t>
  </si>
  <si>
    <t>Madagascar</t>
  </si>
  <si>
    <t>Reasonable, new target country</t>
  </si>
  <si>
    <t>AR - seems high, need to provide explanation that this is based on an assumption of an increase in budget to $10M as a target country (note: the Mission is interested in leveraging and integrating other sector funds so that might help with climate cultivated land focus but not sure this will show up in reporting).</t>
  </si>
  <si>
    <t>assumes more core funding in the future</t>
  </si>
  <si>
    <t>Mission proposes an increase to 190,000 ha (based on EG.3, HL.9 and RFSA funding). Rationale: This indicator measures the number of hectares under cultivation (not the protected areas).  As a reference, the current SEED activities are improving the management of an average of 1.90 hectares per farmer among 2,700 farmers. This would result in an improved management of 5,200 hectares of cultivated area per year or a total of 26,000 hectares over 5 years. The ZOI+ is estimated to contain 4.5 Million people. Assuming 10% of the population will be targeted, this would be 450,000 people representing approximately 100,000 households. With an average of 1.9 hectares of cultivated area per household (current SEED activities achievement in agriculture interventions), 190,000 hectares of cultivated areas under improved climate adaptation/climate risk management practices and technologies.</t>
  </si>
  <si>
    <t>Pakistan</t>
  </si>
  <si>
    <t>Mission flagged that the targets don't look realistic to them. Stating the following reasons ”The FY 2030 is quite in the future we don't know what our programming will be at that point. We are in the final stage of our CDCS which has a major shift in terms of geographical focus as well as going away from infrastructure. Most of the hectares that we have been reporting under improved practices were from infrastructure work but we don't foresee it in FY 2030. Our team is still working on a few concept papers which may contribute to the hectare indicator but again the team was of the view that we may be able to achieve acculturative 10,000 but for FY 2030 only, the figure looks very high. The same is the issue EG.3.2-26 as very limited interventions support reporting on this indicator and we don't know about our programming in FY 2030”</t>
  </si>
  <si>
    <t>Egypt</t>
  </si>
  <si>
    <t>AR - they have a high% of climate ad hectares compared to total</t>
  </si>
  <si>
    <t>Anjali (coverage for Amadou))</t>
  </si>
  <si>
    <t>Timor-Leste</t>
  </si>
  <si>
    <t>Burkina Faso</t>
  </si>
  <si>
    <t>IB - FY 24 Budget proportion and the Target value is not set for Burkina, Curious to know if its part of the Sahel Regiona targets or other reason.</t>
  </si>
  <si>
    <t>Moldova</t>
  </si>
  <si>
    <t>Georgia</t>
  </si>
  <si>
    <t>Mongolia</t>
  </si>
  <si>
    <t>Azerbaijan</t>
  </si>
  <si>
    <t>India</t>
  </si>
  <si>
    <t>Burundi</t>
  </si>
  <si>
    <t>BCL - Recommend only including if they end up receiving Ukr Supp funds</t>
  </si>
  <si>
    <t>Philippines</t>
  </si>
  <si>
    <t>Turkey</t>
  </si>
  <si>
    <t>Chad</t>
  </si>
  <si>
    <t>BCL - Recommned not including as they don't receive FTF funds</t>
  </si>
  <si>
    <t>Tonga</t>
  </si>
  <si>
    <t>Tunisia</t>
  </si>
  <si>
    <t>China</t>
  </si>
  <si>
    <t>Uzbekistan</t>
  </si>
  <si>
    <t>Mexico</t>
  </si>
  <si>
    <t>Sierra Leone</t>
  </si>
  <si>
    <t>BCL - We should check if their Ukr Supp activity includes reporting on EG.3.2-25. If not, I recommend removing</t>
  </si>
  <si>
    <t>Bhutan</t>
  </si>
  <si>
    <t>Armenia</t>
  </si>
  <si>
    <t>Morocco</t>
  </si>
  <si>
    <t>Eritrea</t>
  </si>
  <si>
    <t>Eswatini</t>
  </si>
  <si>
    <t>Cuba</t>
  </si>
  <si>
    <t>Togo</t>
  </si>
  <si>
    <t>37 USAID OUs reporting</t>
  </si>
  <si>
    <t>Indicator Code</t>
  </si>
  <si>
    <t>Reporting Organization</t>
  </si>
  <si>
    <t>Operating Unit</t>
  </si>
  <si>
    <t>Actual 2020</t>
  </si>
  <si>
    <t>Actual 2021</t>
  </si>
  <si>
    <t>Actual 2022</t>
  </si>
  <si>
    <t>Proportion 2020</t>
  </si>
  <si>
    <t>Proportion 2021</t>
  </si>
  <si>
    <t>Proportion 2022</t>
  </si>
  <si>
    <t>FtF Target Country</t>
  </si>
  <si>
    <t>EG.3.1-14/-15</t>
  </si>
  <si>
    <t>USAID</t>
  </si>
  <si>
    <t>USDA</t>
  </si>
  <si>
    <t>Regional Office for East Africa</t>
  </si>
  <si>
    <t>MCC</t>
  </si>
  <si>
    <t>Regional Center for Southern Africa</t>
  </si>
  <si>
    <t>Somalia</t>
  </si>
  <si>
    <t>Southern Africa Regional</t>
  </si>
  <si>
    <t>Office of Capacity Building and Development</t>
  </si>
  <si>
    <t>This does not include reporting on the old indicator!</t>
  </si>
  <si>
    <t>Actual 2018</t>
  </si>
  <si>
    <t>Actual 2019</t>
  </si>
  <si>
    <t>Proportion 2018</t>
  </si>
  <si>
    <t>Proportion 2019</t>
  </si>
  <si>
    <t>EG.3.2-25</t>
  </si>
  <si>
    <t>Peace Corps</t>
  </si>
  <si>
    <t>** This includes all reporting organizations and only crop land and cultivated pasture. USDA is separated out by country because of the way they report at the OU level.</t>
  </si>
  <si>
    <t>RO</t>
  </si>
  <si>
    <t>ou</t>
  </si>
  <si>
    <t>FY2011</t>
  </si>
  <si>
    <t>FY2012</t>
  </si>
  <si>
    <t>FY2013</t>
  </si>
  <si>
    <t>FY2014</t>
  </si>
  <si>
    <t>FY2015</t>
  </si>
  <si>
    <t>FY2016</t>
  </si>
  <si>
    <t>FY2017</t>
  </si>
  <si>
    <t>FY2018</t>
  </si>
  <si>
    <t>FY2019</t>
  </si>
  <si>
    <t>FY2020</t>
  </si>
  <si>
    <t>FY2021</t>
  </si>
  <si>
    <t>FY2022</t>
  </si>
  <si>
    <t>Average 2020-2022</t>
  </si>
  <si>
    <t>All except USDA</t>
  </si>
  <si>
    <t>Benin</t>
  </si>
  <si>
    <t>Botswana</t>
  </si>
  <si>
    <t>Cameroon</t>
  </si>
  <si>
    <t>Costa Rica</t>
  </si>
  <si>
    <t>Cote d'Ivoire</t>
  </si>
  <si>
    <t>Dominican Republic</t>
  </si>
  <si>
    <t>Ecuador</t>
  </si>
  <si>
    <t>El Salvador</t>
  </si>
  <si>
    <t>Fiji</t>
  </si>
  <si>
    <t>Gambia (The)</t>
  </si>
  <si>
    <t>Guinea</t>
  </si>
  <si>
    <t>Guinea-Bissau</t>
  </si>
  <si>
    <t>Indonesia</t>
  </si>
  <si>
    <t>Jamaica</t>
  </si>
  <si>
    <t>Kyrgyz Republic</t>
  </si>
  <si>
    <t>Laos</t>
  </si>
  <si>
    <t>Lesotho</t>
  </si>
  <si>
    <t>Macedonia</t>
  </si>
  <si>
    <t>Namibia</t>
  </si>
  <si>
    <t>Nicaragua</t>
  </si>
  <si>
    <t>Panama</t>
  </si>
  <si>
    <t>Paraguay</t>
  </si>
  <si>
    <t>Peru</t>
  </si>
  <si>
    <t>South Africa</t>
  </si>
  <si>
    <t>Swaziland</t>
  </si>
  <si>
    <t>Syria</t>
  </si>
  <si>
    <t>The Gambia</t>
  </si>
  <si>
    <t>Vanuatu</t>
  </si>
  <si>
    <t>West Bank and Gaza</t>
  </si>
  <si>
    <t>** This includes all reporting organizations and only crop land and cultivated pasture. USDA is represented by International Food Assistance Division</t>
  </si>
  <si>
    <t>OU</t>
  </si>
  <si>
    <t>Budgets of All Reporting OUs ($000)</t>
  </si>
  <si>
    <t>Total budget ($000)</t>
  </si>
  <si>
    <t>2020 values hidden</t>
  </si>
  <si>
    <t>Cropland and Cultivated Pasture under Climate Adaptive and Risk Management Practices</t>
  </si>
  <si>
    <t>All ROs Crop Land and Cultivated Pasture</t>
  </si>
  <si>
    <t>Proportion of 2020-2022 Results</t>
  </si>
  <si>
    <t>FtF Initiative Level Target Value --&gt;</t>
  </si>
  <si>
    <r>
      <rPr>
        <b/>
        <sz val="11"/>
        <color rgb="FF000000"/>
        <rFont val="Gill Sans"/>
      </rPr>
      <t xml:space="preserve">Operating Unit*
</t>
    </r>
    <r>
      <rPr>
        <sz val="11"/>
        <color rgb="FF000000"/>
        <rFont val="Gill Sans"/>
      </rPr>
      <t>All OUs that reported cultivated hectares in FY2021-2022 are listed, plus OUs with over $5 million in USAID budget (Liberia and Regional Office for East Africa). State/OES-VACS was also added.  The IFA OU is all USDA reporting grouped together.</t>
    </r>
  </si>
  <si>
    <t>FtF Target Country (Or included separately for VACS)</t>
  </si>
  <si>
    <t>Drop
Manually drop some OUs by editing the FY24 Budget sheet, column H.</t>
  </si>
  <si>
    <t>Actual (Adaptation only) 2020</t>
  </si>
  <si>
    <t>Actual (Adaptation only) 2021</t>
  </si>
  <si>
    <t>Actual (Adaptation only) 2022</t>
  </si>
  <si>
    <t>Proportion (Adaptation only) 2020
2020</t>
  </si>
  <si>
    <t>Proportion (Adaptation only)  2021</t>
  </si>
  <si>
    <t>Proportion (Adaptation only) 2022</t>
  </si>
  <si>
    <t>Actual 2020 (Not considered in target)</t>
  </si>
  <si>
    <t>Proportion
2020  (Not considered in target)</t>
  </si>
  <si>
    <r>
      <rPr>
        <b/>
        <sz val="11"/>
        <color rgb="FF000000"/>
        <rFont val="Gill Sans"/>
      </rPr>
      <t xml:space="preserve">FY24 budget $000 </t>
    </r>
    <r>
      <rPr>
        <b/>
        <sz val="11"/>
        <color rgb="FFFF0000"/>
        <rFont val="Gill Sans"/>
      </rPr>
      <t>(RFS is halfed; IFA is USDA FY22 summed)</t>
    </r>
  </si>
  <si>
    <t>FY24 Budget Proportion (Included OUs)</t>
  </si>
  <si>
    <t>Target Proportion (Included OUs)</t>
  </si>
  <si>
    <t>Average results 2021-2022 (Climate adaptive management practices and technologies only)</t>
  </si>
  <si>
    <t>Average 2021-2022 Results for All Hectares (regardless of climate adaptive methods and technologies)</t>
  </si>
  <si>
    <t>Cultivated Land Hectares</t>
  </si>
  <si>
    <t>Adaptive Cultivated Land Hectares</t>
  </si>
  <si>
    <t>ic</t>
  </si>
  <si>
    <t>IFAD</t>
  </si>
  <si>
    <t>ROs represented: USAID;  USDA</t>
  </si>
  <si>
    <t>Initiative Target</t>
  </si>
  <si>
    <t>Operating Unit*
All OUs that reported sales are listed, plus OUs with over $5 million in USAID budget (i.e. Regional Office for East Africa). State/OES-VACS was also added. The IFA OU is all USDA reporting grouped together.</t>
  </si>
  <si>
    <t>Total Proportion of Results for 2020-2022 for Included OUs**</t>
  </si>
  <si>
    <t>Average Results 2020-2022</t>
  </si>
  <si>
    <t>Target value as a % of recent average</t>
  </si>
  <si>
    <t>Updated target (final) (rounded)</t>
  </si>
  <si>
    <t>Updated target (rounded) as a % of recent average - Added by BCL</t>
  </si>
  <si>
    <t>notes</t>
  </si>
  <si>
    <t>Initative total</t>
  </si>
  <si>
    <t>KB - Reasonable, could increase</t>
  </si>
  <si>
    <t>AR - agree w/ adjustment (based on 150% intiative level adjustment)</t>
  </si>
  <si>
    <t>Cocurrence</t>
  </si>
  <si>
    <t>BCL - Agree, program has a strong focus on markets and the private sector</t>
  </si>
  <si>
    <t>Too high (average driven up by pre-withdrawal reporting)</t>
  </si>
  <si>
    <t>IB- Considering the current situation going on in the country, the target seems high and currently there is no program focused on markets and private sectors.</t>
  </si>
  <si>
    <t>Reduced to $200 million</t>
  </si>
  <si>
    <t>Reasonable ($156 million in FY22)</t>
  </si>
  <si>
    <t>Reasonable ($139 million in FY22)</t>
  </si>
  <si>
    <t>AR - agree w/ target</t>
  </si>
  <si>
    <t>Too high (but high funding and $105 million in sales in FY22)</t>
  </si>
  <si>
    <t>Mission proposes $140,000,000</t>
  </si>
  <si>
    <t>Reasonable (At $90 million in the past, new target country)</t>
  </si>
  <si>
    <t>Concurrence [OU note: ProInnova the flagship program ends in 2027-we expect that we will achieve the sales target prior to the close with ProInnova and the new Verapaces Value Chains Activity. Meeting the 2030 level is contingent upon award and performance of the new Highlands FtF activity.]</t>
  </si>
  <si>
    <t>Mission proposes a higher target of 160,000,000</t>
  </si>
  <si>
    <t>Reasonable ($34 million in FY22, New target country)</t>
  </si>
  <si>
    <t>KB - reasonable, could decrease. Programming doesn't focus very closesly/directly on small holder farmers.</t>
  </si>
  <si>
    <t>AR - agree w/ adjustment but would like more justification on 300% (i.e. why not double it in a year?)</t>
  </si>
  <si>
    <t>Too High</t>
  </si>
  <si>
    <t>AR - seems reasonable</t>
  </si>
  <si>
    <t xml:space="preserve">KB - reasonable, could increase </t>
  </si>
  <si>
    <t>Reasonable (new target country)</t>
  </si>
  <si>
    <t xml:space="preserve">KB - too high. Recent flagship VC activity had less than 4M in sales at its peak.  </t>
  </si>
  <si>
    <t>Reduce to $40 million given operating environment and capacity</t>
  </si>
  <si>
    <t>Too High, instability</t>
  </si>
  <si>
    <t>BCL - Recommend a slight reduction. Lots of the FTF funding goes into the RFZ where there are less private sector opportunities available, though the Mission does have a strong focus on markets and the private sector</t>
  </si>
  <si>
    <t>Reduce to $40 million</t>
  </si>
  <si>
    <t>Too High, but new target country</t>
  </si>
  <si>
    <t>Recommends 17,000,000 instead</t>
  </si>
  <si>
    <t>The program implementation seems difficult considering the situation going on in the country and targets seems high considering the program implementation in the field.</t>
  </si>
  <si>
    <t>reduce to 15 million</t>
  </si>
  <si>
    <t>Response expected by end of this week.</t>
  </si>
  <si>
    <t>Too High, new target country</t>
  </si>
  <si>
    <t>AR - seems high for number of activities and growing portfolio/EG.3 funding</t>
  </si>
  <si>
    <t>Mission proposes lowering the target to $6.5M. Rationale: Based on a RFSA generation of $49,000 of sales per year in the targeted area, the predicated for  five years achievement for RFSA is estimated at $250,000. As a reference, MIKAJY activity in Menabe, part of th FTF ZOI, has a FY23 value of sales of $ 253,887, made most importantly of peanuts value chain from $1,021,988 budget/year. With a budget of $10,000,000, MIKAJY would have reach $2,484,246 per year. Based on the same market led agriculture approach under FtF,  we would anticipate 50% of MIKAJY performance as the private sector is not yet as well organized as in the Menabe.  FTF activities would  reasonably reach $ 1,250,000 of sales per year from FY26 to FY30 with a budget of 10 Million a year.  FTF achievement in five years therefore can be estimated at $6,250,000 (not including RFSA numbers). In terms of implementation timeline, as FY24 will be for design, FY25 would be useful for testing and refining the private sector-led agriculture growth model within the targetd area. The total amount of sales from RFSA and FTF activities is estimated at $6,500,000 in five years.</t>
  </si>
  <si>
    <t xml:space="preserve">KB - slightly too high. Strong abribusiness portfolio but already very strong reporting capacity so I don't see it increasing so much. </t>
  </si>
  <si>
    <t>Drop to 5 million</t>
  </si>
  <si>
    <t xml:space="preserve">KB - too high given current operating enviroment and capacity. </t>
  </si>
  <si>
    <t>AR - not sure this needs to be $0 (could add small amount since Mission is focus on private sector &amp; market sales)</t>
  </si>
  <si>
    <t>N</t>
  </si>
  <si>
    <t>BCL - Recommend reducing this target to $2M. South Sudan's program is focused on subsistence farming and basic needs, and while they have a private sector component, it is focused on smallholder produers rather than MSMEs (as they largely don't exist yet) and creating an enabling environment for MSMEs and PSE. They have some work in value chains, but opportunities to expand this work are limited. Additionally, most of the country is a NPE and characterized by instability.</t>
  </si>
  <si>
    <t>Drop to $2 million</t>
  </si>
  <si>
    <t>Anjali (coverage for Amadou)</t>
  </si>
  <si>
    <t>This indicator is not applicable since FAO is not planning to leverage private sector investment.</t>
  </si>
  <si>
    <t>Katherine (coverage for Amadou)</t>
  </si>
  <si>
    <r>
      <rPr>
        <b/>
        <sz val="11"/>
        <color rgb="FF000000"/>
        <rFont val="Gill Sans"/>
      </rPr>
      <t>Operating Unit*</t>
    </r>
    <r>
      <rPr>
        <sz val="11"/>
        <color rgb="FF000000"/>
        <rFont val="Gill Sans"/>
      </rPr>
      <t xml:space="preserve">
All OUs that reported sales are listed, plus OUs with over $5 million in USAID budget (i.e. Regional Office for East Africa). State/OES-VACS was also added. The IFA OU is all USDA reporting grouped together.</t>
    </r>
  </si>
  <si>
    <t xml:space="preserve">Drop (Use 'FY24 budget' column I) </t>
  </si>
  <si>
    <t>Proportion
2020</t>
  </si>
  <si>
    <t>Total Proportion of Results for 2020-2022 for all Reporting OUs</t>
  </si>
  <si>
    <r>
      <rPr>
        <b/>
        <sz val="11"/>
        <color rgb="FF000000"/>
        <rFont val="Gill Sans"/>
      </rPr>
      <t xml:space="preserve">USAID FY24 budget $000 </t>
    </r>
    <r>
      <rPr>
        <b/>
        <sz val="11"/>
        <color rgb="FFFF0000"/>
        <rFont val="Gill Sans"/>
      </rPr>
      <t>(RFS is halfed; IFA is USDA FY22 summed)</t>
    </r>
  </si>
  <si>
    <t>Total Filtered Budget ($000)</t>
  </si>
  <si>
    <t>USAID
USDA
Peace Corps (0.02)</t>
  </si>
  <si>
    <t>* USDA &amp; USAID combined per 'Country Program'. See the tab called "EG.3.2-25 Hectares of Cropland and Cultivated Past" for details</t>
  </si>
  <si>
    <t>Operating Unit*</t>
  </si>
  <si>
    <t>FtF Target Country (Or included separately for State/OES-VACS)</t>
  </si>
  <si>
    <t>Included?
Country target = All FtF target countries + OUs over $5 million USAID FY24 budget request + State/OES-VACS</t>
  </si>
  <si>
    <t>Proportion (Adaptation only) 
2020</t>
  </si>
  <si>
    <t>OLD-Proportion of Results for 2020-2022 for all Reporting OUs</t>
  </si>
  <si>
    <t>OLD-Proportion of Results for 2020-2022 for Included OUs**</t>
  </si>
  <si>
    <r>
      <rPr>
        <b/>
        <sz val="11"/>
        <color rgb="FF000000"/>
        <rFont val="Gill Sans"/>
      </rPr>
      <t xml:space="preserve">USAID FY24 budget $000 </t>
    </r>
    <r>
      <rPr>
        <b/>
        <sz val="11"/>
        <color rgb="FFFF0000"/>
        <rFont val="Gill Sans"/>
      </rPr>
      <t>(RFS is divided by 2 for all Budget figures)</t>
    </r>
  </si>
  <si>
    <r>
      <rPr>
        <b/>
        <sz val="11"/>
        <color rgb="FF000000"/>
        <rFont val="Gill Sans"/>
      </rPr>
      <t xml:space="preserve">USDA FY22 budget $000 </t>
    </r>
    <r>
      <rPr>
        <b/>
        <sz val="11"/>
        <color rgb="FFFF0000"/>
        <rFont val="Gill Sans"/>
      </rPr>
      <t>(RFS is divided by 2 for all Budget figures)</t>
    </r>
  </si>
  <si>
    <t>FY24 Budget Proportion</t>
  </si>
  <si>
    <t>Target Proportion</t>
  </si>
  <si>
    <t>Target Value</t>
  </si>
  <si>
    <t>Average results 2021-2022 (Cropland and Cultivated Pasture under climate adaptive management practices and technologies only)</t>
  </si>
  <si>
    <t>Average 2021-2022 Results for Cropland and Cultivated Pasture Hectares (regardless of climate adaptive methods and technologies)</t>
  </si>
  <si>
    <t>Adaptation Hectares</t>
  </si>
  <si>
    <t>USDA Country/ Operating Unit</t>
  </si>
  <si>
    <t>Venezuela</t>
  </si>
  <si>
    <t>Yellow = USDA &amp; USAID in same country</t>
  </si>
  <si>
    <t>Blue = USDA only</t>
  </si>
  <si>
    <t>USDA Country / Operating Unit</t>
  </si>
  <si>
    <t>&lt;--weight of historical reporting average</t>
  </si>
  <si>
    <t>&lt;--weight of budget proportion</t>
  </si>
  <si>
    <t>USDA &amp; USAID combined per 'Country Program'</t>
  </si>
  <si>
    <t>These columns replace "NA" with blank to avoid calc errors</t>
  </si>
  <si>
    <t>These are the original columns from Ryan</t>
  </si>
  <si>
    <t>Can i just replace NA with zero for this? Or, should I make the denominator only out of the years they are reporting?</t>
  </si>
  <si>
    <t>#N/A here means that no budget was found for this OU</t>
  </si>
  <si>
    <t>Average proportion of results over last 3 yrs (FY20-22)</t>
  </si>
  <si>
    <t>Average proportion of results of those of the last 3 years for which you reported data (e.g. Afghanistan only reported in 2 of 3 yers)</t>
  </si>
  <si>
    <t>If replace N/A w/ "0"</t>
  </si>
  <si>
    <t>If change denom to only reported years</t>
  </si>
  <si>
    <t>Avg proportion of results if take sum of actuals / aggregate sum of actuals</t>
  </si>
  <si>
    <t>&lt;--same as T but w/ FY21 &amp; FY22 only</t>
  </si>
  <si>
    <t>Avg proportion of results if take sum of actuals / aggregate sum of actuals BUT ERRORS FOR YRS WITH NO VALUES</t>
  </si>
  <si>
    <t>FY24 budget $000</t>
  </si>
  <si>
    <t>FY24 budget % of total</t>
  </si>
  <si>
    <t>OU weighted proportion score</t>
  </si>
  <si>
    <t>Hectares Target</t>
  </si>
  <si>
    <t>Hectares OU Comments/ Response</t>
  </si>
  <si>
    <t>ADL recommendation</t>
  </si>
  <si>
    <t>Sales Target</t>
  </si>
  <si>
    <t>Sales OU Comments/ Response</t>
  </si>
  <si>
    <t>ADL Recommendation</t>
  </si>
  <si>
    <t>KB</t>
  </si>
  <si>
    <t>BL</t>
  </si>
  <si>
    <t>AB</t>
  </si>
  <si>
    <t>Concurrance, with the understanding these will need to be revisited</t>
  </si>
  <si>
    <t>Initative target</t>
  </si>
  <si>
    <t>FY2030 FTF Performance Targets by Operating Unit</t>
  </si>
  <si>
    <t>PT1 Value of annual sales of producers and firms receiving USG assistance</t>
  </si>
  <si>
    <t>PT2 Value of financing accessed by female FTF participants per $1 of financing accessed by male FTF participants</t>
  </si>
  <si>
    <t>PT3 The number of cultivated hectares under climate adaptation/climate risk management practices and technologies with USG assistance</t>
  </si>
  <si>
    <t>PT4 Value of private sector investment leveraged by the USG to support food security and nutrition</t>
  </si>
  <si>
    <t>PT5 Percent of women consuming a diet of minimum diversity (MDD-W)</t>
  </si>
  <si>
    <t>Increase significantly vs FY23</t>
  </si>
  <si>
    <t>TBD after next PBS</t>
  </si>
  <si>
    <t>Group Target (ROs without a country specific target)</t>
  </si>
  <si>
    <t>International Food Assistance Division (USDA/IFA)</t>
  </si>
  <si>
    <t>TBD after DHS analysis</t>
  </si>
  <si>
    <t>-</t>
  </si>
  <si>
    <t>&lt;--total FY24</t>
  </si>
  <si>
    <t>New inclusion criteria 8/25/23: at least $5 million from USAID funding</t>
  </si>
  <si>
    <t>&lt;--w/o VACS and "other OUs" not reporting sales</t>
  </si>
  <si>
    <t>Combo list for VLookup</t>
  </si>
  <si>
    <t>Country / OU in DIS if different</t>
  </si>
  <si>
    <t>Country / OU from Nate's budget sheet</t>
  </si>
  <si>
    <t>FTF Status</t>
  </si>
  <si>
    <t>FY24  USAID Funding
(000s) *RFS is halfed</t>
  </si>
  <si>
    <t>FY22 USDA Funding (000s)</t>
  </si>
  <si>
    <t>FY24 USAID+FY22 USDA</t>
  </si>
  <si>
    <t>Drop (Hectares)</t>
  </si>
  <si>
    <t>Drop (Sales)</t>
  </si>
  <si>
    <t>Non-Target Country</t>
  </si>
  <si>
    <t>Target Country</t>
  </si>
  <si>
    <t>USAID Bureau for Resilience and Food Security</t>
  </si>
  <si>
    <t>Other OU</t>
  </si>
  <si>
    <t>Cote D'Ivoire</t>
  </si>
  <si>
    <t>Development, Democracy, and Innovation (DDI)</t>
  </si>
  <si>
    <t>DROP</t>
  </si>
  <si>
    <t>Non-Target Country/RF</t>
  </si>
  <si>
    <t>USAID Sahel Regional Program</t>
  </si>
  <si>
    <t>USAID Southern Africa Regional</t>
  </si>
  <si>
    <t>STATE Central America Regional</t>
  </si>
  <si>
    <t>Sudan</t>
  </si>
  <si>
    <t>Thailand</t>
  </si>
  <si>
    <t>Ukraine</t>
  </si>
  <si>
    <t>USAID Africa Regional</t>
  </si>
  <si>
    <t>USAID Asia Regional</t>
  </si>
  <si>
    <t>USAID East Africa Regional</t>
  </si>
  <si>
    <t>Latin America and Caribbean Regional</t>
  </si>
  <si>
    <t>USAID Latin America and Caribbean Regional</t>
  </si>
  <si>
    <t>Middle East Regional (MER)</t>
  </si>
  <si>
    <t>USAID Middle East Regional (MER)</t>
  </si>
  <si>
    <t>USAID West Africa Regional</t>
  </si>
  <si>
    <t>Updated target</t>
  </si>
  <si>
    <t>Updated target (rounded)</t>
  </si>
  <si>
    <t xml:space="preserve"> </t>
  </si>
  <si>
    <t>USAID
USDA</t>
  </si>
  <si>
    <t>* USDA &amp; USAID combined per 'Country Program'</t>
  </si>
  <si>
    <t>Drop</t>
  </si>
  <si>
    <t>Country</t>
  </si>
  <si>
    <t>OU Equivalent</t>
  </si>
  <si>
    <t>Participant</t>
  </si>
  <si>
    <t>Estimated Beneficiaries</t>
  </si>
  <si>
    <t>Estimated (Total) Value</t>
  </si>
  <si>
    <t>Estimated Per Country Value</t>
  </si>
  <si>
    <t>Year</t>
  </si>
  <si>
    <t>Andean/Central American Region (Ecuador)</t>
  </si>
  <si>
    <t>TechnoServe</t>
  </si>
  <si>
    <t>Andean/Central American Region (El Salvador)</t>
  </si>
  <si>
    <t>Andean/Central American Region (Guatemala)</t>
  </si>
  <si>
    <t>Andean/Central American Region (Honduras)</t>
  </si>
  <si>
    <t>Andean/Central American Region (Nicaragua)</t>
  </si>
  <si>
    <t>Andean/Central American Region (Peru)</t>
  </si>
  <si>
    <t>Land 'O Lakes Venture37</t>
  </si>
  <si>
    <t>CNFA</t>
  </si>
  <si>
    <t>American Soybean Association</t>
  </si>
  <si>
    <t>Partners of the Americas</t>
  </si>
  <si>
    <t>IESC</t>
  </si>
  <si>
    <t>East African Community</t>
  </si>
  <si>
    <t>Land O’Lakes</t>
  </si>
  <si>
    <t>Land O'Lakes</t>
  </si>
  <si>
    <t>NCBA/CLUSA</t>
  </si>
  <si>
    <t>ACDI/VOCA</t>
  </si>
  <si>
    <t>Winrock International</t>
  </si>
  <si>
    <t>Lutheran World Relief</t>
  </si>
  <si>
    <t>NCBA-CLUSA</t>
  </si>
  <si>
    <t>Counterpart International</t>
  </si>
  <si>
    <t>Government to Government</t>
  </si>
  <si>
    <t>Hard Red Winter Wheat / 300,000</t>
  </si>
  <si>
    <t>CRS</t>
  </si>
  <si>
    <t>Provisional award contingent upon initiation of a democratic transition in Venezuela</t>
  </si>
  <si>
    <t>List of countries where we have USDA sales results:</t>
  </si>
  <si>
    <t>Budget</t>
  </si>
  <si>
    <t>USDA OU</t>
  </si>
  <si>
    <t>PA-ID from DIS</t>
  </si>
  <si>
    <t>Activity Name</t>
  </si>
  <si>
    <t>2018</t>
  </si>
  <si>
    <t>2019</t>
  </si>
  <si>
    <t>2020</t>
  </si>
  <si>
    <t>2021</t>
  </si>
  <si>
    <t>2022</t>
  </si>
  <si>
    <t>002557</t>
  </si>
  <si>
    <t>FFPr</t>
  </si>
  <si>
    <t>Nicaragua Catholic Relief Services (CRS)</t>
  </si>
  <si>
    <t>002562</t>
  </si>
  <si>
    <t>Senegal NCBA-CLUSA</t>
  </si>
  <si>
    <t>002563</t>
  </si>
  <si>
    <t>Tanzania SEAF</t>
  </si>
  <si>
    <t>002564</t>
  </si>
  <si>
    <t>Benin Partners for Development</t>
  </si>
  <si>
    <t>002565</t>
  </si>
  <si>
    <t>Benin TechnoServe (TNS)</t>
  </si>
  <si>
    <t>002566</t>
  </si>
  <si>
    <t>Dominican Republic IESC</t>
  </si>
  <si>
    <t>002567</t>
  </si>
  <si>
    <t>Dominican Republic NCBA-CLUSA</t>
  </si>
  <si>
    <t>002568</t>
  </si>
  <si>
    <t>Ghana ACDI/VOCA</t>
  </si>
  <si>
    <t>002570</t>
  </si>
  <si>
    <t>Bangladesh Winrock</t>
  </si>
  <si>
    <t>002571</t>
  </si>
  <si>
    <t>Burkina Faso Lutheran World Relief (LWR)</t>
  </si>
  <si>
    <t>002572</t>
  </si>
  <si>
    <t>Guatemala Counterpart International (CPI)</t>
  </si>
  <si>
    <t>002573</t>
  </si>
  <si>
    <t>Haiti Catholic Relief Services (CRS)</t>
  </si>
  <si>
    <t>002574</t>
  </si>
  <si>
    <t>Malawi Land O'Lakes (LOL)</t>
  </si>
  <si>
    <t>002575</t>
  </si>
  <si>
    <t>Mozambique Land O'Lakes (LOL)</t>
  </si>
  <si>
    <t>002576</t>
  </si>
  <si>
    <t>Pakistan Winrock</t>
  </si>
  <si>
    <t>002577</t>
  </si>
  <si>
    <t>REGIONAL - Guinea Bissau Shelter for Life (SFL)</t>
  </si>
  <si>
    <t>002578</t>
  </si>
  <si>
    <t>Cote d'Ivoire CNFA</t>
  </si>
  <si>
    <t>002579</t>
  </si>
  <si>
    <t>Ethiopia ACDI/VOCA</t>
  </si>
  <si>
    <t>002580</t>
  </si>
  <si>
    <t>Honduras TechnoServe (TNS)</t>
  </si>
  <si>
    <t>002581</t>
  </si>
  <si>
    <t>Laos Winrock</t>
  </si>
  <si>
    <t>002582</t>
  </si>
  <si>
    <t>REGIONAL Senegal Shelter for Life (SFL)</t>
  </si>
  <si>
    <t>002583</t>
  </si>
  <si>
    <t>Sri Lanka IESC</t>
  </si>
  <si>
    <t>002584</t>
  </si>
  <si>
    <t>Cambodia American Soybean Association (ASA)</t>
  </si>
  <si>
    <t>002586</t>
  </si>
  <si>
    <t>Georgia Land O'Lakes (LOL)</t>
  </si>
  <si>
    <t>002587</t>
  </si>
  <si>
    <t>Philippines ACDI/VOCA</t>
  </si>
  <si>
    <t>002588</t>
  </si>
  <si>
    <t>REGIONAL Ecuador TechnoServe (TNS)</t>
  </si>
  <si>
    <t>002589</t>
  </si>
  <si>
    <t>REGIONAL El Salvador TechnoServe (TNS)</t>
  </si>
  <si>
    <t>002590</t>
  </si>
  <si>
    <t>REGIONAL Guatemala TechnoServe (TNS)</t>
  </si>
  <si>
    <t>002591</t>
  </si>
  <si>
    <t>REGIONAL Honduras TechnoServe (TNS)</t>
  </si>
  <si>
    <t>002592</t>
  </si>
  <si>
    <t>REGIONAL Nicaragua TechnoServe (TNS)</t>
  </si>
  <si>
    <t>002593</t>
  </si>
  <si>
    <t>REGIONAL Peru TechnoServe (TNS)</t>
  </si>
  <si>
    <t>002594</t>
  </si>
  <si>
    <t>Ethiopia TechnoServe (TNS)</t>
  </si>
  <si>
    <t>002595</t>
  </si>
  <si>
    <t>Indonesia NCBA-CLUSA</t>
  </si>
  <si>
    <t>002597</t>
  </si>
  <si>
    <t>Philippines Winrock</t>
  </si>
  <si>
    <t>002600</t>
  </si>
  <si>
    <t>LRP</t>
  </si>
  <si>
    <t>Benin Catholic Relief Services (CRS)</t>
  </si>
  <si>
    <t>002603</t>
  </si>
  <si>
    <t>Guatemala Project Concern International (PCI)</t>
  </si>
  <si>
    <t>002604</t>
  </si>
  <si>
    <t>Honduras Catholic Relief Services (CRS)</t>
  </si>
  <si>
    <t>002605</t>
  </si>
  <si>
    <t>Senegal Counterpart International (CPI)</t>
  </si>
  <si>
    <t>002606</t>
  </si>
  <si>
    <t>Burkina Faso Catholic Relief Services (CRS)</t>
  </si>
  <si>
    <t>002607</t>
  </si>
  <si>
    <t>Cambodia World Food Programme (WFP)</t>
  </si>
  <si>
    <t>002608</t>
  </si>
  <si>
    <t>Nicaragua Project Concern International (PCI)</t>
  </si>
  <si>
    <t>002609</t>
  </si>
  <si>
    <t>Tanzania Project Concern International (PCI)</t>
  </si>
  <si>
    <t>002878</t>
  </si>
  <si>
    <t>REGIONAL The Gambia Shelter For Life (SFL)</t>
  </si>
  <si>
    <t>002883</t>
  </si>
  <si>
    <t>Dominican Republic International Executive Service</t>
  </si>
  <si>
    <t>Corps</t>
  </si>
  <si>
    <t>(IESC)</t>
  </si>
  <si>
    <t>002888</t>
  </si>
  <si>
    <t>Cote d'Ivoire TechnoServe (TNS)</t>
  </si>
  <si>
    <t>002889</t>
  </si>
  <si>
    <t>Ghana TechnoServe (TNS)</t>
  </si>
  <si>
    <t>002890</t>
  </si>
  <si>
    <t>Nigeria TechnoServe (TNS)</t>
  </si>
  <si>
    <t>002898</t>
  </si>
  <si>
    <t>Uganda Catholic Relief Services (CRS)</t>
  </si>
  <si>
    <t>002912</t>
  </si>
  <si>
    <t>REGIONAL Benin CNFA</t>
  </si>
  <si>
    <t>002913</t>
  </si>
  <si>
    <t>REGIONAL Burkina Faso CNFA</t>
  </si>
  <si>
    <t>002914</t>
  </si>
  <si>
    <t>REGIONAL Cote d'Ivoire CNFA</t>
  </si>
  <si>
    <t>002915</t>
  </si>
  <si>
    <t>REGIONAL Ghana CNFA</t>
  </si>
  <si>
    <t>002916</t>
  </si>
  <si>
    <t>REGIONAL Nigeria CNFA</t>
  </si>
  <si>
    <t>Total</t>
  </si>
  <si>
    <t>002556</t>
  </si>
  <si>
    <t>FFPr: 2014 El Salvador NCBA-CLUSA</t>
  </si>
  <si>
    <t>002559</t>
  </si>
  <si>
    <t>FFPr: 2014 REGIONAL Kenya CHF</t>
  </si>
  <si>
    <t>002560</t>
  </si>
  <si>
    <t>FFPr: 2014 REGIONAL Malawi CHF</t>
  </si>
  <si>
    <t>002561</t>
  </si>
  <si>
    <t>FFPr: 2014 REGIONAL Tanzania CHF</t>
  </si>
  <si>
    <t>FFPr: 2014 Senegal NCBA-CLUSA</t>
  </si>
  <si>
    <t>FFPr: 2015 Dominican Republic IESC</t>
  </si>
  <si>
    <t>002569</t>
  </si>
  <si>
    <t>FFPr: 2015 Ghana American Soybean Association (ASA)</t>
  </si>
  <si>
    <t>FFPr: 2016 Bangladesh Winrock</t>
  </si>
  <si>
    <t>FFPr: 2016 Burkina Faso Lutheran World Relief (LWR)</t>
  </si>
  <si>
    <t>FFPr: 2016 Guatemala Counterpart International (CPI)</t>
  </si>
  <si>
    <t>FFPr: 2016 Malawi Land O'Lakes (LOL)</t>
  </si>
  <si>
    <t>FFPr: 2016 Mozambique Land O'Lakes (LOL)</t>
  </si>
  <si>
    <t>FFPr: 2016 Pakistan Winrock</t>
  </si>
  <si>
    <t>FFPr: 2017 Cote d'Ivoire CNFA</t>
  </si>
  <si>
    <t>FFPr: 2017 Ethiopia ACDI/VOCA</t>
  </si>
  <si>
    <t>FFPr: 2017 Honduras TechnoServe (TNS)</t>
  </si>
  <si>
    <t>FFPr: 2017 Sri Lanka IESC</t>
  </si>
  <si>
    <t>002598</t>
  </si>
  <si>
    <t>LRP: 2016 Laos World Food Programme (WFP)</t>
  </si>
  <si>
    <t>002599</t>
  </si>
  <si>
    <t>LRP: 2016 Rwanda World Food Programme (WFP)</t>
  </si>
  <si>
    <t>LRP: 2017 Benin Catholic Relief Services (CRS)</t>
  </si>
  <si>
    <t>002601</t>
  </si>
  <si>
    <t>LRP: 2017 Kenya World Food Programme (WFP)</t>
  </si>
  <si>
    <t>002602</t>
  </si>
  <si>
    <t>LRP: 2017 Mozambique World Vision (WV)</t>
  </si>
  <si>
    <t>LRP:2017 Tanzania Project Concern International (PCI)</t>
  </si>
  <si>
    <t>Operating Unit*
All OUs that reported cultivated hectares in FY2021-2022 are listed, plus OUs with over $5 million in USAID budget (Liberia and Regional Office for East Africa). State/OES-VACS was also added.  The IFA OU is all USDA reporting grouped together.</t>
  </si>
  <si>
    <r>
      <rPr>
        <b/>
        <sz val="10"/>
        <color theme="1"/>
        <rFont val="Arial"/>
        <family val="2"/>
      </rPr>
      <t xml:space="preserve">Average 2021-2022 Results for All </t>
    </r>
    <r>
      <rPr>
        <b/>
        <sz val="10"/>
        <color rgb="FF0000FF"/>
        <rFont val="Arial"/>
        <family val="2"/>
      </rPr>
      <t>Cultivated Land</t>
    </r>
    <r>
      <rPr>
        <b/>
        <sz val="10"/>
        <color theme="1"/>
        <rFont val="Arial"/>
        <family val="2"/>
      </rPr>
      <t xml:space="preserve"> Hectares (regardless of climate adaptive methods and technologies)</t>
    </r>
  </si>
  <si>
    <t>Not Included</t>
  </si>
  <si>
    <t>next_pbs</t>
  </si>
  <si>
    <t>Mali N</t>
  </si>
  <si>
    <t>Mali S</t>
  </si>
  <si>
    <t>`</t>
  </si>
  <si>
    <t>last_pbs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</si>
</sst>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quot;#,##0"/>
    <numFmt numFmtId="165" formatCode="0.0%"/>
    <numFmt numFmtId="166" formatCode="#,##0.0"/>
    <numFmt numFmtId="167" formatCode="0.000%"/>
    <numFmt numFmtId="168" formatCode="&quot;$&quot;#,##0.00"/>
    <numFmt numFmtId="169" formatCode="#,##0.0000"/>
    <numFmt numFmtId="170" formatCode="0.000000000000000000000000%"/>
    <numFmt numFmtId="171" formatCode="0.0000%"/>
    <numFmt numFmtId="172" formatCode="#,##0.00;\-#,##0.00"/>
  </numFmts>
  <fonts count="60">
    <font>
      <sz val="10"/>
      <color rgb="FF000000"/>
      <name val="Arial"/>
      <scheme val="minor"/>
    </font>
    <font>
      <b/>
      <u/>
      <sz val="14"/>
      <color rgb="FFFF0000"/>
      <name val="Arial"/>
      <family val="2"/>
    </font>
    <font>
      <sz val="10"/>
      <color theme="1"/>
      <name val="Arial"/>
      <family val="2"/>
      <scheme val="minor"/>
    </font>
    <font>
      <b/>
      <sz val="10"/>
      <color theme="1"/>
      <name val="Arial"/>
      <family val="2"/>
      <scheme val="minor"/>
    </font>
    <font>
      <sz val="10"/>
      <color rgb="FF434343"/>
      <name val="Arial"/>
      <family val="2"/>
      <scheme val="minor"/>
    </font>
    <font>
      <sz val="10"/>
      <color rgb="FF000000"/>
      <name val="Arial"/>
      <family val="2"/>
      <scheme val="minor"/>
    </font>
    <font>
      <b/>
      <sz val="10"/>
      <color rgb="FF000000"/>
      <name val="Arial"/>
      <family val="2"/>
      <scheme val="minor"/>
    </font>
    <font>
      <sz val="10"/>
      <color rgb="FFFF0000"/>
      <name val="Arial"/>
      <family val="2"/>
      <scheme val="minor"/>
    </font>
    <font>
      <u/>
      <sz val="10"/>
      <color rgb="FF0000FF"/>
      <name val="Arial"/>
      <family val="2"/>
    </font>
    <font>
      <b/>
      <sz val="11"/>
      <color rgb="FF000000"/>
      <name val="Calibri"/>
      <family val="2"/>
    </font>
    <font>
      <sz val="11"/>
      <color rgb="FF000000"/>
      <name val="Calibri"/>
      <family val="2"/>
    </font>
    <font>
      <b/>
      <sz val="10"/>
      <color rgb="FFFF0000"/>
      <name val="Arial"/>
      <family val="2"/>
      <scheme val="minor"/>
    </font>
    <font>
      <sz val="10"/>
      <color theme="1"/>
      <name val="Arial"/>
      <family val="2"/>
    </font>
    <font>
      <sz val="11"/>
      <color rgb="FF000000"/>
      <name val="Gill Sans"/>
    </font>
    <font>
      <b/>
      <sz val="11"/>
      <color rgb="FF000000"/>
      <name val="Gill Sans"/>
    </font>
    <font>
      <b/>
      <sz val="11"/>
      <color rgb="FFFF0000"/>
      <name val="Gill Sans"/>
    </font>
    <font>
      <sz val="10"/>
      <color theme="1"/>
      <name val="Gill Sans"/>
    </font>
    <font>
      <sz val="10"/>
      <name val="Arial"/>
      <family val="2"/>
    </font>
    <font>
      <sz val="11"/>
      <color rgb="FFFF0000"/>
      <name val="Gill Sans"/>
    </font>
    <font>
      <sz val="10"/>
      <color rgb="FF000000"/>
      <name val="Arial"/>
      <family val="2"/>
    </font>
    <font>
      <sz val="10"/>
      <color theme="7"/>
      <name val="Arial"/>
      <family val="2"/>
      <scheme val="minor"/>
    </font>
    <font>
      <sz val="10"/>
      <color rgb="FFFF0000"/>
      <name val="Arial"/>
      <family val="2"/>
    </font>
    <font>
      <strike/>
      <sz val="10"/>
      <color theme="1"/>
      <name val="Arial"/>
      <family val="2"/>
      <scheme val="minor"/>
    </font>
    <font>
      <sz val="10"/>
      <color rgb="FF222222"/>
      <name val="Arial"/>
      <family val="2"/>
    </font>
    <font>
      <sz val="11"/>
      <color rgb="FF000000"/>
      <name val="&quot;docs-Gill Sans&quot;"/>
    </font>
    <font>
      <sz val="11"/>
      <color rgb="FF000000"/>
      <name val="Docs-Calibri"/>
    </font>
    <font>
      <sz val="11"/>
      <color theme="1"/>
      <name val="Calibri"/>
      <family val="2"/>
    </font>
    <font>
      <b/>
      <sz val="11"/>
      <color rgb="FFCCCCCC"/>
      <name val="Gill Sans"/>
    </font>
    <font>
      <b/>
      <sz val="11"/>
      <color rgb="FFB7B7B7"/>
      <name val="Gill Sans"/>
    </font>
    <font>
      <sz val="11"/>
      <color rgb="FFCCCCCC"/>
      <name val="Gill Sans"/>
    </font>
    <font>
      <sz val="11"/>
      <color rgb="FFB7B7B7"/>
      <name val="Gill Sans"/>
    </font>
    <font>
      <sz val="10"/>
      <color rgb="FFCCCCCC"/>
      <name val="Gill Sans"/>
    </font>
    <font>
      <sz val="10"/>
      <color rgb="FFB7B7B7"/>
      <name val="Gill Sans"/>
    </font>
    <font>
      <b/>
      <sz val="14"/>
      <color rgb="FF000000"/>
      <name val="Gill Sans"/>
    </font>
    <font>
      <b/>
      <sz val="9"/>
      <color rgb="FF000000"/>
      <name val="Gill Sans"/>
    </font>
    <font>
      <i/>
      <sz val="11"/>
      <color rgb="FFFF0000"/>
      <name val="Gill Sans"/>
    </font>
    <font>
      <b/>
      <i/>
      <sz val="9"/>
      <color rgb="FF000000"/>
      <name val="Gill Sans"/>
    </font>
    <font>
      <i/>
      <sz val="9"/>
      <color rgb="FFFF0000"/>
      <name val="Gill Sans"/>
    </font>
    <font>
      <b/>
      <sz val="11"/>
      <color theme="1"/>
      <name val="Gill Sans"/>
    </font>
    <font>
      <sz val="11"/>
      <color theme="1"/>
      <name val="Gill Sans"/>
    </font>
    <font>
      <sz val="11"/>
      <color theme="7"/>
      <name val="Gill Sans"/>
    </font>
    <font>
      <sz val="10"/>
      <color theme="7"/>
      <name val="Gill Sans"/>
    </font>
    <font>
      <strike/>
      <sz val="11"/>
      <color theme="1"/>
      <name val="Gill Sans"/>
    </font>
    <font>
      <strike/>
      <sz val="10"/>
      <color theme="1"/>
      <name val="Gill Sans"/>
    </font>
    <font>
      <sz val="14"/>
      <color rgb="FF000000"/>
      <name val="Gill Sans"/>
    </font>
    <font>
      <sz val="10"/>
      <color rgb="FF000000"/>
      <name val="Calibri"/>
      <family val="2"/>
    </font>
    <font>
      <sz val="10"/>
      <color rgb="FF000000"/>
      <name val="Gill Sans"/>
    </font>
    <font>
      <sz val="10"/>
      <color theme="1"/>
      <name val="Gill Sans"/>
    </font>
    <font>
      <b/>
      <sz val="10"/>
      <color rgb="FF000000"/>
      <name val="Arial"/>
      <family val="2"/>
    </font>
    <font>
      <sz val="10"/>
      <color rgb="FF1B1B1B"/>
      <name val="Arial"/>
      <family val="2"/>
    </font>
    <font>
      <strike/>
      <sz val="10"/>
      <color rgb="FFFF0000"/>
      <name val="Arial"/>
      <family val="2"/>
      <scheme val="minor"/>
    </font>
    <font>
      <sz val="10"/>
      <color rgb="FF162E52"/>
      <name val="&quot;Merriweather Web&quot;"/>
    </font>
    <font>
      <sz val="10"/>
      <color rgb="FF1B1B1B"/>
      <name val="&quot;Source Sans Pro Web&quot;"/>
    </font>
    <font>
      <sz val="9"/>
      <color rgb="FF666666"/>
      <name val="&quot;Gill Sans&quot;"/>
    </font>
    <font>
      <sz val="9"/>
      <color rgb="FF333333"/>
      <name val="&quot;Gill Sans&quot;"/>
    </font>
    <font>
      <b/>
      <sz val="14"/>
      <color rgb="FFFF0000"/>
      <name val="Arial"/>
      <family val="2"/>
    </font>
    <font>
      <i/>
      <sz val="12"/>
      <color rgb="FF000000"/>
      <name val="Arial"/>
      <family val="2"/>
    </font>
    <font>
      <b/>
      <sz val="10"/>
      <color theme="1"/>
      <name val="Arial"/>
      <family val="2"/>
    </font>
    <font>
      <b/>
      <sz val="10"/>
      <color rgb="FF0000FF"/>
      <name val="Arial"/>
      <family val="2"/>
    </font>
    <font>
      <u/>
      <sz val="10"/>
      <color rgb="FF1155CC"/>
      <name val="Arial"/>
      <family val="2"/>
    </font>
  </fonts>
  <fills count="18">
    <fill>
      <patternFill patternType="none"/>
    </fill>
    <fill>
      <patternFill patternType="gray125"/>
    </fill>
    <fill>
      <patternFill patternType="solid">
        <fgColor rgb="FF666666"/>
        <bgColor rgb="FF666666"/>
      </patternFill>
    </fill>
    <fill>
      <patternFill patternType="solid">
        <fgColor rgb="FFFFF2CC"/>
        <bgColor rgb="FFFFF2CC"/>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00FFFF"/>
        <bgColor rgb="FF00FFFF"/>
      </patternFill>
    </fill>
    <fill>
      <patternFill patternType="solid">
        <fgColor rgb="FFF3F3F3"/>
        <bgColor rgb="FFF3F3F3"/>
      </patternFill>
    </fill>
    <fill>
      <patternFill patternType="solid">
        <fgColor rgb="FFFFFF00"/>
        <bgColor rgb="FFFFFF00"/>
      </patternFill>
    </fill>
    <fill>
      <patternFill patternType="solid">
        <fgColor rgb="FFD0E0E3"/>
        <bgColor rgb="FFD0E0E3"/>
      </patternFill>
    </fill>
    <fill>
      <patternFill patternType="solid">
        <fgColor rgb="FFCCCCCC"/>
        <bgColor rgb="FFCCCCCC"/>
      </patternFill>
    </fill>
    <fill>
      <patternFill patternType="solid">
        <fgColor rgb="FFD9D9D9"/>
        <bgColor rgb="FFD9D9D9"/>
      </patternFill>
    </fill>
    <fill>
      <patternFill patternType="solid">
        <fgColor rgb="FFFFFFFF"/>
        <bgColor rgb="FFFFFFFF"/>
      </patternFill>
    </fill>
    <fill>
      <patternFill patternType="solid">
        <fgColor rgb="FFFF0000"/>
        <bgColor rgb="FFFF0000"/>
      </patternFill>
    </fill>
    <fill>
      <patternFill patternType="solid">
        <fgColor rgb="FFEA9999"/>
        <bgColor rgb="FFEA9999"/>
      </patternFill>
    </fill>
    <fill>
      <patternFill patternType="solid">
        <fgColor rgb="FFF9CB9C"/>
        <bgColor rgb="FFF9CB9C"/>
      </patternFill>
    </fill>
    <fill>
      <patternFill patternType="solid">
        <fgColor rgb="FF434343"/>
        <bgColor rgb="FF434343"/>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double">
        <color rgb="FF000000"/>
      </left>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top/>
      <bottom style="double">
        <color rgb="FF000000"/>
      </bottom>
      <diagonal/>
    </border>
    <border>
      <left style="double">
        <color rgb="FF000000"/>
      </left>
      <right/>
      <top/>
      <bottom style="double">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1B1B1B"/>
      </left>
      <right style="thin">
        <color rgb="FF1B1B1B"/>
      </right>
      <top style="thin">
        <color rgb="FF1B1B1B"/>
      </top>
      <bottom style="thin">
        <color rgb="FF1B1B1B"/>
      </bottom>
      <diagonal/>
    </border>
    <border>
      <left style="thin">
        <color rgb="FF000000"/>
      </left>
      <right style="thin">
        <color rgb="FF000000"/>
      </right>
      <top/>
      <bottom/>
      <diagonal/>
    </border>
  </borders>
  <cellStyleXfs count="1">
    <xf numFmtId="0" fontId="0" fillId="0" borderId="0"/>
  </cellStyleXfs>
  <cellXfs count="437">
    <xf numFmtId="0" fontId="0" fillId="0" borderId="0" xfId="0"/>
    <xf numFmtId="0" fontId="2" fillId="0" borderId="0" xfId="0" applyFont="1" applyAlignment="1">
      <alignment vertical="center" wrapText="1"/>
    </xf>
    <xf numFmtId="0" fontId="3" fillId="0" borderId="1" xfId="0" applyFont="1" applyBorder="1" applyAlignment="1">
      <alignment vertical="center" wrapText="1"/>
    </xf>
    <xf numFmtId="0" fontId="2" fillId="0" borderId="1" xfId="0" quotePrefix="1" applyFont="1" applyBorder="1" applyAlignment="1">
      <alignment vertical="center" wrapText="1"/>
    </xf>
    <xf numFmtId="0" fontId="2" fillId="0" borderId="1" xfId="0" applyFont="1" applyBorder="1" applyAlignment="1">
      <alignment vertical="center" wrapText="1"/>
    </xf>
    <xf numFmtId="0" fontId="2" fillId="2" borderId="1" xfId="0" applyFont="1" applyFill="1" applyBorder="1" applyAlignment="1">
      <alignment vertical="center" wrapText="1"/>
    </xf>
    <xf numFmtId="11" fontId="2" fillId="0" borderId="0" xfId="0" applyNumberFormat="1" applyFont="1"/>
    <xf numFmtId="11" fontId="2" fillId="0" borderId="0" xfId="0" applyNumberFormat="1" applyFont="1" applyAlignment="1">
      <alignment wrapText="1"/>
    </xf>
    <xf numFmtId="164" fontId="2" fillId="0" borderId="0" xfId="0" applyNumberFormat="1" applyFont="1" applyAlignment="1">
      <alignment wrapText="1"/>
    </xf>
    <xf numFmtId="9" fontId="2" fillId="0" borderId="0" xfId="0" applyNumberFormat="1" applyFont="1" applyAlignment="1">
      <alignment horizontal="left" wrapText="1"/>
    </xf>
    <xf numFmtId="9" fontId="2" fillId="0" borderId="0" xfId="0" applyNumberFormat="1" applyFont="1" applyAlignment="1">
      <alignment wrapText="1"/>
    </xf>
    <xf numFmtId="3" fontId="4" fillId="0" borderId="0" xfId="0" applyNumberFormat="1" applyFont="1" applyAlignment="1">
      <alignment wrapText="1"/>
    </xf>
    <xf numFmtId="3" fontId="2" fillId="0" borderId="0" xfId="0" applyNumberFormat="1" applyFont="1" applyAlignment="1">
      <alignment wrapText="1"/>
    </xf>
    <xf numFmtId="3" fontId="2" fillId="3" borderId="0" xfId="0" applyNumberFormat="1" applyFont="1" applyFill="1" applyAlignment="1">
      <alignment wrapText="1"/>
    </xf>
    <xf numFmtId="0" fontId="2" fillId="0" borderId="0" xfId="0" applyFont="1" applyAlignment="1">
      <alignment wrapText="1"/>
    </xf>
    <xf numFmtId="9" fontId="5" fillId="0" borderId="0" xfId="0" applyNumberFormat="1" applyFont="1" applyAlignment="1">
      <alignment wrapText="1"/>
    </xf>
    <xf numFmtId="11" fontId="3" fillId="0" borderId="2" xfId="0" applyNumberFormat="1" applyFont="1" applyBorder="1" applyAlignment="1">
      <alignment wrapText="1"/>
    </xf>
    <xf numFmtId="4" fontId="3" fillId="0" borderId="2" xfId="0" applyNumberFormat="1" applyFont="1" applyBorder="1" applyAlignment="1">
      <alignment wrapText="1"/>
    </xf>
    <xf numFmtId="11" fontId="3" fillId="0" borderId="2" xfId="0" applyNumberFormat="1" applyFont="1" applyBorder="1" applyAlignment="1">
      <alignment horizontal="center" wrapText="1"/>
    </xf>
    <xf numFmtId="9" fontId="6" fillId="0" borderId="2" xfId="0" applyNumberFormat="1" applyFont="1" applyBorder="1" applyAlignment="1">
      <alignment wrapText="1"/>
    </xf>
    <xf numFmtId="0" fontId="3" fillId="0" borderId="2" xfId="0" applyFont="1" applyBorder="1" applyAlignment="1">
      <alignment wrapText="1"/>
    </xf>
    <xf numFmtId="3" fontId="3" fillId="0" borderId="2" xfId="0" applyNumberFormat="1" applyFont="1" applyBorder="1" applyAlignment="1">
      <alignment wrapText="1"/>
    </xf>
    <xf numFmtId="3" fontId="3" fillId="3" borderId="2" xfId="0" applyNumberFormat="1" applyFont="1" applyFill="1" applyBorder="1" applyAlignment="1">
      <alignment wrapText="1"/>
    </xf>
    <xf numFmtId="11" fontId="3" fillId="0" borderId="0" xfId="0" applyNumberFormat="1" applyFont="1" applyAlignment="1">
      <alignment wrapText="1"/>
    </xf>
    <xf numFmtId="0" fontId="3" fillId="0" borderId="0" xfId="0" applyFont="1" applyAlignment="1">
      <alignment wrapText="1"/>
    </xf>
    <xf numFmtId="0" fontId="7" fillId="0" borderId="0" xfId="0" applyFont="1"/>
    <xf numFmtId="3" fontId="7" fillId="0" borderId="0" xfId="0" applyNumberFormat="1" applyFont="1" applyAlignment="1">
      <alignment wrapText="1"/>
    </xf>
    <xf numFmtId="165" fontId="7" fillId="0" borderId="0" xfId="0" applyNumberFormat="1" applyFont="1" applyAlignment="1">
      <alignment wrapText="1"/>
    </xf>
    <xf numFmtId="3" fontId="7" fillId="0" borderId="0" xfId="0" applyNumberFormat="1" applyFont="1" applyAlignment="1">
      <alignment horizontal="center" wrapText="1"/>
    </xf>
    <xf numFmtId="3" fontId="7" fillId="0" borderId="0" xfId="0" applyNumberFormat="1" applyFont="1" applyAlignment="1">
      <alignment horizontal="right" wrapText="1"/>
    </xf>
    <xf numFmtId="9" fontId="7" fillId="0" borderId="0" xfId="0" applyNumberFormat="1" applyFont="1"/>
    <xf numFmtId="3" fontId="7" fillId="0" borderId="0" xfId="0" applyNumberFormat="1" applyFont="1"/>
    <xf numFmtId="3" fontId="7" fillId="3" borderId="0" xfId="0" applyNumberFormat="1" applyFont="1" applyFill="1"/>
    <xf numFmtId="9" fontId="5" fillId="0" borderId="0" xfId="0" applyNumberFormat="1" applyFont="1"/>
    <xf numFmtId="0" fontId="7" fillId="0" borderId="0" xfId="0" applyFont="1" applyAlignment="1">
      <alignment wrapText="1"/>
    </xf>
    <xf numFmtId="0" fontId="2" fillId="0" borderId="0" xfId="0" applyFont="1"/>
    <xf numFmtId="11" fontId="7" fillId="0" borderId="0" xfId="0" applyNumberFormat="1" applyFont="1"/>
    <xf numFmtId="165" fontId="2" fillId="0" borderId="0" xfId="0" applyNumberFormat="1" applyFont="1" applyAlignment="1">
      <alignment wrapText="1"/>
    </xf>
    <xf numFmtId="10" fontId="2" fillId="0" borderId="0" xfId="0" applyNumberFormat="1" applyFont="1"/>
    <xf numFmtId="166" fontId="2" fillId="0" borderId="0" xfId="0" applyNumberFormat="1" applyFont="1" applyAlignment="1">
      <alignment horizontal="center" wrapText="1"/>
    </xf>
    <xf numFmtId="3" fontId="2" fillId="0" borderId="0" xfId="0" applyNumberFormat="1" applyFont="1" applyAlignment="1">
      <alignment horizontal="right" wrapText="1"/>
    </xf>
    <xf numFmtId="0" fontId="4" fillId="4" borderId="0" xfId="0" applyFont="1" applyFill="1"/>
    <xf numFmtId="3" fontId="2" fillId="0" borderId="0" xfId="0" applyNumberFormat="1" applyFont="1"/>
    <xf numFmtId="0" fontId="4" fillId="5" borderId="0" xfId="0" applyFont="1" applyFill="1"/>
    <xf numFmtId="0" fontId="2" fillId="4" borderId="0" xfId="0" applyFont="1" applyFill="1" applyAlignment="1">
      <alignment wrapText="1"/>
    </xf>
    <xf numFmtId="0" fontId="2" fillId="6" borderId="0" xfId="0" applyFont="1" applyFill="1"/>
    <xf numFmtId="0" fontId="4" fillId="0" borderId="0" xfId="0" applyFont="1"/>
    <xf numFmtId="0" fontId="2" fillId="6" borderId="0" xfId="0" applyFont="1" applyFill="1" applyAlignment="1">
      <alignment wrapText="1"/>
    </xf>
    <xf numFmtId="0" fontId="2" fillId="3" borderId="0" xfId="0" applyFont="1" applyFill="1" applyAlignment="1">
      <alignment wrapText="1"/>
    </xf>
    <xf numFmtId="0" fontId="2" fillId="5" borderId="0" xfId="0" applyFont="1" applyFill="1" applyAlignment="1">
      <alignment wrapText="1"/>
    </xf>
    <xf numFmtId="0" fontId="8" fillId="0" borderId="0" xfId="0" applyFont="1" applyAlignment="1">
      <alignment wrapText="1"/>
    </xf>
    <xf numFmtId="10" fontId="2" fillId="0" borderId="0" xfId="0" applyNumberFormat="1" applyFont="1" applyAlignment="1">
      <alignment wrapText="1"/>
    </xf>
    <xf numFmtId="0" fontId="2" fillId="7" borderId="0" xfId="0" applyFont="1" applyFill="1" applyAlignment="1">
      <alignment wrapText="1"/>
    </xf>
    <xf numFmtId="165" fontId="5" fillId="0" borderId="0" xfId="0" applyNumberFormat="1" applyFont="1"/>
    <xf numFmtId="9" fontId="2" fillId="0" borderId="0" xfId="0" applyNumberFormat="1" applyFont="1"/>
    <xf numFmtId="3" fontId="4" fillId="0" borderId="0" xfId="0" applyNumberFormat="1" applyFont="1"/>
    <xf numFmtId="0" fontId="2" fillId="3" borderId="0" xfId="0" applyFont="1" applyFill="1"/>
    <xf numFmtId="10" fontId="7" fillId="0" borderId="0" xfId="0" applyNumberFormat="1" applyFont="1" applyAlignment="1">
      <alignment wrapText="1"/>
    </xf>
    <xf numFmtId="165" fontId="7" fillId="0" borderId="0" xfId="0" applyNumberFormat="1" applyFont="1"/>
    <xf numFmtId="0" fontId="7" fillId="3" borderId="0" xfId="0" applyFont="1" applyFill="1"/>
    <xf numFmtId="10" fontId="7" fillId="0" borderId="0" xfId="0" applyNumberFormat="1" applyFont="1"/>
    <xf numFmtId="9" fontId="2" fillId="0" borderId="0" xfId="0" applyNumberFormat="1" applyFont="1" applyAlignment="1">
      <alignment horizontal="center" wrapText="1"/>
    </xf>
    <xf numFmtId="0" fontId="3" fillId="8" borderId="0" xfId="0" applyFont="1" applyFill="1"/>
    <xf numFmtId="3" fontId="9" fillId="0" borderId="0" xfId="0" applyNumberFormat="1" applyFont="1" applyAlignment="1">
      <alignment horizontal="right"/>
    </xf>
    <xf numFmtId="3" fontId="9" fillId="8" borderId="0" xfId="0" applyNumberFormat="1" applyFont="1" applyFill="1" applyAlignment="1">
      <alignment horizontal="right"/>
    </xf>
    <xf numFmtId="11" fontId="9" fillId="0" borderId="0" xfId="0" applyNumberFormat="1" applyFont="1" applyAlignment="1">
      <alignment horizontal="right"/>
    </xf>
    <xf numFmtId="11" fontId="9" fillId="8" borderId="0" xfId="0" applyNumberFormat="1" applyFont="1" applyFill="1" applyAlignment="1">
      <alignment horizontal="right"/>
    </xf>
    <xf numFmtId="0" fontId="3" fillId="8" borderId="0" xfId="0" applyFont="1" applyFill="1" applyAlignment="1">
      <alignment horizontal="right"/>
    </xf>
    <xf numFmtId="0" fontId="10" fillId="8" borderId="0" xfId="0" applyFont="1" applyFill="1"/>
    <xf numFmtId="3" fontId="10" fillId="0" borderId="0" xfId="0" applyNumberFormat="1" applyFont="1" applyAlignment="1">
      <alignment horizontal="right"/>
    </xf>
    <xf numFmtId="3" fontId="10" fillId="8" borderId="0" xfId="0" applyNumberFormat="1" applyFont="1" applyFill="1" applyAlignment="1">
      <alignment horizontal="right"/>
    </xf>
    <xf numFmtId="4" fontId="10" fillId="0" borderId="0" xfId="0" applyNumberFormat="1" applyFont="1" applyAlignment="1">
      <alignment horizontal="right"/>
    </xf>
    <xf numFmtId="4" fontId="10" fillId="8" borderId="0" xfId="0" applyNumberFormat="1" applyFont="1" applyFill="1" applyAlignment="1">
      <alignment horizontal="right"/>
    </xf>
    <xf numFmtId="0" fontId="10" fillId="8" borderId="0" xfId="0" applyFont="1" applyFill="1" applyAlignment="1">
      <alignment horizontal="right"/>
    </xf>
    <xf numFmtId="0" fontId="10" fillId="9" borderId="0" xfId="0" applyFont="1" applyFill="1"/>
    <xf numFmtId="0" fontId="2" fillId="0" borderId="0" xfId="0" applyFont="1" applyAlignment="1">
      <alignment horizontal="right"/>
    </xf>
    <xf numFmtId="0" fontId="3" fillId="0" borderId="0" xfId="0" applyFont="1" applyAlignment="1">
      <alignment horizontal="right"/>
    </xf>
    <xf numFmtId="0" fontId="3" fillId="0" borderId="0" xfId="0" applyFont="1"/>
    <xf numFmtId="0" fontId="2" fillId="8" borderId="0" xfId="0" applyFont="1" applyFill="1"/>
    <xf numFmtId="0" fontId="2" fillId="8" borderId="0" xfId="0" applyFont="1" applyFill="1" applyAlignment="1">
      <alignment horizontal="right"/>
    </xf>
    <xf numFmtId="11" fontId="2" fillId="8" borderId="0" xfId="0" applyNumberFormat="1" applyFont="1" applyFill="1" applyAlignment="1">
      <alignment horizontal="right"/>
    </xf>
    <xf numFmtId="0" fontId="2" fillId="9" borderId="0" xfId="0" applyFont="1" applyFill="1"/>
    <xf numFmtId="0" fontId="2" fillId="9" borderId="0" xfId="0" applyFont="1" applyFill="1" applyAlignment="1">
      <alignment horizontal="right"/>
    </xf>
    <xf numFmtId="0" fontId="10" fillId="0" borderId="0" xfId="0" applyFont="1"/>
    <xf numFmtId="0" fontId="12" fillId="0" borderId="0" xfId="0" applyFont="1"/>
    <xf numFmtId="0" fontId="10" fillId="0" borderId="0" xfId="0" applyFont="1" applyAlignment="1">
      <alignment horizontal="right"/>
    </xf>
    <xf numFmtId="0" fontId="13" fillId="0" borderId="1" xfId="0" applyFont="1" applyBorder="1" applyAlignment="1">
      <alignment vertical="top"/>
    </xf>
    <xf numFmtId="0" fontId="13" fillId="0" borderId="0" xfId="0" applyFont="1" applyAlignment="1">
      <alignment vertical="top"/>
    </xf>
    <xf numFmtId="11" fontId="14" fillId="0" borderId="3" xfId="0" applyNumberFormat="1" applyFont="1" applyBorder="1" applyAlignment="1">
      <alignment horizontal="left" vertical="top" wrapText="1"/>
    </xf>
    <xf numFmtId="11" fontId="14" fillId="0" borderId="4" xfId="0" applyNumberFormat="1" applyFont="1" applyBorder="1" applyAlignment="1">
      <alignment horizontal="left" vertical="top" wrapText="1"/>
    </xf>
    <xf numFmtId="11" fontId="14" fillId="0" borderId="5" xfId="0" applyNumberFormat="1" applyFont="1" applyBorder="1" applyAlignment="1">
      <alignment horizontal="left" vertical="top" wrapText="1"/>
    </xf>
    <xf numFmtId="11" fontId="15" fillId="0" borderId="0" xfId="0" applyNumberFormat="1" applyFont="1" applyAlignment="1">
      <alignment horizontal="left" vertical="top"/>
    </xf>
    <xf numFmtId="11" fontId="14" fillId="0" borderId="0" xfId="0" applyNumberFormat="1" applyFont="1" applyAlignment="1">
      <alignment horizontal="center" vertical="top" wrapText="1"/>
    </xf>
    <xf numFmtId="11" fontId="14" fillId="0" borderId="0" xfId="0" applyNumberFormat="1" applyFont="1" applyAlignment="1">
      <alignment horizontal="left" vertical="top" wrapText="1"/>
    </xf>
    <xf numFmtId="164" fontId="14" fillId="0" borderId="6" xfId="0" applyNumberFormat="1" applyFont="1" applyBorder="1" applyAlignment="1">
      <alignment horizontal="right" vertical="top"/>
    </xf>
    <xf numFmtId="9" fontId="13" fillId="10" borderId="0" xfId="0" applyNumberFormat="1" applyFont="1" applyFill="1" applyAlignment="1">
      <alignment horizontal="right" vertical="top"/>
    </xf>
    <xf numFmtId="3" fontId="2" fillId="0" borderId="7" xfId="0" applyNumberFormat="1" applyFont="1" applyBorder="1" applyAlignment="1">
      <alignment horizontal="right" vertical="top" wrapText="1"/>
    </xf>
    <xf numFmtId="3" fontId="13" fillId="0" borderId="8" xfId="0" applyNumberFormat="1" applyFont="1" applyBorder="1" applyAlignment="1">
      <alignment horizontal="right" vertical="top" wrapText="1"/>
    </xf>
    <xf numFmtId="3" fontId="13" fillId="0" borderId="9" xfId="0" applyNumberFormat="1" applyFont="1" applyBorder="1" applyAlignment="1">
      <alignment horizontal="right" vertical="top" wrapText="1"/>
    </xf>
    <xf numFmtId="11" fontId="15" fillId="0" borderId="0" xfId="0" applyNumberFormat="1" applyFont="1" applyAlignment="1">
      <alignment horizontal="center" vertical="top" wrapText="1"/>
    </xf>
    <xf numFmtId="3" fontId="13" fillId="0" borderId="0" xfId="0" applyNumberFormat="1" applyFont="1" applyAlignment="1">
      <alignment horizontal="right" vertical="top" wrapText="1"/>
    </xf>
    <xf numFmtId="9" fontId="16" fillId="0" borderId="0" xfId="0" applyNumberFormat="1" applyFont="1"/>
    <xf numFmtId="11" fontId="13" fillId="0" borderId="10" xfId="0" applyNumberFormat="1" applyFont="1" applyBorder="1" applyAlignment="1">
      <alignment horizontal="left" vertical="top" wrapText="1"/>
    </xf>
    <xf numFmtId="11" fontId="15" fillId="0" borderId="10" xfId="0" applyNumberFormat="1" applyFont="1" applyBorder="1" applyAlignment="1">
      <alignment horizontal="center" vertical="top" wrapText="1"/>
    </xf>
    <xf numFmtId="11" fontId="14" fillId="0" borderId="10" xfId="0" applyNumberFormat="1" applyFont="1" applyBorder="1" applyAlignment="1">
      <alignment horizontal="center" vertical="top" wrapText="1"/>
    </xf>
    <xf numFmtId="0" fontId="2" fillId="0" borderId="10" xfId="0" applyFont="1" applyBorder="1" applyAlignment="1">
      <alignment wrapText="1"/>
    </xf>
    <xf numFmtId="164" fontId="14" fillId="0" borderId="11" xfId="0" applyNumberFormat="1" applyFont="1" applyBorder="1" applyAlignment="1">
      <alignment horizontal="right" vertical="top"/>
    </xf>
    <xf numFmtId="3" fontId="16" fillId="10" borderId="10" xfId="0" applyNumberFormat="1" applyFont="1" applyFill="1" applyBorder="1" applyAlignment="1">
      <alignment horizontal="right" vertical="top"/>
    </xf>
    <xf numFmtId="11" fontId="14" fillId="0" borderId="12" xfId="0" applyNumberFormat="1" applyFont="1" applyBorder="1" applyAlignment="1">
      <alignment horizontal="left" vertical="top" wrapText="1"/>
    </xf>
    <xf numFmtId="11" fontId="15" fillId="0" borderId="12" xfId="0" applyNumberFormat="1" applyFont="1" applyBorder="1" applyAlignment="1">
      <alignment horizontal="left" vertical="top" wrapText="1"/>
    </xf>
    <xf numFmtId="11" fontId="14" fillId="10" borderId="12" xfId="0" applyNumberFormat="1" applyFont="1" applyFill="1" applyBorder="1" applyAlignment="1">
      <alignment horizontal="left" vertical="top" wrapText="1"/>
    </xf>
    <xf numFmtId="0" fontId="13" fillId="13" borderId="1" xfId="0" applyFont="1" applyFill="1" applyBorder="1" applyAlignment="1">
      <alignment vertical="top"/>
    </xf>
    <xf numFmtId="3" fontId="18" fillId="0" borderId="1" xfId="0" applyNumberFormat="1" applyFont="1" applyBorder="1" applyAlignment="1">
      <alignment horizontal="right" vertical="top"/>
    </xf>
    <xf numFmtId="3" fontId="13" fillId="13" borderId="1" xfId="0" applyNumberFormat="1" applyFont="1" applyFill="1" applyBorder="1"/>
    <xf numFmtId="3" fontId="13" fillId="0" borderId="1" xfId="0" applyNumberFormat="1" applyFont="1" applyBorder="1" applyAlignment="1">
      <alignment horizontal="right" vertical="top"/>
    </xf>
    <xf numFmtId="10" fontId="13" fillId="0" borderId="1" xfId="0" applyNumberFormat="1" applyFont="1" applyBorder="1" applyAlignment="1">
      <alignment horizontal="right" vertical="top"/>
    </xf>
    <xf numFmtId="3" fontId="13" fillId="0" borderId="1" xfId="0" applyNumberFormat="1" applyFont="1" applyBorder="1" applyAlignment="1">
      <alignment horizontal="right" vertical="top" wrapText="1"/>
    </xf>
    <xf numFmtId="167" fontId="13" fillId="0" borderId="1" xfId="0" applyNumberFormat="1" applyFont="1" applyBorder="1" applyAlignment="1">
      <alignment horizontal="right" vertical="top"/>
    </xf>
    <xf numFmtId="0" fontId="13" fillId="9" borderId="1" xfId="0" applyFont="1" applyFill="1" applyBorder="1" applyAlignment="1">
      <alignment vertical="top"/>
    </xf>
    <xf numFmtId="0" fontId="10" fillId="0" borderId="1" xfId="0" applyFont="1" applyBorder="1"/>
    <xf numFmtId="0" fontId="10" fillId="8" borderId="1" xfId="0" applyFont="1" applyFill="1" applyBorder="1"/>
    <xf numFmtId="3" fontId="10" fillId="0" borderId="1" xfId="0" applyNumberFormat="1" applyFont="1" applyBorder="1"/>
    <xf numFmtId="3" fontId="10" fillId="8" borderId="1" xfId="0" applyNumberFormat="1" applyFont="1" applyFill="1" applyBorder="1"/>
    <xf numFmtId="11" fontId="2" fillId="4" borderId="0" xfId="0" applyNumberFormat="1" applyFont="1" applyFill="1" applyAlignment="1">
      <alignment wrapText="1"/>
    </xf>
    <xf numFmtId="9" fontId="19" fillId="13" borderId="0" xfId="0" applyNumberFormat="1" applyFont="1" applyFill="1" applyAlignment="1">
      <alignment horizontal="left"/>
    </xf>
    <xf numFmtId="3" fontId="2" fillId="0" borderId="0" xfId="0" applyNumberFormat="1" applyFont="1" applyAlignment="1">
      <alignment horizontal="left" wrapText="1"/>
    </xf>
    <xf numFmtId="9" fontId="3" fillId="0" borderId="2" xfId="0" applyNumberFormat="1" applyFont="1" applyBorder="1" applyAlignment="1">
      <alignment wrapText="1"/>
    </xf>
    <xf numFmtId="164" fontId="3" fillId="3" borderId="2" xfId="0" applyNumberFormat="1" applyFont="1" applyFill="1" applyBorder="1" applyAlignment="1">
      <alignment wrapText="1"/>
    </xf>
    <xf numFmtId="0" fontId="3" fillId="0" borderId="2" xfId="0" applyFont="1" applyBorder="1"/>
    <xf numFmtId="11" fontId="7" fillId="0" borderId="0" xfId="0" applyNumberFormat="1" applyFont="1" applyAlignment="1">
      <alignment vertical="top" wrapText="1"/>
    </xf>
    <xf numFmtId="3" fontId="7" fillId="0" borderId="0" xfId="0" applyNumberFormat="1" applyFont="1" applyAlignment="1">
      <alignment vertical="top" wrapText="1"/>
    </xf>
    <xf numFmtId="10" fontId="7" fillId="0" borderId="0" xfId="0" applyNumberFormat="1" applyFont="1" applyAlignment="1">
      <alignment vertical="top" wrapText="1"/>
    </xf>
    <xf numFmtId="4" fontId="7" fillId="0" borderId="0" xfId="0" applyNumberFormat="1" applyFont="1" applyAlignment="1">
      <alignment vertical="top" wrapText="1"/>
    </xf>
    <xf numFmtId="164" fontId="7" fillId="0" borderId="0" xfId="0" applyNumberFormat="1" applyFont="1" applyAlignment="1">
      <alignment vertical="top" wrapText="1"/>
    </xf>
    <xf numFmtId="9" fontId="7" fillId="0" borderId="0" xfId="0" applyNumberFormat="1" applyFont="1" applyAlignment="1">
      <alignment vertical="top" wrapText="1"/>
    </xf>
    <xf numFmtId="0" fontId="7" fillId="0" borderId="0" xfId="0" applyFont="1" applyAlignment="1">
      <alignment vertical="top" wrapText="1"/>
    </xf>
    <xf numFmtId="164" fontId="7" fillId="3" borderId="0" xfId="0" applyNumberFormat="1" applyFont="1" applyFill="1" applyAlignment="1">
      <alignment vertical="top" wrapText="1"/>
    </xf>
    <xf numFmtId="0" fontId="7" fillId="12" borderId="0" xfId="0" applyFont="1" applyFill="1" applyAlignment="1">
      <alignment vertical="top" wrapText="1"/>
    </xf>
    <xf numFmtId="11" fontId="2" fillId="0" borderId="0" xfId="0" applyNumberFormat="1" applyFont="1" applyAlignment="1">
      <alignment vertical="top" wrapText="1"/>
    </xf>
    <xf numFmtId="3" fontId="2" fillId="0" borderId="0" xfId="0" applyNumberFormat="1" applyFont="1" applyAlignment="1">
      <alignment vertical="top" wrapText="1"/>
    </xf>
    <xf numFmtId="10" fontId="2" fillId="0" borderId="0" xfId="0" applyNumberFormat="1" applyFont="1" applyAlignment="1">
      <alignment vertical="top" wrapText="1"/>
    </xf>
    <xf numFmtId="10" fontId="5" fillId="0" borderId="0" xfId="0" applyNumberFormat="1" applyFont="1" applyAlignment="1">
      <alignment vertical="top" wrapText="1"/>
    </xf>
    <xf numFmtId="166" fontId="2" fillId="0" borderId="0" xfId="0" applyNumberFormat="1" applyFont="1" applyAlignment="1">
      <alignment vertical="top" wrapText="1"/>
    </xf>
    <xf numFmtId="164" fontId="2" fillId="0" borderId="0" xfId="0" applyNumberFormat="1" applyFont="1" applyAlignment="1">
      <alignment vertical="top" wrapText="1"/>
    </xf>
    <xf numFmtId="9" fontId="2" fillId="0" borderId="0" xfId="0" applyNumberFormat="1" applyFont="1" applyAlignment="1">
      <alignment vertical="top" wrapText="1"/>
    </xf>
    <xf numFmtId="0" fontId="2" fillId="4" borderId="0" xfId="0" applyFont="1" applyFill="1" applyAlignment="1">
      <alignment vertical="top" wrapText="1"/>
    </xf>
    <xf numFmtId="0" fontId="2" fillId="0" borderId="0" xfId="0" applyFont="1" applyAlignment="1">
      <alignment vertical="top" wrapText="1"/>
    </xf>
    <xf numFmtId="168" fontId="2" fillId="0" borderId="0" xfId="0" applyNumberFormat="1" applyFont="1" applyAlignment="1">
      <alignment vertical="top" wrapText="1"/>
    </xf>
    <xf numFmtId="11" fontId="20" fillId="6" borderId="0" xfId="0" applyNumberFormat="1" applyFont="1" applyFill="1" applyAlignment="1">
      <alignment vertical="top" wrapText="1"/>
    </xf>
    <xf numFmtId="0" fontId="2" fillId="6" borderId="0" xfId="0" applyFont="1" applyFill="1" applyAlignment="1">
      <alignment vertical="top" wrapText="1"/>
    </xf>
    <xf numFmtId="11" fontId="2" fillId="6" borderId="0" xfId="0" applyNumberFormat="1" applyFont="1" applyFill="1" applyAlignment="1">
      <alignment vertical="top" wrapText="1"/>
    </xf>
    <xf numFmtId="0" fontId="2" fillId="5" borderId="0" xfId="0" applyFont="1" applyFill="1" applyAlignment="1">
      <alignment vertical="top" wrapText="1"/>
    </xf>
    <xf numFmtId="164" fontId="21" fillId="3" borderId="0" xfId="0" applyNumberFormat="1" applyFont="1" applyFill="1" applyAlignment="1">
      <alignment horizontal="right" vertical="top" wrapText="1"/>
    </xf>
    <xf numFmtId="11" fontId="22" fillId="0" borderId="0" xfId="0" applyNumberFormat="1" applyFont="1" applyAlignment="1">
      <alignment vertical="top" wrapText="1"/>
    </xf>
    <xf numFmtId="3" fontId="22" fillId="0" borderId="0" xfId="0" applyNumberFormat="1" applyFont="1" applyAlignment="1">
      <alignment vertical="top" wrapText="1"/>
    </xf>
    <xf numFmtId="10" fontId="22" fillId="0" borderId="0" xfId="0" applyNumberFormat="1" applyFont="1" applyAlignment="1">
      <alignment vertical="top" wrapText="1"/>
    </xf>
    <xf numFmtId="166" fontId="22" fillId="0" borderId="0" xfId="0" applyNumberFormat="1" applyFont="1" applyAlignment="1">
      <alignment vertical="top" wrapText="1"/>
    </xf>
    <xf numFmtId="164" fontId="22" fillId="0" borderId="0" xfId="0" applyNumberFormat="1" applyFont="1" applyAlignment="1">
      <alignment vertical="top" wrapText="1"/>
    </xf>
    <xf numFmtId="9" fontId="22" fillId="0" borderId="0" xfId="0" applyNumberFormat="1" applyFont="1" applyAlignment="1">
      <alignment vertical="top" wrapText="1"/>
    </xf>
    <xf numFmtId="0" fontId="22" fillId="5" borderId="0" xfId="0" applyFont="1" applyFill="1" applyAlignment="1">
      <alignment vertical="top" wrapText="1"/>
    </xf>
    <xf numFmtId="4" fontId="2" fillId="0" borderId="0" xfId="0" applyNumberFormat="1" applyFont="1" applyAlignment="1">
      <alignment vertical="top" wrapText="1"/>
    </xf>
    <xf numFmtId="0" fontId="2" fillId="3" borderId="0" xfId="0" applyFont="1" applyFill="1" applyAlignment="1">
      <alignment vertical="top" wrapText="1"/>
    </xf>
    <xf numFmtId="0" fontId="7" fillId="3" borderId="0" xfId="0" applyFont="1" applyFill="1" applyAlignment="1">
      <alignment vertical="top" wrapText="1"/>
    </xf>
    <xf numFmtId="9" fontId="7" fillId="0" borderId="0" xfId="0" applyNumberFormat="1" applyFont="1" applyAlignment="1">
      <alignment wrapText="1"/>
    </xf>
    <xf numFmtId="4" fontId="2" fillId="0" borderId="0" xfId="0" applyNumberFormat="1" applyFont="1" applyAlignment="1">
      <alignment wrapText="1"/>
    </xf>
    <xf numFmtId="0" fontId="23" fillId="13" borderId="0" xfId="0" applyFont="1" applyFill="1"/>
    <xf numFmtId="164" fontId="14" fillId="0" borderId="0" xfId="0" applyNumberFormat="1" applyFont="1" applyAlignment="1">
      <alignment horizontal="right" vertical="top"/>
    </xf>
    <xf numFmtId="0" fontId="13" fillId="10" borderId="0" xfId="0" applyFont="1" applyFill="1" applyAlignment="1">
      <alignment horizontal="right" vertical="top"/>
    </xf>
    <xf numFmtId="0" fontId="2" fillId="0" borderId="10" xfId="0" applyFont="1" applyBorder="1"/>
    <xf numFmtId="11" fontId="13" fillId="0" borderId="10" xfId="0" applyNumberFormat="1" applyFont="1" applyBorder="1" applyAlignment="1">
      <alignment horizontal="left" vertical="top"/>
    </xf>
    <xf numFmtId="3" fontId="16" fillId="10" borderId="0" xfId="0" applyNumberFormat="1" applyFont="1" applyFill="1" applyAlignment="1">
      <alignment horizontal="right" vertical="top"/>
    </xf>
    <xf numFmtId="11" fontId="14" fillId="0" borderId="1" xfId="0" applyNumberFormat="1" applyFont="1" applyBorder="1" applyAlignment="1">
      <alignment horizontal="left" vertical="top" wrapText="1"/>
    </xf>
    <xf numFmtId="11" fontId="13" fillId="0" borderId="1" xfId="0" applyNumberFormat="1" applyFont="1" applyBorder="1" applyAlignment="1">
      <alignment vertical="top"/>
    </xf>
    <xf numFmtId="169" fontId="13" fillId="0" borderId="1" xfId="0" applyNumberFormat="1" applyFont="1" applyBorder="1" applyAlignment="1">
      <alignment horizontal="right" vertical="top"/>
    </xf>
    <xf numFmtId="170" fontId="13" fillId="0" borderId="1" xfId="0" applyNumberFormat="1" applyFont="1" applyBorder="1" applyAlignment="1">
      <alignment horizontal="right" vertical="top"/>
    </xf>
    <xf numFmtId="164" fontId="13" fillId="0" borderId="1" xfId="0" applyNumberFormat="1" applyFont="1" applyBorder="1" applyAlignment="1">
      <alignment horizontal="right" vertical="top"/>
    </xf>
    <xf numFmtId="11" fontId="13" fillId="9" borderId="1" xfId="0" applyNumberFormat="1" applyFont="1" applyFill="1" applyBorder="1" applyAlignment="1">
      <alignment vertical="top"/>
    </xf>
    <xf numFmtId="11" fontId="18" fillId="0" borderId="1" xfId="0" applyNumberFormat="1" applyFont="1" applyBorder="1" applyAlignment="1">
      <alignment vertical="top"/>
    </xf>
    <xf numFmtId="11" fontId="13" fillId="0" borderId="0" xfId="0" applyNumberFormat="1" applyFont="1" applyAlignment="1">
      <alignment vertical="top"/>
    </xf>
    <xf numFmtId="0" fontId="25" fillId="13" borderId="1" xfId="0" applyFont="1" applyFill="1" applyBorder="1" applyAlignment="1">
      <alignment horizontal="left"/>
    </xf>
    <xf numFmtId="3" fontId="18" fillId="0" borderId="0" xfId="0" applyNumberFormat="1" applyFont="1" applyAlignment="1">
      <alignment horizontal="right" vertical="top"/>
    </xf>
    <xf numFmtId="3" fontId="13" fillId="13" borderId="0" xfId="0" applyNumberFormat="1" applyFont="1" applyFill="1"/>
    <xf numFmtId="3" fontId="13" fillId="0" borderId="0" xfId="0" applyNumberFormat="1" applyFont="1" applyAlignment="1">
      <alignment horizontal="right" vertical="top"/>
    </xf>
    <xf numFmtId="169" fontId="13" fillId="0" borderId="0" xfId="0" applyNumberFormat="1" applyFont="1" applyAlignment="1">
      <alignment horizontal="right" vertical="top"/>
    </xf>
    <xf numFmtId="10" fontId="13" fillId="0" borderId="0" xfId="0" applyNumberFormat="1" applyFont="1" applyAlignment="1">
      <alignment horizontal="right" vertical="top"/>
    </xf>
    <xf numFmtId="167" fontId="13" fillId="0" borderId="0" xfId="0" applyNumberFormat="1" applyFont="1" applyAlignment="1">
      <alignment horizontal="right" vertical="top"/>
    </xf>
    <xf numFmtId="169" fontId="18" fillId="0" borderId="0" xfId="0" applyNumberFormat="1" applyFont="1" applyAlignment="1">
      <alignment horizontal="right" vertical="top"/>
    </xf>
    <xf numFmtId="164" fontId="13" fillId="0" borderId="0" xfId="0" applyNumberFormat="1" applyFont="1" applyAlignment="1">
      <alignment horizontal="right" vertical="top" wrapText="1"/>
    </xf>
    <xf numFmtId="164" fontId="13" fillId="0" borderId="0" xfId="0" applyNumberFormat="1" applyFont="1" applyAlignment="1">
      <alignment horizontal="right" vertical="top"/>
    </xf>
    <xf numFmtId="10" fontId="2" fillId="0" borderId="0" xfId="0" applyNumberFormat="1" applyFont="1" applyAlignment="1">
      <alignment horizontal="right"/>
    </xf>
    <xf numFmtId="0" fontId="26" fillId="0" borderId="0" xfId="0" applyFont="1"/>
    <xf numFmtId="0" fontId="26" fillId="0" borderId="0" xfId="0" applyFont="1" applyAlignment="1">
      <alignment horizontal="right"/>
    </xf>
    <xf numFmtId="11" fontId="9" fillId="0" borderId="0" xfId="0" applyNumberFormat="1" applyFont="1"/>
    <xf numFmtId="11" fontId="9" fillId="8" borderId="0" xfId="0" applyNumberFormat="1" applyFont="1" applyFill="1"/>
    <xf numFmtId="11" fontId="10" fillId="0" borderId="0" xfId="0" applyNumberFormat="1" applyFont="1"/>
    <xf numFmtId="11" fontId="10" fillId="8" borderId="0" xfId="0" applyNumberFormat="1" applyFont="1" applyFill="1"/>
    <xf numFmtId="164" fontId="10" fillId="0" borderId="0" xfId="0" applyNumberFormat="1" applyFont="1" applyAlignment="1">
      <alignment horizontal="right"/>
    </xf>
    <xf numFmtId="164" fontId="10" fillId="0" borderId="0" xfId="0" applyNumberFormat="1" applyFont="1"/>
    <xf numFmtId="10" fontId="10" fillId="0" borderId="0" xfId="0" applyNumberFormat="1" applyFont="1" applyAlignment="1">
      <alignment horizontal="right"/>
    </xf>
    <xf numFmtId="11" fontId="10" fillId="8" borderId="0" xfId="0" applyNumberFormat="1" applyFont="1" applyFill="1" applyAlignment="1">
      <alignment horizontal="right"/>
    </xf>
    <xf numFmtId="164" fontId="10" fillId="8" borderId="0" xfId="0" applyNumberFormat="1" applyFont="1" applyFill="1" applyAlignment="1">
      <alignment horizontal="right"/>
    </xf>
    <xf numFmtId="168" fontId="10" fillId="0" borderId="0" xfId="0" applyNumberFormat="1" applyFont="1" applyAlignment="1">
      <alignment horizontal="right"/>
    </xf>
    <xf numFmtId="168" fontId="10" fillId="8" borderId="0" xfId="0" applyNumberFormat="1" applyFont="1" applyFill="1" applyAlignment="1">
      <alignment horizontal="right"/>
    </xf>
    <xf numFmtId="11" fontId="10" fillId="0" borderId="0" xfId="0" applyNumberFormat="1" applyFont="1" applyAlignment="1">
      <alignment horizontal="right"/>
    </xf>
    <xf numFmtId="11" fontId="14" fillId="8" borderId="0" xfId="0" applyNumberFormat="1" applyFont="1" applyFill="1" applyAlignment="1">
      <alignment horizontal="center" wrapText="1"/>
    </xf>
    <xf numFmtId="11" fontId="27" fillId="0" borderId="0" xfId="0" applyNumberFormat="1" applyFont="1" applyAlignment="1">
      <alignment horizontal="center" wrapText="1"/>
    </xf>
    <xf numFmtId="11" fontId="14" fillId="0" borderId="0" xfId="0" applyNumberFormat="1" applyFont="1" applyAlignment="1">
      <alignment horizontal="center" wrapText="1"/>
    </xf>
    <xf numFmtId="11" fontId="28" fillId="0" borderId="0" xfId="0" applyNumberFormat="1" applyFont="1" applyAlignment="1">
      <alignment horizontal="center" wrapText="1"/>
    </xf>
    <xf numFmtId="0" fontId="13" fillId="8" borderId="0" xfId="0" applyFont="1" applyFill="1"/>
    <xf numFmtId="3" fontId="29" fillId="0" borderId="0" xfId="0" applyNumberFormat="1" applyFont="1" applyAlignment="1">
      <alignment horizontal="right"/>
    </xf>
    <xf numFmtId="3" fontId="13" fillId="0" borderId="0" xfId="0" applyNumberFormat="1" applyFont="1" applyAlignment="1">
      <alignment horizontal="right"/>
    </xf>
    <xf numFmtId="3" fontId="13" fillId="8" borderId="0" xfId="0" applyNumberFormat="1" applyFont="1" applyFill="1" applyAlignment="1">
      <alignment horizontal="right"/>
    </xf>
    <xf numFmtId="169" fontId="30" fillId="0" borderId="0" xfId="0" applyNumberFormat="1" applyFont="1" applyAlignment="1">
      <alignment horizontal="right"/>
    </xf>
    <xf numFmtId="169" fontId="13" fillId="0" borderId="0" xfId="0" applyNumberFormat="1" applyFont="1" applyAlignment="1">
      <alignment horizontal="right"/>
    </xf>
    <xf numFmtId="169" fontId="13" fillId="8" borderId="0" xfId="0" applyNumberFormat="1" applyFont="1" applyFill="1" applyAlignment="1">
      <alignment horizontal="right"/>
    </xf>
    <xf numFmtId="0" fontId="13" fillId="13" borderId="0" xfId="0" applyFont="1" applyFill="1"/>
    <xf numFmtId="3" fontId="29" fillId="13" borderId="0" xfId="0" applyNumberFormat="1" applyFont="1" applyFill="1" applyAlignment="1">
      <alignment horizontal="right"/>
    </xf>
    <xf numFmtId="3" fontId="13" fillId="13" borderId="0" xfId="0" applyNumberFormat="1" applyFont="1" applyFill="1" applyAlignment="1">
      <alignment horizontal="right"/>
    </xf>
    <xf numFmtId="0" fontId="30" fillId="13" borderId="0" xfId="0" applyFont="1" applyFill="1" applyAlignment="1">
      <alignment horizontal="right"/>
    </xf>
    <xf numFmtId="11" fontId="30" fillId="13" borderId="0" xfId="0" applyNumberFormat="1" applyFont="1" applyFill="1" applyAlignment="1">
      <alignment horizontal="right"/>
    </xf>
    <xf numFmtId="0" fontId="13" fillId="13" borderId="0" xfId="0" applyFont="1" applyFill="1" applyAlignment="1">
      <alignment horizontal="right"/>
    </xf>
    <xf numFmtId="11" fontId="13" fillId="13" borderId="0" xfId="0" applyNumberFormat="1" applyFont="1" applyFill="1" applyAlignment="1">
      <alignment horizontal="right"/>
    </xf>
    <xf numFmtId="0" fontId="16" fillId="0" borderId="0" xfId="0" applyFont="1"/>
    <xf numFmtId="0" fontId="31" fillId="0" borderId="0" xfId="0" applyFont="1" applyAlignment="1">
      <alignment horizontal="right"/>
    </xf>
    <xf numFmtId="0" fontId="16" fillId="0" borderId="0" xfId="0" applyFont="1" applyAlignment="1">
      <alignment horizontal="right"/>
    </xf>
    <xf numFmtId="0" fontId="32" fillId="0" borderId="0" xfId="0" applyFont="1" applyAlignment="1">
      <alignment horizontal="right"/>
    </xf>
    <xf numFmtId="11" fontId="13" fillId="3" borderId="0" xfId="0" applyNumberFormat="1" applyFont="1" applyFill="1" applyAlignment="1">
      <alignment horizontal="left"/>
    </xf>
    <xf numFmtId="0" fontId="2" fillId="0" borderId="0" xfId="0" applyFont="1" applyAlignment="1">
      <alignment horizontal="center" wrapText="1"/>
    </xf>
    <xf numFmtId="11" fontId="13" fillId="6" borderId="0" xfId="0" applyNumberFormat="1" applyFont="1" applyFill="1" applyAlignment="1">
      <alignment horizontal="center" wrapText="1"/>
    </xf>
    <xf numFmtId="0" fontId="13" fillId="8" borderId="0" xfId="0" applyFont="1" applyFill="1" applyAlignment="1">
      <alignment horizontal="right"/>
    </xf>
    <xf numFmtId="0" fontId="13" fillId="3" borderId="0" xfId="0" applyFont="1" applyFill="1"/>
    <xf numFmtId="0" fontId="13" fillId="6" borderId="0" xfId="0" applyFont="1" applyFill="1"/>
    <xf numFmtId="0" fontId="13" fillId="0" borderId="0" xfId="0" applyFont="1"/>
    <xf numFmtId="4" fontId="14" fillId="0" borderId="0" xfId="0" applyNumberFormat="1" applyFont="1" applyAlignment="1">
      <alignment horizontal="center" wrapText="1"/>
    </xf>
    <xf numFmtId="4" fontId="33" fillId="0" borderId="0" xfId="0" applyNumberFormat="1" applyFont="1" applyAlignment="1">
      <alignment horizontal="right" wrapText="1"/>
    </xf>
    <xf numFmtId="4" fontId="14" fillId="0" borderId="0" xfId="0" applyNumberFormat="1" applyFont="1" applyAlignment="1">
      <alignment horizontal="left"/>
    </xf>
    <xf numFmtId="4" fontId="14" fillId="4" borderId="0" xfId="0" applyNumberFormat="1" applyFont="1" applyFill="1" applyAlignment="1">
      <alignment horizontal="center" wrapText="1"/>
    </xf>
    <xf numFmtId="4" fontId="33" fillId="0" borderId="0" xfId="0" applyNumberFormat="1" applyFont="1" applyAlignment="1">
      <alignment horizontal="center" wrapText="1"/>
    </xf>
    <xf numFmtId="4" fontId="34" fillId="0" borderId="0" xfId="0" applyNumberFormat="1" applyFont="1" applyAlignment="1">
      <alignment horizontal="center" wrapText="1"/>
    </xf>
    <xf numFmtId="11" fontId="28" fillId="0" borderId="1" xfId="0" applyNumberFormat="1" applyFont="1" applyBorder="1" applyAlignment="1">
      <alignment horizontal="center" wrapText="1"/>
    </xf>
    <xf numFmtId="11" fontId="35" fillId="9" borderId="1" xfId="0" applyNumberFormat="1" applyFont="1" applyFill="1" applyBorder="1" applyAlignment="1">
      <alignment horizontal="center" wrapText="1"/>
    </xf>
    <xf numFmtId="169" fontId="35" fillId="9" borderId="1" xfId="0" applyNumberFormat="1" applyFont="1" applyFill="1" applyBorder="1" applyAlignment="1">
      <alignment horizontal="center" wrapText="1"/>
    </xf>
    <xf numFmtId="11" fontId="36" fillId="4" borderId="1" xfId="0" applyNumberFormat="1" applyFont="1" applyFill="1" applyBorder="1" applyAlignment="1">
      <alignment horizontal="left"/>
    </xf>
    <xf numFmtId="11" fontId="14" fillId="4" borderId="1" xfId="0" applyNumberFormat="1" applyFont="1" applyFill="1" applyBorder="1" applyAlignment="1">
      <alignment horizontal="center" wrapText="1"/>
    </xf>
    <xf numFmtId="11" fontId="14" fillId="0" borderId="1" xfId="0" applyNumberFormat="1" applyFont="1" applyBorder="1" applyAlignment="1">
      <alignment horizontal="center" wrapText="1"/>
    </xf>
    <xf numFmtId="11" fontId="37" fillId="9" borderId="1" xfId="0" applyNumberFormat="1" applyFont="1" applyFill="1" applyBorder="1" applyAlignment="1">
      <alignment horizontal="center" wrapText="1"/>
    </xf>
    <xf numFmtId="11" fontId="37" fillId="0" borderId="1" xfId="0" applyNumberFormat="1" applyFont="1" applyBorder="1" applyAlignment="1">
      <alignment horizontal="center" wrapText="1"/>
    </xf>
    <xf numFmtId="11" fontId="14" fillId="8" borderId="1" xfId="0" applyNumberFormat="1" applyFont="1" applyFill="1" applyBorder="1" applyAlignment="1">
      <alignment horizontal="center" vertical="center" wrapText="1"/>
    </xf>
    <xf numFmtId="11" fontId="14" fillId="0" borderId="1" xfId="0" applyNumberFormat="1" applyFont="1" applyBorder="1" applyAlignment="1">
      <alignment horizontal="center" vertical="center" wrapText="1"/>
    </xf>
    <xf numFmtId="11" fontId="28" fillId="0" borderId="1" xfId="0" applyNumberFormat="1" applyFont="1" applyBorder="1" applyAlignment="1">
      <alignment horizontal="center" vertical="center" wrapText="1"/>
    </xf>
    <xf numFmtId="11" fontId="14" fillId="9" borderId="1" xfId="0" applyNumberFormat="1" applyFont="1" applyFill="1" applyBorder="1" applyAlignment="1">
      <alignment horizontal="center" vertical="center" wrapText="1"/>
    </xf>
    <xf numFmtId="169" fontId="34" fillId="9" borderId="1" xfId="0" applyNumberFormat="1" applyFont="1" applyFill="1" applyBorder="1" applyAlignment="1">
      <alignment horizontal="center" vertical="center" wrapText="1"/>
    </xf>
    <xf numFmtId="11" fontId="14" fillId="4" borderId="1" xfId="0" applyNumberFormat="1" applyFont="1" applyFill="1" applyBorder="1" applyAlignment="1">
      <alignment horizontal="center" vertical="center" wrapText="1"/>
    </xf>
    <xf numFmtId="0" fontId="13" fillId="8" borderId="1" xfId="0" applyFont="1" applyFill="1" applyBorder="1"/>
    <xf numFmtId="3" fontId="13" fillId="0" borderId="1" xfId="0" applyNumberFormat="1" applyFont="1" applyBorder="1" applyAlignment="1">
      <alignment horizontal="right"/>
    </xf>
    <xf numFmtId="3" fontId="13" fillId="8" borderId="1" xfId="0" applyNumberFormat="1" applyFont="1" applyFill="1" applyBorder="1" applyAlignment="1">
      <alignment horizontal="right"/>
    </xf>
    <xf numFmtId="169" fontId="30" fillId="0" borderId="1" xfId="0" applyNumberFormat="1" applyFont="1" applyBorder="1" applyAlignment="1">
      <alignment horizontal="right"/>
    </xf>
    <xf numFmtId="169" fontId="13" fillId="0" borderId="1" xfId="0" applyNumberFormat="1" applyFont="1" applyBorder="1" applyAlignment="1">
      <alignment horizontal="right"/>
    </xf>
    <xf numFmtId="169" fontId="13" fillId="8" borderId="1" xfId="0" applyNumberFormat="1" applyFont="1" applyFill="1" applyBorder="1" applyAlignment="1">
      <alignment horizontal="right"/>
    </xf>
    <xf numFmtId="167" fontId="13" fillId="9" borderId="1" xfId="0" applyNumberFormat="1" applyFont="1" applyFill="1" applyBorder="1" applyAlignment="1">
      <alignment horizontal="right"/>
    </xf>
    <xf numFmtId="169" fontId="13" fillId="9" borderId="1" xfId="0" applyNumberFormat="1" applyFont="1" applyFill="1" applyBorder="1" applyAlignment="1">
      <alignment horizontal="right"/>
    </xf>
    <xf numFmtId="167" fontId="13" fillId="0" borderId="1" xfId="0" applyNumberFormat="1" applyFont="1" applyBorder="1" applyAlignment="1">
      <alignment horizontal="right"/>
    </xf>
    <xf numFmtId="167" fontId="13" fillId="4" borderId="1" xfId="0" applyNumberFormat="1" applyFont="1" applyFill="1" applyBorder="1" applyAlignment="1">
      <alignment horizontal="right"/>
    </xf>
    <xf numFmtId="164" fontId="13" fillId="0" borderId="1" xfId="0" applyNumberFormat="1" applyFont="1" applyBorder="1" applyAlignment="1">
      <alignment horizontal="right"/>
    </xf>
    <xf numFmtId="10" fontId="13" fillId="9" borderId="1" xfId="0" applyNumberFormat="1" applyFont="1" applyFill="1" applyBorder="1" applyAlignment="1">
      <alignment horizontal="right"/>
    </xf>
    <xf numFmtId="167" fontId="13" fillId="8" borderId="1" xfId="0" applyNumberFormat="1" applyFont="1" applyFill="1" applyBorder="1" applyAlignment="1">
      <alignment horizontal="right"/>
    </xf>
    <xf numFmtId="3" fontId="13" fillId="3" borderId="1" xfId="0" applyNumberFormat="1" applyFont="1" applyFill="1" applyBorder="1" applyAlignment="1">
      <alignment horizontal="right"/>
    </xf>
    <xf numFmtId="171" fontId="13" fillId="0" borderId="1" xfId="0" applyNumberFormat="1" applyFont="1" applyBorder="1" applyAlignment="1">
      <alignment horizontal="right"/>
    </xf>
    <xf numFmtId="171" fontId="13" fillId="4" borderId="1" xfId="0" applyNumberFormat="1" applyFont="1" applyFill="1" applyBorder="1" applyAlignment="1">
      <alignment horizontal="right"/>
    </xf>
    <xf numFmtId="0" fontId="38" fillId="0" borderId="1" xfId="0" applyFont="1" applyBorder="1" applyAlignment="1">
      <alignment vertical="top"/>
    </xf>
    <xf numFmtId="0" fontId="38" fillId="0" borderId="1" xfId="0" applyFont="1" applyBorder="1" applyAlignment="1">
      <alignment horizontal="left" vertical="top"/>
    </xf>
    <xf numFmtId="3" fontId="38" fillId="0" borderId="1" xfId="0" applyNumberFormat="1" applyFont="1" applyBorder="1" applyAlignment="1">
      <alignment vertical="top"/>
    </xf>
    <xf numFmtId="0" fontId="39" fillId="0" borderId="0" xfId="0" applyFont="1" applyAlignment="1">
      <alignment vertical="top"/>
    </xf>
    <xf numFmtId="11" fontId="39" fillId="0" borderId="1" xfId="0" applyNumberFormat="1" applyFont="1" applyBorder="1" applyAlignment="1">
      <alignment vertical="top"/>
    </xf>
    <xf numFmtId="3" fontId="39" fillId="0" borderId="1" xfId="0" applyNumberFormat="1" applyFont="1" applyBorder="1" applyAlignment="1">
      <alignment horizontal="right" vertical="top" wrapText="1"/>
    </xf>
    <xf numFmtId="164" fontId="39" fillId="4" borderId="1" xfId="0" applyNumberFormat="1" applyFont="1" applyFill="1" applyBorder="1" applyAlignment="1">
      <alignment horizontal="left" vertical="top" wrapText="1"/>
    </xf>
    <xf numFmtId="164" fontId="39" fillId="0" borderId="1" xfId="0" applyNumberFormat="1" applyFont="1" applyBorder="1" applyAlignment="1">
      <alignment horizontal="right" vertical="top" wrapText="1"/>
    </xf>
    <xf numFmtId="3" fontId="39" fillId="4" borderId="1" xfId="0" applyNumberFormat="1" applyFont="1" applyFill="1" applyBorder="1" applyAlignment="1">
      <alignment horizontal="left" vertical="top" wrapText="1"/>
    </xf>
    <xf numFmtId="3" fontId="39" fillId="5" borderId="1" xfId="0" applyNumberFormat="1" applyFont="1" applyFill="1" applyBorder="1" applyAlignment="1">
      <alignment horizontal="left" vertical="top" wrapText="1"/>
    </xf>
    <xf numFmtId="11" fontId="39" fillId="0" borderId="0" xfId="0" applyNumberFormat="1" applyFont="1" applyAlignment="1">
      <alignment vertical="top" wrapText="1"/>
    </xf>
    <xf numFmtId="11" fontId="40" fillId="0" borderId="0" xfId="0" applyNumberFormat="1" applyFont="1" applyAlignment="1">
      <alignment vertical="top" wrapText="1"/>
    </xf>
    <xf numFmtId="3" fontId="39" fillId="7" borderId="1" xfId="0" applyNumberFormat="1" applyFont="1" applyFill="1" applyBorder="1" applyAlignment="1">
      <alignment horizontal="left" vertical="top" wrapText="1"/>
    </xf>
    <xf numFmtId="0" fontId="39" fillId="0" borderId="1" xfId="0" applyFont="1" applyBorder="1" applyAlignment="1">
      <alignment vertical="top"/>
    </xf>
    <xf numFmtId="0" fontId="39" fillId="0" borderId="0" xfId="0" applyFont="1" applyAlignment="1">
      <alignment vertical="top" wrapText="1"/>
    </xf>
    <xf numFmtId="164" fontId="39" fillId="5" borderId="1" xfId="0" applyNumberFormat="1" applyFont="1" applyFill="1" applyBorder="1" applyAlignment="1">
      <alignment horizontal="left" vertical="top" wrapText="1"/>
    </xf>
    <xf numFmtId="164" fontId="39" fillId="7" borderId="1" xfId="0" applyNumberFormat="1" applyFont="1" applyFill="1" applyBorder="1" applyAlignment="1">
      <alignment horizontal="left" vertical="top" wrapText="1"/>
    </xf>
    <xf numFmtId="3" fontId="39" fillId="0" borderId="1" xfId="0" applyNumberFormat="1" applyFont="1" applyBorder="1" applyAlignment="1">
      <alignment horizontal="left" vertical="top" wrapText="1"/>
    </xf>
    <xf numFmtId="3" fontId="39" fillId="14" borderId="1" xfId="0" applyNumberFormat="1" applyFont="1" applyFill="1" applyBorder="1" applyAlignment="1">
      <alignment horizontal="right" vertical="top" wrapText="1"/>
    </xf>
    <xf numFmtId="164" fontId="39" fillId="0" borderId="1" xfId="0" applyNumberFormat="1" applyFont="1" applyBorder="1" applyAlignment="1">
      <alignment horizontal="left" vertical="top" wrapText="1"/>
    </xf>
    <xf numFmtId="11" fontId="16" fillId="0" borderId="0" xfId="0" applyNumberFormat="1" applyFont="1" applyAlignment="1">
      <alignment vertical="top" wrapText="1"/>
    </xf>
    <xf numFmtId="0" fontId="39" fillId="0" borderId="0" xfId="0" applyFont="1" applyAlignment="1">
      <alignment horizontal="left" vertical="top"/>
    </xf>
    <xf numFmtId="3" fontId="39" fillId="0" borderId="0" xfId="0" applyNumberFormat="1" applyFont="1" applyAlignment="1">
      <alignment vertical="top"/>
    </xf>
    <xf numFmtId="164" fontId="39" fillId="13" borderId="0" xfId="0" applyNumberFormat="1" applyFont="1" applyFill="1" applyAlignment="1">
      <alignment horizontal="right" vertical="top"/>
    </xf>
    <xf numFmtId="164" fontId="39" fillId="0" borderId="0" xfId="0" applyNumberFormat="1" applyFont="1" applyAlignment="1">
      <alignment horizontal="right" vertical="top"/>
    </xf>
    <xf numFmtId="11" fontId="41" fillId="0" borderId="0" xfId="0" applyNumberFormat="1" applyFont="1" applyAlignment="1">
      <alignment vertical="top" wrapText="1"/>
    </xf>
    <xf numFmtId="11" fontId="42" fillId="0" borderId="0" xfId="0" applyNumberFormat="1" applyFont="1" applyAlignment="1">
      <alignment vertical="top" wrapText="1"/>
    </xf>
    <xf numFmtId="164" fontId="39" fillId="0" borderId="0" xfId="0" applyNumberFormat="1" applyFont="1" applyAlignment="1">
      <alignment horizontal="left" vertical="top"/>
    </xf>
    <xf numFmtId="0" fontId="39" fillId="0" borderId="0" xfId="0" applyFont="1"/>
    <xf numFmtId="0" fontId="16" fillId="0" borderId="0" xfId="0" applyFont="1" applyAlignment="1">
      <alignment vertical="top" wrapText="1"/>
    </xf>
    <xf numFmtId="11" fontId="43" fillId="0" borderId="0" xfId="0" applyNumberFormat="1" applyFont="1" applyAlignment="1">
      <alignment vertical="top" wrapText="1"/>
    </xf>
    <xf numFmtId="3" fontId="16" fillId="0" borderId="0" xfId="0" applyNumberFormat="1" applyFont="1"/>
    <xf numFmtId="0" fontId="44" fillId="0" borderId="0" xfId="0" applyFont="1" applyAlignment="1">
      <alignment horizontal="left" vertical="center"/>
    </xf>
    <xf numFmtId="0" fontId="45" fillId="0" borderId="0" xfId="0" applyFont="1" applyAlignment="1">
      <alignment horizontal="center" vertical="center" wrapText="1"/>
    </xf>
    <xf numFmtId="3" fontId="45" fillId="0" borderId="0" xfId="0" applyNumberFormat="1" applyFont="1" applyAlignment="1">
      <alignment horizontal="center" vertical="center" wrapText="1"/>
    </xf>
    <xf numFmtId="3" fontId="46" fillId="0" borderId="0" xfId="0" applyNumberFormat="1" applyFont="1" applyAlignment="1">
      <alignment horizontal="center" vertical="center" wrapText="1"/>
    </xf>
    <xf numFmtId="0" fontId="45" fillId="0" borderId="1" xfId="0" applyFont="1" applyBorder="1" applyAlignment="1">
      <alignment horizontal="center" vertical="center" wrapText="1"/>
    </xf>
    <xf numFmtId="3" fontId="45" fillId="0" borderId="1" xfId="0" applyNumberFormat="1" applyFont="1" applyBorder="1" applyAlignment="1">
      <alignment horizontal="center" vertical="center" wrapText="1"/>
    </xf>
    <xf numFmtId="164" fontId="39" fillId="0" borderId="1" xfId="0" applyNumberFormat="1" applyFont="1" applyBorder="1" applyAlignment="1">
      <alignment horizontal="center" vertical="top" wrapText="1"/>
    </xf>
    <xf numFmtId="168" fontId="39" fillId="0" borderId="1" xfId="0" applyNumberFormat="1" applyFont="1" applyBorder="1" applyAlignment="1">
      <alignment horizontal="center" vertical="top" wrapText="1"/>
    </xf>
    <xf numFmtId="3" fontId="39" fillId="0" borderId="1" xfId="0" applyNumberFormat="1" applyFont="1" applyBorder="1" applyAlignment="1">
      <alignment horizontal="center" vertical="top" wrapText="1"/>
    </xf>
    <xf numFmtId="3" fontId="47" fillId="0" borderId="1" xfId="0" applyNumberFormat="1" applyFont="1" applyBorder="1" applyAlignment="1">
      <alignment horizontal="center" vertical="top" wrapText="1"/>
    </xf>
    <xf numFmtId="0" fontId="16" fillId="11" borderId="1" xfId="0" applyFont="1" applyFill="1" applyBorder="1" applyAlignment="1">
      <alignment horizontal="center"/>
    </xf>
    <xf numFmtId="165" fontId="39" fillId="0" borderId="1" xfId="0" applyNumberFormat="1" applyFont="1" applyBorder="1" applyAlignment="1">
      <alignment horizontal="center" vertical="top" wrapText="1"/>
    </xf>
    <xf numFmtId="0" fontId="16" fillId="0" borderId="1" xfId="0" applyFont="1" applyBorder="1" applyAlignment="1">
      <alignment horizontal="center"/>
    </xf>
    <xf numFmtId="165" fontId="39" fillId="0" borderId="1" xfId="0" applyNumberFormat="1" applyFont="1" applyBorder="1" applyAlignment="1">
      <alignment horizontal="center"/>
    </xf>
    <xf numFmtId="164" fontId="39" fillId="13" borderId="0" xfId="0" applyNumberFormat="1" applyFont="1" applyFill="1" applyAlignment="1">
      <alignment horizontal="center" vertical="top"/>
    </xf>
    <xf numFmtId="3" fontId="39" fillId="0" borderId="0" xfId="0" applyNumberFormat="1" applyFont="1" applyAlignment="1">
      <alignment horizontal="center" vertical="top"/>
    </xf>
    <xf numFmtId="164" fontId="39" fillId="0" borderId="0" xfId="0" applyNumberFormat="1" applyFont="1" applyAlignment="1">
      <alignment horizontal="center" vertical="top"/>
    </xf>
    <xf numFmtId="0" fontId="39" fillId="0" borderId="0" xfId="0" applyFont="1" applyAlignment="1">
      <alignment horizontal="center" vertical="top"/>
    </xf>
    <xf numFmtId="0" fontId="16" fillId="0" borderId="0" xfId="0" applyFont="1" applyAlignment="1">
      <alignment horizontal="center"/>
    </xf>
    <xf numFmtId="3" fontId="16" fillId="0" borderId="0" xfId="0" applyNumberFormat="1" applyFont="1" applyAlignment="1">
      <alignment horizontal="center"/>
    </xf>
    <xf numFmtId="164" fontId="2" fillId="3" borderId="0" xfId="0" applyNumberFormat="1" applyFont="1" applyFill="1"/>
    <xf numFmtId="164" fontId="3" fillId="0" borderId="0" xfId="0" applyNumberFormat="1" applyFont="1" applyAlignment="1">
      <alignment horizontal="center" wrapText="1"/>
    </xf>
    <xf numFmtId="0" fontId="48" fillId="13" borderId="0" xfId="0" applyFont="1" applyFill="1" applyAlignment="1">
      <alignment horizontal="center" wrapText="1"/>
    </xf>
    <xf numFmtId="0" fontId="2" fillId="15" borderId="0" xfId="0" applyFont="1" applyFill="1"/>
    <xf numFmtId="164" fontId="2" fillId="15" borderId="0" xfId="0" applyNumberFormat="1" applyFont="1" applyFill="1"/>
    <xf numFmtId="164" fontId="2" fillId="0" borderId="0" xfId="0" applyNumberFormat="1" applyFont="1"/>
    <xf numFmtId="0" fontId="2" fillId="16" borderId="0" xfId="0" applyFont="1" applyFill="1"/>
    <xf numFmtId="164" fontId="2" fillId="16" borderId="0" xfId="0" applyNumberFormat="1" applyFont="1" applyFill="1"/>
    <xf numFmtId="0" fontId="13" fillId="9" borderId="0" xfId="0" applyFont="1" applyFill="1"/>
    <xf numFmtId="164" fontId="2" fillId="9" borderId="0" xfId="0" applyNumberFormat="1" applyFont="1" applyFill="1"/>
    <xf numFmtId="0" fontId="49" fillId="13" borderId="1" xfId="0" applyFont="1" applyFill="1" applyBorder="1" applyAlignment="1">
      <alignment horizontal="left"/>
    </xf>
    <xf numFmtId="0" fontId="49" fillId="13" borderId="0" xfId="0" applyFont="1" applyFill="1" applyAlignment="1">
      <alignment horizontal="left"/>
    </xf>
    <xf numFmtId="164" fontId="2" fillId="13" borderId="0" xfId="0" applyNumberFormat="1" applyFont="1" applyFill="1"/>
    <xf numFmtId="164" fontId="2" fillId="17" borderId="0" xfId="0" applyNumberFormat="1" applyFont="1" applyFill="1"/>
    <xf numFmtId="0" fontId="2" fillId="0" borderId="1" xfId="0" applyFont="1" applyBorder="1"/>
    <xf numFmtId="164" fontId="7" fillId="0" borderId="0" xfId="0" applyNumberFormat="1" applyFont="1"/>
    <xf numFmtId="4" fontId="2" fillId="0" borderId="0" xfId="0" applyNumberFormat="1" applyFont="1"/>
    <xf numFmtId="4" fontId="3" fillId="0" borderId="0" xfId="0" applyNumberFormat="1" applyFont="1" applyAlignment="1">
      <alignment wrapText="1"/>
    </xf>
    <xf numFmtId="9" fontId="3" fillId="0" borderId="0" xfId="0" applyNumberFormat="1" applyFont="1" applyAlignment="1">
      <alignment wrapText="1"/>
    </xf>
    <xf numFmtId="164" fontId="3" fillId="0" borderId="0" xfId="0" applyNumberFormat="1" applyFont="1" applyAlignment="1">
      <alignment wrapText="1"/>
    </xf>
    <xf numFmtId="4" fontId="7" fillId="0" borderId="0" xfId="0" applyNumberFormat="1" applyFont="1"/>
    <xf numFmtId="10" fontId="5" fillId="0" borderId="0" xfId="0" applyNumberFormat="1" applyFont="1"/>
    <xf numFmtId="166" fontId="2" fillId="0" borderId="0" xfId="0" applyNumberFormat="1" applyFont="1"/>
    <xf numFmtId="0" fontId="2" fillId="4" borderId="0" xfId="0" applyFont="1" applyFill="1"/>
    <xf numFmtId="168" fontId="2" fillId="0" borderId="0" xfId="0" applyNumberFormat="1" applyFont="1"/>
    <xf numFmtId="11" fontId="2" fillId="6" borderId="0" xfId="0" applyNumberFormat="1" applyFont="1" applyFill="1"/>
    <xf numFmtId="0" fontId="2" fillId="5" borderId="0" xfId="0" applyFont="1" applyFill="1"/>
    <xf numFmtId="11" fontId="22" fillId="0" borderId="0" xfId="0" applyNumberFormat="1" applyFont="1"/>
    <xf numFmtId="3" fontId="22" fillId="0" borderId="0" xfId="0" applyNumberFormat="1" applyFont="1"/>
    <xf numFmtId="10" fontId="22" fillId="0" borderId="0" xfId="0" applyNumberFormat="1" applyFont="1"/>
    <xf numFmtId="166" fontId="22" fillId="0" borderId="0" xfId="0" applyNumberFormat="1" applyFont="1"/>
    <xf numFmtId="164" fontId="22" fillId="0" borderId="0" xfId="0" applyNumberFormat="1" applyFont="1"/>
    <xf numFmtId="9" fontId="22" fillId="0" borderId="0" xfId="0" applyNumberFormat="1" applyFont="1"/>
    <xf numFmtId="0" fontId="22" fillId="5" borderId="0" xfId="0" applyFont="1" applyFill="1"/>
    <xf numFmtId="164" fontId="50" fillId="0" borderId="0" xfId="0" applyNumberFormat="1" applyFont="1"/>
    <xf numFmtId="0" fontId="21" fillId="0" borderId="0" xfId="0" applyFont="1" applyAlignment="1">
      <alignment vertical="top" wrapText="1"/>
    </xf>
    <xf numFmtId="3" fontId="12" fillId="0" borderId="0" xfId="0" applyNumberFormat="1" applyFont="1" applyAlignment="1">
      <alignment vertical="top"/>
    </xf>
    <xf numFmtId="10" fontId="21" fillId="0" borderId="0" xfId="0" applyNumberFormat="1" applyFont="1" applyAlignment="1">
      <alignment horizontal="right" vertical="top" wrapText="1"/>
    </xf>
    <xf numFmtId="4" fontId="21" fillId="0" borderId="0" xfId="0" applyNumberFormat="1" applyFont="1" applyAlignment="1">
      <alignment horizontal="right" vertical="top" wrapText="1"/>
    </xf>
    <xf numFmtId="164" fontId="21" fillId="0" borderId="0" xfId="0" applyNumberFormat="1" applyFont="1" applyAlignment="1">
      <alignment horizontal="right" vertical="top" wrapText="1"/>
    </xf>
    <xf numFmtId="11" fontId="12" fillId="0" borderId="0" xfId="0" applyNumberFormat="1" applyFont="1" applyAlignment="1">
      <alignment vertical="top" wrapText="1"/>
    </xf>
    <xf numFmtId="3" fontId="12" fillId="0" borderId="0" xfId="0" applyNumberFormat="1" applyFont="1" applyAlignment="1">
      <alignment vertical="top" wrapText="1"/>
    </xf>
    <xf numFmtId="10" fontId="12" fillId="0" borderId="0" xfId="0" applyNumberFormat="1" applyFont="1" applyAlignment="1">
      <alignment horizontal="right" vertical="top" wrapText="1"/>
    </xf>
    <xf numFmtId="4" fontId="12" fillId="0" borderId="0" xfId="0" applyNumberFormat="1" applyFont="1" applyAlignment="1">
      <alignment horizontal="right" vertical="top" wrapText="1"/>
    </xf>
    <xf numFmtId="164" fontId="12" fillId="0" borderId="0" xfId="0" applyNumberFormat="1" applyFont="1" applyAlignment="1">
      <alignment horizontal="right" vertical="top" wrapText="1"/>
    </xf>
    <xf numFmtId="4" fontId="12" fillId="0" borderId="0" xfId="0" applyNumberFormat="1" applyFont="1" applyAlignment="1">
      <alignment horizontal="right" wrapText="1"/>
    </xf>
    <xf numFmtId="0" fontId="12" fillId="0" borderId="0" xfId="0" applyFont="1" applyAlignment="1">
      <alignment horizontal="right" wrapText="1"/>
    </xf>
    <xf numFmtId="0" fontId="12" fillId="0" borderId="0" xfId="0" applyFont="1" applyAlignment="1">
      <alignment wrapText="1"/>
    </xf>
    <xf numFmtId="11" fontId="15" fillId="0" borderId="0" xfId="0" applyNumberFormat="1" applyFont="1" applyAlignment="1">
      <alignment horizontal="left" vertical="top" wrapText="1"/>
    </xf>
    <xf numFmtId="3" fontId="2" fillId="0" borderId="0" xfId="0" applyNumberFormat="1" applyFont="1" applyAlignment="1">
      <alignment horizontal="right" vertical="top" wrapText="1"/>
    </xf>
    <xf numFmtId="3" fontId="13" fillId="0" borderId="1" xfId="0" applyNumberFormat="1" applyFont="1" applyBorder="1" applyAlignment="1">
      <alignment horizontal="left" vertical="top"/>
    </xf>
    <xf numFmtId="0" fontId="18" fillId="0" borderId="1" xfId="0" applyFont="1" applyBorder="1" applyAlignment="1">
      <alignment horizontal="right" vertical="top"/>
    </xf>
    <xf numFmtId="4" fontId="13" fillId="0" borderId="1" xfId="0" applyNumberFormat="1" applyFont="1" applyBorder="1" applyAlignment="1">
      <alignment horizontal="right" vertical="top"/>
    </xf>
    <xf numFmtId="0" fontId="3" fillId="0" borderId="1" xfId="0" applyFont="1" applyBorder="1" applyAlignment="1">
      <alignment wrapText="1"/>
    </xf>
    <xf numFmtId="0" fontId="2" fillId="0" borderId="1" xfId="0" applyFont="1" applyBorder="1" applyAlignment="1">
      <alignment wrapText="1"/>
    </xf>
    <xf numFmtId="3" fontId="2" fillId="0" borderId="1" xfId="0" applyNumberFormat="1" applyFont="1" applyBorder="1"/>
    <xf numFmtId="168" fontId="2" fillId="0" borderId="1" xfId="0" applyNumberFormat="1" applyFont="1" applyBorder="1"/>
    <xf numFmtId="0" fontId="51" fillId="13" borderId="1" xfId="0" applyFont="1" applyFill="1" applyBorder="1"/>
    <xf numFmtId="0" fontId="52" fillId="13" borderId="1" xfId="0" applyFont="1" applyFill="1" applyBorder="1" applyAlignment="1">
      <alignment horizontal="left"/>
    </xf>
    <xf numFmtId="3" fontId="52" fillId="13" borderId="1" xfId="0" applyNumberFormat="1" applyFont="1" applyFill="1" applyBorder="1" applyAlignment="1">
      <alignment horizontal="right"/>
    </xf>
    <xf numFmtId="164" fontId="52" fillId="13" borderId="1" xfId="0" applyNumberFormat="1" applyFont="1" applyFill="1" applyBorder="1" applyAlignment="1">
      <alignment horizontal="right"/>
    </xf>
    <xf numFmtId="164" fontId="2" fillId="0" borderId="1" xfId="0" applyNumberFormat="1" applyFont="1" applyBorder="1"/>
    <xf numFmtId="0" fontId="13" fillId="6" borderId="1" xfId="0" applyFont="1" applyFill="1" applyBorder="1"/>
    <xf numFmtId="0" fontId="52" fillId="9" borderId="1" xfId="0" applyFont="1" applyFill="1" applyBorder="1" applyAlignment="1">
      <alignment horizontal="left"/>
    </xf>
    <xf numFmtId="0" fontId="24" fillId="9" borderId="1" xfId="0" applyFont="1" applyFill="1" applyBorder="1" applyAlignment="1">
      <alignment horizontal="left"/>
    </xf>
    <xf numFmtId="3" fontId="52" fillId="9" borderId="1" xfId="0" applyNumberFormat="1" applyFont="1" applyFill="1" applyBorder="1" applyAlignment="1">
      <alignment horizontal="right"/>
    </xf>
    <xf numFmtId="164" fontId="52" fillId="9" borderId="1" xfId="0" applyNumberFormat="1" applyFont="1" applyFill="1" applyBorder="1" applyAlignment="1">
      <alignment horizontal="right"/>
    </xf>
    <xf numFmtId="0" fontId="2" fillId="9" borderId="1" xfId="0" applyFont="1" applyFill="1" applyBorder="1"/>
    <xf numFmtId="164" fontId="2" fillId="9" borderId="1" xfId="0" applyNumberFormat="1" applyFont="1" applyFill="1" applyBorder="1"/>
    <xf numFmtId="0" fontId="49" fillId="9" borderId="1" xfId="0" applyFont="1" applyFill="1" applyBorder="1" applyAlignment="1">
      <alignment horizontal="left"/>
    </xf>
    <xf numFmtId="164" fontId="49" fillId="9" borderId="1" xfId="0" applyNumberFormat="1" applyFont="1" applyFill="1" applyBorder="1" applyAlignment="1">
      <alignment horizontal="right"/>
    </xf>
    <xf numFmtId="0" fontId="51" fillId="9" borderId="1" xfId="0" applyFont="1" applyFill="1" applyBorder="1"/>
    <xf numFmtId="0" fontId="52" fillId="13" borderId="1" xfId="0" applyFont="1" applyFill="1" applyBorder="1" applyAlignment="1">
      <alignment horizontal="right"/>
    </xf>
    <xf numFmtId="0" fontId="52" fillId="13" borderId="0" xfId="0" applyFont="1" applyFill="1" applyAlignment="1">
      <alignment horizontal="left"/>
    </xf>
    <xf numFmtId="0" fontId="2" fillId="0" borderId="17" xfId="0" applyFont="1" applyBorder="1"/>
    <xf numFmtId="0" fontId="52" fillId="13" borderId="17" xfId="0" applyFont="1" applyFill="1" applyBorder="1" applyAlignment="1">
      <alignment horizontal="left"/>
    </xf>
    <xf numFmtId="0" fontId="49" fillId="13" borderId="17" xfId="0" applyFont="1" applyFill="1" applyBorder="1" applyAlignment="1">
      <alignment horizontal="left"/>
    </xf>
    <xf numFmtId="0" fontId="53" fillId="0" borderId="0" xfId="0" applyFont="1" applyAlignment="1">
      <alignment horizontal="center"/>
    </xf>
    <xf numFmtId="0" fontId="53" fillId="0" borderId="0" xfId="0" quotePrefix="1" applyFont="1" applyAlignment="1">
      <alignment horizontal="center"/>
    </xf>
    <xf numFmtId="0" fontId="53" fillId="0" borderId="0" xfId="0" quotePrefix="1" applyFont="1" applyAlignment="1">
      <alignment vertical="top"/>
    </xf>
    <xf numFmtId="0" fontId="53" fillId="0" borderId="0" xfId="0" applyFont="1" applyAlignment="1">
      <alignment vertical="top"/>
    </xf>
    <xf numFmtId="172" fontId="54" fillId="0" borderId="0" xfId="0" applyNumberFormat="1" applyFont="1" applyAlignment="1">
      <alignment horizontal="right"/>
    </xf>
    <xf numFmtId="0" fontId="53" fillId="9" borderId="0" xfId="0" quotePrefix="1" applyFont="1" applyFill="1" applyAlignment="1">
      <alignment vertical="top"/>
    </xf>
    <xf numFmtId="0" fontId="53" fillId="9" borderId="0" xfId="0" applyFont="1" applyFill="1" applyAlignment="1">
      <alignment vertical="top"/>
    </xf>
    <xf numFmtId="0" fontId="26" fillId="9" borderId="0" xfId="0" applyFont="1" applyFill="1"/>
    <xf numFmtId="172" fontId="54" fillId="9" borderId="0" xfId="0" applyNumberFormat="1" applyFont="1" applyFill="1" applyAlignment="1">
      <alignment horizontal="right"/>
    </xf>
    <xf numFmtId="165" fontId="5" fillId="0" borderId="0" xfId="0" applyNumberFormat="1" applyFont="1" applyAlignment="1">
      <alignment wrapText="1"/>
    </xf>
    <xf numFmtId="3" fontId="2" fillId="0" borderId="0" xfId="0" applyNumberFormat="1" applyFont="1" applyAlignment="1">
      <alignment horizontal="center" wrapText="1"/>
    </xf>
    <xf numFmtId="11" fontId="3" fillId="0" borderId="0" xfId="0" applyNumberFormat="1" applyFont="1" applyAlignment="1">
      <alignment horizontal="center" wrapText="1"/>
    </xf>
    <xf numFmtId="0" fontId="6" fillId="0" borderId="0" xfId="0" applyFont="1" applyAlignment="1">
      <alignment wrapText="1"/>
    </xf>
    <xf numFmtId="165" fontId="6" fillId="0" borderId="0" xfId="0" applyNumberFormat="1" applyFont="1" applyAlignment="1">
      <alignment wrapText="1"/>
    </xf>
    <xf numFmtId="3" fontId="3" fillId="0" borderId="0" xfId="0" applyNumberFormat="1" applyFont="1" applyAlignment="1">
      <alignment wrapText="1"/>
    </xf>
    <xf numFmtId="3" fontId="45" fillId="0" borderId="18" xfId="0" applyNumberFormat="1" applyFont="1" applyBorder="1" applyAlignment="1">
      <alignment horizontal="center" vertical="center" wrapText="1"/>
    </xf>
    <xf numFmtId="14" fontId="0" fillId="0" borderId="0" xfId="0" applyNumberFormat="1"/>
    <xf numFmtId="10" fontId="39" fillId="0" borderId="1" xfId="0" applyNumberFormat="1" applyFont="1" applyBorder="1" applyAlignment="1">
      <alignment horizontal="center"/>
    </xf>
    <xf numFmtId="14" fontId="39" fillId="0" borderId="0" xfId="0" applyNumberFormat="1" applyFont="1" applyAlignment="1">
      <alignment vertical="top"/>
    </xf>
    <xf numFmtId="0" fontId="1" fillId="0" borderId="0" xfId="0" applyFont="1" applyAlignment="1">
      <alignment vertical="center" wrapText="1"/>
    </xf>
    <xf numFmtId="0" fontId="0" fillId="0" borderId="0" xfId="0"/>
    <xf numFmtId="0" fontId="11" fillId="0" borderId="0" xfId="0" applyFont="1" applyAlignment="1">
      <alignment horizontal="center" wrapText="1"/>
    </xf>
    <xf numFmtId="11" fontId="14" fillId="11" borderId="10" xfId="0" applyNumberFormat="1" applyFont="1" applyFill="1" applyBorder="1" applyAlignment="1">
      <alignment horizontal="center" vertical="top" wrapText="1"/>
    </xf>
    <xf numFmtId="0" fontId="17" fillId="0" borderId="10" xfId="0" applyFont="1" applyBorder="1"/>
    <xf numFmtId="11" fontId="14" fillId="12" borderId="10" xfId="0" applyNumberFormat="1" applyFont="1" applyFill="1" applyBorder="1" applyAlignment="1">
      <alignment horizontal="left"/>
    </xf>
    <xf numFmtId="0" fontId="10" fillId="0" borderId="13" xfId="0" applyFont="1" applyBorder="1"/>
    <xf numFmtId="0" fontId="17" fillId="0" borderId="12" xfId="0" applyFont="1" applyBorder="1"/>
    <xf numFmtId="0" fontId="10" fillId="0" borderId="14" xfId="0" applyFont="1" applyBorder="1" applyAlignment="1">
      <alignment horizontal="center"/>
    </xf>
    <xf numFmtId="0" fontId="17" fillId="0" borderId="15" xfId="0" applyFont="1" applyBorder="1"/>
    <xf numFmtId="0" fontId="17" fillId="0" borderId="16" xfId="0" applyFont="1" applyBorder="1"/>
    <xf numFmtId="0" fontId="10" fillId="8" borderId="14" xfId="0" applyFont="1" applyFill="1" applyBorder="1" applyAlignment="1">
      <alignment horizontal="center"/>
    </xf>
    <xf numFmtId="11" fontId="14" fillId="12" borderId="10" xfId="0" applyNumberFormat="1" applyFont="1" applyFill="1" applyBorder="1" applyAlignment="1">
      <alignment horizontal="center" vertical="top" wrapText="1"/>
    </xf>
    <xf numFmtId="11" fontId="14" fillId="0" borderId="0" xfId="0" applyNumberFormat="1" applyFont="1" applyAlignment="1">
      <alignment horizontal="center" vertical="top" wrapText="1"/>
    </xf>
    <xf numFmtId="0" fontId="24" fillId="13" borderId="10" xfId="0" applyFont="1" applyFill="1" applyBorder="1" applyAlignment="1">
      <alignment horizontal="left" wrapText="1"/>
    </xf>
    <xf numFmtId="11" fontId="14" fillId="0" borderId="10" xfId="0" applyNumberFormat="1" applyFont="1" applyBorder="1" applyAlignment="1">
      <alignment horizontal="center" vertical="top" wrapText="1"/>
    </xf>
    <xf numFmtId="0" fontId="11" fillId="0" borderId="0" xfId="0" applyFont="1" applyAlignment="1">
      <alignment horizontal="right" wrapText="1"/>
    </xf>
    <xf numFmtId="11" fontId="35" fillId="8" borderId="14" xfId="0" applyNumberFormat="1" applyFont="1" applyFill="1" applyBorder="1" applyAlignment="1">
      <alignment horizontal="center" wrapText="1"/>
    </xf>
    <xf numFmtId="11" fontId="35" fillId="0" borderId="14" xfId="0" applyNumberFormat="1" applyFont="1" applyBorder="1" applyAlignment="1">
      <alignment horizontal="center" wrapText="1"/>
    </xf>
    <xf numFmtId="0" fontId="53" fillId="0" borderId="0" xfId="0" quotePrefix="1" applyFont="1" applyAlignment="1">
      <alignment vertical="top"/>
    </xf>
  </cellXfs>
  <cellStyles count="1">
    <cellStyle name="Normal" xfId="0" builtinId="0"/>
  </cellStyles>
  <dxfs count="21">
    <dxf>
      <fill>
        <patternFill patternType="solid">
          <fgColor rgb="FFB7E1CD"/>
          <bgColor rgb="FFB7E1CD"/>
        </patternFill>
      </fill>
    </dxf>
    <dxf>
      <font>
        <color rgb="FF000000"/>
      </font>
      <fill>
        <patternFill patternType="solid">
          <fgColor rgb="FFE06666"/>
          <bgColor rgb="FFE06666"/>
        </patternFill>
      </fill>
    </dxf>
    <dxf>
      <fill>
        <patternFill patternType="solid">
          <fgColor rgb="FFFFF2CC"/>
          <bgColor rgb="FFFFF2CC"/>
        </patternFill>
      </fill>
    </dxf>
    <dxf>
      <fill>
        <patternFill patternType="solid">
          <fgColor rgb="FFF3F3F3"/>
          <bgColor rgb="FFF3F3F3"/>
        </patternFill>
      </fill>
    </dxf>
    <dxf>
      <fill>
        <patternFill patternType="solid">
          <fgColor rgb="FFF3F3F3"/>
          <bgColor rgb="FFF3F3F3"/>
        </patternFill>
      </fill>
    </dxf>
    <dxf>
      <fill>
        <patternFill patternType="solid">
          <fgColor rgb="FFF3F3F3"/>
          <bgColor rgb="FFF3F3F3"/>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3F3F3"/>
          <bgColor rgb="FFF3F3F3"/>
        </patternFill>
      </fill>
    </dxf>
    <dxf>
      <fill>
        <patternFill patternType="solid">
          <fgColor rgb="FFFFF2CC"/>
          <bgColor rgb="FFFFF2CC"/>
        </patternFill>
      </fill>
    </dxf>
    <dxf>
      <fill>
        <patternFill patternType="solid">
          <fgColor rgb="FFF3F3F3"/>
          <bgColor rgb="FFF3F3F3"/>
        </patternFill>
      </fill>
    </dxf>
    <dxf>
      <fill>
        <patternFill patternType="solid">
          <fgColor rgb="FFF3F3F3"/>
          <bgColor rgb="FFF3F3F3"/>
        </patternFill>
      </fill>
    </dxf>
    <dxf>
      <fill>
        <patternFill patternType="solid">
          <fgColor rgb="FFF4CCCC"/>
          <bgColor rgb="FFF4CCCC"/>
        </patternFill>
      </fill>
    </dxf>
    <dxf>
      <fill>
        <patternFill patternType="solid">
          <fgColor rgb="FFFFF2CC"/>
          <bgColor rgb="FFFFF2CC"/>
        </patternFill>
      </fill>
    </dxf>
    <dxf>
      <fill>
        <patternFill patternType="solid">
          <fgColor rgb="FFF3F3F3"/>
          <bgColor rgb="FFF3F3F3"/>
        </patternFill>
      </fill>
    </dxf>
    <dxf>
      <fill>
        <patternFill patternType="solid">
          <fgColor rgb="FFF4CCCC"/>
          <bgColor rgb="FFF4CCCC"/>
        </patternFill>
      </fill>
    </dxf>
    <dxf>
      <fill>
        <patternFill patternType="solid">
          <fgColor rgb="FFF3F3F3"/>
          <bgColor rgb="FFF3F3F3"/>
        </patternFill>
      </fill>
    </dxf>
    <dxf>
      <fill>
        <patternFill patternType="solid">
          <fgColor rgb="FFF3F3F3"/>
          <bgColor rgb="FFF3F3F3"/>
        </patternFill>
      </fill>
    </dxf>
    <dxf>
      <fill>
        <patternFill patternType="solid">
          <fgColor rgb="FFF3F3F3"/>
          <bgColor rgb="FFF3F3F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docs.google.com/document/d/1iFnD4k-oilua_x7GHtiB45xYXnWj0LPnVf99WaUpZE0/edi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docs.google.com/spreadsheets/d/10j5XeBnbuRRq6rq2_J_PWE7aRJBXb9vC/edit"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1"/>
  <sheetViews>
    <sheetView workbookViewId="0">
      <selection sqref="A1:C1"/>
    </sheetView>
  </sheetViews>
  <sheetFormatPr defaultColWidth="12.6328125" defaultRowHeight="15.75" customHeight="1"/>
  <cols>
    <col min="1" max="1" width="18" customWidth="1"/>
    <col min="2" max="2" width="50.453125" customWidth="1"/>
    <col min="3" max="3" width="46.26953125" customWidth="1"/>
  </cols>
  <sheetData>
    <row r="1" spans="1:26" ht="87" customHeight="1">
      <c r="A1" s="417" t="s">
        <v>0</v>
      </c>
      <c r="B1" s="418"/>
      <c r="C1" s="418"/>
      <c r="D1" s="1"/>
      <c r="E1" s="1"/>
      <c r="F1" s="1"/>
      <c r="G1" s="1"/>
      <c r="H1" s="1"/>
      <c r="I1" s="1"/>
      <c r="J1" s="1"/>
      <c r="K1" s="1"/>
      <c r="L1" s="1"/>
      <c r="M1" s="1"/>
      <c r="N1" s="1"/>
      <c r="O1" s="1"/>
      <c r="P1" s="1"/>
      <c r="Q1" s="1"/>
      <c r="R1" s="1"/>
      <c r="S1" s="1"/>
      <c r="T1" s="1"/>
      <c r="U1" s="1"/>
      <c r="V1" s="1"/>
      <c r="W1" s="1"/>
      <c r="X1" s="1"/>
      <c r="Y1" s="1"/>
      <c r="Z1" s="1"/>
    </row>
    <row r="2" spans="1:26" ht="13">
      <c r="A2" s="2" t="s">
        <v>1</v>
      </c>
      <c r="B2" s="2" t="s">
        <v>2</v>
      </c>
      <c r="C2" s="2" t="s">
        <v>3</v>
      </c>
      <c r="D2" s="1"/>
      <c r="E2" s="1"/>
      <c r="F2" s="1"/>
      <c r="G2" s="1"/>
      <c r="H2" s="1"/>
      <c r="I2" s="1"/>
      <c r="J2" s="1"/>
      <c r="K2" s="1"/>
      <c r="L2" s="1"/>
      <c r="M2" s="1"/>
      <c r="N2" s="1"/>
      <c r="O2" s="1"/>
      <c r="P2" s="1"/>
      <c r="Q2" s="1"/>
      <c r="R2" s="1"/>
      <c r="S2" s="1"/>
      <c r="T2" s="1"/>
      <c r="U2" s="1"/>
      <c r="V2" s="1"/>
      <c r="W2" s="1"/>
      <c r="X2" s="1"/>
      <c r="Y2" s="1"/>
      <c r="Z2" s="1"/>
    </row>
    <row r="3" spans="1:26" ht="87.5">
      <c r="A3" s="3" t="s">
        <v>4</v>
      </c>
      <c r="B3" s="4" t="s">
        <v>5</v>
      </c>
      <c r="C3" s="4" t="s">
        <v>6</v>
      </c>
      <c r="D3" s="1"/>
      <c r="E3" s="1"/>
      <c r="F3" s="1"/>
      <c r="G3" s="1"/>
      <c r="H3" s="1"/>
      <c r="I3" s="1"/>
      <c r="J3" s="1"/>
      <c r="K3" s="1"/>
      <c r="L3" s="1"/>
      <c r="M3" s="1"/>
      <c r="N3" s="1"/>
      <c r="O3" s="1"/>
      <c r="P3" s="1"/>
      <c r="Q3" s="1"/>
      <c r="R3" s="1"/>
      <c r="S3" s="1"/>
      <c r="T3" s="1"/>
      <c r="U3" s="1"/>
      <c r="V3" s="1"/>
      <c r="W3" s="1"/>
      <c r="X3" s="1"/>
      <c r="Y3" s="1"/>
      <c r="Z3" s="1"/>
    </row>
    <row r="4" spans="1:26" ht="87.5">
      <c r="A4" s="4" t="s">
        <v>7</v>
      </c>
      <c r="B4" s="4" t="s">
        <v>8</v>
      </c>
      <c r="C4" s="4" t="s">
        <v>9</v>
      </c>
      <c r="D4" s="1"/>
      <c r="E4" s="1"/>
      <c r="F4" s="1"/>
      <c r="G4" s="1"/>
      <c r="H4" s="1"/>
      <c r="I4" s="1"/>
      <c r="J4" s="1"/>
      <c r="K4" s="1"/>
      <c r="L4" s="1"/>
      <c r="M4" s="1"/>
      <c r="N4" s="1"/>
      <c r="O4" s="1"/>
      <c r="P4" s="1"/>
      <c r="Q4" s="1"/>
      <c r="R4" s="1"/>
      <c r="S4" s="1"/>
      <c r="T4" s="1"/>
      <c r="U4" s="1"/>
      <c r="V4" s="1"/>
      <c r="W4" s="1"/>
      <c r="X4" s="1"/>
      <c r="Y4" s="1"/>
      <c r="Z4" s="1"/>
    </row>
    <row r="5" spans="1:26" ht="87.5">
      <c r="A5" s="5" t="s">
        <v>10</v>
      </c>
      <c r="B5" s="5" t="s">
        <v>11</v>
      </c>
      <c r="C5" s="5" t="s">
        <v>12</v>
      </c>
      <c r="D5" s="1" t="s">
        <v>13</v>
      </c>
      <c r="E5" s="1"/>
      <c r="F5" s="1"/>
      <c r="G5" s="1"/>
      <c r="H5" s="1"/>
      <c r="I5" s="1"/>
      <c r="J5" s="1"/>
      <c r="K5" s="1"/>
      <c r="L5" s="1"/>
      <c r="M5" s="1"/>
      <c r="N5" s="1"/>
      <c r="O5" s="1"/>
      <c r="P5" s="1"/>
      <c r="Q5" s="1"/>
      <c r="R5" s="1"/>
      <c r="S5" s="1"/>
      <c r="T5" s="1"/>
      <c r="U5" s="1"/>
      <c r="V5" s="1"/>
      <c r="W5" s="1"/>
      <c r="X5" s="1"/>
      <c r="Y5" s="1"/>
      <c r="Z5" s="1"/>
    </row>
    <row r="6" spans="1:26" ht="75">
      <c r="A6" s="1"/>
      <c r="B6" s="1" t="s">
        <v>14</v>
      </c>
      <c r="C6" s="1"/>
      <c r="D6" s="1"/>
      <c r="E6" s="1"/>
      <c r="F6" s="1"/>
      <c r="G6" s="1"/>
      <c r="H6" s="1"/>
      <c r="I6" s="1"/>
      <c r="J6" s="1"/>
      <c r="K6" s="1"/>
      <c r="L6" s="1"/>
      <c r="M6" s="1"/>
      <c r="N6" s="1"/>
      <c r="O6" s="1"/>
      <c r="P6" s="1"/>
      <c r="Q6" s="1"/>
      <c r="R6" s="1"/>
      <c r="S6" s="1"/>
      <c r="T6" s="1"/>
      <c r="U6" s="1"/>
      <c r="V6" s="1"/>
      <c r="W6" s="1"/>
      <c r="X6" s="1"/>
      <c r="Y6" s="1"/>
      <c r="Z6" s="1"/>
    </row>
    <row r="7" spans="1:26" ht="12.5">
      <c r="A7" s="1"/>
      <c r="B7" s="1"/>
      <c r="C7" s="1"/>
      <c r="D7" s="1"/>
      <c r="E7" s="1"/>
      <c r="F7" s="1"/>
      <c r="G7" s="1"/>
      <c r="H7" s="1"/>
      <c r="I7" s="1"/>
      <c r="J7" s="1"/>
      <c r="K7" s="1"/>
      <c r="L7" s="1"/>
      <c r="M7" s="1"/>
      <c r="N7" s="1"/>
      <c r="O7" s="1"/>
      <c r="P7" s="1"/>
      <c r="Q7" s="1"/>
      <c r="R7" s="1"/>
      <c r="S7" s="1"/>
      <c r="T7" s="1"/>
      <c r="U7" s="1"/>
      <c r="V7" s="1"/>
      <c r="W7" s="1"/>
      <c r="X7" s="1"/>
      <c r="Y7" s="1"/>
      <c r="Z7" s="1"/>
    </row>
    <row r="8" spans="1:26" ht="12.5">
      <c r="A8" s="1"/>
      <c r="B8" s="1"/>
      <c r="C8" s="1"/>
      <c r="D8" s="1"/>
      <c r="E8" s="1"/>
      <c r="F8" s="1"/>
      <c r="G8" s="1"/>
      <c r="H8" s="1"/>
      <c r="I8" s="1"/>
      <c r="J8" s="1"/>
      <c r="K8" s="1"/>
      <c r="L8" s="1"/>
      <c r="M8" s="1"/>
      <c r="N8" s="1"/>
      <c r="O8" s="1"/>
      <c r="P8" s="1"/>
      <c r="Q8" s="1"/>
      <c r="R8" s="1"/>
      <c r="S8" s="1"/>
      <c r="T8" s="1"/>
      <c r="U8" s="1"/>
      <c r="V8" s="1"/>
      <c r="W8" s="1"/>
      <c r="X8" s="1"/>
      <c r="Y8" s="1"/>
      <c r="Z8" s="1"/>
    </row>
    <row r="9" spans="1:26" ht="12.5">
      <c r="A9" s="1"/>
      <c r="B9" s="1"/>
      <c r="C9" s="1"/>
      <c r="D9" s="1"/>
      <c r="E9" s="1"/>
      <c r="F9" s="1"/>
      <c r="G9" s="1"/>
      <c r="H9" s="1"/>
      <c r="I9" s="1"/>
      <c r="J9" s="1"/>
      <c r="K9" s="1"/>
      <c r="L9" s="1"/>
      <c r="M9" s="1"/>
      <c r="N9" s="1"/>
      <c r="O9" s="1"/>
      <c r="P9" s="1"/>
      <c r="Q9" s="1"/>
      <c r="R9" s="1"/>
      <c r="S9" s="1"/>
      <c r="T9" s="1"/>
      <c r="U9" s="1"/>
      <c r="V9" s="1"/>
      <c r="W9" s="1"/>
      <c r="X9" s="1"/>
      <c r="Y9" s="1"/>
      <c r="Z9" s="1"/>
    </row>
    <row r="10" spans="1:26" ht="1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1">
    <mergeCell ref="A1:C1"/>
  </mergeCells>
  <hyperlinks>
    <hyperlink ref="A1" r:id="rId1" location="heading=h.gu6ekz5d9l9c" xr:uid="{00000000-0004-0000-0000-000000000000}"/>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95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328125" defaultRowHeight="15.75" customHeight="1"/>
  <cols>
    <col min="1" max="1" width="50.08984375" customWidth="1"/>
    <col min="2" max="2" width="13.6328125" customWidth="1"/>
    <col min="3" max="3" width="13.08984375" customWidth="1"/>
    <col min="4" max="4" width="13.90625" customWidth="1"/>
    <col min="5" max="6" width="17" customWidth="1"/>
    <col min="7" max="7" width="15" customWidth="1"/>
    <col min="8" max="8" width="12.90625" customWidth="1"/>
    <col min="10" max="10" width="17.7265625" customWidth="1"/>
    <col min="11" max="11" width="11" customWidth="1"/>
    <col min="13" max="13" width="18.90625" customWidth="1"/>
    <col min="14" max="15" width="25.08984375" customWidth="1"/>
    <col min="16" max="16" width="48" customWidth="1"/>
    <col min="17" max="17" width="25.6328125" customWidth="1"/>
    <col min="18" max="18" width="18" customWidth="1"/>
    <col min="20" max="20" width="52.36328125" customWidth="1"/>
    <col min="21" max="21" width="75.7265625" customWidth="1"/>
  </cols>
  <sheetData>
    <row r="1" spans="1:31" ht="25">
      <c r="A1" s="6" t="s">
        <v>15</v>
      </c>
      <c r="B1" s="7"/>
      <c r="C1" s="7"/>
      <c r="D1" s="8" t="s">
        <v>16</v>
      </c>
      <c r="E1" s="9">
        <v>0.5</v>
      </c>
      <c r="F1" s="8" t="s">
        <v>17</v>
      </c>
      <c r="G1" s="9">
        <v>0.5</v>
      </c>
      <c r="H1" s="8" t="s">
        <v>18</v>
      </c>
      <c r="I1" s="9">
        <v>7300000</v>
      </c>
      <c r="J1" s="10"/>
      <c r="K1" s="11"/>
      <c r="L1" s="12"/>
      <c r="M1" s="13">
        <f>7300000-M3</f>
        <v>-5000</v>
      </c>
      <c r="N1" s="14"/>
      <c r="O1" s="15"/>
      <c r="P1" s="14"/>
      <c r="Q1" s="14"/>
      <c r="R1" s="14"/>
      <c r="S1" s="14"/>
      <c r="T1" s="14"/>
      <c r="U1" s="14"/>
      <c r="V1" s="14"/>
      <c r="W1" s="14"/>
      <c r="X1" s="14"/>
      <c r="Y1" s="14"/>
      <c r="Z1" s="14"/>
      <c r="AA1" s="14"/>
      <c r="AB1" s="14"/>
      <c r="AC1" s="14"/>
      <c r="AD1" s="14"/>
      <c r="AE1" s="14"/>
    </row>
    <row r="2" spans="1:31" ht="87" customHeight="1">
      <c r="A2" s="16" t="s">
        <v>19</v>
      </c>
      <c r="B2" s="16" t="s">
        <v>20</v>
      </c>
      <c r="C2" s="17" t="s">
        <v>21</v>
      </c>
      <c r="D2" s="16" t="s">
        <v>22</v>
      </c>
      <c r="E2" s="16" t="s">
        <v>23</v>
      </c>
      <c r="F2" s="16" t="s">
        <v>24</v>
      </c>
      <c r="G2" s="16" t="s">
        <v>25</v>
      </c>
      <c r="H2" s="18" t="s">
        <v>26</v>
      </c>
      <c r="I2" s="19" t="s">
        <v>27</v>
      </c>
      <c r="J2" s="19" t="s">
        <v>28</v>
      </c>
      <c r="K2" s="20" t="s">
        <v>29</v>
      </c>
      <c r="L2" s="21" t="s">
        <v>30</v>
      </c>
      <c r="M2" s="22" t="s">
        <v>31</v>
      </c>
      <c r="N2" s="20" t="s">
        <v>32</v>
      </c>
      <c r="O2" s="19" t="s">
        <v>33</v>
      </c>
      <c r="P2" s="20" t="s">
        <v>34</v>
      </c>
      <c r="Q2" s="23" t="s">
        <v>35</v>
      </c>
      <c r="R2" s="23" t="s">
        <v>36</v>
      </c>
      <c r="S2" s="24" t="s">
        <v>29</v>
      </c>
      <c r="T2" s="24" t="s">
        <v>37</v>
      </c>
      <c r="U2" s="24"/>
      <c r="V2" s="24"/>
      <c r="W2" s="24"/>
      <c r="X2" s="24"/>
      <c r="Y2" s="24"/>
      <c r="Z2" s="24"/>
      <c r="AA2" s="24"/>
      <c r="AB2" s="24"/>
      <c r="AC2" s="24"/>
      <c r="AD2" s="24"/>
      <c r="AE2" s="24"/>
    </row>
    <row r="3" spans="1:31" ht="12.5">
      <c r="A3" s="25" t="s">
        <v>38</v>
      </c>
      <c r="B3" s="26"/>
      <c r="C3" s="27">
        <f>SUM(C4:C39)</f>
        <v>0.99255472451514681</v>
      </c>
      <c r="D3" s="27">
        <f>SUM(D4:D39)</f>
        <v>0.99999854264495558</v>
      </c>
      <c r="E3" s="28">
        <v>1</v>
      </c>
      <c r="F3" s="26">
        <f>SUM(F4:F39)</f>
        <v>2400835.5149999992</v>
      </c>
      <c r="G3" s="26">
        <f>SUM(G4:G39)</f>
        <v>5836820.0150000006</v>
      </c>
      <c r="H3" s="29">
        <f>SUM(H4:H39)</f>
        <v>7272819.4251343748</v>
      </c>
      <c r="I3" s="30">
        <f t="shared" ref="I3:I39" si="0">IFERROR(H3/F3,"-")</f>
        <v>3.0292868377258979</v>
      </c>
      <c r="J3" s="30">
        <f t="shared" ref="J3:J39" si="1">IFERROR(H3/G3,"-")</f>
        <v>1.2460242745954149</v>
      </c>
      <c r="K3" s="30"/>
      <c r="L3" s="31">
        <f>SUM(L4:L39)</f>
        <v>7304591.4814467672</v>
      </c>
      <c r="M3" s="32">
        <f>SUM(M4:M39)</f>
        <v>7305000</v>
      </c>
      <c r="N3" s="10">
        <f t="shared" ref="N3:N39" si="2">M3/F3</f>
        <v>3.0426907442678357</v>
      </c>
      <c r="O3" s="33">
        <f t="shared" ref="O3:O39" si="3">M3/G3</f>
        <v>1.251537649135477</v>
      </c>
      <c r="P3" s="34"/>
      <c r="Q3" s="35" t="s">
        <v>39</v>
      </c>
      <c r="R3" s="36"/>
      <c r="S3" s="25"/>
      <c r="T3" s="34"/>
      <c r="U3" s="25"/>
      <c r="V3" s="25"/>
      <c r="W3" s="25"/>
      <c r="X3" s="25"/>
      <c r="Y3" s="25"/>
      <c r="Z3" s="25"/>
      <c r="AA3" s="25"/>
      <c r="AB3" s="25"/>
      <c r="AC3" s="25"/>
      <c r="AD3" s="25"/>
      <c r="AE3" s="25"/>
    </row>
    <row r="4" spans="1:31" ht="12.5">
      <c r="A4" s="35" t="s">
        <v>40</v>
      </c>
      <c r="B4" s="12" t="s">
        <v>41</v>
      </c>
      <c r="C4" s="37">
        <v>0.15202089215775694</v>
      </c>
      <c r="D4" s="38">
        <v>0.27581841559492037</v>
      </c>
      <c r="E4" s="39">
        <f t="shared" ref="E4:E39" si="4">IFERROR(C4/D4,"-")</f>
        <v>0.55116295200905596</v>
      </c>
      <c r="F4" s="12">
        <v>877037.89</v>
      </c>
      <c r="G4" s="12">
        <v>1608706.5</v>
      </c>
      <c r="H4" s="40">
        <v>1561613.4732972721</v>
      </c>
      <c r="I4" s="33">
        <f t="shared" si="0"/>
        <v>1.7805541711513422</v>
      </c>
      <c r="J4" s="33">
        <f t="shared" si="1"/>
        <v>0.97072615377464577</v>
      </c>
      <c r="K4" s="41" t="s">
        <v>42</v>
      </c>
      <c r="L4" s="42">
        <v>2000000</v>
      </c>
      <c r="M4" s="32">
        <f t="shared" ref="M4:M39" si="5">ROUND(L4,-3)</f>
        <v>2000000</v>
      </c>
      <c r="N4" s="10">
        <f t="shared" si="2"/>
        <v>2.2804031875977446</v>
      </c>
      <c r="O4" s="33">
        <f t="shared" si="3"/>
        <v>1.2432348598081751</v>
      </c>
      <c r="P4" s="14"/>
      <c r="Q4" s="35" t="s">
        <v>39</v>
      </c>
      <c r="R4" s="38"/>
      <c r="T4" s="14" t="s">
        <v>43</v>
      </c>
    </row>
    <row r="5" spans="1:31" ht="12.5">
      <c r="A5" s="35" t="s">
        <v>44</v>
      </c>
      <c r="B5" s="12" t="s">
        <v>45</v>
      </c>
      <c r="C5" s="37">
        <v>0.13177059532299934</v>
      </c>
      <c r="D5" s="38">
        <v>0.10691405212535331</v>
      </c>
      <c r="E5" s="39">
        <f t="shared" si="4"/>
        <v>1.2324908906127936</v>
      </c>
      <c r="F5" s="40">
        <v>4571</v>
      </c>
      <c r="G5" s="40">
        <v>623574.5</v>
      </c>
      <c r="H5" s="40">
        <v>871198.96318648721</v>
      </c>
      <c r="I5" s="33">
        <f t="shared" si="0"/>
        <v>190.59264125716194</v>
      </c>
      <c r="J5" s="33">
        <f t="shared" si="1"/>
        <v>1.3971048578581824</v>
      </c>
      <c r="K5" s="43" t="s">
        <v>46</v>
      </c>
      <c r="L5" s="42">
        <v>706927</v>
      </c>
      <c r="M5" s="32">
        <f t="shared" si="5"/>
        <v>707000</v>
      </c>
      <c r="N5" s="10">
        <f t="shared" si="2"/>
        <v>154.67075038284838</v>
      </c>
      <c r="O5" s="33">
        <f t="shared" si="3"/>
        <v>1.1337859389696019</v>
      </c>
      <c r="P5" s="14"/>
      <c r="Q5" s="35" t="s">
        <v>39</v>
      </c>
      <c r="R5" s="38"/>
      <c r="T5" s="44" t="s">
        <v>43</v>
      </c>
    </row>
    <row r="6" spans="1:31" ht="25">
      <c r="A6" s="45" t="s">
        <v>47</v>
      </c>
      <c r="B6" s="12" t="s">
        <v>41</v>
      </c>
      <c r="C6" s="37">
        <v>3.1388350784705421E-2</v>
      </c>
      <c r="D6" s="38">
        <v>0.19201363383419404</v>
      </c>
      <c r="E6" s="39">
        <f t="shared" si="4"/>
        <v>0.16346938578231179</v>
      </c>
      <c r="F6" s="12">
        <v>408863.57</v>
      </c>
      <c r="G6" s="12">
        <v>1119916.45</v>
      </c>
      <c r="H6" s="40">
        <v>815417.24385898304</v>
      </c>
      <c r="I6" s="33">
        <f t="shared" si="0"/>
        <v>1.9943504476541722</v>
      </c>
      <c r="J6" s="33">
        <f t="shared" si="1"/>
        <v>0.72810542595296557</v>
      </c>
      <c r="K6" s="46" t="s">
        <v>48</v>
      </c>
      <c r="L6" s="42">
        <f>G6*0.81</f>
        <v>907132.32449999999</v>
      </c>
      <c r="M6" s="32">
        <f t="shared" si="5"/>
        <v>907000</v>
      </c>
      <c r="N6" s="10">
        <f t="shared" si="2"/>
        <v>2.2183438842448107</v>
      </c>
      <c r="O6" s="33">
        <f t="shared" si="3"/>
        <v>0.80988184431079657</v>
      </c>
      <c r="P6" s="44" t="s">
        <v>49</v>
      </c>
      <c r="Q6" s="35" t="s">
        <v>50</v>
      </c>
      <c r="T6" s="14" t="s">
        <v>43</v>
      </c>
    </row>
    <row r="7" spans="1:31" ht="12.5">
      <c r="A7" s="45" t="s">
        <v>51</v>
      </c>
      <c r="B7" s="12" t="s">
        <v>41</v>
      </c>
      <c r="C7" s="37">
        <v>2.289515277535915E-2</v>
      </c>
      <c r="D7" s="38">
        <v>0.11372713552134782</v>
      </c>
      <c r="E7" s="39">
        <f t="shared" si="4"/>
        <v>0.2013165342677736</v>
      </c>
      <c r="F7" s="12">
        <v>457210</v>
      </c>
      <c r="G7" s="12">
        <v>663311.69999999995</v>
      </c>
      <c r="H7" s="40">
        <v>498671.35228298046</v>
      </c>
      <c r="I7" s="33">
        <f t="shared" si="0"/>
        <v>1.0906833889962608</v>
      </c>
      <c r="J7" s="33">
        <f t="shared" si="1"/>
        <v>0.75179037590167719</v>
      </c>
      <c r="K7" s="41" t="s">
        <v>42</v>
      </c>
      <c r="L7" s="42">
        <f>G7*1.25</f>
        <v>829139.625</v>
      </c>
      <c r="M7" s="32">
        <f t="shared" si="5"/>
        <v>829000</v>
      </c>
      <c r="N7" s="10">
        <f t="shared" si="2"/>
        <v>1.8131711904813981</v>
      </c>
      <c r="O7" s="33">
        <f t="shared" si="3"/>
        <v>1.249789503185305</v>
      </c>
      <c r="P7" s="44" t="s">
        <v>52</v>
      </c>
      <c r="Q7" s="35" t="s">
        <v>53</v>
      </c>
      <c r="R7" s="35" t="s">
        <v>54</v>
      </c>
      <c r="T7" s="44" t="s">
        <v>55</v>
      </c>
    </row>
    <row r="8" spans="1:31" ht="12.5">
      <c r="A8" s="45" t="s">
        <v>56</v>
      </c>
      <c r="B8" s="12" t="s">
        <v>41</v>
      </c>
      <c r="C8" s="37">
        <v>1.7775595220086978E-2</v>
      </c>
      <c r="D8" s="38">
        <v>7.5322949684929391E-2</v>
      </c>
      <c r="E8" s="39">
        <f t="shared" si="4"/>
        <v>0.2359917567546285</v>
      </c>
      <c r="F8" s="12">
        <v>347909.36</v>
      </c>
      <c r="G8" s="12">
        <v>439319.9</v>
      </c>
      <c r="H8" s="40">
        <v>339809.68890330975</v>
      </c>
      <c r="I8" s="33">
        <f t="shared" si="0"/>
        <v>0.97671901929660576</v>
      </c>
      <c r="J8" s="33">
        <f t="shared" si="1"/>
        <v>0.77349031742770979</v>
      </c>
      <c r="K8" s="41" t="s">
        <v>42</v>
      </c>
      <c r="L8" s="42">
        <f>G8*1.25</f>
        <v>549149.875</v>
      </c>
      <c r="M8" s="32">
        <f t="shared" si="5"/>
        <v>549000</v>
      </c>
      <c r="N8" s="10">
        <f t="shared" si="2"/>
        <v>1.57799721168755</v>
      </c>
      <c r="O8" s="33">
        <f t="shared" si="3"/>
        <v>1.2496588476870727</v>
      </c>
      <c r="P8" s="47" t="s">
        <v>57</v>
      </c>
      <c r="Q8" s="35" t="s">
        <v>50</v>
      </c>
      <c r="T8" s="44" t="s">
        <v>55</v>
      </c>
    </row>
    <row r="9" spans="1:31" ht="12.5">
      <c r="A9" s="35" t="s">
        <v>58</v>
      </c>
      <c r="B9" s="12" t="s">
        <v>41</v>
      </c>
      <c r="C9" s="37">
        <v>6.979945767049861E-2</v>
      </c>
      <c r="D9" s="38">
        <v>0</v>
      </c>
      <c r="E9" s="39" t="str">
        <f t="shared" si="4"/>
        <v>-</v>
      </c>
      <c r="F9" s="12" t="s">
        <v>59</v>
      </c>
      <c r="G9" s="12" t="s">
        <v>59</v>
      </c>
      <c r="H9" s="40">
        <v>254768.02049731993</v>
      </c>
      <c r="I9" s="33" t="str">
        <f t="shared" si="0"/>
        <v>-</v>
      </c>
      <c r="J9" s="33" t="str">
        <f t="shared" si="1"/>
        <v>-</v>
      </c>
      <c r="K9" s="46" t="s">
        <v>48</v>
      </c>
      <c r="L9" s="42">
        <v>300000</v>
      </c>
      <c r="M9" s="32">
        <f t="shared" si="5"/>
        <v>300000</v>
      </c>
      <c r="N9" s="10" t="e">
        <f t="shared" si="2"/>
        <v>#VALUE!</v>
      </c>
      <c r="O9" s="33" t="e">
        <f t="shared" si="3"/>
        <v>#VALUE!</v>
      </c>
      <c r="P9" s="14"/>
      <c r="Q9" s="35" t="s">
        <v>39</v>
      </c>
      <c r="T9" s="14"/>
    </row>
    <row r="10" spans="1:31" ht="25">
      <c r="A10" s="45" t="s">
        <v>60</v>
      </c>
      <c r="B10" s="12" t="s">
        <v>41</v>
      </c>
      <c r="C10" s="37">
        <v>4.4671652909119106E-2</v>
      </c>
      <c r="D10" s="38">
        <v>2.4205632563572485E-2</v>
      </c>
      <c r="E10" s="39">
        <f t="shared" si="4"/>
        <v>1.8455065279453313</v>
      </c>
      <c r="F10" s="12">
        <v>4059.6400000000003</v>
      </c>
      <c r="G10" s="12">
        <v>141178.965</v>
      </c>
      <c r="H10" s="40">
        <v>251402.09197532429</v>
      </c>
      <c r="I10" s="33">
        <f t="shared" si="0"/>
        <v>61.927188611631642</v>
      </c>
      <c r="J10" s="33">
        <f t="shared" si="1"/>
        <v>1.780733354826084</v>
      </c>
      <c r="K10" s="43" t="s">
        <v>61</v>
      </c>
      <c r="L10" s="42">
        <f>G10*1.6</f>
        <v>225886.34400000001</v>
      </c>
      <c r="M10" s="32">
        <f t="shared" si="5"/>
        <v>226000</v>
      </c>
      <c r="N10" s="10">
        <f t="shared" si="2"/>
        <v>55.66996088323102</v>
      </c>
      <c r="O10" s="33">
        <f t="shared" si="3"/>
        <v>1.6008050491091219</v>
      </c>
      <c r="P10" s="44" t="s">
        <v>52</v>
      </c>
      <c r="Q10" s="35" t="s">
        <v>53</v>
      </c>
      <c r="R10" s="35" t="s">
        <v>54</v>
      </c>
      <c r="T10" s="44" t="s">
        <v>62</v>
      </c>
    </row>
    <row r="11" spans="1:31" ht="12.5">
      <c r="A11" s="45" t="s">
        <v>63</v>
      </c>
      <c r="B11" s="12" t="s">
        <v>41</v>
      </c>
      <c r="C11" s="37">
        <v>2.8244583211226162E-2</v>
      </c>
      <c r="D11" s="38">
        <v>3.1843053409551431E-2</v>
      </c>
      <c r="E11" s="39">
        <f t="shared" si="4"/>
        <v>0.88699355705486782</v>
      </c>
      <c r="F11" s="12">
        <v>28193.739999999951</v>
      </c>
      <c r="G11" s="12">
        <v>185724.1</v>
      </c>
      <c r="H11" s="40">
        <v>219319.87366583821</v>
      </c>
      <c r="I11" s="33">
        <f t="shared" si="0"/>
        <v>7.7790273183280609</v>
      </c>
      <c r="J11" s="33">
        <f t="shared" si="1"/>
        <v>1.1808907603581775</v>
      </c>
      <c r="K11" s="41" t="s">
        <v>42</v>
      </c>
      <c r="L11" s="42">
        <f>G11*1.25</f>
        <v>232155.125</v>
      </c>
      <c r="M11" s="32">
        <f t="shared" si="5"/>
        <v>232000</v>
      </c>
      <c r="N11" s="10">
        <f t="shared" si="2"/>
        <v>8.2287770263895599</v>
      </c>
      <c r="O11" s="33">
        <f t="shared" si="3"/>
        <v>1.2491647556779115</v>
      </c>
      <c r="P11" s="47" t="s">
        <v>64</v>
      </c>
      <c r="Q11" s="35" t="s">
        <v>65</v>
      </c>
      <c r="R11" s="35" t="s">
        <v>66</v>
      </c>
      <c r="T11" s="44" t="s">
        <v>55</v>
      </c>
    </row>
    <row r="12" spans="1:31" ht="112.5">
      <c r="A12" s="45" t="s">
        <v>67</v>
      </c>
      <c r="B12" s="12" t="s">
        <v>41</v>
      </c>
      <c r="C12" s="37">
        <v>2.0939837301149584E-2</v>
      </c>
      <c r="D12" s="38">
        <v>2.6757861590127302E-2</v>
      </c>
      <c r="E12" s="39">
        <f t="shared" si="4"/>
        <v>0.78256766635177</v>
      </c>
      <c r="F12" s="12">
        <v>27294</v>
      </c>
      <c r="G12" s="12">
        <v>156064.79999999999</v>
      </c>
      <c r="H12" s="40">
        <v>174096.60095316061</v>
      </c>
      <c r="I12" s="33">
        <f t="shared" si="0"/>
        <v>6.3785667528819747</v>
      </c>
      <c r="J12" s="33">
        <f t="shared" si="1"/>
        <v>1.1155404739131478</v>
      </c>
      <c r="K12" s="41" t="s">
        <v>42</v>
      </c>
      <c r="L12" s="42">
        <f>G12*1.3</f>
        <v>202884.24</v>
      </c>
      <c r="M12" s="32">
        <f t="shared" si="5"/>
        <v>203000</v>
      </c>
      <c r="N12" s="10">
        <f t="shared" si="2"/>
        <v>7.4375320583278377</v>
      </c>
      <c r="O12" s="33">
        <f t="shared" si="3"/>
        <v>1.3007417431733486</v>
      </c>
      <c r="P12" s="44" t="s">
        <v>68</v>
      </c>
      <c r="Q12" s="35" t="s">
        <v>69</v>
      </c>
      <c r="R12" s="35" t="s">
        <v>54</v>
      </c>
      <c r="T12" s="14" t="s">
        <v>70</v>
      </c>
    </row>
    <row r="13" spans="1:31" ht="12.5">
      <c r="A13" s="45" t="s">
        <v>71</v>
      </c>
      <c r="B13" s="12" t="s">
        <v>41</v>
      </c>
      <c r="C13" s="37">
        <v>3.6278966118818354E-2</v>
      </c>
      <c r="D13" s="38">
        <v>1.1086223268457597E-2</v>
      </c>
      <c r="E13" s="39">
        <f t="shared" si="4"/>
        <v>3.2724369012158427</v>
      </c>
      <c r="F13" s="12">
        <v>7657.56</v>
      </c>
      <c r="G13" s="12">
        <v>64660.22</v>
      </c>
      <c r="H13" s="40">
        <v>172882.94126355721</v>
      </c>
      <c r="I13" s="33">
        <f t="shared" si="0"/>
        <v>22.576766132234969</v>
      </c>
      <c r="J13" s="33">
        <f t="shared" si="1"/>
        <v>2.6737140897998368</v>
      </c>
      <c r="K13" s="43" t="s">
        <v>61</v>
      </c>
      <c r="L13" s="42">
        <f>G13*2</f>
        <v>129320.44</v>
      </c>
      <c r="M13" s="32">
        <f t="shared" si="5"/>
        <v>129000</v>
      </c>
      <c r="N13" s="10">
        <f t="shared" si="2"/>
        <v>16.846097190227695</v>
      </c>
      <c r="O13" s="33">
        <f t="shared" si="3"/>
        <v>1.9950442482255706</v>
      </c>
      <c r="P13" s="47" t="s">
        <v>57</v>
      </c>
      <c r="Q13" s="35" t="s">
        <v>53</v>
      </c>
      <c r="T13" s="48" t="s">
        <v>72</v>
      </c>
    </row>
    <row r="14" spans="1:31" ht="50">
      <c r="A14" s="45" t="s">
        <v>73</v>
      </c>
      <c r="B14" s="12" t="s">
        <v>41</v>
      </c>
      <c r="C14" s="37">
        <v>2.2335826454559553E-2</v>
      </c>
      <c r="D14" s="38">
        <v>2.2713306999093418E-2</v>
      </c>
      <c r="E14" s="39">
        <f t="shared" si="4"/>
        <v>0.9833806435782807</v>
      </c>
      <c r="F14" s="12">
        <v>41456</v>
      </c>
      <c r="G14" s="12">
        <v>132475</v>
      </c>
      <c r="H14" s="40">
        <v>164429.33710583334</v>
      </c>
      <c r="I14" s="33">
        <f t="shared" si="0"/>
        <v>3.9663579965706615</v>
      </c>
      <c r="J14" s="33">
        <f t="shared" si="1"/>
        <v>1.2412103197269926</v>
      </c>
      <c r="K14" s="46" t="s">
        <v>48</v>
      </c>
      <c r="L14" s="42">
        <f>G14*1.25</f>
        <v>165593.75</v>
      </c>
      <c r="M14" s="32">
        <f t="shared" si="5"/>
        <v>166000</v>
      </c>
      <c r="N14" s="10">
        <f t="shared" si="2"/>
        <v>4.004245465071401</v>
      </c>
      <c r="O14" s="33">
        <f t="shared" si="3"/>
        <v>1.2530666163427062</v>
      </c>
      <c r="P14" s="49" t="s">
        <v>74</v>
      </c>
      <c r="Q14" s="35" t="s">
        <v>65</v>
      </c>
      <c r="R14" s="35" t="s">
        <v>75</v>
      </c>
      <c r="T14" s="48" t="s">
        <v>76</v>
      </c>
      <c r="U14" s="14" t="s">
        <v>77</v>
      </c>
    </row>
    <row r="15" spans="1:31" ht="37.5">
      <c r="A15" s="35" t="s">
        <v>78</v>
      </c>
      <c r="B15" s="12" t="s">
        <v>41</v>
      </c>
      <c r="C15" s="37">
        <v>4.2466920706166957E-2</v>
      </c>
      <c r="D15" s="38">
        <v>0</v>
      </c>
      <c r="E15" s="39" t="str">
        <f t="shared" si="4"/>
        <v>-</v>
      </c>
      <c r="F15" s="12" t="s">
        <v>59</v>
      </c>
      <c r="G15" s="12" t="s">
        <v>79</v>
      </c>
      <c r="H15" s="40">
        <v>155004.26057750938</v>
      </c>
      <c r="I15" s="33" t="str">
        <f t="shared" si="0"/>
        <v>-</v>
      </c>
      <c r="J15" s="33" t="str">
        <f t="shared" si="1"/>
        <v>-</v>
      </c>
      <c r="K15" s="43" t="s">
        <v>46</v>
      </c>
      <c r="L15" s="42">
        <v>25000</v>
      </c>
      <c r="M15" s="32">
        <f t="shared" si="5"/>
        <v>25000</v>
      </c>
      <c r="N15" s="10" t="e">
        <f t="shared" si="2"/>
        <v>#VALUE!</v>
      </c>
      <c r="O15" s="33" t="e">
        <f t="shared" si="3"/>
        <v>#VALUE!</v>
      </c>
      <c r="P15" s="49" t="s">
        <v>80</v>
      </c>
      <c r="Q15" s="35" t="s">
        <v>81</v>
      </c>
      <c r="T15" s="14" t="s">
        <v>55</v>
      </c>
    </row>
    <row r="16" spans="1:31" ht="12.5">
      <c r="A16" s="45" t="s">
        <v>82</v>
      </c>
      <c r="B16" s="12" t="s">
        <v>41</v>
      </c>
      <c r="C16" s="37">
        <v>2.5593134479182822E-2</v>
      </c>
      <c r="D16" s="38">
        <v>1.4562547412313826E-2</v>
      </c>
      <c r="E16" s="39">
        <f t="shared" si="4"/>
        <v>1.7574627401756462</v>
      </c>
      <c r="F16" s="12">
        <v>40271.5</v>
      </c>
      <c r="G16" s="12">
        <v>84935.825000000012</v>
      </c>
      <c r="H16" s="40">
        <v>146568.23890396275</v>
      </c>
      <c r="I16" s="33">
        <f t="shared" si="0"/>
        <v>3.6395028470248874</v>
      </c>
      <c r="J16" s="33">
        <f t="shared" si="1"/>
        <v>1.7256350768826079</v>
      </c>
      <c r="K16" s="43" t="s">
        <v>46</v>
      </c>
      <c r="L16" s="42">
        <f>G16*1.25</f>
        <v>106169.78125000001</v>
      </c>
      <c r="M16" s="32">
        <f t="shared" si="5"/>
        <v>106000</v>
      </c>
      <c r="N16" s="10">
        <f t="shared" si="2"/>
        <v>2.6321343878425187</v>
      </c>
      <c r="O16" s="33">
        <f t="shared" si="3"/>
        <v>1.2480010643329831</v>
      </c>
      <c r="P16" s="47" t="s">
        <v>57</v>
      </c>
      <c r="Q16" s="35" t="s">
        <v>50</v>
      </c>
      <c r="T16" s="50" t="s">
        <v>83</v>
      </c>
    </row>
    <row r="17" spans="1:21" ht="62.5">
      <c r="A17" s="45" t="s">
        <v>84</v>
      </c>
      <c r="B17" s="12" t="s">
        <v>41</v>
      </c>
      <c r="C17" s="37">
        <v>2.1870496736756229E-2</v>
      </c>
      <c r="D17" s="38">
        <v>1.2847194232730355E-2</v>
      </c>
      <c r="E17" s="39">
        <f t="shared" si="4"/>
        <v>1.7023558872518263</v>
      </c>
      <c r="F17" s="12">
        <v>2962.53</v>
      </c>
      <c r="G17" s="12">
        <v>74931.054999999993</v>
      </c>
      <c r="H17" s="40">
        <v>126719.57203862604</v>
      </c>
      <c r="I17" s="33">
        <f t="shared" si="0"/>
        <v>42.774105929265197</v>
      </c>
      <c r="J17" s="33">
        <f t="shared" si="1"/>
        <v>1.6911489106702962</v>
      </c>
      <c r="K17" s="43" t="s">
        <v>46</v>
      </c>
      <c r="L17" s="42">
        <f>G17*1.25</f>
        <v>93663.818749999991</v>
      </c>
      <c r="M17" s="32">
        <f t="shared" si="5"/>
        <v>94000</v>
      </c>
      <c r="N17" s="10">
        <f t="shared" si="2"/>
        <v>31.729636493132556</v>
      </c>
      <c r="O17" s="33">
        <f t="shared" si="3"/>
        <v>1.2544865409942514</v>
      </c>
      <c r="P17" s="47" t="s">
        <v>85</v>
      </c>
      <c r="Q17" s="35" t="s">
        <v>53</v>
      </c>
      <c r="T17" s="14" t="s">
        <v>86</v>
      </c>
    </row>
    <row r="18" spans="1:21" ht="37.5">
      <c r="A18" s="45" t="s">
        <v>87</v>
      </c>
      <c r="B18" s="12" t="s">
        <v>41</v>
      </c>
      <c r="C18" s="37">
        <v>2.1160403587388358E-2</v>
      </c>
      <c r="D18" s="38">
        <v>1.3455673397160608E-2</v>
      </c>
      <c r="E18" s="39">
        <f t="shared" si="4"/>
        <v>1.5726008623138541</v>
      </c>
      <c r="F18" s="12">
        <v>20278</v>
      </c>
      <c r="G18" s="12">
        <v>78480</v>
      </c>
      <c r="H18" s="40">
        <v>126348.68099360373</v>
      </c>
      <c r="I18" s="33">
        <f t="shared" si="0"/>
        <v>6.230825574198823</v>
      </c>
      <c r="J18" s="33">
        <f t="shared" si="1"/>
        <v>1.6099475152090179</v>
      </c>
      <c r="K18" s="43" t="s">
        <v>46</v>
      </c>
      <c r="L18" s="42">
        <f>G18*1.25</f>
        <v>98100</v>
      </c>
      <c r="M18" s="32">
        <f t="shared" si="5"/>
        <v>98000</v>
      </c>
      <c r="N18" s="10">
        <f t="shared" si="2"/>
        <v>4.8328237498767139</v>
      </c>
      <c r="O18" s="33">
        <f t="shared" si="3"/>
        <v>1.2487257900101936</v>
      </c>
      <c r="P18" s="47" t="s">
        <v>88</v>
      </c>
      <c r="Q18" s="35" t="s">
        <v>81</v>
      </c>
      <c r="T18" s="14"/>
    </row>
    <row r="19" spans="1:21" ht="12.5">
      <c r="A19" s="45" t="s">
        <v>89</v>
      </c>
      <c r="B19" s="12" t="s">
        <v>41</v>
      </c>
      <c r="C19" s="37">
        <v>2.5012402991364275E-2</v>
      </c>
      <c r="D19" s="38">
        <v>7.2302041277004679E-3</v>
      </c>
      <c r="E19" s="39">
        <f t="shared" si="4"/>
        <v>3.4594324793039211</v>
      </c>
      <c r="F19" s="12">
        <v>9685.08</v>
      </c>
      <c r="G19" s="12">
        <v>42170.05</v>
      </c>
      <c r="H19" s="40">
        <v>117685.51598458631</v>
      </c>
      <c r="I19" s="33">
        <f t="shared" si="0"/>
        <v>12.151217747771449</v>
      </c>
      <c r="J19" s="33">
        <f t="shared" si="1"/>
        <v>2.7907369325999447</v>
      </c>
      <c r="K19" s="43" t="s">
        <v>90</v>
      </c>
      <c r="L19" s="42">
        <v>80000</v>
      </c>
      <c r="M19" s="32">
        <f t="shared" si="5"/>
        <v>80000</v>
      </c>
      <c r="N19" s="10">
        <f t="shared" si="2"/>
        <v>8.2601279493819355</v>
      </c>
      <c r="O19" s="33">
        <f t="shared" si="3"/>
        <v>1.8970809852015824</v>
      </c>
      <c r="P19" s="47" t="s">
        <v>91</v>
      </c>
      <c r="Q19" s="35" t="s">
        <v>69</v>
      </c>
      <c r="R19" s="35" t="s">
        <v>54</v>
      </c>
      <c r="T19" s="44" t="s">
        <v>55</v>
      </c>
    </row>
    <row r="20" spans="1:21" ht="12.5">
      <c r="A20" s="45" t="s">
        <v>92</v>
      </c>
      <c r="B20" s="12" t="s">
        <v>41</v>
      </c>
      <c r="C20" s="37">
        <v>2.4641069876557221E-2</v>
      </c>
      <c r="D20" s="38">
        <v>5.4429819127416847E-3</v>
      </c>
      <c r="E20" s="39">
        <f t="shared" si="4"/>
        <v>4.5271269079314775</v>
      </c>
      <c r="F20" s="12">
        <v>9820.5</v>
      </c>
      <c r="G20" s="12">
        <v>31746.105000000003</v>
      </c>
      <c r="H20" s="40">
        <v>109806.789030941</v>
      </c>
      <c r="I20" s="33">
        <f t="shared" si="0"/>
        <v>11.181384759527621</v>
      </c>
      <c r="J20" s="33">
        <f t="shared" si="1"/>
        <v>3.4589058730493392</v>
      </c>
      <c r="K20" s="43" t="s">
        <v>46</v>
      </c>
      <c r="L20" s="42">
        <v>60000</v>
      </c>
      <c r="M20" s="32">
        <f t="shared" si="5"/>
        <v>60000</v>
      </c>
      <c r="N20" s="10">
        <f t="shared" si="2"/>
        <v>6.1096685504811363</v>
      </c>
      <c r="O20" s="33">
        <f t="shared" si="3"/>
        <v>1.8899956388350632</v>
      </c>
      <c r="P20" s="47" t="s">
        <v>85</v>
      </c>
      <c r="Q20" s="35" t="s">
        <v>53</v>
      </c>
      <c r="T20" s="14" t="s">
        <v>93</v>
      </c>
    </row>
    <row r="21" spans="1:21" ht="37.5">
      <c r="A21" s="45" t="s">
        <v>94</v>
      </c>
      <c r="B21" s="12" t="s">
        <v>41</v>
      </c>
      <c r="C21" s="37">
        <v>2.5267403676720496E-2</v>
      </c>
      <c r="D21" s="38">
        <v>2.312213795240037E-3</v>
      </c>
      <c r="E21" s="39">
        <f t="shared" si="4"/>
        <v>10.927797303491747</v>
      </c>
      <c r="F21" s="12">
        <v>4020.8</v>
      </c>
      <c r="G21" s="12">
        <v>13485.95</v>
      </c>
      <c r="H21" s="40">
        <v>100665.60377265594</v>
      </c>
      <c r="I21" s="33">
        <f t="shared" si="0"/>
        <v>25.03621263744925</v>
      </c>
      <c r="J21" s="33">
        <f t="shared" si="1"/>
        <v>7.4644799789896847</v>
      </c>
      <c r="K21" s="43" t="s">
        <v>46</v>
      </c>
      <c r="L21" s="42">
        <v>25000</v>
      </c>
      <c r="M21" s="32">
        <f t="shared" si="5"/>
        <v>25000</v>
      </c>
      <c r="N21" s="10">
        <f t="shared" si="2"/>
        <v>6.2176681257461199</v>
      </c>
      <c r="O21" s="33">
        <f t="shared" si="3"/>
        <v>1.8537811574268033</v>
      </c>
      <c r="P21" s="47" t="s">
        <v>95</v>
      </c>
      <c r="Q21" s="35" t="s">
        <v>65</v>
      </c>
      <c r="R21" s="35" t="s">
        <v>96</v>
      </c>
      <c r="T21" s="44" t="s">
        <v>97</v>
      </c>
      <c r="U21" s="35"/>
    </row>
    <row r="22" spans="1:21" ht="75">
      <c r="A22" s="45" t="s">
        <v>98</v>
      </c>
      <c r="B22" s="12" t="s">
        <v>41</v>
      </c>
      <c r="C22" s="37">
        <v>2.1730897821415233E-2</v>
      </c>
      <c r="D22" s="38">
        <v>3.661900306125399E-3</v>
      </c>
      <c r="E22" s="39">
        <f t="shared" si="4"/>
        <v>5.9343226207073796</v>
      </c>
      <c r="F22" s="12">
        <v>5763.01</v>
      </c>
      <c r="G22" s="12">
        <v>21357.974999999999</v>
      </c>
      <c r="H22" s="40">
        <v>92683.71316552331</v>
      </c>
      <c r="I22" s="33">
        <f t="shared" si="0"/>
        <v>16.082518191973172</v>
      </c>
      <c r="J22" s="33">
        <f t="shared" si="1"/>
        <v>4.3395365508913333</v>
      </c>
      <c r="K22" s="43" t="s">
        <v>46</v>
      </c>
      <c r="L22" s="42">
        <v>40000</v>
      </c>
      <c r="M22" s="32">
        <f t="shared" si="5"/>
        <v>40000</v>
      </c>
      <c r="N22" s="10">
        <f t="shared" si="2"/>
        <v>6.9408173853593862</v>
      </c>
      <c r="O22" s="33">
        <f t="shared" si="3"/>
        <v>1.8728367272646402</v>
      </c>
      <c r="P22" s="47" t="s">
        <v>64</v>
      </c>
      <c r="Q22" s="35" t="s">
        <v>65</v>
      </c>
      <c r="R22" s="35" t="s">
        <v>96</v>
      </c>
      <c r="T22" s="14" t="s">
        <v>99</v>
      </c>
    </row>
    <row r="23" spans="1:21" ht="12.5">
      <c r="A23" s="35" t="s">
        <v>100</v>
      </c>
      <c r="B23" s="12" t="s">
        <v>101</v>
      </c>
      <c r="C23" s="37">
        <v>1.4239089364781715E-2</v>
      </c>
      <c r="D23" s="51">
        <v>1.0117356489660266E-2</v>
      </c>
      <c r="E23" s="39">
        <f t="shared" si="4"/>
        <v>1.407392274783811</v>
      </c>
      <c r="F23" s="12">
        <v>33669.404999999999</v>
      </c>
      <c r="G23" s="12">
        <v>59320.32</v>
      </c>
      <c r="H23" s="40">
        <v>88901.027368713243</v>
      </c>
      <c r="I23" s="33">
        <f t="shared" si="0"/>
        <v>2.6404098132626119</v>
      </c>
      <c r="J23" s="33">
        <f t="shared" si="1"/>
        <v>1.4986606169473335</v>
      </c>
      <c r="K23" s="43" t="s">
        <v>46</v>
      </c>
      <c r="L23" s="42">
        <f>G23*1.25</f>
        <v>74150.399999999994</v>
      </c>
      <c r="M23" s="32">
        <f t="shared" si="5"/>
        <v>74000</v>
      </c>
      <c r="N23" s="10">
        <f t="shared" si="2"/>
        <v>2.1978410369889221</v>
      </c>
      <c r="O23" s="33">
        <f t="shared" si="3"/>
        <v>1.2474646124633177</v>
      </c>
      <c r="P23" s="14"/>
      <c r="Q23" s="35" t="s">
        <v>39</v>
      </c>
      <c r="T23" s="14"/>
    </row>
    <row r="24" spans="1:21" ht="12.5">
      <c r="A24" s="45" t="s">
        <v>102</v>
      </c>
      <c r="B24" s="12" t="s">
        <v>41</v>
      </c>
      <c r="C24" s="37">
        <v>2.0065017431679332E-2</v>
      </c>
      <c r="D24" s="38">
        <v>4.0368151784810329E-3</v>
      </c>
      <c r="E24" s="39">
        <f t="shared" si="4"/>
        <v>4.9705068338623741</v>
      </c>
      <c r="F24" s="12">
        <v>3186.3249999999998</v>
      </c>
      <c r="G24" s="12">
        <v>23544.66</v>
      </c>
      <c r="H24" s="40">
        <v>87971.689027085333</v>
      </c>
      <c r="I24" s="33">
        <f t="shared" si="0"/>
        <v>27.60913874984044</v>
      </c>
      <c r="J24" s="33">
        <f t="shared" si="1"/>
        <v>3.7363754255565946</v>
      </c>
      <c r="K24" s="43" t="s">
        <v>46</v>
      </c>
      <c r="L24" s="42">
        <v>50000</v>
      </c>
      <c r="M24" s="32">
        <f t="shared" si="5"/>
        <v>50000</v>
      </c>
      <c r="N24" s="10">
        <f t="shared" si="2"/>
        <v>15.692059033526085</v>
      </c>
      <c r="O24" s="33">
        <f t="shared" si="3"/>
        <v>2.1236237856057381</v>
      </c>
      <c r="P24" s="47" t="s">
        <v>91</v>
      </c>
      <c r="Q24" s="35" t="s">
        <v>69</v>
      </c>
      <c r="R24" s="35" t="s">
        <v>54</v>
      </c>
      <c r="T24" s="44" t="s">
        <v>55</v>
      </c>
    </row>
    <row r="25" spans="1:21" ht="25">
      <c r="A25" s="45" t="s">
        <v>103</v>
      </c>
      <c r="B25" s="12" t="s">
        <v>41</v>
      </c>
      <c r="C25" s="37">
        <v>1.8613188712132963E-2</v>
      </c>
      <c r="D25" s="38">
        <v>5.0414368773885089E-3</v>
      </c>
      <c r="E25" s="39">
        <f t="shared" si="4"/>
        <v>3.6920404172103201</v>
      </c>
      <c r="F25" s="12">
        <v>16252.5</v>
      </c>
      <c r="G25" s="12">
        <v>29404.1</v>
      </c>
      <c r="H25" s="40">
        <v>86339.383401753366</v>
      </c>
      <c r="I25" s="33">
        <f t="shared" si="0"/>
        <v>5.3123755361792568</v>
      </c>
      <c r="J25" s="33">
        <f t="shared" si="1"/>
        <v>2.9363042365436578</v>
      </c>
      <c r="K25" s="43" t="s">
        <v>46</v>
      </c>
      <c r="L25" s="42">
        <v>50000</v>
      </c>
      <c r="M25" s="32">
        <f t="shared" si="5"/>
        <v>50000</v>
      </c>
      <c r="N25" s="10">
        <f t="shared" si="2"/>
        <v>3.0764497769573911</v>
      </c>
      <c r="O25" s="33">
        <f t="shared" si="3"/>
        <v>1.7004431354811065</v>
      </c>
      <c r="P25" s="47" t="s">
        <v>57</v>
      </c>
      <c r="Q25" s="35" t="s">
        <v>50</v>
      </c>
      <c r="T25" s="14" t="s">
        <v>104</v>
      </c>
    </row>
    <row r="26" spans="1:21" ht="12.5">
      <c r="A26" s="35" t="s">
        <v>105</v>
      </c>
      <c r="B26" s="12" t="s">
        <v>41</v>
      </c>
      <c r="C26" s="37">
        <v>1.4072501325808126E-2</v>
      </c>
      <c r="D26" s="38">
        <v>8.9490463867134985E-3</v>
      </c>
      <c r="E26" s="39">
        <f t="shared" si="4"/>
        <v>1.5725140666050561</v>
      </c>
      <c r="F26" s="12">
        <v>28812.5</v>
      </c>
      <c r="G26" s="12">
        <v>52195.17</v>
      </c>
      <c r="H26" s="40">
        <v>84028.649150703932</v>
      </c>
      <c r="I26" s="33">
        <f t="shared" si="0"/>
        <v>2.9163956321285531</v>
      </c>
      <c r="J26" s="33">
        <f t="shared" si="1"/>
        <v>1.6098931979856361</v>
      </c>
      <c r="K26" s="46" t="s">
        <v>48</v>
      </c>
      <c r="L26" s="42">
        <f>H26</f>
        <v>84028.649150703932</v>
      </c>
      <c r="M26" s="32">
        <f t="shared" si="5"/>
        <v>84000</v>
      </c>
      <c r="N26" s="10">
        <f t="shared" si="2"/>
        <v>2.9154013015184383</v>
      </c>
      <c r="O26" s="33">
        <f t="shared" si="3"/>
        <v>1.6093443128933196</v>
      </c>
      <c r="P26" s="47" t="s">
        <v>106</v>
      </c>
      <c r="Q26" s="35" t="s">
        <v>81</v>
      </c>
      <c r="T26" s="14" t="s">
        <v>107</v>
      </c>
    </row>
    <row r="27" spans="1:21" ht="37.5">
      <c r="A27" s="35" t="s">
        <v>108</v>
      </c>
      <c r="B27" s="12" t="s">
        <v>41</v>
      </c>
      <c r="C27" s="37">
        <v>1.1167913227279776E-2</v>
      </c>
      <c r="D27" s="38">
        <v>1.1707841774513632E-2</v>
      </c>
      <c r="E27" s="39">
        <f t="shared" si="4"/>
        <v>0.95388317013224366</v>
      </c>
      <c r="F27" s="12">
        <v>0</v>
      </c>
      <c r="G27" s="12">
        <v>68285.8</v>
      </c>
      <c r="H27" s="40">
        <v>83496.505756545943</v>
      </c>
      <c r="I27" s="33" t="str">
        <f t="shared" si="0"/>
        <v>-</v>
      </c>
      <c r="J27" s="33">
        <f t="shared" si="1"/>
        <v>1.2227506415176499</v>
      </c>
      <c r="K27" s="46" t="s">
        <v>48</v>
      </c>
      <c r="L27" s="42">
        <f>G27*1.24</f>
        <v>84674.392000000007</v>
      </c>
      <c r="M27" s="32">
        <f t="shared" si="5"/>
        <v>85000</v>
      </c>
      <c r="N27" s="10" t="e">
        <f t="shared" si="2"/>
        <v>#DIV/0!</v>
      </c>
      <c r="O27" s="33">
        <f t="shared" si="3"/>
        <v>1.2447683120063029</v>
      </c>
      <c r="P27" s="47" t="s">
        <v>109</v>
      </c>
      <c r="Q27" s="35" t="s">
        <v>65</v>
      </c>
      <c r="R27" s="35" t="s">
        <v>96</v>
      </c>
      <c r="T27" s="14" t="s">
        <v>55</v>
      </c>
    </row>
    <row r="28" spans="1:21" ht="125.5">
      <c r="A28" s="45" t="s">
        <v>110</v>
      </c>
      <c r="B28" s="12" t="s">
        <v>41</v>
      </c>
      <c r="C28" s="37">
        <v>1.5114839893687572E-2</v>
      </c>
      <c r="D28" s="38">
        <v>3.8811902341750349E-3</v>
      </c>
      <c r="E28" s="39">
        <f t="shared" si="4"/>
        <v>3.8943826459720805</v>
      </c>
      <c r="F28" s="12">
        <v>2337.37</v>
      </c>
      <c r="G28" s="12">
        <v>22636.98</v>
      </c>
      <c r="H28" s="40">
        <v>69335.509966698519</v>
      </c>
      <c r="I28" s="33">
        <f t="shared" si="0"/>
        <v>29.66390001013897</v>
      </c>
      <c r="J28" s="33">
        <f t="shared" si="1"/>
        <v>3.0629310962283185</v>
      </c>
      <c r="K28" s="43" t="s">
        <v>90</v>
      </c>
      <c r="L28" s="42">
        <f>G28*1.25</f>
        <v>28296.224999999999</v>
      </c>
      <c r="M28" s="32">
        <f t="shared" si="5"/>
        <v>28000</v>
      </c>
      <c r="N28" s="10">
        <f t="shared" si="2"/>
        <v>11.9792758527747</v>
      </c>
      <c r="O28" s="33">
        <f t="shared" si="3"/>
        <v>1.2369141113346391</v>
      </c>
      <c r="P28" s="49" t="s">
        <v>111</v>
      </c>
      <c r="Q28" s="35" t="s">
        <v>69</v>
      </c>
      <c r="R28" s="35" t="s">
        <v>54</v>
      </c>
      <c r="S28" s="35" t="s">
        <v>112</v>
      </c>
      <c r="T28" s="52" t="s">
        <v>113</v>
      </c>
    </row>
    <row r="29" spans="1:21" ht="37.5">
      <c r="A29" s="35" t="s">
        <v>114</v>
      </c>
      <c r="B29" s="12" t="s">
        <v>41</v>
      </c>
      <c r="C29" s="37">
        <v>1.489055096970637E-2</v>
      </c>
      <c r="D29" s="38">
        <v>3.7167114293411396E-3</v>
      </c>
      <c r="E29" s="39">
        <f t="shared" si="4"/>
        <v>4.0063780179851127</v>
      </c>
      <c r="F29" s="12">
        <v>363</v>
      </c>
      <c r="G29" s="12">
        <v>21677.66</v>
      </c>
      <c r="H29" s="40">
        <v>67916.50775652341</v>
      </c>
      <c r="I29" s="33">
        <f t="shared" si="0"/>
        <v>187.09781751108378</v>
      </c>
      <c r="J29" s="33">
        <f t="shared" si="1"/>
        <v>3.1330184049626855</v>
      </c>
      <c r="K29" s="43" t="s">
        <v>46</v>
      </c>
      <c r="L29" s="42">
        <f>G29*1.25</f>
        <v>27097.075000000001</v>
      </c>
      <c r="M29" s="32">
        <f t="shared" si="5"/>
        <v>27000</v>
      </c>
      <c r="N29" s="10">
        <f t="shared" si="2"/>
        <v>74.380165289256198</v>
      </c>
      <c r="O29" s="33">
        <f t="shared" si="3"/>
        <v>1.2455218875099987</v>
      </c>
      <c r="P29" s="47" t="s">
        <v>115</v>
      </c>
      <c r="Q29" s="35" t="s">
        <v>50</v>
      </c>
      <c r="T29" s="14" t="s">
        <v>55</v>
      </c>
    </row>
    <row r="30" spans="1:21" ht="112.5">
      <c r="A30" s="35" t="s">
        <v>116</v>
      </c>
      <c r="B30" s="12" t="s">
        <v>41</v>
      </c>
      <c r="C30" s="37">
        <v>1.3959891534099721E-2</v>
      </c>
      <c r="D30" s="38">
        <v>9.1247571126005036E-4</v>
      </c>
      <c r="E30" s="39">
        <f t="shared" si="4"/>
        <v>15.298918493756194</v>
      </c>
      <c r="F30" s="12">
        <v>0</v>
      </c>
      <c r="G30" s="12">
        <v>5322</v>
      </c>
      <c r="H30" s="40">
        <v>54284.140445563164</v>
      </c>
      <c r="I30" s="33" t="str">
        <f t="shared" si="0"/>
        <v>-</v>
      </c>
      <c r="J30" s="33">
        <f t="shared" si="1"/>
        <v>10.199951229906645</v>
      </c>
      <c r="K30" s="43" t="s">
        <v>46</v>
      </c>
      <c r="L30" s="42">
        <f>G30*1.25</f>
        <v>6652.5</v>
      </c>
      <c r="M30" s="32">
        <f t="shared" si="5"/>
        <v>7000</v>
      </c>
      <c r="N30" s="10" t="e">
        <f t="shared" si="2"/>
        <v>#DIV/0!</v>
      </c>
      <c r="O30" s="33">
        <f t="shared" si="3"/>
        <v>1.3152950018789928</v>
      </c>
      <c r="P30" s="49" t="s">
        <v>117</v>
      </c>
      <c r="Q30" s="35" t="s">
        <v>53</v>
      </c>
      <c r="R30" s="35" t="s">
        <v>75</v>
      </c>
      <c r="T30" s="14" t="s">
        <v>118</v>
      </c>
    </row>
    <row r="31" spans="1:21" ht="12.5">
      <c r="A31" s="35" t="s">
        <v>119</v>
      </c>
      <c r="B31" s="12" t="s">
        <v>41</v>
      </c>
      <c r="C31" s="37">
        <v>1.4378688280122714E-2</v>
      </c>
      <c r="D31" s="38">
        <v>8.1497008612033025E-5</v>
      </c>
      <c r="E31" s="39">
        <f t="shared" si="4"/>
        <v>176.43209885865309</v>
      </c>
      <c r="F31" s="12">
        <v>0</v>
      </c>
      <c r="G31" s="12">
        <v>475.33</v>
      </c>
      <c r="H31" s="40">
        <v>52779.676303881824</v>
      </c>
      <c r="I31" s="33" t="str">
        <f t="shared" si="0"/>
        <v>-</v>
      </c>
      <c r="J31" s="33">
        <f t="shared" si="1"/>
        <v>111.0379658424291</v>
      </c>
      <c r="K31" s="43" t="s">
        <v>46</v>
      </c>
      <c r="L31" s="42">
        <f>G31*1.25</f>
        <v>594.16250000000002</v>
      </c>
      <c r="M31" s="32">
        <f t="shared" si="5"/>
        <v>1000</v>
      </c>
      <c r="N31" s="10" t="e">
        <f t="shared" si="2"/>
        <v>#DIV/0!</v>
      </c>
      <c r="O31" s="33">
        <f t="shared" si="3"/>
        <v>2.1038015694359711</v>
      </c>
      <c r="P31" s="49" t="s">
        <v>120</v>
      </c>
      <c r="Q31" s="35" t="s">
        <v>69</v>
      </c>
      <c r="R31" s="35" t="s">
        <v>54</v>
      </c>
      <c r="T31" s="44" t="s">
        <v>55</v>
      </c>
    </row>
    <row r="32" spans="1:21" ht="12.5">
      <c r="A32" s="35" t="s">
        <v>121</v>
      </c>
      <c r="B32" s="12" t="s">
        <v>41</v>
      </c>
      <c r="C32" s="37">
        <v>7.4452754848531848E-3</v>
      </c>
      <c r="D32" s="38">
        <v>6.5191777469449262E-3</v>
      </c>
      <c r="E32" s="39">
        <f t="shared" si="4"/>
        <v>1.142057445563937</v>
      </c>
      <c r="F32" s="12">
        <v>16428.494999999999</v>
      </c>
      <c r="G32" s="12">
        <v>38023</v>
      </c>
      <c r="H32" s="40">
        <v>50970.254296063104</v>
      </c>
      <c r="I32" s="33">
        <f t="shared" si="0"/>
        <v>3.10255165163109</v>
      </c>
      <c r="J32" s="33">
        <f t="shared" si="1"/>
        <v>1.3405111194819741</v>
      </c>
      <c r="K32" s="46" t="s">
        <v>48</v>
      </c>
      <c r="L32" s="42">
        <f>H32</f>
        <v>50970.254296063104</v>
      </c>
      <c r="M32" s="32">
        <f t="shared" si="5"/>
        <v>51000</v>
      </c>
      <c r="N32" s="10">
        <f t="shared" si="2"/>
        <v>3.1043622681201173</v>
      </c>
      <c r="O32" s="33">
        <f t="shared" si="3"/>
        <v>1.3412934276622044</v>
      </c>
      <c r="P32" s="47" t="s">
        <v>57</v>
      </c>
      <c r="Q32" s="35" t="s">
        <v>50</v>
      </c>
      <c r="T32" s="44" t="s">
        <v>55</v>
      </c>
    </row>
    <row r="33" spans="1:31" ht="12.5">
      <c r="A33" s="45" t="s">
        <v>122</v>
      </c>
      <c r="B33" s="12" t="s">
        <v>41</v>
      </c>
      <c r="C33" s="37">
        <v>1.3029232098493073E-2</v>
      </c>
      <c r="D33" s="38">
        <v>7.964016683207317E-5</v>
      </c>
      <c r="E33" s="39">
        <f t="shared" si="4"/>
        <v>163.60126575282189</v>
      </c>
      <c r="F33" s="12">
        <v>0</v>
      </c>
      <c r="G33" s="12">
        <v>929</v>
      </c>
      <c r="H33" s="40">
        <v>47847.383768436783</v>
      </c>
      <c r="I33" s="33" t="str">
        <f t="shared" si="0"/>
        <v>-</v>
      </c>
      <c r="J33" s="33">
        <f t="shared" si="1"/>
        <v>51.504180590351758</v>
      </c>
      <c r="K33" s="43" t="s">
        <v>46</v>
      </c>
      <c r="L33" s="42">
        <v>10000</v>
      </c>
      <c r="M33" s="32">
        <f t="shared" si="5"/>
        <v>10000</v>
      </c>
      <c r="N33" s="10" t="e">
        <f t="shared" si="2"/>
        <v>#DIV/0!</v>
      </c>
      <c r="O33" s="33">
        <f t="shared" si="3"/>
        <v>10.764262648008611</v>
      </c>
      <c r="P33" s="47" t="s">
        <v>57</v>
      </c>
      <c r="Q33" s="35" t="s">
        <v>50</v>
      </c>
      <c r="T33" s="14" t="s">
        <v>123</v>
      </c>
    </row>
    <row r="34" spans="1:31" ht="12.5">
      <c r="A34" s="35" t="s">
        <v>124</v>
      </c>
      <c r="B34" s="12" t="s">
        <v>41</v>
      </c>
      <c r="C34" s="37">
        <v>9.7896066031463308E-3</v>
      </c>
      <c r="D34" s="38">
        <v>1.1428235350251534E-3</v>
      </c>
      <c r="E34" s="39">
        <f t="shared" si="4"/>
        <v>8.5661576814926743</v>
      </c>
      <c r="F34" s="12">
        <v>63</v>
      </c>
      <c r="G34" s="12">
        <v>6665.5</v>
      </c>
      <c r="H34" s="40">
        <v>39903.370004325916</v>
      </c>
      <c r="I34" s="33">
        <f t="shared" si="0"/>
        <v>633.38682546549069</v>
      </c>
      <c r="J34" s="33">
        <f t="shared" si="1"/>
        <v>5.9865531474496914</v>
      </c>
      <c r="K34" s="43" t="s">
        <v>46</v>
      </c>
      <c r="L34" s="42">
        <v>10000</v>
      </c>
      <c r="M34" s="32">
        <f t="shared" si="5"/>
        <v>10000</v>
      </c>
      <c r="N34" s="10">
        <f t="shared" si="2"/>
        <v>158.73015873015873</v>
      </c>
      <c r="O34" s="33">
        <f t="shared" si="3"/>
        <v>1.5002625459455405</v>
      </c>
      <c r="P34" s="47" t="s">
        <v>57</v>
      </c>
      <c r="Q34" s="35" t="s">
        <v>50</v>
      </c>
      <c r="T34" s="44" t="s">
        <v>55</v>
      </c>
    </row>
    <row r="35" spans="1:31" ht="62.5">
      <c r="A35" s="35" t="s">
        <v>125</v>
      </c>
      <c r="B35" s="12" t="s">
        <v>41</v>
      </c>
      <c r="C35" s="37">
        <v>1.0144187848112465E-2</v>
      </c>
      <c r="D35" s="38">
        <v>1.3791722325020379E-4</v>
      </c>
      <c r="E35" s="39">
        <f t="shared" si="4"/>
        <v>73.552726838977122</v>
      </c>
      <c r="F35" s="12">
        <v>5.4</v>
      </c>
      <c r="G35" s="12">
        <v>804.4</v>
      </c>
      <c r="H35" s="40">
        <v>37529.68351047374</v>
      </c>
      <c r="I35" s="33">
        <f t="shared" si="0"/>
        <v>6949.9413908284696</v>
      </c>
      <c r="J35" s="33">
        <f t="shared" si="1"/>
        <v>46.65549914280674</v>
      </c>
      <c r="K35" s="43" t="s">
        <v>46</v>
      </c>
      <c r="L35" s="42">
        <f>1.25*G35</f>
        <v>1005.5</v>
      </c>
      <c r="M35" s="32">
        <f t="shared" si="5"/>
        <v>1000</v>
      </c>
      <c r="N35" s="10">
        <f t="shared" si="2"/>
        <v>185.18518518518516</v>
      </c>
      <c r="O35" s="33">
        <f t="shared" si="3"/>
        <v>1.2431626056688214</v>
      </c>
      <c r="P35" s="14"/>
      <c r="Q35" s="35" t="s">
        <v>81</v>
      </c>
      <c r="T35" s="14" t="s">
        <v>126</v>
      </c>
    </row>
    <row r="36" spans="1:31" ht="12.5">
      <c r="A36" s="35" t="s">
        <v>127</v>
      </c>
      <c r="B36" s="12" t="s">
        <v>41</v>
      </c>
      <c r="C36" s="37">
        <v>9.3065943560664815E-3</v>
      </c>
      <c r="D36" s="38">
        <v>6.1191766506710253E-4</v>
      </c>
      <c r="E36" s="39">
        <f t="shared" si="4"/>
        <v>15.208899640192485</v>
      </c>
      <c r="F36" s="12">
        <v>2643</v>
      </c>
      <c r="G36" s="12">
        <v>7138</v>
      </c>
      <c r="H36" s="40">
        <v>36202.568877137579</v>
      </c>
      <c r="I36" s="33">
        <f t="shared" si="0"/>
        <v>13.697528897895413</v>
      </c>
      <c r="J36" s="33">
        <f t="shared" si="1"/>
        <v>5.0718084725606021</v>
      </c>
      <c r="K36" s="43" t="s">
        <v>46</v>
      </c>
      <c r="L36" s="42">
        <v>10000</v>
      </c>
      <c r="M36" s="32">
        <f t="shared" si="5"/>
        <v>10000</v>
      </c>
      <c r="N36" s="10">
        <f t="shared" si="2"/>
        <v>3.7835792659856224</v>
      </c>
      <c r="O36" s="33">
        <f t="shared" si="3"/>
        <v>1.4009526478005043</v>
      </c>
      <c r="P36" s="47" t="s">
        <v>128</v>
      </c>
      <c r="Q36" s="35" t="s">
        <v>69</v>
      </c>
      <c r="R36" s="35" t="s">
        <v>54</v>
      </c>
      <c r="T36" s="44" t="s">
        <v>55</v>
      </c>
    </row>
    <row r="37" spans="1:31" ht="87.5">
      <c r="A37" s="35" t="s">
        <v>129</v>
      </c>
      <c r="B37" s="12" t="s">
        <v>41</v>
      </c>
      <c r="C37" s="37">
        <v>9.3065943560664815E-3</v>
      </c>
      <c r="D37" s="38">
        <v>3.9434312963136338E-5</v>
      </c>
      <c r="E37" s="39">
        <f t="shared" si="4"/>
        <v>236.00244702542165</v>
      </c>
      <c r="F37" s="12">
        <v>0</v>
      </c>
      <c r="G37" s="12">
        <v>230</v>
      </c>
      <c r="H37" s="40">
        <v>34113.004641958105</v>
      </c>
      <c r="I37" s="33" t="str">
        <f t="shared" si="0"/>
        <v>-</v>
      </c>
      <c r="J37" s="33">
        <f t="shared" si="1"/>
        <v>148.31741148677438</v>
      </c>
      <c r="K37" s="43" t="s">
        <v>46</v>
      </c>
      <c r="L37" s="42">
        <v>1000</v>
      </c>
      <c r="M37" s="32">
        <f t="shared" si="5"/>
        <v>1000</v>
      </c>
      <c r="N37" s="10" t="e">
        <f t="shared" si="2"/>
        <v>#DIV/0!</v>
      </c>
      <c r="O37" s="33">
        <f t="shared" si="3"/>
        <v>4.3478260869565215</v>
      </c>
      <c r="P37" s="14"/>
      <c r="Q37" s="35" t="s">
        <v>130</v>
      </c>
      <c r="R37" s="35" t="s">
        <v>54</v>
      </c>
      <c r="T37" s="44" t="s">
        <v>131</v>
      </c>
    </row>
    <row r="38" spans="1:31" ht="200">
      <c r="A38" s="45" t="s">
        <v>132</v>
      </c>
      <c r="B38" s="12" t="s">
        <v>41</v>
      </c>
      <c r="C38" s="37">
        <v>6.5146160492465365E-3</v>
      </c>
      <c r="D38" s="38">
        <v>1.9758305329877529E-3</v>
      </c>
      <c r="E38" s="39">
        <f t="shared" si="4"/>
        <v>3.2971532428924748</v>
      </c>
      <c r="F38" s="12">
        <v>20.34</v>
      </c>
      <c r="G38" s="12">
        <v>11524</v>
      </c>
      <c r="H38" s="40">
        <v>30990.130025155155</v>
      </c>
      <c r="I38" s="33">
        <f t="shared" si="0"/>
        <v>1523.6052126428297</v>
      </c>
      <c r="J38" s="33">
        <f t="shared" si="1"/>
        <v>2.6891817099232171</v>
      </c>
      <c r="K38" s="46" t="s">
        <v>133</v>
      </c>
      <c r="L38" s="42">
        <v>30000</v>
      </c>
      <c r="M38" s="32">
        <f t="shared" si="5"/>
        <v>30000</v>
      </c>
      <c r="N38" s="10">
        <f t="shared" si="2"/>
        <v>1474.9262536873157</v>
      </c>
      <c r="O38" s="33">
        <f t="shared" si="3"/>
        <v>2.6032627559875041</v>
      </c>
      <c r="P38" s="49" t="s">
        <v>134</v>
      </c>
      <c r="Q38" s="35" t="s">
        <v>65</v>
      </c>
      <c r="R38" s="35" t="s">
        <v>75</v>
      </c>
      <c r="S38" s="14" t="s">
        <v>135</v>
      </c>
      <c r="T38" s="14" t="s">
        <v>136</v>
      </c>
      <c r="U38" s="14"/>
    </row>
    <row r="39" spans="1:31" ht="187.5">
      <c r="A39" s="35" t="s">
        <v>137</v>
      </c>
      <c r="B39" s="12" t="s">
        <v>41</v>
      </c>
      <c r="C39" s="37">
        <v>4.6532971780332407E-3</v>
      </c>
      <c r="D39" s="38">
        <v>1.1324505961805022E-3</v>
      </c>
      <c r="E39" s="39">
        <f t="shared" si="4"/>
        <v>4.1090509323124129</v>
      </c>
      <c r="F39" s="12">
        <v>0</v>
      </c>
      <c r="G39" s="12">
        <v>6605</v>
      </c>
      <c r="H39" s="40">
        <v>21117.979375880161</v>
      </c>
      <c r="I39" s="33" t="str">
        <f t="shared" si="0"/>
        <v>-</v>
      </c>
      <c r="J39" s="33">
        <f t="shared" si="1"/>
        <v>3.1972716693232641</v>
      </c>
      <c r="K39" s="43" t="s">
        <v>46</v>
      </c>
      <c r="L39" s="42">
        <v>10000</v>
      </c>
      <c r="M39" s="32">
        <f t="shared" si="5"/>
        <v>10000</v>
      </c>
      <c r="N39" s="10" t="e">
        <f t="shared" si="2"/>
        <v>#DIV/0!</v>
      </c>
      <c r="O39" s="33">
        <f t="shared" si="3"/>
        <v>1.5140045420136261</v>
      </c>
      <c r="P39" s="14"/>
      <c r="Q39" s="35" t="s">
        <v>81</v>
      </c>
      <c r="T39" s="14" t="s">
        <v>138</v>
      </c>
    </row>
    <row r="40" spans="1:31" ht="12.5">
      <c r="B40" s="12"/>
      <c r="C40" s="10"/>
      <c r="D40" s="10"/>
      <c r="E40" s="40"/>
      <c r="F40" s="40"/>
      <c r="G40" s="40"/>
      <c r="H40" s="53"/>
      <c r="I40" s="33"/>
      <c r="J40" s="54"/>
      <c r="K40" s="55"/>
      <c r="L40" s="42"/>
      <c r="M40" s="56"/>
      <c r="N40" s="10"/>
      <c r="O40" s="33"/>
      <c r="P40" s="14"/>
      <c r="T40" s="14"/>
    </row>
    <row r="41" spans="1:31" ht="12.5">
      <c r="B41" s="12"/>
      <c r="C41" s="10"/>
      <c r="D41" s="10"/>
      <c r="E41" s="40"/>
      <c r="F41" s="40"/>
      <c r="G41" s="40"/>
      <c r="H41" s="53"/>
      <c r="I41" s="33"/>
      <c r="J41" s="54"/>
      <c r="K41" s="55"/>
      <c r="L41" s="42"/>
      <c r="M41" s="56"/>
      <c r="N41" s="10"/>
      <c r="O41" s="33"/>
      <c r="P41" s="14"/>
      <c r="T41" s="14"/>
    </row>
    <row r="42" spans="1:31" ht="12.5">
      <c r="B42" s="12"/>
      <c r="C42" s="10"/>
      <c r="D42" s="10"/>
      <c r="E42" s="40"/>
      <c r="F42" s="40"/>
      <c r="G42" s="40"/>
      <c r="H42" s="53"/>
      <c r="I42" s="33"/>
      <c r="J42" s="54"/>
      <c r="K42" s="55"/>
      <c r="L42" s="42"/>
      <c r="M42" s="56"/>
      <c r="N42" s="10"/>
      <c r="O42" s="33"/>
      <c r="P42" s="14"/>
      <c r="T42" s="14"/>
    </row>
    <row r="43" spans="1:31" ht="12.5">
      <c r="A43" s="25" t="s">
        <v>101</v>
      </c>
      <c r="B43" s="26" t="s">
        <v>101</v>
      </c>
      <c r="C43" s="57">
        <f>SUM(C44:C68)</f>
        <v>1.4239089364781715E-2</v>
      </c>
      <c r="D43" s="57">
        <f>SUM(D44:D68)</f>
        <v>1.0117356489660266E-2</v>
      </c>
      <c r="E43" s="26">
        <f>SUM(E44:E68)</f>
        <v>88901.027368713243</v>
      </c>
      <c r="F43" s="26">
        <f>SUM(F44:F68)</f>
        <v>33669.404999999999</v>
      </c>
      <c r="G43" s="26">
        <f>SUM(G44:G68)</f>
        <v>59320.32</v>
      </c>
      <c r="H43" s="58"/>
      <c r="I43" s="30"/>
      <c r="J43" s="30"/>
      <c r="K43" s="31"/>
      <c r="L43" s="31"/>
      <c r="M43" s="59"/>
      <c r="N43" s="10"/>
      <c r="O43" s="33"/>
      <c r="P43" s="14"/>
      <c r="R43" s="25"/>
      <c r="S43" s="25"/>
      <c r="T43" s="34"/>
      <c r="U43" s="25"/>
      <c r="V43" s="25"/>
      <c r="W43" s="25"/>
      <c r="X43" s="25"/>
      <c r="Y43" s="25"/>
      <c r="Z43" s="25"/>
      <c r="AA43" s="25"/>
      <c r="AB43" s="25"/>
      <c r="AC43" s="25"/>
      <c r="AD43" s="25"/>
      <c r="AE43" s="25"/>
    </row>
    <row r="44" spans="1:31" ht="25">
      <c r="A44" s="35" t="s">
        <v>139</v>
      </c>
      <c r="B44" s="12" t="s">
        <v>101</v>
      </c>
      <c r="C44" s="51">
        <v>4.1879674602299166E-3</v>
      </c>
      <c r="D44" s="38">
        <v>3.5100824875556901E-3</v>
      </c>
      <c r="E44" s="40">
        <v>28097.882309417466</v>
      </c>
      <c r="F44" s="40">
        <v>18946.07</v>
      </c>
      <c r="G44" s="40">
        <v>20472.5</v>
      </c>
      <c r="H44" s="53"/>
      <c r="I44" s="33"/>
      <c r="J44" s="54"/>
      <c r="K44" s="55"/>
      <c r="L44" s="42"/>
      <c r="M44" s="56"/>
      <c r="N44" s="10"/>
      <c r="O44" s="33"/>
      <c r="P44" s="14" t="s">
        <v>140</v>
      </c>
      <c r="Q44" s="35" t="s">
        <v>141</v>
      </c>
      <c r="R44" s="35" t="s">
        <v>75</v>
      </c>
      <c r="T44" s="14"/>
    </row>
    <row r="45" spans="1:31" ht="12.5">
      <c r="A45" s="35" t="s">
        <v>142</v>
      </c>
      <c r="B45" s="12" t="s">
        <v>101</v>
      </c>
      <c r="C45" s="51">
        <v>4.1879674602299166E-3</v>
      </c>
      <c r="D45" s="38">
        <v>0</v>
      </c>
      <c r="E45" s="40">
        <v>15286.081229839196</v>
      </c>
      <c r="F45" s="40" t="s">
        <v>59</v>
      </c>
      <c r="G45" s="40" t="s">
        <v>59</v>
      </c>
      <c r="H45" s="53"/>
      <c r="I45" s="33"/>
      <c r="J45" s="54"/>
      <c r="K45" s="55"/>
      <c r="L45" s="42"/>
      <c r="M45" s="56"/>
      <c r="N45" s="10"/>
      <c r="O45" s="33"/>
      <c r="Q45" s="35" t="s">
        <v>69</v>
      </c>
      <c r="T45" s="14"/>
    </row>
    <row r="46" spans="1:31" ht="37.5">
      <c r="A46" s="35" t="s">
        <v>143</v>
      </c>
      <c r="B46" s="12" t="s">
        <v>101</v>
      </c>
      <c r="C46" s="51">
        <v>0</v>
      </c>
      <c r="D46" s="38">
        <v>3.240900438198629E-3</v>
      </c>
      <c r="E46" s="40">
        <v>11829.286599424995</v>
      </c>
      <c r="F46" s="40">
        <v>14723.334999999999</v>
      </c>
      <c r="G46" s="40">
        <v>18902.5</v>
      </c>
      <c r="H46" s="53"/>
      <c r="I46" s="33"/>
      <c r="J46" s="54"/>
      <c r="K46" s="55"/>
      <c r="L46" s="42"/>
      <c r="M46" s="56"/>
      <c r="N46" s="10"/>
      <c r="O46" s="33"/>
      <c r="P46" s="14" t="s">
        <v>144</v>
      </c>
      <c r="Q46" s="35" t="s">
        <v>81</v>
      </c>
      <c r="T46" s="14"/>
    </row>
    <row r="47" spans="1:31" ht="12.5">
      <c r="A47" s="35" t="s">
        <v>145</v>
      </c>
      <c r="B47" s="12" t="s">
        <v>101</v>
      </c>
      <c r="C47" s="51">
        <v>2.7919783068199441E-3</v>
      </c>
      <c r="D47" s="38">
        <v>2.5718030193349784E-6</v>
      </c>
      <c r="E47" s="40">
        <v>10200.107900913368</v>
      </c>
      <c r="F47" s="40" t="s">
        <v>59</v>
      </c>
      <c r="G47" s="40">
        <v>15</v>
      </c>
      <c r="H47" s="53"/>
      <c r="I47" s="33"/>
      <c r="J47" s="54"/>
      <c r="K47" s="55"/>
      <c r="L47" s="42"/>
      <c r="M47" s="56"/>
      <c r="N47" s="10"/>
      <c r="O47" s="33"/>
      <c r="P47" s="14"/>
      <c r="Q47" s="35" t="s">
        <v>69</v>
      </c>
      <c r="T47" s="14"/>
    </row>
    <row r="48" spans="1:31" ht="12.5">
      <c r="A48" s="35" t="s">
        <v>146</v>
      </c>
      <c r="B48" s="12" t="s">
        <v>101</v>
      </c>
      <c r="C48" s="51">
        <v>2.6058464196986146E-3</v>
      </c>
      <c r="D48" s="38">
        <v>0</v>
      </c>
      <c r="E48" s="40">
        <v>9511.3394318999435</v>
      </c>
      <c r="F48" s="40" t="s">
        <v>59</v>
      </c>
      <c r="G48" s="40" t="s">
        <v>59</v>
      </c>
      <c r="H48" s="53"/>
      <c r="I48" s="33"/>
      <c r="J48" s="54"/>
      <c r="K48" s="55"/>
      <c r="L48" s="42"/>
      <c r="M48" s="56"/>
      <c r="N48" s="10"/>
      <c r="O48" s="33"/>
      <c r="P48" s="14"/>
      <c r="Q48" s="35" t="s">
        <v>69</v>
      </c>
      <c r="T48" s="14"/>
    </row>
    <row r="49" spans="1:20" ht="12.5">
      <c r="A49" s="35" t="s">
        <v>147</v>
      </c>
      <c r="B49" s="12" t="s">
        <v>101</v>
      </c>
      <c r="C49" s="51">
        <v>0</v>
      </c>
      <c r="D49" s="60">
        <v>2.5297969033525073E-3</v>
      </c>
      <c r="E49" s="40">
        <v>9233.7586972366516</v>
      </c>
      <c r="F49" s="40" t="s">
        <v>59</v>
      </c>
      <c r="G49" s="40">
        <v>14755</v>
      </c>
      <c r="H49" s="53"/>
      <c r="I49" s="33"/>
      <c r="J49" s="54"/>
      <c r="K49" s="55"/>
      <c r="L49" s="42"/>
      <c r="M49" s="56"/>
      <c r="N49" s="10"/>
      <c r="O49" s="33"/>
      <c r="P49" s="14"/>
      <c r="T49" s="14"/>
    </row>
    <row r="50" spans="1:20" ht="12.5">
      <c r="A50" s="35" t="s">
        <v>148</v>
      </c>
      <c r="B50" s="12" t="s">
        <v>101</v>
      </c>
      <c r="C50" s="51">
        <v>4.6532971780332405E-4</v>
      </c>
      <c r="D50" s="38">
        <v>2.7780959121925688E-4</v>
      </c>
      <c r="E50" s="40">
        <v>2712.4584779324205</v>
      </c>
      <c r="F50" s="40">
        <v>0</v>
      </c>
      <c r="G50" s="40">
        <v>1620.3200000000002</v>
      </c>
      <c r="H50" s="53"/>
      <c r="I50" s="33"/>
      <c r="J50" s="54"/>
      <c r="K50" s="55"/>
      <c r="L50" s="42"/>
      <c r="M50" s="56"/>
      <c r="N50" s="10"/>
      <c r="O50" s="33"/>
      <c r="P50" s="14"/>
      <c r="T50" s="14"/>
    </row>
    <row r="51" spans="1:20" ht="12.5">
      <c r="A51" s="35" t="s">
        <v>149</v>
      </c>
      <c r="B51" s="12" t="s">
        <v>101</v>
      </c>
      <c r="C51" s="51">
        <v>0</v>
      </c>
      <c r="D51" s="38">
        <v>1.6879600483568575E-4</v>
      </c>
      <c r="E51" s="40">
        <v>616.105417650253</v>
      </c>
      <c r="F51" s="40" t="s">
        <v>59</v>
      </c>
      <c r="G51" s="40">
        <v>984.5</v>
      </c>
      <c r="H51" s="53"/>
      <c r="I51" s="33"/>
      <c r="J51" s="54"/>
      <c r="K51" s="55"/>
      <c r="L51" s="42"/>
      <c r="M51" s="56"/>
      <c r="N51" s="10"/>
      <c r="O51" s="33"/>
      <c r="P51" s="14"/>
      <c r="Q51" s="35" t="s">
        <v>81</v>
      </c>
      <c r="T51" s="14"/>
    </row>
    <row r="52" spans="1:20" ht="25">
      <c r="A52" s="35" t="s">
        <v>150</v>
      </c>
      <c r="B52" s="12" t="s">
        <v>101</v>
      </c>
      <c r="C52" s="51">
        <v>0</v>
      </c>
      <c r="D52" s="38">
        <v>7.7668451183916348E-5</v>
      </c>
      <c r="E52" s="40">
        <v>283.48984682129469</v>
      </c>
      <c r="F52" s="40" t="s">
        <v>59</v>
      </c>
      <c r="G52" s="40">
        <v>453</v>
      </c>
      <c r="H52" s="53"/>
      <c r="I52" s="33"/>
      <c r="J52" s="54"/>
      <c r="K52" s="55"/>
      <c r="L52" s="42"/>
      <c r="M52" s="56"/>
      <c r="N52" s="10"/>
      <c r="O52" s="33"/>
      <c r="P52" s="14" t="s">
        <v>151</v>
      </c>
      <c r="Q52" s="35" t="s">
        <v>50</v>
      </c>
      <c r="T52" s="14"/>
    </row>
    <row r="53" spans="1:20" ht="12.5">
      <c r="A53" s="35" t="s">
        <v>152</v>
      </c>
      <c r="B53" s="12" t="s">
        <v>101</v>
      </c>
      <c r="C53" s="51">
        <v>0</v>
      </c>
      <c r="D53" s="38">
        <v>7.552528200113721E-5</v>
      </c>
      <c r="E53" s="40">
        <v>275.66727930415084</v>
      </c>
      <c r="F53" s="40" t="s">
        <v>59</v>
      </c>
      <c r="G53" s="40">
        <v>440.5</v>
      </c>
      <c r="H53" s="53"/>
      <c r="I53" s="33"/>
      <c r="J53" s="54"/>
      <c r="K53" s="55"/>
      <c r="L53" s="42"/>
      <c r="M53" s="56"/>
      <c r="N53" s="10"/>
      <c r="O53" s="33"/>
      <c r="P53" s="14"/>
      <c r="T53" s="14"/>
    </row>
    <row r="54" spans="1:20" ht="12.5">
      <c r="A54" s="35" t="s">
        <v>153</v>
      </c>
      <c r="B54" s="12" t="s">
        <v>101</v>
      </c>
      <c r="C54" s="51">
        <v>0</v>
      </c>
      <c r="D54" s="38">
        <v>6.0951731558238994E-5</v>
      </c>
      <c r="E54" s="40">
        <v>222.47382018757233</v>
      </c>
      <c r="F54" s="40" t="s">
        <v>59</v>
      </c>
      <c r="G54" s="40">
        <v>355.5</v>
      </c>
      <c r="H54" s="53"/>
      <c r="I54" s="33"/>
      <c r="J54" s="54"/>
      <c r="K54" s="55"/>
      <c r="L54" s="42"/>
      <c r="M54" s="56"/>
      <c r="N54" s="10"/>
      <c r="O54" s="33"/>
      <c r="P54" s="14"/>
      <c r="T54" s="14"/>
    </row>
    <row r="55" spans="1:20" ht="25">
      <c r="A55" s="35" t="s">
        <v>154</v>
      </c>
      <c r="B55" s="12" t="s">
        <v>101</v>
      </c>
      <c r="C55" s="51">
        <v>0</v>
      </c>
      <c r="D55" s="38">
        <v>4.5092279605673292E-5</v>
      </c>
      <c r="E55" s="40">
        <v>164.58682056070751</v>
      </c>
      <c r="F55" s="40" t="s">
        <v>59</v>
      </c>
      <c r="G55" s="40">
        <v>263</v>
      </c>
      <c r="H55" s="53"/>
      <c r="I55" s="33"/>
      <c r="J55" s="54"/>
      <c r="K55" s="55"/>
      <c r="L55" s="42"/>
      <c r="M55" s="56"/>
      <c r="N55" s="10"/>
      <c r="O55" s="33"/>
      <c r="P55" s="14" t="s">
        <v>155</v>
      </c>
      <c r="Q55" s="35" t="s">
        <v>50</v>
      </c>
      <c r="T55" s="14"/>
    </row>
    <row r="56" spans="1:20" ht="12.5">
      <c r="A56" s="35" t="s">
        <v>156</v>
      </c>
      <c r="B56" s="12" t="s">
        <v>101</v>
      </c>
      <c r="C56" s="51">
        <v>0</v>
      </c>
      <c r="D56" s="38">
        <v>3.1718903905131405E-5</v>
      </c>
      <c r="E56" s="40">
        <v>115.77399925372963</v>
      </c>
      <c r="F56" s="40" t="s">
        <v>59</v>
      </c>
      <c r="G56" s="40">
        <v>370</v>
      </c>
      <c r="H56" s="53"/>
      <c r="I56" s="33"/>
      <c r="J56" s="54"/>
      <c r="K56" s="55"/>
      <c r="L56" s="42"/>
      <c r="M56" s="56"/>
      <c r="N56" s="10"/>
      <c r="O56" s="33"/>
      <c r="P56" s="14"/>
      <c r="T56" s="14"/>
    </row>
    <row r="57" spans="1:20" ht="12.5">
      <c r="A57" s="35" t="s">
        <v>157</v>
      </c>
      <c r="B57" s="12" t="s">
        <v>101</v>
      </c>
      <c r="C57" s="51">
        <v>0</v>
      </c>
      <c r="D57" s="38">
        <v>2.8975647351174093E-5</v>
      </c>
      <c r="E57" s="40">
        <v>105.76111283178544</v>
      </c>
      <c r="F57" s="40" t="s">
        <v>59</v>
      </c>
      <c r="G57" s="40">
        <v>169</v>
      </c>
      <c r="H57" s="53"/>
      <c r="I57" s="33"/>
      <c r="J57" s="54"/>
      <c r="K57" s="55"/>
      <c r="L57" s="42"/>
      <c r="M57" s="56"/>
      <c r="N57" s="10"/>
      <c r="O57" s="33"/>
      <c r="P57" s="14"/>
      <c r="T57" s="14"/>
    </row>
    <row r="58" spans="1:20" ht="12.5">
      <c r="A58" s="35" t="s">
        <v>158</v>
      </c>
      <c r="B58" s="12" t="s">
        <v>101</v>
      </c>
      <c r="C58" s="51">
        <v>0</v>
      </c>
      <c r="D58" s="38">
        <v>2.6146664029905616E-5</v>
      </c>
      <c r="E58" s="40">
        <v>95.435323709155497</v>
      </c>
      <c r="F58" s="40" t="s">
        <v>59</v>
      </c>
      <c r="G58" s="40">
        <v>152.5</v>
      </c>
      <c r="H58" s="53"/>
      <c r="I58" s="33"/>
      <c r="J58" s="54"/>
      <c r="K58" s="55"/>
      <c r="L58" s="42"/>
      <c r="M58" s="56"/>
      <c r="N58" s="10"/>
      <c r="O58" s="33"/>
      <c r="P58" s="14"/>
      <c r="T58" s="14"/>
    </row>
    <row r="59" spans="1:20" ht="12.5">
      <c r="A59" s="35" t="s">
        <v>159</v>
      </c>
      <c r="B59" s="12" t="s">
        <v>101</v>
      </c>
      <c r="C59" s="51">
        <v>0</v>
      </c>
      <c r="D59" s="38">
        <v>1.6888173160299693E-5</v>
      </c>
      <c r="E59" s="40">
        <v>61.641832035093877</v>
      </c>
      <c r="F59" s="40" t="s">
        <v>59</v>
      </c>
      <c r="G59" s="40">
        <v>197</v>
      </c>
      <c r="H59" s="53"/>
      <c r="I59" s="33"/>
      <c r="J59" s="54"/>
      <c r="K59" s="55"/>
      <c r="L59" s="42"/>
      <c r="M59" s="56"/>
      <c r="N59" s="10"/>
      <c r="O59" s="33"/>
      <c r="P59" s="14"/>
      <c r="T59" s="14"/>
    </row>
    <row r="60" spans="1:20" ht="12.5">
      <c r="A60" s="35" t="s">
        <v>160</v>
      </c>
      <c r="B60" s="12" t="s">
        <v>101</v>
      </c>
      <c r="C60" s="51">
        <v>0</v>
      </c>
      <c r="D60" s="38">
        <v>8.4869499638054285E-6</v>
      </c>
      <c r="E60" s="40">
        <v>30.977367367889816</v>
      </c>
      <c r="F60" s="40" t="s">
        <v>59</v>
      </c>
      <c r="G60" s="40">
        <v>49.5</v>
      </c>
      <c r="H60" s="53"/>
      <c r="I60" s="33"/>
      <c r="J60" s="54"/>
      <c r="K60" s="55"/>
      <c r="L60" s="42"/>
      <c r="M60" s="56"/>
      <c r="N60" s="10"/>
      <c r="O60" s="33"/>
      <c r="P60" s="14"/>
      <c r="T60" s="14"/>
    </row>
    <row r="61" spans="1:20" ht="25">
      <c r="A61" s="35" t="s">
        <v>161</v>
      </c>
      <c r="B61" s="12" t="s">
        <v>101</v>
      </c>
      <c r="C61" s="51">
        <v>0</v>
      </c>
      <c r="D61" s="38">
        <v>5.0578792713587915E-6</v>
      </c>
      <c r="E61" s="40">
        <v>18.461259340459588</v>
      </c>
      <c r="F61" s="40" t="s">
        <v>59</v>
      </c>
      <c r="G61" s="40">
        <v>29.5</v>
      </c>
      <c r="H61" s="53"/>
      <c r="I61" s="33"/>
      <c r="J61" s="54"/>
      <c r="K61" s="55"/>
      <c r="L61" s="42"/>
      <c r="M61" s="56"/>
      <c r="N61" s="10"/>
      <c r="O61" s="33"/>
      <c r="P61" s="14" t="s">
        <v>162</v>
      </c>
      <c r="Q61" s="35" t="s">
        <v>50</v>
      </c>
      <c r="T61" s="14"/>
    </row>
    <row r="62" spans="1:20" ht="12.5">
      <c r="A62" s="35" t="s">
        <v>163</v>
      </c>
      <c r="B62" s="12" t="s">
        <v>101</v>
      </c>
      <c r="C62" s="51">
        <v>0</v>
      </c>
      <c r="D62" s="38">
        <v>2.9147100885796424E-6</v>
      </c>
      <c r="E62" s="40">
        <v>10.638691823315694</v>
      </c>
      <c r="F62" s="40" t="s">
        <v>59</v>
      </c>
      <c r="G62" s="40">
        <v>17</v>
      </c>
      <c r="H62" s="53"/>
      <c r="I62" s="33"/>
      <c r="J62" s="54"/>
      <c r="K62" s="55"/>
      <c r="L62" s="42"/>
      <c r="M62" s="56"/>
      <c r="N62" s="10"/>
      <c r="O62" s="33"/>
      <c r="P62" s="14"/>
      <c r="T62" s="14"/>
    </row>
    <row r="63" spans="1:20" ht="12.5">
      <c r="A63" s="35" t="s">
        <v>164</v>
      </c>
      <c r="B63" s="12" t="s">
        <v>101</v>
      </c>
      <c r="C63" s="51">
        <v>0</v>
      </c>
      <c r="D63" s="38">
        <v>2.7432565539573106E-6</v>
      </c>
      <c r="E63" s="40">
        <v>10.012886421944184</v>
      </c>
      <c r="F63" s="40" t="s">
        <v>59</v>
      </c>
      <c r="G63" s="40">
        <v>32</v>
      </c>
      <c r="H63" s="53"/>
      <c r="I63" s="33"/>
      <c r="J63" s="54"/>
      <c r="K63" s="55"/>
      <c r="L63" s="42"/>
      <c r="M63" s="56"/>
      <c r="N63" s="10"/>
      <c r="O63" s="33"/>
      <c r="P63" s="14"/>
      <c r="T63" s="14"/>
    </row>
    <row r="64" spans="1:20" ht="12.5">
      <c r="A64" s="35" t="s">
        <v>165</v>
      </c>
      <c r="B64" s="12" t="s">
        <v>101</v>
      </c>
      <c r="C64" s="51">
        <v>0</v>
      </c>
      <c r="D64" s="38">
        <v>2.057442415467983E-6</v>
      </c>
      <c r="E64" s="40">
        <v>7.5096648164581374</v>
      </c>
      <c r="F64" s="40" t="s">
        <v>59</v>
      </c>
      <c r="G64" s="40">
        <v>12</v>
      </c>
      <c r="H64" s="53"/>
      <c r="I64" s="33"/>
      <c r="J64" s="54"/>
      <c r="K64" s="55"/>
      <c r="L64" s="42"/>
      <c r="M64" s="56"/>
      <c r="N64" s="10"/>
      <c r="O64" s="33"/>
      <c r="P64" s="14"/>
      <c r="T64" s="14"/>
    </row>
    <row r="65" spans="1:20" ht="12.5">
      <c r="A65" s="35" t="s">
        <v>166</v>
      </c>
      <c r="B65" s="12" t="s">
        <v>101</v>
      </c>
      <c r="C65" s="51">
        <v>0</v>
      </c>
      <c r="D65" s="38">
        <v>1.3716282769786553E-6</v>
      </c>
      <c r="E65" s="40">
        <v>5.0064432109720922</v>
      </c>
      <c r="F65" s="40" t="s">
        <v>59</v>
      </c>
      <c r="G65" s="40">
        <v>16</v>
      </c>
      <c r="H65" s="53"/>
      <c r="I65" s="33"/>
      <c r="J65" s="54"/>
      <c r="K65" s="55"/>
      <c r="L65" s="42"/>
      <c r="M65" s="56"/>
      <c r="N65" s="10"/>
      <c r="O65" s="33"/>
      <c r="P65" s="14"/>
      <c r="T65" s="14"/>
    </row>
    <row r="66" spans="1:20" ht="12.5">
      <c r="A66" s="35" t="s">
        <v>167</v>
      </c>
      <c r="B66" s="12" t="s">
        <v>101</v>
      </c>
      <c r="C66" s="51">
        <v>0</v>
      </c>
      <c r="D66" s="38">
        <v>1.2001747423563233E-6</v>
      </c>
      <c r="E66" s="40">
        <v>4.3806378096005796</v>
      </c>
      <c r="F66" s="40" t="s">
        <v>59</v>
      </c>
      <c r="G66" s="40">
        <v>7</v>
      </c>
      <c r="H66" s="53"/>
      <c r="I66" s="33"/>
      <c r="J66" s="54"/>
      <c r="K66" s="55"/>
      <c r="L66" s="42"/>
      <c r="M66" s="56"/>
      <c r="N66" s="10"/>
      <c r="O66" s="33"/>
      <c r="P66" s="14"/>
      <c r="T66" s="14"/>
    </row>
    <row r="67" spans="1:20" ht="12.5">
      <c r="A67" s="35" t="s">
        <v>168</v>
      </c>
      <c r="B67" s="12" t="s">
        <v>101</v>
      </c>
      <c r="C67" s="51">
        <v>0</v>
      </c>
      <c r="D67" s="38">
        <v>4.2863383655582978E-7</v>
      </c>
      <c r="E67" s="40">
        <v>1.5645135034287787</v>
      </c>
      <c r="F67" s="40" t="s">
        <v>59</v>
      </c>
      <c r="G67" s="40">
        <v>5</v>
      </c>
      <c r="H67" s="53"/>
      <c r="I67" s="33"/>
      <c r="J67" s="54"/>
      <c r="K67" s="55"/>
      <c r="L67" s="42"/>
      <c r="M67" s="56"/>
      <c r="N67" s="10"/>
      <c r="O67" s="33"/>
      <c r="P67" s="14"/>
      <c r="T67" s="14"/>
    </row>
    <row r="68" spans="1:20" ht="25">
      <c r="A68" s="35" t="s">
        <v>169</v>
      </c>
      <c r="B68" s="12" t="s">
        <v>101</v>
      </c>
      <c r="C68" s="51">
        <v>0</v>
      </c>
      <c r="D68" s="38">
        <v>1.7145353462233191E-7</v>
      </c>
      <c r="E68" s="40">
        <v>0.62580540137151153</v>
      </c>
      <c r="F68" s="40" t="s">
        <v>59</v>
      </c>
      <c r="G68" s="40">
        <v>2</v>
      </c>
      <c r="H68" s="53"/>
      <c r="I68" s="33"/>
      <c r="J68" s="54"/>
      <c r="K68" s="55"/>
      <c r="L68" s="42"/>
      <c r="M68" s="56"/>
      <c r="N68" s="10"/>
      <c r="O68" s="33"/>
      <c r="P68" s="14" t="s">
        <v>155</v>
      </c>
      <c r="T68" s="14"/>
    </row>
    <row r="69" spans="1:20" ht="12.5">
      <c r="B69" s="14"/>
      <c r="C69" s="10"/>
      <c r="D69" s="10"/>
      <c r="E69" s="61"/>
      <c r="F69" s="14"/>
      <c r="G69" s="14"/>
      <c r="H69" s="53"/>
      <c r="I69" s="33"/>
      <c r="J69" s="54"/>
      <c r="K69" s="55"/>
      <c r="L69" s="42"/>
      <c r="M69" s="56"/>
      <c r="O69" s="33"/>
      <c r="P69" s="14"/>
      <c r="T69" s="14"/>
    </row>
    <row r="70" spans="1:20" ht="12.5">
      <c r="B70" s="14"/>
      <c r="C70" s="10"/>
      <c r="D70" s="10"/>
      <c r="E70" s="61"/>
      <c r="F70" s="14"/>
      <c r="G70" s="14"/>
      <c r="H70" s="53"/>
      <c r="I70" s="33"/>
      <c r="J70" s="54"/>
      <c r="K70" s="55"/>
      <c r="L70" s="42"/>
      <c r="M70" s="56"/>
      <c r="O70" s="33"/>
      <c r="P70" s="14"/>
      <c r="T70" s="14"/>
    </row>
    <row r="71" spans="1:20" ht="12.5">
      <c r="B71" s="14"/>
      <c r="C71" s="10"/>
      <c r="D71" s="10"/>
      <c r="E71" s="61"/>
      <c r="F71" s="14"/>
      <c r="G71" s="14"/>
      <c r="H71" s="53"/>
      <c r="I71" s="33"/>
      <c r="J71" s="54"/>
      <c r="K71" s="55"/>
      <c r="L71" s="42"/>
      <c r="M71" s="56"/>
      <c r="O71" s="33"/>
      <c r="P71" s="14"/>
      <c r="T71" s="14"/>
    </row>
    <row r="72" spans="1:20" ht="12.5">
      <c r="B72" s="14"/>
      <c r="C72" s="10"/>
      <c r="D72" s="10"/>
      <c r="E72" s="61"/>
      <c r="F72" s="14"/>
      <c r="G72" s="14"/>
      <c r="H72" s="53"/>
      <c r="I72" s="33"/>
      <c r="J72" s="54"/>
      <c r="K72" s="55"/>
      <c r="L72" s="42"/>
      <c r="M72" s="56"/>
      <c r="O72" s="33"/>
      <c r="P72" s="14"/>
      <c r="T72" s="14"/>
    </row>
    <row r="73" spans="1:20" ht="12.5">
      <c r="B73" s="14"/>
      <c r="C73" s="10"/>
      <c r="D73" s="10"/>
      <c r="E73" s="61"/>
      <c r="F73" s="14"/>
      <c r="G73" s="14"/>
      <c r="H73" s="53"/>
      <c r="I73" s="33"/>
      <c r="J73" s="54"/>
      <c r="K73" s="55"/>
      <c r="L73" s="42"/>
      <c r="M73" s="56"/>
      <c r="O73" s="33"/>
      <c r="P73" s="14"/>
      <c r="T73" s="14"/>
    </row>
    <row r="74" spans="1:20" ht="12.5">
      <c r="B74" s="14"/>
      <c r="C74" s="10"/>
      <c r="D74" s="10"/>
      <c r="E74" s="61"/>
      <c r="F74" s="14"/>
      <c r="G74" s="14"/>
      <c r="H74" s="53"/>
      <c r="I74" s="33"/>
      <c r="J74" s="54"/>
      <c r="K74" s="55"/>
      <c r="L74" s="42"/>
      <c r="M74" s="56"/>
      <c r="O74" s="33"/>
      <c r="P74" s="14"/>
      <c r="T74" s="14"/>
    </row>
    <row r="75" spans="1:20" ht="12.5">
      <c r="B75" s="14"/>
      <c r="C75" s="10"/>
      <c r="D75" s="10"/>
      <c r="E75" s="61"/>
      <c r="F75" s="14"/>
      <c r="G75" s="14"/>
      <c r="H75" s="53"/>
      <c r="I75" s="33"/>
      <c r="J75" s="54"/>
      <c r="K75" s="55"/>
      <c r="L75" s="42"/>
      <c r="M75" s="56"/>
      <c r="O75" s="33"/>
      <c r="P75" s="14"/>
      <c r="T75" s="14"/>
    </row>
    <row r="76" spans="1:20" ht="12.5">
      <c r="B76" s="14"/>
      <c r="C76" s="10"/>
      <c r="D76" s="10"/>
      <c r="E76" s="61"/>
      <c r="F76" s="14"/>
      <c r="G76" s="14"/>
      <c r="H76" s="53"/>
      <c r="I76" s="33"/>
      <c r="J76" s="54"/>
      <c r="K76" s="55"/>
      <c r="L76" s="42"/>
      <c r="M76" s="56"/>
      <c r="O76" s="33"/>
      <c r="P76" s="14"/>
      <c r="T76" s="14"/>
    </row>
    <row r="77" spans="1:20" ht="12.5">
      <c r="B77" s="14"/>
      <c r="C77" s="10"/>
      <c r="D77" s="10"/>
      <c r="E77" s="61"/>
      <c r="F77" s="14"/>
      <c r="G77" s="14"/>
      <c r="H77" s="53"/>
      <c r="I77" s="33"/>
      <c r="J77" s="54"/>
      <c r="K77" s="55"/>
      <c r="L77" s="42"/>
      <c r="M77" s="56"/>
      <c r="O77" s="33"/>
      <c r="P77" s="14"/>
      <c r="T77" s="14"/>
    </row>
    <row r="78" spans="1:20" ht="12.5">
      <c r="B78" s="14"/>
      <c r="C78" s="10"/>
      <c r="D78" s="10"/>
      <c r="E78" s="61"/>
      <c r="F78" s="14"/>
      <c r="G78" s="14"/>
      <c r="H78" s="53"/>
      <c r="I78" s="33"/>
      <c r="J78" s="54"/>
      <c r="K78" s="55"/>
      <c r="L78" s="42"/>
      <c r="M78" s="56"/>
      <c r="O78" s="33"/>
      <c r="P78" s="14"/>
      <c r="T78" s="14"/>
    </row>
    <row r="79" spans="1:20" ht="12.5">
      <c r="B79" s="14"/>
      <c r="C79" s="10"/>
      <c r="D79" s="10"/>
      <c r="E79" s="61"/>
      <c r="F79" s="14"/>
      <c r="G79" s="14"/>
      <c r="H79" s="53"/>
      <c r="I79" s="33"/>
      <c r="J79" s="54"/>
      <c r="K79" s="55"/>
      <c r="L79" s="42"/>
      <c r="M79" s="56"/>
      <c r="O79" s="33"/>
      <c r="P79" s="14"/>
      <c r="T79" s="14"/>
    </row>
    <row r="80" spans="1:20" ht="12.5">
      <c r="B80" s="14"/>
      <c r="C80" s="10"/>
      <c r="D80" s="10"/>
      <c r="E80" s="61"/>
      <c r="F80" s="14"/>
      <c r="G80" s="14"/>
      <c r="H80" s="53"/>
      <c r="I80" s="33"/>
      <c r="J80" s="54"/>
      <c r="K80" s="55"/>
      <c r="L80" s="42"/>
      <c r="M80" s="56"/>
      <c r="O80" s="33"/>
      <c r="P80" s="14"/>
      <c r="T80" s="14"/>
    </row>
    <row r="81" spans="2:20" ht="12.5">
      <c r="B81" s="14"/>
      <c r="C81" s="10"/>
      <c r="D81" s="10"/>
      <c r="E81" s="61"/>
      <c r="F81" s="14"/>
      <c r="G81" s="14"/>
      <c r="H81" s="53"/>
      <c r="I81" s="33"/>
      <c r="J81" s="54"/>
      <c r="K81" s="55"/>
      <c r="L81" s="42"/>
      <c r="M81" s="56"/>
      <c r="O81" s="33"/>
      <c r="P81" s="14"/>
      <c r="T81" s="14"/>
    </row>
    <row r="82" spans="2:20" ht="12.5">
      <c r="B82" s="14"/>
      <c r="C82" s="10"/>
      <c r="D82" s="10"/>
      <c r="E82" s="61"/>
      <c r="F82" s="14"/>
      <c r="G82" s="14"/>
      <c r="H82" s="53"/>
      <c r="I82" s="33"/>
      <c r="J82" s="54"/>
      <c r="K82" s="55"/>
      <c r="L82" s="42"/>
      <c r="M82" s="56"/>
      <c r="O82" s="33"/>
      <c r="P82" s="14"/>
      <c r="T82" s="14"/>
    </row>
    <row r="83" spans="2:20" ht="12.5">
      <c r="B83" s="14"/>
      <c r="C83" s="10"/>
      <c r="D83" s="10"/>
      <c r="E83" s="61"/>
      <c r="F83" s="14"/>
      <c r="G83" s="14"/>
      <c r="H83" s="53"/>
      <c r="I83" s="33"/>
      <c r="J83" s="54"/>
      <c r="K83" s="55"/>
      <c r="L83" s="42"/>
      <c r="M83" s="56"/>
      <c r="O83" s="33"/>
      <c r="P83" s="14"/>
      <c r="T83" s="14"/>
    </row>
    <row r="84" spans="2:20" ht="12.5">
      <c r="B84" s="14"/>
      <c r="C84" s="10"/>
      <c r="D84" s="10"/>
      <c r="E84" s="61"/>
      <c r="F84" s="14"/>
      <c r="G84" s="14"/>
      <c r="H84" s="53"/>
      <c r="I84" s="33"/>
      <c r="J84" s="54"/>
      <c r="K84" s="55"/>
      <c r="L84" s="42"/>
      <c r="M84" s="56"/>
      <c r="O84" s="33"/>
      <c r="P84" s="14"/>
      <c r="T84" s="14"/>
    </row>
    <row r="85" spans="2:20" ht="12.5">
      <c r="B85" s="14"/>
      <c r="C85" s="10"/>
      <c r="D85" s="10"/>
      <c r="E85" s="61"/>
      <c r="F85" s="14"/>
      <c r="G85" s="14"/>
      <c r="H85" s="53"/>
      <c r="I85" s="33"/>
      <c r="J85" s="54"/>
      <c r="K85" s="55"/>
      <c r="L85" s="42"/>
      <c r="M85" s="56"/>
      <c r="O85" s="33"/>
      <c r="P85" s="14"/>
      <c r="T85" s="14"/>
    </row>
    <row r="86" spans="2:20" ht="12.5">
      <c r="B86" s="14"/>
      <c r="C86" s="10"/>
      <c r="D86" s="10"/>
      <c r="E86" s="61"/>
      <c r="F86" s="14"/>
      <c r="G86" s="14"/>
      <c r="H86" s="53"/>
      <c r="I86" s="33"/>
      <c r="J86" s="54"/>
      <c r="K86" s="55"/>
      <c r="L86" s="42"/>
      <c r="M86" s="56"/>
      <c r="O86" s="33"/>
      <c r="P86" s="14"/>
      <c r="T86" s="14"/>
    </row>
    <row r="87" spans="2:20" ht="12.5">
      <c r="B87" s="14"/>
      <c r="C87" s="10"/>
      <c r="D87" s="10"/>
      <c r="E87" s="61"/>
      <c r="F87" s="14"/>
      <c r="G87" s="14"/>
      <c r="H87" s="53"/>
      <c r="I87" s="33"/>
      <c r="J87" s="54"/>
      <c r="K87" s="55"/>
      <c r="L87" s="42"/>
      <c r="M87" s="56"/>
      <c r="O87" s="33"/>
      <c r="P87" s="14"/>
      <c r="T87" s="14"/>
    </row>
    <row r="88" spans="2:20" ht="12.5">
      <c r="B88" s="14"/>
      <c r="C88" s="10"/>
      <c r="D88" s="10"/>
      <c r="E88" s="61"/>
      <c r="F88" s="14"/>
      <c r="G88" s="14"/>
      <c r="H88" s="53"/>
      <c r="I88" s="33"/>
      <c r="J88" s="54"/>
      <c r="K88" s="55"/>
      <c r="L88" s="42"/>
      <c r="M88" s="56"/>
      <c r="O88" s="33"/>
      <c r="P88" s="14"/>
      <c r="T88" s="14"/>
    </row>
    <row r="89" spans="2:20" ht="12.5">
      <c r="B89" s="14"/>
      <c r="C89" s="10"/>
      <c r="D89" s="10"/>
      <c r="E89" s="61"/>
      <c r="F89" s="14"/>
      <c r="G89" s="14"/>
      <c r="H89" s="53"/>
      <c r="I89" s="33"/>
      <c r="J89" s="54"/>
      <c r="K89" s="55"/>
      <c r="L89" s="42"/>
      <c r="M89" s="56"/>
      <c r="O89" s="33"/>
      <c r="P89" s="14"/>
      <c r="T89" s="14"/>
    </row>
    <row r="90" spans="2:20" ht="12.5">
      <c r="B90" s="14"/>
      <c r="C90" s="10"/>
      <c r="D90" s="10"/>
      <c r="E90" s="61"/>
      <c r="F90" s="14"/>
      <c r="G90" s="14"/>
      <c r="H90" s="53"/>
      <c r="I90" s="33"/>
      <c r="J90" s="54"/>
      <c r="K90" s="55"/>
      <c r="L90" s="42"/>
      <c r="M90" s="56"/>
      <c r="O90" s="33"/>
      <c r="P90" s="14"/>
      <c r="T90" s="14"/>
    </row>
    <row r="91" spans="2:20" ht="12.5">
      <c r="B91" s="14"/>
      <c r="C91" s="10"/>
      <c r="D91" s="10"/>
      <c r="E91" s="61"/>
      <c r="F91" s="14"/>
      <c r="G91" s="14"/>
      <c r="H91" s="53"/>
      <c r="I91" s="33"/>
      <c r="J91" s="54"/>
      <c r="K91" s="55"/>
      <c r="L91" s="42"/>
      <c r="M91" s="56"/>
      <c r="O91" s="33"/>
      <c r="P91" s="14"/>
      <c r="T91" s="14"/>
    </row>
    <row r="92" spans="2:20" ht="12.5">
      <c r="B92" s="14"/>
      <c r="C92" s="10"/>
      <c r="D92" s="10"/>
      <c r="E92" s="61"/>
      <c r="F92" s="14"/>
      <c r="G92" s="14"/>
      <c r="H92" s="53"/>
      <c r="I92" s="33"/>
      <c r="J92" s="54"/>
      <c r="K92" s="55"/>
      <c r="L92" s="42"/>
      <c r="M92" s="56"/>
      <c r="O92" s="33"/>
      <c r="P92" s="14"/>
      <c r="T92" s="14"/>
    </row>
    <row r="93" spans="2:20" ht="12.5">
      <c r="B93" s="14"/>
      <c r="C93" s="10"/>
      <c r="D93" s="10"/>
      <c r="E93" s="61"/>
      <c r="F93" s="14"/>
      <c r="G93" s="14"/>
      <c r="H93" s="53"/>
      <c r="I93" s="33"/>
      <c r="J93" s="54"/>
      <c r="K93" s="55"/>
      <c r="L93" s="42"/>
      <c r="M93" s="56"/>
      <c r="O93" s="33"/>
      <c r="P93" s="14"/>
      <c r="T93" s="14"/>
    </row>
    <row r="94" spans="2:20" ht="12.5">
      <c r="B94" s="14"/>
      <c r="C94" s="10"/>
      <c r="D94" s="10"/>
      <c r="E94" s="61"/>
      <c r="F94" s="14"/>
      <c r="G94" s="14"/>
      <c r="H94" s="53"/>
      <c r="I94" s="33"/>
      <c r="J94" s="54"/>
      <c r="K94" s="55"/>
      <c r="L94" s="42"/>
      <c r="M94" s="56"/>
      <c r="O94" s="33"/>
      <c r="P94" s="14"/>
      <c r="T94" s="14"/>
    </row>
    <row r="95" spans="2:20" ht="12.5">
      <c r="B95" s="14"/>
      <c r="C95" s="10"/>
      <c r="D95" s="10"/>
      <c r="E95" s="61"/>
      <c r="F95" s="14"/>
      <c r="G95" s="14"/>
      <c r="H95" s="53"/>
      <c r="I95" s="33"/>
      <c r="J95" s="54"/>
      <c r="K95" s="55"/>
      <c r="L95" s="42"/>
      <c r="M95" s="56"/>
      <c r="O95" s="33"/>
      <c r="P95" s="14"/>
      <c r="T95" s="14"/>
    </row>
    <row r="96" spans="2:20" ht="12.5">
      <c r="B96" s="14"/>
      <c r="C96" s="10"/>
      <c r="D96" s="10"/>
      <c r="E96" s="61"/>
      <c r="F96" s="14"/>
      <c r="G96" s="14"/>
      <c r="H96" s="53"/>
      <c r="I96" s="33"/>
      <c r="J96" s="54"/>
      <c r="K96" s="55"/>
      <c r="L96" s="42"/>
      <c r="M96" s="56"/>
      <c r="O96" s="33"/>
      <c r="P96" s="14"/>
      <c r="T96" s="14"/>
    </row>
    <row r="97" spans="2:20" ht="12.5">
      <c r="B97" s="14"/>
      <c r="C97" s="10"/>
      <c r="D97" s="10"/>
      <c r="E97" s="61"/>
      <c r="F97" s="14"/>
      <c r="G97" s="14"/>
      <c r="H97" s="53"/>
      <c r="I97" s="33"/>
      <c r="J97" s="54"/>
      <c r="K97" s="55"/>
      <c r="L97" s="42"/>
      <c r="M97" s="56"/>
      <c r="O97" s="33"/>
      <c r="P97" s="14"/>
      <c r="T97" s="14"/>
    </row>
    <row r="98" spans="2:20" ht="12.5">
      <c r="B98" s="14"/>
      <c r="C98" s="10"/>
      <c r="D98" s="10"/>
      <c r="E98" s="61"/>
      <c r="F98" s="14"/>
      <c r="G98" s="14"/>
      <c r="H98" s="53"/>
      <c r="I98" s="33"/>
      <c r="J98" s="54"/>
      <c r="K98" s="55"/>
      <c r="L98" s="42"/>
      <c r="M98" s="56"/>
      <c r="O98" s="33"/>
      <c r="P98" s="14"/>
      <c r="T98" s="14"/>
    </row>
    <row r="99" spans="2:20" ht="12.5">
      <c r="B99" s="14"/>
      <c r="C99" s="10"/>
      <c r="D99" s="10"/>
      <c r="E99" s="61"/>
      <c r="F99" s="14"/>
      <c r="G99" s="14"/>
      <c r="H99" s="53"/>
      <c r="I99" s="33"/>
      <c r="J99" s="54"/>
      <c r="K99" s="55"/>
      <c r="L99" s="42"/>
      <c r="M99" s="56"/>
      <c r="O99" s="33"/>
      <c r="P99" s="14"/>
      <c r="T99" s="14"/>
    </row>
    <row r="100" spans="2:20" ht="12.5">
      <c r="B100" s="14"/>
      <c r="C100" s="10"/>
      <c r="D100" s="10"/>
      <c r="E100" s="61"/>
      <c r="F100" s="14"/>
      <c r="G100" s="14"/>
      <c r="H100" s="53"/>
      <c r="I100" s="33"/>
      <c r="J100" s="54"/>
      <c r="K100" s="55"/>
      <c r="L100" s="42"/>
      <c r="M100" s="56"/>
      <c r="O100" s="33"/>
      <c r="P100" s="14"/>
      <c r="T100" s="14"/>
    </row>
    <row r="101" spans="2:20" ht="12.5">
      <c r="B101" s="14"/>
      <c r="C101" s="10"/>
      <c r="D101" s="10"/>
      <c r="E101" s="61"/>
      <c r="F101" s="14"/>
      <c r="G101" s="14"/>
      <c r="H101" s="53"/>
      <c r="I101" s="33"/>
      <c r="J101" s="54"/>
      <c r="K101" s="55"/>
      <c r="L101" s="42"/>
      <c r="M101" s="56"/>
      <c r="O101" s="33"/>
      <c r="P101" s="14"/>
      <c r="T101" s="14"/>
    </row>
    <row r="102" spans="2:20" ht="12.5">
      <c r="B102" s="14"/>
      <c r="C102" s="10"/>
      <c r="D102" s="10"/>
      <c r="E102" s="61"/>
      <c r="F102" s="14"/>
      <c r="G102" s="14"/>
      <c r="H102" s="53"/>
      <c r="I102" s="33"/>
      <c r="J102" s="54"/>
      <c r="K102" s="55"/>
      <c r="L102" s="42"/>
      <c r="M102" s="56"/>
      <c r="O102" s="33"/>
      <c r="P102" s="14"/>
      <c r="T102" s="14"/>
    </row>
    <row r="103" spans="2:20" ht="12.5">
      <c r="B103" s="14"/>
      <c r="C103" s="10"/>
      <c r="D103" s="10"/>
      <c r="E103" s="61"/>
      <c r="F103" s="14"/>
      <c r="G103" s="14"/>
      <c r="H103" s="53"/>
      <c r="I103" s="33"/>
      <c r="J103" s="54"/>
      <c r="K103" s="55"/>
      <c r="L103" s="42"/>
      <c r="M103" s="56"/>
      <c r="O103" s="33"/>
      <c r="P103" s="14"/>
      <c r="T103" s="14"/>
    </row>
    <row r="104" spans="2:20" ht="12.5">
      <c r="B104" s="14"/>
      <c r="C104" s="10"/>
      <c r="D104" s="10"/>
      <c r="E104" s="61"/>
      <c r="F104" s="14"/>
      <c r="G104" s="14"/>
      <c r="H104" s="53"/>
      <c r="I104" s="33"/>
      <c r="J104" s="54"/>
      <c r="K104" s="55"/>
      <c r="L104" s="42"/>
      <c r="M104" s="56"/>
      <c r="O104" s="33"/>
      <c r="P104" s="14"/>
      <c r="T104" s="14"/>
    </row>
    <row r="105" spans="2:20" ht="12.5">
      <c r="B105" s="14"/>
      <c r="C105" s="10"/>
      <c r="D105" s="10"/>
      <c r="E105" s="61"/>
      <c r="F105" s="14"/>
      <c r="G105" s="14"/>
      <c r="H105" s="53"/>
      <c r="I105" s="33"/>
      <c r="J105" s="54"/>
      <c r="K105" s="55"/>
      <c r="L105" s="42"/>
      <c r="M105" s="56"/>
      <c r="O105" s="33"/>
      <c r="P105" s="14"/>
      <c r="T105" s="14"/>
    </row>
    <row r="106" spans="2:20" ht="12.5">
      <c r="B106" s="14"/>
      <c r="C106" s="10"/>
      <c r="D106" s="10"/>
      <c r="E106" s="61"/>
      <c r="F106" s="14"/>
      <c r="G106" s="14"/>
      <c r="H106" s="53"/>
      <c r="I106" s="33"/>
      <c r="J106" s="54"/>
      <c r="K106" s="55"/>
      <c r="L106" s="42"/>
      <c r="M106" s="56"/>
      <c r="O106" s="33"/>
      <c r="P106" s="14"/>
      <c r="T106" s="14"/>
    </row>
    <row r="107" spans="2:20" ht="12.5">
      <c r="B107" s="14"/>
      <c r="C107" s="10"/>
      <c r="D107" s="10"/>
      <c r="E107" s="61"/>
      <c r="F107" s="14"/>
      <c r="G107" s="14"/>
      <c r="H107" s="53"/>
      <c r="I107" s="33"/>
      <c r="J107" s="54"/>
      <c r="K107" s="55"/>
      <c r="L107" s="42"/>
      <c r="M107" s="56"/>
      <c r="O107" s="33"/>
      <c r="P107" s="14"/>
      <c r="T107" s="14"/>
    </row>
    <row r="108" spans="2:20" ht="12.5">
      <c r="B108" s="14"/>
      <c r="C108" s="10"/>
      <c r="D108" s="10"/>
      <c r="E108" s="61"/>
      <c r="F108" s="14"/>
      <c r="G108" s="14"/>
      <c r="H108" s="53"/>
      <c r="I108" s="33"/>
      <c r="J108" s="54"/>
      <c r="K108" s="55"/>
      <c r="L108" s="42"/>
      <c r="M108" s="56"/>
      <c r="O108" s="33"/>
      <c r="P108" s="14"/>
      <c r="T108" s="14"/>
    </row>
    <row r="109" spans="2:20" ht="12.5">
      <c r="B109" s="14"/>
      <c r="C109" s="10"/>
      <c r="D109" s="10"/>
      <c r="E109" s="61"/>
      <c r="F109" s="14"/>
      <c r="G109" s="14"/>
      <c r="H109" s="53"/>
      <c r="I109" s="33"/>
      <c r="J109" s="54"/>
      <c r="K109" s="55"/>
      <c r="L109" s="42"/>
      <c r="M109" s="56"/>
      <c r="O109" s="33"/>
      <c r="P109" s="14"/>
      <c r="T109" s="14"/>
    </row>
    <row r="110" spans="2:20" ht="12.5">
      <c r="B110" s="14"/>
      <c r="C110" s="10"/>
      <c r="D110" s="10"/>
      <c r="E110" s="61"/>
      <c r="F110" s="14"/>
      <c r="G110" s="14"/>
      <c r="H110" s="53"/>
      <c r="I110" s="33"/>
      <c r="J110" s="54"/>
      <c r="K110" s="55"/>
      <c r="L110" s="42"/>
      <c r="M110" s="56"/>
      <c r="O110" s="33"/>
      <c r="P110" s="14"/>
      <c r="T110" s="14"/>
    </row>
    <row r="111" spans="2:20" ht="12.5">
      <c r="B111" s="14"/>
      <c r="C111" s="10"/>
      <c r="D111" s="10"/>
      <c r="E111" s="61"/>
      <c r="F111" s="14"/>
      <c r="G111" s="14"/>
      <c r="H111" s="53"/>
      <c r="I111" s="33"/>
      <c r="J111" s="54"/>
      <c r="K111" s="55"/>
      <c r="L111" s="42"/>
      <c r="M111" s="56"/>
      <c r="O111" s="33"/>
      <c r="P111" s="14"/>
      <c r="T111" s="14"/>
    </row>
    <row r="112" spans="2:20" ht="12.5">
      <c r="B112" s="14"/>
      <c r="C112" s="10"/>
      <c r="D112" s="10"/>
      <c r="E112" s="61"/>
      <c r="F112" s="14"/>
      <c r="G112" s="14"/>
      <c r="H112" s="53"/>
      <c r="I112" s="33"/>
      <c r="J112" s="54"/>
      <c r="K112" s="55"/>
      <c r="L112" s="42"/>
      <c r="M112" s="56"/>
      <c r="O112" s="33"/>
      <c r="P112" s="14"/>
      <c r="T112" s="14"/>
    </row>
    <row r="113" spans="2:20" ht="12.5">
      <c r="B113" s="14"/>
      <c r="C113" s="10"/>
      <c r="D113" s="10"/>
      <c r="E113" s="61"/>
      <c r="F113" s="14"/>
      <c r="G113" s="14"/>
      <c r="H113" s="53"/>
      <c r="I113" s="33"/>
      <c r="J113" s="54"/>
      <c r="K113" s="55"/>
      <c r="L113" s="42"/>
      <c r="M113" s="56"/>
      <c r="O113" s="33"/>
      <c r="P113" s="14"/>
      <c r="T113" s="14"/>
    </row>
    <row r="114" spans="2:20" ht="12.5">
      <c r="B114" s="14"/>
      <c r="C114" s="10"/>
      <c r="D114" s="10"/>
      <c r="E114" s="61"/>
      <c r="F114" s="14"/>
      <c r="G114" s="14"/>
      <c r="H114" s="53"/>
      <c r="I114" s="33"/>
      <c r="J114" s="54"/>
      <c r="K114" s="55"/>
      <c r="L114" s="42"/>
      <c r="M114" s="56"/>
      <c r="O114" s="33"/>
      <c r="P114" s="14"/>
      <c r="T114" s="14"/>
    </row>
    <row r="115" spans="2:20" ht="12.5">
      <c r="B115" s="14"/>
      <c r="C115" s="10"/>
      <c r="D115" s="10"/>
      <c r="E115" s="61"/>
      <c r="F115" s="14"/>
      <c r="G115" s="14"/>
      <c r="H115" s="53"/>
      <c r="I115" s="33"/>
      <c r="J115" s="54"/>
      <c r="K115" s="55"/>
      <c r="L115" s="42"/>
      <c r="M115" s="56"/>
      <c r="O115" s="33"/>
      <c r="P115" s="14"/>
      <c r="T115" s="14"/>
    </row>
    <row r="116" spans="2:20" ht="12.5">
      <c r="B116" s="14"/>
      <c r="C116" s="10"/>
      <c r="D116" s="10"/>
      <c r="E116" s="61"/>
      <c r="F116" s="14"/>
      <c r="G116" s="14"/>
      <c r="H116" s="53"/>
      <c r="I116" s="33"/>
      <c r="J116" s="54"/>
      <c r="K116" s="55"/>
      <c r="L116" s="42"/>
      <c r="M116" s="56"/>
      <c r="O116" s="33"/>
      <c r="P116" s="14"/>
      <c r="T116" s="14"/>
    </row>
    <row r="117" spans="2:20" ht="12.5">
      <c r="B117" s="14"/>
      <c r="C117" s="10"/>
      <c r="D117" s="10"/>
      <c r="E117" s="61"/>
      <c r="F117" s="14"/>
      <c r="G117" s="14"/>
      <c r="H117" s="53"/>
      <c r="I117" s="33"/>
      <c r="J117" s="54"/>
      <c r="K117" s="55"/>
      <c r="L117" s="42"/>
      <c r="M117" s="56"/>
      <c r="O117" s="33"/>
      <c r="P117" s="14"/>
      <c r="T117" s="14"/>
    </row>
    <row r="118" spans="2:20" ht="12.5">
      <c r="B118" s="14"/>
      <c r="C118" s="10"/>
      <c r="D118" s="10"/>
      <c r="E118" s="61"/>
      <c r="F118" s="14"/>
      <c r="G118" s="14"/>
      <c r="H118" s="53"/>
      <c r="I118" s="33"/>
      <c r="J118" s="54"/>
      <c r="K118" s="55"/>
      <c r="L118" s="42"/>
      <c r="M118" s="56"/>
      <c r="O118" s="33"/>
      <c r="P118" s="14"/>
      <c r="T118" s="14"/>
    </row>
    <row r="119" spans="2:20" ht="12.5">
      <c r="B119" s="14"/>
      <c r="C119" s="10"/>
      <c r="D119" s="10"/>
      <c r="E119" s="61"/>
      <c r="F119" s="14"/>
      <c r="G119" s="14"/>
      <c r="H119" s="53"/>
      <c r="I119" s="33"/>
      <c r="J119" s="54"/>
      <c r="K119" s="55"/>
      <c r="L119" s="42"/>
      <c r="M119" s="56"/>
      <c r="O119" s="33"/>
      <c r="P119" s="14"/>
      <c r="T119" s="14"/>
    </row>
    <row r="120" spans="2:20" ht="12.5">
      <c r="B120" s="14"/>
      <c r="C120" s="10"/>
      <c r="D120" s="10"/>
      <c r="E120" s="61"/>
      <c r="F120" s="14"/>
      <c r="G120" s="14"/>
      <c r="H120" s="53"/>
      <c r="I120" s="33"/>
      <c r="J120" s="54"/>
      <c r="K120" s="55"/>
      <c r="L120" s="42"/>
      <c r="M120" s="56"/>
      <c r="O120" s="33"/>
      <c r="P120" s="14"/>
      <c r="T120" s="14"/>
    </row>
    <row r="121" spans="2:20" ht="12.5">
      <c r="B121" s="14"/>
      <c r="C121" s="10"/>
      <c r="D121" s="10"/>
      <c r="E121" s="61"/>
      <c r="F121" s="14"/>
      <c r="G121" s="14"/>
      <c r="H121" s="53"/>
      <c r="I121" s="33"/>
      <c r="J121" s="54"/>
      <c r="K121" s="55"/>
      <c r="L121" s="42"/>
      <c r="M121" s="56"/>
      <c r="O121" s="33"/>
      <c r="P121" s="14"/>
      <c r="T121" s="14"/>
    </row>
    <row r="122" spans="2:20" ht="12.5">
      <c r="B122" s="14"/>
      <c r="C122" s="10"/>
      <c r="D122" s="10"/>
      <c r="E122" s="61"/>
      <c r="F122" s="14"/>
      <c r="G122" s="14"/>
      <c r="H122" s="53"/>
      <c r="I122" s="33"/>
      <c r="J122" s="54"/>
      <c r="K122" s="55"/>
      <c r="L122" s="42"/>
      <c r="M122" s="56"/>
      <c r="O122" s="33"/>
      <c r="P122" s="14"/>
      <c r="T122" s="14"/>
    </row>
    <row r="123" spans="2:20" ht="12.5">
      <c r="B123" s="14"/>
      <c r="C123" s="10"/>
      <c r="D123" s="10"/>
      <c r="E123" s="61"/>
      <c r="F123" s="14"/>
      <c r="G123" s="14"/>
      <c r="H123" s="53"/>
      <c r="I123" s="33"/>
      <c r="J123" s="54"/>
      <c r="K123" s="55"/>
      <c r="L123" s="42"/>
      <c r="M123" s="56"/>
      <c r="O123" s="33"/>
      <c r="P123" s="14"/>
      <c r="T123" s="14"/>
    </row>
    <row r="124" spans="2:20" ht="12.5">
      <c r="B124" s="14"/>
      <c r="C124" s="10"/>
      <c r="D124" s="10"/>
      <c r="E124" s="61"/>
      <c r="F124" s="14"/>
      <c r="G124" s="14"/>
      <c r="H124" s="53"/>
      <c r="I124" s="33"/>
      <c r="J124" s="54"/>
      <c r="K124" s="55"/>
      <c r="L124" s="42"/>
      <c r="M124" s="56"/>
      <c r="O124" s="33"/>
      <c r="P124" s="14"/>
      <c r="T124" s="14"/>
    </row>
    <row r="125" spans="2:20" ht="12.5">
      <c r="B125" s="14"/>
      <c r="C125" s="10"/>
      <c r="D125" s="10"/>
      <c r="E125" s="61"/>
      <c r="F125" s="14"/>
      <c r="G125" s="14"/>
      <c r="H125" s="53"/>
      <c r="I125" s="33"/>
      <c r="J125" s="54"/>
      <c r="K125" s="55"/>
      <c r="L125" s="42"/>
      <c r="M125" s="56"/>
      <c r="O125" s="33"/>
      <c r="P125" s="14"/>
      <c r="T125" s="14"/>
    </row>
    <row r="126" spans="2:20" ht="12.5">
      <c r="B126" s="14"/>
      <c r="C126" s="10"/>
      <c r="D126" s="10"/>
      <c r="E126" s="61"/>
      <c r="F126" s="14"/>
      <c r="G126" s="14"/>
      <c r="H126" s="53"/>
      <c r="I126" s="33"/>
      <c r="J126" s="54"/>
      <c r="K126" s="55"/>
      <c r="L126" s="42"/>
      <c r="M126" s="56"/>
      <c r="O126" s="33"/>
      <c r="P126" s="14"/>
      <c r="T126" s="14"/>
    </row>
    <row r="127" spans="2:20" ht="12.5">
      <c r="B127" s="14"/>
      <c r="C127" s="10"/>
      <c r="D127" s="10"/>
      <c r="E127" s="61"/>
      <c r="F127" s="14"/>
      <c r="G127" s="14"/>
      <c r="H127" s="53"/>
      <c r="I127" s="33"/>
      <c r="J127" s="54"/>
      <c r="K127" s="55"/>
      <c r="L127" s="42"/>
      <c r="M127" s="56"/>
      <c r="O127" s="33"/>
      <c r="P127" s="14"/>
      <c r="T127" s="14"/>
    </row>
    <row r="128" spans="2:20" ht="12.5">
      <c r="B128" s="14"/>
      <c r="C128" s="10"/>
      <c r="D128" s="10"/>
      <c r="E128" s="61"/>
      <c r="F128" s="14"/>
      <c r="G128" s="14"/>
      <c r="H128" s="53"/>
      <c r="I128" s="33"/>
      <c r="J128" s="54"/>
      <c r="K128" s="55"/>
      <c r="L128" s="42"/>
      <c r="M128" s="56"/>
      <c r="O128" s="33"/>
      <c r="P128" s="14"/>
      <c r="T128" s="14"/>
    </row>
    <row r="129" spans="2:20" ht="12.5">
      <c r="B129" s="14"/>
      <c r="C129" s="10"/>
      <c r="D129" s="10"/>
      <c r="E129" s="61"/>
      <c r="F129" s="14"/>
      <c r="G129" s="14"/>
      <c r="H129" s="53"/>
      <c r="I129" s="33"/>
      <c r="J129" s="54"/>
      <c r="K129" s="55"/>
      <c r="L129" s="42"/>
      <c r="M129" s="56"/>
      <c r="O129" s="33"/>
      <c r="P129" s="14"/>
      <c r="T129" s="14"/>
    </row>
    <row r="130" spans="2:20" ht="12.5">
      <c r="B130" s="14"/>
      <c r="C130" s="10"/>
      <c r="D130" s="10"/>
      <c r="E130" s="61"/>
      <c r="F130" s="14"/>
      <c r="G130" s="14"/>
      <c r="H130" s="53"/>
      <c r="I130" s="33"/>
      <c r="J130" s="54"/>
      <c r="K130" s="55"/>
      <c r="L130" s="42"/>
      <c r="M130" s="56"/>
      <c r="O130" s="33"/>
      <c r="P130" s="14"/>
      <c r="T130" s="14"/>
    </row>
    <row r="131" spans="2:20" ht="12.5">
      <c r="B131" s="14"/>
      <c r="C131" s="10"/>
      <c r="D131" s="10"/>
      <c r="E131" s="61"/>
      <c r="F131" s="14"/>
      <c r="G131" s="14"/>
      <c r="H131" s="53"/>
      <c r="I131" s="33"/>
      <c r="J131" s="54"/>
      <c r="K131" s="55"/>
      <c r="L131" s="42"/>
      <c r="M131" s="56"/>
      <c r="O131" s="33"/>
      <c r="P131" s="14"/>
      <c r="T131" s="14"/>
    </row>
    <row r="132" spans="2:20" ht="12.5">
      <c r="B132" s="14"/>
      <c r="C132" s="10"/>
      <c r="D132" s="10"/>
      <c r="E132" s="61"/>
      <c r="F132" s="14"/>
      <c r="G132" s="14"/>
      <c r="H132" s="53"/>
      <c r="I132" s="33"/>
      <c r="J132" s="54"/>
      <c r="K132" s="55"/>
      <c r="L132" s="42"/>
      <c r="M132" s="56"/>
      <c r="O132" s="33"/>
      <c r="P132" s="14"/>
      <c r="T132" s="14"/>
    </row>
    <row r="133" spans="2:20" ht="12.5">
      <c r="B133" s="14"/>
      <c r="C133" s="10"/>
      <c r="D133" s="10"/>
      <c r="E133" s="61"/>
      <c r="F133" s="14"/>
      <c r="G133" s="14"/>
      <c r="H133" s="53"/>
      <c r="I133" s="33"/>
      <c r="J133" s="54"/>
      <c r="K133" s="55"/>
      <c r="L133" s="42"/>
      <c r="M133" s="56"/>
      <c r="O133" s="33"/>
      <c r="P133" s="14"/>
      <c r="T133" s="14"/>
    </row>
    <row r="134" spans="2:20" ht="12.5">
      <c r="B134" s="14"/>
      <c r="C134" s="10"/>
      <c r="D134" s="10"/>
      <c r="E134" s="61"/>
      <c r="F134" s="14"/>
      <c r="G134" s="14"/>
      <c r="H134" s="53"/>
      <c r="I134" s="33"/>
      <c r="J134" s="54"/>
      <c r="K134" s="55"/>
      <c r="L134" s="42"/>
      <c r="M134" s="56"/>
      <c r="O134" s="33"/>
      <c r="P134" s="14"/>
      <c r="T134" s="14"/>
    </row>
    <row r="135" spans="2:20" ht="12.5">
      <c r="B135" s="14"/>
      <c r="C135" s="10"/>
      <c r="D135" s="10"/>
      <c r="E135" s="61"/>
      <c r="F135" s="14"/>
      <c r="G135" s="14"/>
      <c r="H135" s="53"/>
      <c r="I135" s="33"/>
      <c r="J135" s="54"/>
      <c r="K135" s="55"/>
      <c r="L135" s="42"/>
      <c r="M135" s="56"/>
      <c r="O135" s="33"/>
      <c r="P135" s="14"/>
      <c r="T135" s="14"/>
    </row>
    <row r="136" spans="2:20" ht="12.5">
      <c r="B136" s="14"/>
      <c r="C136" s="10"/>
      <c r="D136" s="10"/>
      <c r="E136" s="61"/>
      <c r="F136" s="14"/>
      <c r="G136" s="14"/>
      <c r="H136" s="53"/>
      <c r="I136" s="33"/>
      <c r="J136" s="54"/>
      <c r="K136" s="55"/>
      <c r="L136" s="42"/>
      <c r="M136" s="56"/>
      <c r="O136" s="33"/>
      <c r="P136" s="14"/>
      <c r="T136" s="14"/>
    </row>
    <row r="137" spans="2:20" ht="12.5">
      <c r="B137" s="14"/>
      <c r="C137" s="10"/>
      <c r="D137" s="10"/>
      <c r="E137" s="61"/>
      <c r="F137" s="14"/>
      <c r="G137" s="14"/>
      <c r="H137" s="53"/>
      <c r="I137" s="33"/>
      <c r="J137" s="54"/>
      <c r="K137" s="55"/>
      <c r="L137" s="42"/>
      <c r="M137" s="56"/>
      <c r="O137" s="33"/>
      <c r="P137" s="14"/>
      <c r="T137" s="14"/>
    </row>
    <row r="138" spans="2:20" ht="12.5">
      <c r="B138" s="14"/>
      <c r="C138" s="10"/>
      <c r="D138" s="10"/>
      <c r="E138" s="61"/>
      <c r="F138" s="14"/>
      <c r="G138" s="14"/>
      <c r="H138" s="53"/>
      <c r="I138" s="33"/>
      <c r="J138" s="54"/>
      <c r="K138" s="55"/>
      <c r="L138" s="42"/>
      <c r="M138" s="56"/>
      <c r="O138" s="33"/>
      <c r="P138" s="14"/>
      <c r="T138" s="14"/>
    </row>
    <row r="139" spans="2:20" ht="12.5">
      <c r="B139" s="14"/>
      <c r="C139" s="10"/>
      <c r="D139" s="10"/>
      <c r="E139" s="61"/>
      <c r="F139" s="14"/>
      <c r="G139" s="14"/>
      <c r="H139" s="53"/>
      <c r="I139" s="33"/>
      <c r="J139" s="54"/>
      <c r="K139" s="55"/>
      <c r="L139" s="42"/>
      <c r="M139" s="56"/>
      <c r="O139" s="33"/>
      <c r="P139" s="14"/>
      <c r="T139" s="14"/>
    </row>
    <row r="140" spans="2:20" ht="12.5">
      <c r="B140" s="14"/>
      <c r="C140" s="10"/>
      <c r="D140" s="10"/>
      <c r="E140" s="61"/>
      <c r="F140" s="14"/>
      <c r="G140" s="14"/>
      <c r="H140" s="53"/>
      <c r="I140" s="33"/>
      <c r="J140" s="54"/>
      <c r="K140" s="55"/>
      <c r="L140" s="42"/>
      <c r="M140" s="56"/>
      <c r="O140" s="33"/>
      <c r="P140" s="14"/>
      <c r="T140" s="14"/>
    </row>
    <row r="141" spans="2:20" ht="12.5">
      <c r="B141" s="14"/>
      <c r="C141" s="10"/>
      <c r="D141" s="10"/>
      <c r="E141" s="61"/>
      <c r="F141" s="14"/>
      <c r="G141" s="14"/>
      <c r="H141" s="53"/>
      <c r="I141" s="33"/>
      <c r="J141" s="54"/>
      <c r="K141" s="55"/>
      <c r="L141" s="42"/>
      <c r="M141" s="56"/>
      <c r="O141" s="33"/>
      <c r="P141" s="14"/>
      <c r="T141" s="14"/>
    </row>
    <row r="142" spans="2:20" ht="12.5">
      <c r="B142" s="14"/>
      <c r="C142" s="10"/>
      <c r="D142" s="10"/>
      <c r="E142" s="61"/>
      <c r="F142" s="14"/>
      <c r="G142" s="14"/>
      <c r="H142" s="53"/>
      <c r="I142" s="33"/>
      <c r="J142" s="54"/>
      <c r="K142" s="55"/>
      <c r="L142" s="42"/>
      <c r="M142" s="56"/>
      <c r="O142" s="33"/>
      <c r="P142" s="14"/>
      <c r="T142" s="14"/>
    </row>
    <row r="143" spans="2:20" ht="12.5">
      <c r="B143" s="14"/>
      <c r="C143" s="10"/>
      <c r="D143" s="10"/>
      <c r="E143" s="61"/>
      <c r="F143" s="14"/>
      <c r="G143" s="14"/>
      <c r="H143" s="53"/>
      <c r="I143" s="33"/>
      <c r="J143" s="54"/>
      <c r="K143" s="55"/>
      <c r="L143" s="42"/>
      <c r="M143" s="56"/>
      <c r="O143" s="33"/>
      <c r="P143" s="14"/>
      <c r="T143" s="14"/>
    </row>
    <row r="144" spans="2:20" ht="12.5">
      <c r="B144" s="14"/>
      <c r="C144" s="10"/>
      <c r="D144" s="10"/>
      <c r="E144" s="61"/>
      <c r="F144" s="14"/>
      <c r="G144" s="14"/>
      <c r="H144" s="53"/>
      <c r="I144" s="33"/>
      <c r="J144" s="54"/>
      <c r="K144" s="55"/>
      <c r="L144" s="42"/>
      <c r="M144" s="56"/>
      <c r="O144" s="33"/>
      <c r="P144" s="14"/>
      <c r="T144" s="14"/>
    </row>
    <row r="145" spans="2:20" ht="12.5">
      <c r="B145" s="14"/>
      <c r="C145" s="10"/>
      <c r="D145" s="10"/>
      <c r="E145" s="61"/>
      <c r="F145" s="14"/>
      <c r="G145" s="14"/>
      <c r="H145" s="53"/>
      <c r="I145" s="33"/>
      <c r="J145" s="54"/>
      <c r="K145" s="55"/>
      <c r="L145" s="42"/>
      <c r="M145" s="56"/>
      <c r="O145" s="33"/>
      <c r="P145" s="14"/>
      <c r="T145" s="14"/>
    </row>
    <row r="146" spans="2:20" ht="12.5">
      <c r="B146" s="14"/>
      <c r="C146" s="10"/>
      <c r="D146" s="10"/>
      <c r="E146" s="61"/>
      <c r="F146" s="14"/>
      <c r="G146" s="14"/>
      <c r="H146" s="53"/>
      <c r="I146" s="33"/>
      <c r="J146" s="54"/>
      <c r="K146" s="55"/>
      <c r="L146" s="42"/>
      <c r="M146" s="56"/>
      <c r="O146" s="33"/>
      <c r="P146" s="14"/>
      <c r="T146" s="14"/>
    </row>
    <row r="147" spans="2:20" ht="12.5">
      <c r="B147" s="14"/>
      <c r="C147" s="10"/>
      <c r="D147" s="10"/>
      <c r="E147" s="61"/>
      <c r="F147" s="14"/>
      <c r="G147" s="14"/>
      <c r="H147" s="53"/>
      <c r="I147" s="33"/>
      <c r="J147" s="54"/>
      <c r="K147" s="55"/>
      <c r="L147" s="42"/>
      <c r="M147" s="56"/>
      <c r="O147" s="33"/>
      <c r="P147" s="14"/>
      <c r="T147" s="14"/>
    </row>
    <row r="148" spans="2:20" ht="12.5">
      <c r="B148" s="14"/>
      <c r="C148" s="10"/>
      <c r="D148" s="10"/>
      <c r="E148" s="61"/>
      <c r="F148" s="14"/>
      <c r="G148" s="14"/>
      <c r="H148" s="53"/>
      <c r="I148" s="33"/>
      <c r="J148" s="54"/>
      <c r="K148" s="55"/>
      <c r="L148" s="42"/>
      <c r="M148" s="56"/>
      <c r="O148" s="33"/>
      <c r="P148" s="14"/>
      <c r="T148" s="14"/>
    </row>
    <row r="149" spans="2:20" ht="12.5">
      <c r="B149" s="14"/>
      <c r="C149" s="10"/>
      <c r="D149" s="10"/>
      <c r="E149" s="61"/>
      <c r="F149" s="14"/>
      <c r="G149" s="14"/>
      <c r="H149" s="53"/>
      <c r="I149" s="33"/>
      <c r="J149" s="54"/>
      <c r="K149" s="55"/>
      <c r="L149" s="42"/>
      <c r="M149" s="56"/>
      <c r="O149" s="33"/>
      <c r="P149" s="14"/>
      <c r="T149" s="14"/>
    </row>
    <row r="150" spans="2:20" ht="12.5">
      <c r="B150" s="14"/>
      <c r="C150" s="10"/>
      <c r="D150" s="10"/>
      <c r="E150" s="61"/>
      <c r="F150" s="14"/>
      <c r="G150" s="14"/>
      <c r="H150" s="53"/>
      <c r="I150" s="33"/>
      <c r="J150" s="54"/>
      <c r="K150" s="55"/>
      <c r="L150" s="42"/>
      <c r="M150" s="56"/>
      <c r="O150" s="33"/>
      <c r="P150" s="14"/>
      <c r="T150" s="14"/>
    </row>
    <row r="151" spans="2:20" ht="12.5">
      <c r="B151" s="14"/>
      <c r="C151" s="10"/>
      <c r="D151" s="10"/>
      <c r="E151" s="61"/>
      <c r="F151" s="14"/>
      <c r="G151" s="14"/>
      <c r="H151" s="53"/>
      <c r="I151" s="33"/>
      <c r="J151" s="54"/>
      <c r="K151" s="55"/>
      <c r="L151" s="42"/>
      <c r="M151" s="56"/>
      <c r="O151" s="33"/>
      <c r="P151" s="14"/>
      <c r="T151" s="14"/>
    </row>
    <row r="152" spans="2:20" ht="12.5">
      <c r="B152" s="14"/>
      <c r="C152" s="10"/>
      <c r="D152" s="10"/>
      <c r="E152" s="61"/>
      <c r="F152" s="14"/>
      <c r="G152" s="14"/>
      <c r="H152" s="53"/>
      <c r="I152" s="33"/>
      <c r="J152" s="54"/>
      <c r="K152" s="55"/>
      <c r="L152" s="42"/>
      <c r="M152" s="56"/>
      <c r="O152" s="33"/>
      <c r="P152" s="14"/>
      <c r="T152" s="14"/>
    </row>
    <row r="153" spans="2:20" ht="12.5">
      <c r="B153" s="14"/>
      <c r="C153" s="10"/>
      <c r="D153" s="10"/>
      <c r="E153" s="61"/>
      <c r="F153" s="14"/>
      <c r="G153" s="14"/>
      <c r="H153" s="53"/>
      <c r="I153" s="33"/>
      <c r="J153" s="54"/>
      <c r="K153" s="55"/>
      <c r="L153" s="42"/>
      <c r="M153" s="56"/>
      <c r="O153" s="33"/>
      <c r="P153" s="14"/>
      <c r="T153" s="14"/>
    </row>
    <row r="154" spans="2:20" ht="12.5">
      <c r="B154" s="14"/>
      <c r="C154" s="10"/>
      <c r="D154" s="10"/>
      <c r="E154" s="61"/>
      <c r="F154" s="14"/>
      <c r="G154" s="14"/>
      <c r="H154" s="53"/>
      <c r="I154" s="33"/>
      <c r="J154" s="54"/>
      <c r="K154" s="55"/>
      <c r="L154" s="42"/>
      <c r="M154" s="56"/>
      <c r="O154" s="33"/>
      <c r="P154" s="14"/>
      <c r="T154" s="14"/>
    </row>
    <row r="155" spans="2:20" ht="12.5">
      <c r="B155" s="14"/>
      <c r="C155" s="10"/>
      <c r="D155" s="10"/>
      <c r="E155" s="61"/>
      <c r="F155" s="14"/>
      <c r="G155" s="14"/>
      <c r="H155" s="53"/>
      <c r="I155" s="33"/>
      <c r="J155" s="54"/>
      <c r="K155" s="55"/>
      <c r="L155" s="42"/>
      <c r="M155" s="56"/>
      <c r="O155" s="33"/>
      <c r="P155" s="14"/>
      <c r="T155" s="14"/>
    </row>
    <row r="156" spans="2:20" ht="12.5">
      <c r="B156" s="14"/>
      <c r="C156" s="10"/>
      <c r="D156" s="10"/>
      <c r="E156" s="61"/>
      <c r="F156" s="14"/>
      <c r="G156" s="14"/>
      <c r="H156" s="53"/>
      <c r="I156" s="33"/>
      <c r="J156" s="54"/>
      <c r="K156" s="55"/>
      <c r="L156" s="42"/>
      <c r="M156" s="56"/>
      <c r="O156" s="33"/>
      <c r="P156" s="14"/>
      <c r="T156" s="14"/>
    </row>
    <row r="157" spans="2:20" ht="12.5">
      <c r="B157" s="14"/>
      <c r="C157" s="10"/>
      <c r="D157" s="10"/>
      <c r="E157" s="61"/>
      <c r="F157" s="14"/>
      <c r="G157" s="14"/>
      <c r="H157" s="53"/>
      <c r="I157" s="33"/>
      <c r="J157" s="54"/>
      <c r="K157" s="55"/>
      <c r="L157" s="42"/>
      <c r="M157" s="56"/>
      <c r="O157" s="33"/>
      <c r="P157" s="14"/>
      <c r="T157" s="14"/>
    </row>
    <row r="158" spans="2:20" ht="12.5">
      <c r="B158" s="14"/>
      <c r="C158" s="10"/>
      <c r="D158" s="10"/>
      <c r="E158" s="61"/>
      <c r="F158" s="14"/>
      <c r="G158" s="14"/>
      <c r="H158" s="53"/>
      <c r="I158" s="33"/>
      <c r="J158" s="54"/>
      <c r="K158" s="55"/>
      <c r="L158" s="42"/>
      <c r="M158" s="56"/>
      <c r="O158" s="33"/>
      <c r="P158" s="14"/>
      <c r="T158" s="14"/>
    </row>
    <row r="159" spans="2:20" ht="12.5">
      <c r="B159" s="14"/>
      <c r="C159" s="10"/>
      <c r="D159" s="10"/>
      <c r="E159" s="61"/>
      <c r="F159" s="14"/>
      <c r="G159" s="14"/>
      <c r="H159" s="53"/>
      <c r="I159" s="33"/>
      <c r="J159" s="54"/>
      <c r="K159" s="55"/>
      <c r="L159" s="42"/>
      <c r="M159" s="56"/>
      <c r="O159" s="33"/>
      <c r="P159" s="14"/>
      <c r="T159" s="14"/>
    </row>
    <row r="160" spans="2:20" ht="12.5">
      <c r="B160" s="14"/>
      <c r="C160" s="10"/>
      <c r="D160" s="10"/>
      <c r="E160" s="61"/>
      <c r="F160" s="14"/>
      <c r="G160" s="14"/>
      <c r="H160" s="53"/>
      <c r="I160" s="33"/>
      <c r="J160" s="54"/>
      <c r="K160" s="55"/>
      <c r="L160" s="42"/>
      <c r="M160" s="56"/>
      <c r="O160" s="33"/>
      <c r="P160" s="14"/>
      <c r="T160" s="14"/>
    </row>
    <row r="161" spans="2:20" ht="12.5">
      <c r="B161" s="14"/>
      <c r="C161" s="10"/>
      <c r="D161" s="10"/>
      <c r="E161" s="61"/>
      <c r="F161" s="14"/>
      <c r="G161" s="14"/>
      <c r="H161" s="53"/>
      <c r="I161" s="33"/>
      <c r="J161" s="54"/>
      <c r="K161" s="55"/>
      <c r="L161" s="42"/>
      <c r="M161" s="56"/>
      <c r="O161" s="33"/>
      <c r="P161" s="14"/>
      <c r="T161" s="14"/>
    </row>
    <row r="162" spans="2:20" ht="12.5">
      <c r="B162" s="14"/>
      <c r="C162" s="10"/>
      <c r="D162" s="10"/>
      <c r="E162" s="61"/>
      <c r="F162" s="14"/>
      <c r="G162" s="14"/>
      <c r="H162" s="53"/>
      <c r="I162" s="33"/>
      <c r="J162" s="54"/>
      <c r="K162" s="55"/>
      <c r="L162" s="42"/>
      <c r="M162" s="56"/>
      <c r="O162" s="33"/>
      <c r="P162" s="14"/>
      <c r="T162" s="14"/>
    </row>
    <row r="163" spans="2:20" ht="12.5">
      <c r="B163" s="14"/>
      <c r="C163" s="10"/>
      <c r="D163" s="10"/>
      <c r="E163" s="61"/>
      <c r="F163" s="14"/>
      <c r="G163" s="14"/>
      <c r="H163" s="53"/>
      <c r="I163" s="33"/>
      <c r="J163" s="54"/>
      <c r="K163" s="55"/>
      <c r="L163" s="42"/>
      <c r="M163" s="56"/>
      <c r="O163" s="33"/>
      <c r="P163" s="14"/>
      <c r="T163" s="14"/>
    </row>
    <row r="164" spans="2:20" ht="12.5">
      <c r="B164" s="14"/>
      <c r="C164" s="10"/>
      <c r="D164" s="10"/>
      <c r="E164" s="61"/>
      <c r="F164" s="14"/>
      <c r="G164" s="14"/>
      <c r="H164" s="53"/>
      <c r="I164" s="33"/>
      <c r="J164" s="54"/>
      <c r="K164" s="55"/>
      <c r="L164" s="42"/>
      <c r="M164" s="56"/>
      <c r="O164" s="33"/>
      <c r="P164" s="14"/>
      <c r="T164" s="14"/>
    </row>
    <row r="165" spans="2:20" ht="12.5">
      <c r="B165" s="14"/>
      <c r="C165" s="10"/>
      <c r="D165" s="10"/>
      <c r="E165" s="61"/>
      <c r="F165" s="14"/>
      <c r="G165" s="14"/>
      <c r="H165" s="53"/>
      <c r="I165" s="33"/>
      <c r="J165" s="54"/>
      <c r="K165" s="55"/>
      <c r="L165" s="42"/>
      <c r="M165" s="56"/>
      <c r="O165" s="33"/>
      <c r="P165" s="14"/>
      <c r="T165" s="14"/>
    </row>
    <row r="166" spans="2:20" ht="12.5">
      <c r="B166" s="14"/>
      <c r="C166" s="10"/>
      <c r="D166" s="10"/>
      <c r="E166" s="61"/>
      <c r="F166" s="14"/>
      <c r="G166" s="14"/>
      <c r="H166" s="53"/>
      <c r="I166" s="33"/>
      <c r="J166" s="54"/>
      <c r="K166" s="55"/>
      <c r="L166" s="42"/>
      <c r="M166" s="56"/>
      <c r="O166" s="33"/>
      <c r="P166" s="14"/>
      <c r="T166" s="14"/>
    </row>
    <row r="167" spans="2:20" ht="12.5">
      <c r="B167" s="14"/>
      <c r="C167" s="10"/>
      <c r="D167" s="10"/>
      <c r="E167" s="61"/>
      <c r="F167" s="14"/>
      <c r="G167" s="14"/>
      <c r="H167" s="53"/>
      <c r="I167" s="33"/>
      <c r="J167" s="54"/>
      <c r="K167" s="55"/>
      <c r="L167" s="42"/>
      <c r="M167" s="56"/>
      <c r="O167" s="33"/>
      <c r="P167" s="14"/>
      <c r="T167" s="14"/>
    </row>
    <row r="168" spans="2:20" ht="12.5">
      <c r="B168" s="14"/>
      <c r="C168" s="10"/>
      <c r="D168" s="10"/>
      <c r="E168" s="61"/>
      <c r="F168" s="14"/>
      <c r="G168" s="14"/>
      <c r="H168" s="53"/>
      <c r="I168" s="33"/>
      <c r="J168" s="54"/>
      <c r="K168" s="55"/>
      <c r="L168" s="42"/>
      <c r="M168" s="56"/>
      <c r="O168" s="33"/>
      <c r="P168" s="14"/>
      <c r="T168" s="14"/>
    </row>
    <row r="169" spans="2:20" ht="12.5">
      <c r="B169" s="14"/>
      <c r="C169" s="10"/>
      <c r="D169" s="10"/>
      <c r="E169" s="61"/>
      <c r="F169" s="14"/>
      <c r="G169" s="14"/>
      <c r="H169" s="53"/>
      <c r="I169" s="33"/>
      <c r="J169" s="54"/>
      <c r="K169" s="55"/>
      <c r="L169" s="42"/>
      <c r="M169" s="56"/>
      <c r="O169" s="33"/>
      <c r="P169" s="14"/>
      <c r="T169" s="14"/>
    </row>
    <row r="170" spans="2:20" ht="12.5">
      <c r="B170" s="14"/>
      <c r="C170" s="10"/>
      <c r="D170" s="10"/>
      <c r="E170" s="61"/>
      <c r="F170" s="14"/>
      <c r="G170" s="14"/>
      <c r="H170" s="53"/>
      <c r="I170" s="33"/>
      <c r="J170" s="54"/>
      <c r="K170" s="55"/>
      <c r="L170" s="42"/>
      <c r="M170" s="56"/>
      <c r="O170" s="33"/>
      <c r="P170" s="14"/>
      <c r="T170" s="14"/>
    </row>
    <row r="171" spans="2:20" ht="12.5">
      <c r="B171" s="14"/>
      <c r="C171" s="10"/>
      <c r="D171" s="10"/>
      <c r="E171" s="61"/>
      <c r="F171" s="14"/>
      <c r="G171" s="14"/>
      <c r="H171" s="53"/>
      <c r="I171" s="33"/>
      <c r="J171" s="54"/>
      <c r="K171" s="55"/>
      <c r="L171" s="42"/>
      <c r="M171" s="56"/>
      <c r="O171" s="33"/>
      <c r="P171" s="14"/>
      <c r="T171" s="14"/>
    </row>
    <row r="172" spans="2:20" ht="12.5">
      <c r="B172" s="14"/>
      <c r="C172" s="10"/>
      <c r="D172" s="10"/>
      <c r="E172" s="61"/>
      <c r="F172" s="14"/>
      <c r="G172" s="14"/>
      <c r="H172" s="53"/>
      <c r="I172" s="33"/>
      <c r="J172" s="54"/>
      <c r="K172" s="55"/>
      <c r="L172" s="42"/>
      <c r="M172" s="56"/>
      <c r="O172" s="33"/>
      <c r="P172" s="14"/>
      <c r="T172" s="14"/>
    </row>
    <row r="173" spans="2:20" ht="12.5">
      <c r="B173" s="14"/>
      <c r="C173" s="10"/>
      <c r="D173" s="10"/>
      <c r="E173" s="61"/>
      <c r="F173" s="14"/>
      <c r="G173" s="14"/>
      <c r="H173" s="53"/>
      <c r="I173" s="33"/>
      <c r="J173" s="54"/>
      <c r="K173" s="55"/>
      <c r="L173" s="42"/>
      <c r="M173" s="56"/>
      <c r="O173" s="33"/>
      <c r="P173" s="14"/>
      <c r="T173" s="14"/>
    </row>
    <row r="174" spans="2:20" ht="12.5">
      <c r="B174" s="14"/>
      <c r="C174" s="10"/>
      <c r="D174" s="10"/>
      <c r="E174" s="61"/>
      <c r="F174" s="14"/>
      <c r="G174" s="14"/>
      <c r="H174" s="53"/>
      <c r="I174" s="33"/>
      <c r="J174" s="54"/>
      <c r="K174" s="55"/>
      <c r="L174" s="42"/>
      <c r="M174" s="56"/>
      <c r="O174" s="33"/>
      <c r="P174" s="14"/>
      <c r="T174" s="14"/>
    </row>
    <row r="175" spans="2:20" ht="12.5">
      <c r="B175" s="14"/>
      <c r="C175" s="10"/>
      <c r="D175" s="10"/>
      <c r="E175" s="61"/>
      <c r="F175" s="14"/>
      <c r="G175" s="14"/>
      <c r="H175" s="53"/>
      <c r="I175" s="33"/>
      <c r="J175" s="54"/>
      <c r="K175" s="55"/>
      <c r="L175" s="42"/>
      <c r="M175" s="56"/>
      <c r="O175" s="33"/>
      <c r="P175" s="14"/>
      <c r="T175" s="14"/>
    </row>
    <row r="176" spans="2:20" ht="12.5">
      <c r="B176" s="14"/>
      <c r="C176" s="10"/>
      <c r="D176" s="10"/>
      <c r="E176" s="61"/>
      <c r="F176" s="14"/>
      <c r="G176" s="14"/>
      <c r="H176" s="53"/>
      <c r="I176" s="33"/>
      <c r="J176" s="54"/>
      <c r="K176" s="55"/>
      <c r="L176" s="42"/>
      <c r="M176" s="56"/>
      <c r="O176" s="33"/>
      <c r="P176" s="14"/>
      <c r="T176" s="14"/>
    </row>
    <row r="177" spans="2:20" ht="12.5">
      <c r="B177" s="14"/>
      <c r="C177" s="10"/>
      <c r="D177" s="10"/>
      <c r="E177" s="61"/>
      <c r="F177" s="14"/>
      <c r="G177" s="14"/>
      <c r="H177" s="53"/>
      <c r="I177" s="33"/>
      <c r="J177" s="54"/>
      <c r="K177" s="55"/>
      <c r="L177" s="42"/>
      <c r="M177" s="56"/>
      <c r="O177" s="33"/>
      <c r="P177" s="14"/>
      <c r="T177" s="14"/>
    </row>
    <row r="178" spans="2:20" ht="12.5">
      <c r="B178" s="14"/>
      <c r="C178" s="10"/>
      <c r="D178" s="10"/>
      <c r="E178" s="61"/>
      <c r="F178" s="14"/>
      <c r="G178" s="14"/>
      <c r="H178" s="53"/>
      <c r="I178" s="33"/>
      <c r="J178" s="54"/>
      <c r="K178" s="55"/>
      <c r="L178" s="42"/>
      <c r="M178" s="56"/>
      <c r="O178" s="33"/>
      <c r="P178" s="14"/>
      <c r="T178" s="14"/>
    </row>
    <row r="179" spans="2:20" ht="12.5">
      <c r="B179" s="14"/>
      <c r="C179" s="10"/>
      <c r="D179" s="10"/>
      <c r="E179" s="61"/>
      <c r="F179" s="14"/>
      <c r="G179" s="14"/>
      <c r="H179" s="53"/>
      <c r="I179" s="33"/>
      <c r="J179" s="54"/>
      <c r="K179" s="55"/>
      <c r="L179" s="42"/>
      <c r="M179" s="56"/>
      <c r="O179" s="33"/>
      <c r="P179" s="14"/>
      <c r="T179" s="14"/>
    </row>
    <row r="180" spans="2:20" ht="12.5">
      <c r="B180" s="14"/>
      <c r="C180" s="10"/>
      <c r="D180" s="10"/>
      <c r="E180" s="61"/>
      <c r="F180" s="14"/>
      <c r="G180" s="14"/>
      <c r="H180" s="53"/>
      <c r="I180" s="33"/>
      <c r="J180" s="54"/>
      <c r="K180" s="55"/>
      <c r="L180" s="42"/>
      <c r="M180" s="56"/>
      <c r="O180" s="33"/>
      <c r="P180" s="14"/>
      <c r="T180" s="14"/>
    </row>
    <row r="181" spans="2:20" ht="12.5">
      <c r="B181" s="14"/>
      <c r="C181" s="10"/>
      <c r="D181" s="10"/>
      <c r="E181" s="61"/>
      <c r="F181" s="14"/>
      <c r="G181" s="14"/>
      <c r="H181" s="53"/>
      <c r="I181" s="33"/>
      <c r="J181" s="54"/>
      <c r="K181" s="55"/>
      <c r="L181" s="42"/>
      <c r="M181" s="56"/>
      <c r="O181" s="33"/>
      <c r="P181" s="14"/>
      <c r="T181" s="14"/>
    </row>
    <row r="182" spans="2:20" ht="12.5">
      <c r="B182" s="14"/>
      <c r="C182" s="10"/>
      <c r="D182" s="10"/>
      <c r="E182" s="61"/>
      <c r="F182" s="14"/>
      <c r="G182" s="14"/>
      <c r="H182" s="53"/>
      <c r="I182" s="33"/>
      <c r="J182" s="54"/>
      <c r="K182" s="55"/>
      <c r="L182" s="42"/>
      <c r="M182" s="56"/>
      <c r="O182" s="33"/>
      <c r="P182" s="14"/>
      <c r="T182" s="14"/>
    </row>
    <row r="183" spans="2:20" ht="12.5">
      <c r="B183" s="14"/>
      <c r="C183" s="10"/>
      <c r="D183" s="10"/>
      <c r="E183" s="61"/>
      <c r="F183" s="14"/>
      <c r="G183" s="14"/>
      <c r="H183" s="53"/>
      <c r="I183" s="33"/>
      <c r="J183" s="54"/>
      <c r="K183" s="55"/>
      <c r="L183" s="42"/>
      <c r="M183" s="56"/>
      <c r="O183" s="33"/>
      <c r="P183" s="14"/>
      <c r="T183" s="14"/>
    </row>
    <row r="184" spans="2:20" ht="12.5">
      <c r="B184" s="14"/>
      <c r="C184" s="10"/>
      <c r="D184" s="10"/>
      <c r="E184" s="61"/>
      <c r="F184" s="14"/>
      <c r="G184" s="14"/>
      <c r="H184" s="53"/>
      <c r="I184" s="33"/>
      <c r="J184" s="54"/>
      <c r="K184" s="55"/>
      <c r="L184" s="42"/>
      <c r="M184" s="56"/>
      <c r="O184" s="33"/>
      <c r="P184" s="14"/>
      <c r="T184" s="14"/>
    </row>
    <row r="185" spans="2:20" ht="12.5">
      <c r="B185" s="14"/>
      <c r="C185" s="10"/>
      <c r="D185" s="10"/>
      <c r="E185" s="61"/>
      <c r="F185" s="14"/>
      <c r="G185" s="14"/>
      <c r="H185" s="53"/>
      <c r="I185" s="33"/>
      <c r="J185" s="54"/>
      <c r="K185" s="55"/>
      <c r="L185" s="42"/>
      <c r="M185" s="56"/>
      <c r="O185" s="33"/>
      <c r="P185" s="14"/>
      <c r="T185" s="14"/>
    </row>
    <row r="186" spans="2:20" ht="12.5">
      <c r="B186" s="14"/>
      <c r="C186" s="10"/>
      <c r="D186" s="10"/>
      <c r="E186" s="61"/>
      <c r="F186" s="14"/>
      <c r="G186" s="14"/>
      <c r="H186" s="53"/>
      <c r="I186" s="33"/>
      <c r="J186" s="54"/>
      <c r="K186" s="55"/>
      <c r="L186" s="42"/>
      <c r="M186" s="56"/>
      <c r="O186" s="33"/>
      <c r="P186" s="14"/>
      <c r="T186" s="14"/>
    </row>
    <row r="187" spans="2:20" ht="12.5">
      <c r="B187" s="14"/>
      <c r="C187" s="10"/>
      <c r="D187" s="10"/>
      <c r="E187" s="61"/>
      <c r="F187" s="14"/>
      <c r="G187" s="14"/>
      <c r="H187" s="53"/>
      <c r="I187" s="33"/>
      <c r="J187" s="54"/>
      <c r="K187" s="55"/>
      <c r="L187" s="42"/>
      <c r="M187" s="56"/>
      <c r="O187" s="33"/>
      <c r="P187" s="14"/>
      <c r="T187" s="14"/>
    </row>
    <row r="188" spans="2:20" ht="12.5">
      <c r="B188" s="14"/>
      <c r="C188" s="10"/>
      <c r="D188" s="10"/>
      <c r="E188" s="61"/>
      <c r="F188" s="14"/>
      <c r="G188" s="14"/>
      <c r="H188" s="53"/>
      <c r="I188" s="33"/>
      <c r="J188" s="54"/>
      <c r="K188" s="55"/>
      <c r="L188" s="42"/>
      <c r="M188" s="56"/>
      <c r="O188" s="33"/>
      <c r="P188" s="14"/>
      <c r="T188" s="14"/>
    </row>
    <row r="189" spans="2:20" ht="12.5">
      <c r="B189" s="14"/>
      <c r="C189" s="10"/>
      <c r="D189" s="10"/>
      <c r="E189" s="61"/>
      <c r="F189" s="14"/>
      <c r="G189" s="14"/>
      <c r="H189" s="53"/>
      <c r="I189" s="33"/>
      <c r="J189" s="54"/>
      <c r="K189" s="55"/>
      <c r="L189" s="42"/>
      <c r="M189" s="56"/>
      <c r="O189" s="33"/>
      <c r="P189" s="14"/>
      <c r="T189" s="14"/>
    </row>
    <row r="190" spans="2:20" ht="12.5">
      <c r="B190" s="14"/>
      <c r="C190" s="10"/>
      <c r="D190" s="10"/>
      <c r="E190" s="61"/>
      <c r="F190" s="14"/>
      <c r="G190" s="14"/>
      <c r="H190" s="53"/>
      <c r="I190" s="33"/>
      <c r="J190" s="54"/>
      <c r="K190" s="55"/>
      <c r="L190" s="42"/>
      <c r="M190" s="56"/>
      <c r="O190" s="33"/>
      <c r="P190" s="14"/>
      <c r="T190" s="14"/>
    </row>
    <row r="191" spans="2:20" ht="12.5">
      <c r="B191" s="14"/>
      <c r="C191" s="10"/>
      <c r="D191" s="10"/>
      <c r="E191" s="61"/>
      <c r="F191" s="14"/>
      <c r="G191" s="14"/>
      <c r="H191" s="53"/>
      <c r="I191" s="33"/>
      <c r="J191" s="54"/>
      <c r="K191" s="55"/>
      <c r="L191" s="42"/>
      <c r="M191" s="56"/>
      <c r="O191" s="33"/>
      <c r="P191" s="14"/>
      <c r="T191" s="14"/>
    </row>
    <row r="192" spans="2:20" ht="12.5">
      <c r="B192" s="14"/>
      <c r="C192" s="10"/>
      <c r="D192" s="10"/>
      <c r="E192" s="61"/>
      <c r="F192" s="14"/>
      <c r="G192" s="14"/>
      <c r="H192" s="53"/>
      <c r="I192" s="33"/>
      <c r="J192" s="54"/>
      <c r="K192" s="55"/>
      <c r="L192" s="42"/>
      <c r="M192" s="56"/>
      <c r="O192" s="33"/>
      <c r="P192" s="14"/>
      <c r="T192" s="14"/>
    </row>
    <row r="193" spans="2:20" ht="12.5">
      <c r="B193" s="14"/>
      <c r="C193" s="10"/>
      <c r="D193" s="10"/>
      <c r="E193" s="61"/>
      <c r="F193" s="14"/>
      <c r="G193" s="14"/>
      <c r="H193" s="53"/>
      <c r="I193" s="33"/>
      <c r="J193" s="54"/>
      <c r="K193" s="55"/>
      <c r="L193" s="42"/>
      <c r="M193" s="56"/>
      <c r="O193" s="33"/>
      <c r="P193" s="14"/>
      <c r="T193" s="14"/>
    </row>
    <row r="194" spans="2:20" ht="12.5">
      <c r="B194" s="14"/>
      <c r="C194" s="10"/>
      <c r="D194" s="10"/>
      <c r="E194" s="61"/>
      <c r="F194" s="14"/>
      <c r="G194" s="14"/>
      <c r="H194" s="53"/>
      <c r="I194" s="33"/>
      <c r="J194" s="54"/>
      <c r="K194" s="55"/>
      <c r="L194" s="42"/>
      <c r="M194" s="56"/>
      <c r="O194" s="33"/>
      <c r="P194" s="14"/>
      <c r="T194" s="14"/>
    </row>
    <row r="195" spans="2:20" ht="12.5">
      <c r="B195" s="14"/>
      <c r="C195" s="10"/>
      <c r="D195" s="10"/>
      <c r="E195" s="61"/>
      <c r="F195" s="14"/>
      <c r="G195" s="14"/>
      <c r="H195" s="53"/>
      <c r="I195" s="33"/>
      <c r="J195" s="54"/>
      <c r="K195" s="55"/>
      <c r="L195" s="42"/>
      <c r="M195" s="56"/>
      <c r="O195" s="33"/>
      <c r="P195" s="14"/>
      <c r="T195" s="14"/>
    </row>
    <row r="196" spans="2:20" ht="12.5">
      <c r="B196" s="14"/>
      <c r="C196" s="10"/>
      <c r="D196" s="10"/>
      <c r="E196" s="61"/>
      <c r="F196" s="14"/>
      <c r="G196" s="14"/>
      <c r="H196" s="53"/>
      <c r="I196" s="33"/>
      <c r="J196" s="54"/>
      <c r="K196" s="55"/>
      <c r="L196" s="42"/>
      <c r="M196" s="56"/>
      <c r="O196" s="33"/>
      <c r="P196" s="14"/>
      <c r="T196" s="14"/>
    </row>
    <row r="197" spans="2:20" ht="12.5">
      <c r="B197" s="14"/>
      <c r="C197" s="10"/>
      <c r="D197" s="10"/>
      <c r="E197" s="61"/>
      <c r="F197" s="14"/>
      <c r="G197" s="14"/>
      <c r="H197" s="53"/>
      <c r="I197" s="33"/>
      <c r="J197" s="54"/>
      <c r="K197" s="55"/>
      <c r="L197" s="42"/>
      <c r="M197" s="56"/>
      <c r="O197" s="33"/>
      <c r="P197" s="14"/>
      <c r="T197" s="14"/>
    </row>
    <row r="198" spans="2:20" ht="12.5">
      <c r="B198" s="14"/>
      <c r="C198" s="10"/>
      <c r="D198" s="10"/>
      <c r="E198" s="61"/>
      <c r="F198" s="14"/>
      <c r="G198" s="14"/>
      <c r="H198" s="53"/>
      <c r="I198" s="33"/>
      <c r="J198" s="54"/>
      <c r="K198" s="55"/>
      <c r="L198" s="42"/>
      <c r="M198" s="56"/>
      <c r="O198" s="33"/>
      <c r="P198" s="14"/>
      <c r="T198" s="14"/>
    </row>
    <row r="199" spans="2:20" ht="12.5">
      <c r="B199" s="14"/>
      <c r="C199" s="10"/>
      <c r="D199" s="10"/>
      <c r="E199" s="61"/>
      <c r="F199" s="14"/>
      <c r="G199" s="14"/>
      <c r="H199" s="53"/>
      <c r="I199" s="33"/>
      <c r="J199" s="54"/>
      <c r="K199" s="55"/>
      <c r="L199" s="42"/>
      <c r="M199" s="56"/>
      <c r="O199" s="33"/>
      <c r="P199" s="14"/>
      <c r="T199" s="14"/>
    </row>
    <row r="200" spans="2:20" ht="12.5">
      <c r="B200" s="14"/>
      <c r="C200" s="10"/>
      <c r="D200" s="10"/>
      <c r="E200" s="61"/>
      <c r="F200" s="14"/>
      <c r="G200" s="14"/>
      <c r="H200" s="53"/>
      <c r="I200" s="33"/>
      <c r="J200" s="54"/>
      <c r="K200" s="55"/>
      <c r="L200" s="42"/>
      <c r="M200" s="56"/>
      <c r="O200" s="33"/>
      <c r="P200" s="14"/>
      <c r="T200" s="14"/>
    </row>
    <row r="201" spans="2:20" ht="12.5">
      <c r="B201" s="14"/>
      <c r="C201" s="10"/>
      <c r="D201" s="10"/>
      <c r="E201" s="61"/>
      <c r="F201" s="14"/>
      <c r="G201" s="14"/>
      <c r="H201" s="53"/>
      <c r="I201" s="33"/>
      <c r="J201" s="54"/>
      <c r="K201" s="55"/>
      <c r="L201" s="42"/>
      <c r="M201" s="56"/>
      <c r="O201" s="33"/>
      <c r="P201" s="14"/>
      <c r="T201" s="14"/>
    </row>
    <row r="202" spans="2:20" ht="12.5">
      <c r="B202" s="14"/>
      <c r="C202" s="10"/>
      <c r="D202" s="10"/>
      <c r="E202" s="61"/>
      <c r="F202" s="14"/>
      <c r="G202" s="14"/>
      <c r="H202" s="53"/>
      <c r="I202" s="33"/>
      <c r="J202" s="54"/>
      <c r="K202" s="55"/>
      <c r="L202" s="42"/>
      <c r="M202" s="56"/>
      <c r="O202" s="33"/>
      <c r="P202" s="14"/>
      <c r="T202" s="14"/>
    </row>
    <row r="203" spans="2:20" ht="12.5">
      <c r="B203" s="14"/>
      <c r="C203" s="10"/>
      <c r="D203" s="10"/>
      <c r="E203" s="61"/>
      <c r="F203" s="14"/>
      <c r="G203" s="14"/>
      <c r="H203" s="53"/>
      <c r="I203" s="33"/>
      <c r="J203" s="54"/>
      <c r="K203" s="55"/>
      <c r="L203" s="42"/>
      <c r="M203" s="56"/>
      <c r="O203" s="33"/>
      <c r="P203" s="14"/>
      <c r="T203" s="14"/>
    </row>
    <row r="204" spans="2:20" ht="12.5">
      <c r="B204" s="14"/>
      <c r="C204" s="10"/>
      <c r="D204" s="10"/>
      <c r="E204" s="61"/>
      <c r="F204" s="14"/>
      <c r="G204" s="14"/>
      <c r="H204" s="53"/>
      <c r="I204" s="33"/>
      <c r="J204" s="54"/>
      <c r="K204" s="55"/>
      <c r="L204" s="42"/>
      <c r="M204" s="56"/>
      <c r="O204" s="33"/>
      <c r="P204" s="14"/>
      <c r="T204" s="14"/>
    </row>
    <row r="205" spans="2:20" ht="12.5">
      <c r="B205" s="14"/>
      <c r="C205" s="10"/>
      <c r="D205" s="10"/>
      <c r="E205" s="61"/>
      <c r="F205" s="14"/>
      <c r="G205" s="14"/>
      <c r="H205" s="53"/>
      <c r="I205" s="33"/>
      <c r="J205" s="54"/>
      <c r="K205" s="55"/>
      <c r="L205" s="42"/>
      <c r="M205" s="56"/>
      <c r="O205" s="33"/>
      <c r="P205" s="14"/>
      <c r="T205" s="14"/>
    </row>
    <row r="206" spans="2:20" ht="12.5">
      <c r="B206" s="14"/>
      <c r="C206" s="10"/>
      <c r="D206" s="10"/>
      <c r="E206" s="61"/>
      <c r="F206" s="14"/>
      <c r="G206" s="14"/>
      <c r="H206" s="53"/>
      <c r="I206" s="33"/>
      <c r="J206" s="54"/>
      <c r="K206" s="55"/>
      <c r="L206" s="42"/>
      <c r="M206" s="56"/>
      <c r="O206" s="33"/>
      <c r="P206" s="14"/>
      <c r="T206" s="14"/>
    </row>
    <row r="207" spans="2:20" ht="12.5">
      <c r="B207" s="14"/>
      <c r="C207" s="10"/>
      <c r="D207" s="10"/>
      <c r="E207" s="61"/>
      <c r="F207" s="14"/>
      <c r="G207" s="14"/>
      <c r="H207" s="53"/>
      <c r="I207" s="33"/>
      <c r="J207" s="54"/>
      <c r="K207" s="55"/>
      <c r="L207" s="42"/>
      <c r="M207" s="56"/>
      <c r="O207" s="33"/>
      <c r="P207" s="14"/>
      <c r="T207" s="14"/>
    </row>
    <row r="208" spans="2:20" ht="12.5">
      <c r="B208" s="14"/>
      <c r="C208" s="10"/>
      <c r="D208" s="10"/>
      <c r="E208" s="61"/>
      <c r="F208" s="14"/>
      <c r="G208" s="14"/>
      <c r="H208" s="53"/>
      <c r="I208" s="33"/>
      <c r="J208" s="54"/>
      <c r="K208" s="55"/>
      <c r="L208" s="42"/>
      <c r="M208" s="56"/>
      <c r="O208" s="33"/>
      <c r="P208" s="14"/>
      <c r="T208" s="14"/>
    </row>
    <row r="209" spans="2:20" ht="12.5">
      <c r="B209" s="14"/>
      <c r="C209" s="10"/>
      <c r="D209" s="10"/>
      <c r="E209" s="61"/>
      <c r="F209" s="14"/>
      <c r="G209" s="14"/>
      <c r="H209" s="53"/>
      <c r="I209" s="33"/>
      <c r="J209" s="54"/>
      <c r="K209" s="55"/>
      <c r="L209" s="42"/>
      <c r="M209" s="56"/>
      <c r="O209" s="33"/>
      <c r="P209" s="14"/>
      <c r="T209" s="14"/>
    </row>
    <row r="210" spans="2:20" ht="12.5">
      <c r="B210" s="14"/>
      <c r="C210" s="10"/>
      <c r="D210" s="10"/>
      <c r="E210" s="61"/>
      <c r="F210" s="14"/>
      <c r="G210" s="14"/>
      <c r="H210" s="53"/>
      <c r="I210" s="33"/>
      <c r="J210" s="54"/>
      <c r="K210" s="55"/>
      <c r="L210" s="42"/>
      <c r="M210" s="56"/>
      <c r="O210" s="33"/>
      <c r="P210" s="14"/>
      <c r="T210" s="14"/>
    </row>
    <row r="211" spans="2:20" ht="12.5">
      <c r="B211" s="14"/>
      <c r="C211" s="10"/>
      <c r="D211" s="10"/>
      <c r="E211" s="61"/>
      <c r="F211" s="14"/>
      <c r="G211" s="14"/>
      <c r="H211" s="53"/>
      <c r="I211" s="33"/>
      <c r="J211" s="54"/>
      <c r="K211" s="55"/>
      <c r="L211" s="42"/>
      <c r="M211" s="56"/>
      <c r="O211" s="33"/>
      <c r="P211" s="14"/>
      <c r="T211" s="14"/>
    </row>
    <row r="212" spans="2:20" ht="12.5">
      <c r="B212" s="14"/>
      <c r="C212" s="10"/>
      <c r="D212" s="10"/>
      <c r="E212" s="61"/>
      <c r="F212" s="14"/>
      <c r="G212" s="14"/>
      <c r="H212" s="53"/>
      <c r="I212" s="33"/>
      <c r="J212" s="54"/>
      <c r="K212" s="55"/>
      <c r="L212" s="42"/>
      <c r="M212" s="56"/>
      <c r="O212" s="33"/>
      <c r="P212" s="14"/>
      <c r="T212" s="14"/>
    </row>
    <row r="213" spans="2:20" ht="12.5">
      <c r="B213" s="14"/>
      <c r="C213" s="10"/>
      <c r="D213" s="10"/>
      <c r="E213" s="61"/>
      <c r="F213" s="14"/>
      <c r="G213" s="14"/>
      <c r="H213" s="53"/>
      <c r="I213" s="33"/>
      <c r="J213" s="54"/>
      <c r="K213" s="55"/>
      <c r="L213" s="42"/>
      <c r="M213" s="56"/>
      <c r="O213" s="33"/>
      <c r="P213" s="14"/>
      <c r="T213" s="14"/>
    </row>
    <row r="214" spans="2:20" ht="12.5">
      <c r="B214" s="14"/>
      <c r="C214" s="10"/>
      <c r="D214" s="10"/>
      <c r="E214" s="61"/>
      <c r="F214" s="14"/>
      <c r="G214" s="14"/>
      <c r="H214" s="53"/>
      <c r="I214" s="33"/>
      <c r="J214" s="54"/>
      <c r="K214" s="55"/>
      <c r="L214" s="42"/>
      <c r="M214" s="56"/>
      <c r="O214" s="33"/>
      <c r="P214" s="14"/>
      <c r="T214" s="14"/>
    </row>
    <row r="215" spans="2:20" ht="12.5">
      <c r="B215" s="14"/>
      <c r="C215" s="10"/>
      <c r="D215" s="10"/>
      <c r="E215" s="61"/>
      <c r="F215" s="14"/>
      <c r="G215" s="14"/>
      <c r="H215" s="53"/>
      <c r="I215" s="33"/>
      <c r="J215" s="54"/>
      <c r="K215" s="55"/>
      <c r="L215" s="42"/>
      <c r="M215" s="56"/>
      <c r="O215" s="33"/>
      <c r="P215" s="14"/>
      <c r="T215" s="14"/>
    </row>
    <row r="216" spans="2:20" ht="12.5">
      <c r="B216" s="14"/>
      <c r="C216" s="10"/>
      <c r="D216" s="10"/>
      <c r="E216" s="61"/>
      <c r="F216" s="14"/>
      <c r="G216" s="14"/>
      <c r="H216" s="53"/>
      <c r="I216" s="33"/>
      <c r="J216" s="54"/>
      <c r="K216" s="55"/>
      <c r="L216" s="42"/>
      <c r="M216" s="56"/>
      <c r="O216" s="33"/>
      <c r="P216" s="14"/>
      <c r="T216" s="14"/>
    </row>
    <row r="217" spans="2:20" ht="12.5">
      <c r="B217" s="14"/>
      <c r="C217" s="10"/>
      <c r="D217" s="10"/>
      <c r="E217" s="61"/>
      <c r="F217" s="14"/>
      <c r="G217" s="14"/>
      <c r="H217" s="53"/>
      <c r="I217" s="33"/>
      <c r="J217" s="54"/>
      <c r="K217" s="55"/>
      <c r="L217" s="42"/>
      <c r="M217" s="56"/>
      <c r="O217" s="33"/>
      <c r="P217" s="14"/>
      <c r="T217" s="14"/>
    </row>
    <row r="218" spans="2:20" ht="12.5">
      <c r="B218" s="14"/>
      <c r="C218" s="10"/>
      <c r="D218" s="10"/>
      <c r="E218" s="61"/>
      <c r="F218" s="14"/>
      <c r="G218" s="14"/>
      <c r="H218" s="53"/>
      <c r="I218" s="33"/>
      <c r="J218" s="54"/>
      <c r="K218" s="55"/>
      <c r="L218" s="42"/>
      <c r="M218" s="56"/>
      <c r="O218" s="33"/>
      <c r="P218" s="14"/>
      <c r="T218" s="14"/>
    </row>
    <row r="219" spans="2:20" ht="12.5">
      <c r="B219" s="14"/>
      <c r="C219" s="10"/>
      <c r="D219" s="10"/>
      <c r="E219" s="61"/>
      <c r="F219" s="14"/>
      <c r="G219" s="14"/>
      <c r="H219" s="53"/>
      <c r="I219" s="33"/>
      <c r="J219" s="54"/>
      <c r="K219" s="55"/>
      <c r="L219" s="42"/>
      <c r="M219" s="56"/>
      <c r="O219" s="33"/>
      <c r="P219" s="14"/>
      <c r="T219" s="14"/>
    </row>
    <row r="220" spans="2:20" ht="12.5">
      <c r="B220" s="14"/>
      <c r="C220" s="10"/>
      <c r="D220" s="10"/>
      <c r="E220" s="61"/>
      <c r="F220" s="14"/>
      <c r="G220" s="14"/>
      <c r="H220" s="53"/>
      <c r="I220" s="33"/>
      <c r="J220" s="54"/>
      <c r="K220" s="55"/>
      <c r="L220" s="42"/>
      <c r="M220" s="56"/>
      <c r="O220" s="33"/>
      <c r="P220" s="14"/>
      <c r="T220" s="14"/>
    </row>
    <row r="221" spans="2:20" ht="12.5">
      <c r="B221" s="14"/>
      <c r="C221" s="10"/>
      <c r="D221" s="10"/>
      <c r="E221" s="61"/>
      <c r="F221" s="14"/>
      <c r="G221" s="14"/>
      <c r="H221" s="53"/>
      <c r="I221" s="33"/>
      <c r="J221" s="54"/>
      <c r="K221" s="55"/>
      <c r="L221" s="42"/>
      <c r="M221" s="56"/>
      <c r="O221" s="33"/>
      <c r="P221" s="14"/>
      <c r="T221" s="14"/>
    </row>
    <row r="222" spans="2:20" ht="12.5">
      <c r="B222" s="14"/>
      <c r="C222" s="10"/>
      <c r="D222" s="10"/>
      <c r="E222" s="61"/>
      <c r="F222" s="14"/>
      <c r="G222" s="14"/>
      <c r="H222" s="53"/>
      <c r="I222" s="33"/>
      <c r="J222" s="54"/>
      <c r="K222" s="55"/>
      <c r="L222" s="42"/>
      <c r="M222" s="56"/>
      <c r="O222" s="33"/>
      <c r="P222" s="14"/>
      <c r="T222" s="14"/>
    </row>
    <row r="223" spans="2:20" ht="12.5">
      <c r="B223" s="14"/>
      <c r="C223" s="10"/>
      <c r="D223" s="10"/>
      <c r="E223" s="61"/>
      <c r="F223" s="14"/>
      <c r="G223" s="14"/>
      <c r="H223" s="53"/>
      <c r="I223" s="33"/>
      <c r="J223" s="54"/>
      <c r="K223" s="55"/>
      <c r="L223" s="42"/>
      <c r="M223" s="56"/>
      <c r="O223" s="33"/>
      <c r="P223" s="14"/>
      <c r="T223" s="14"/>
    </row>
    <row r="224" spans="2:20" ht="12.5">
      <c r="B224" s="14"/>
      <c r="C224" s="10"/>
      <c r="D224" s="10"/>
      <c r="E224" s="61"/>
      <c r="F224" s="14"/>
      <c r="G224" s="14"/>
      <c r="H224" s="53"/>
      <c r="I224" s="33"/>
      <c r="J224" s="54"/>
      <c r="K224" s="55"/>
      <c r="L224" s="42"/>
      <c r="M224" s="56"/>
      <c r="O224" s="33"/>
      <c r="P224" s="14"/>
      <c r="T224" s="14"/>
    </row>
    <row r="225" spans="2:20" ht="12.5">
      <c r="B225" s="14"/>
      <c r="C225" s="10"/>
      <c r="D225" s="10"/>
      <c r="E225" s="61"/>
      <c r="F225" s="14"/>
      <c r="G225" s="14"/>
      <c r="H225" s="53"/>
      <c r="I225" s="33"/>
      <c r="J225" s="54"/>
      <c r="K225" s="55"/>
      <c r="L225" s="42"/>
      <c r="M225" s="56"/>
      <c r="O225" s="33"/>
      <c r="P225" s="14"/>
      <c r="T225" s="14"/>
    </row>
    <row r="226" spans="2:20" ht="12.5">
      <c r="B226" s="14"/>
      <c r="C226" s="10"/>
      <c r="D226" s="10"/>
      <c r="E226" s="61"/>
      <c r="F226" s="14"/>
      <c r="G226" s="14"/>
      <c r="H226" s="53"/>
      <c r="I226" s="33"/>
      <c r="J226" s="54"/>
      <c r="K226" s="55"/>
      <c r="L226" s="42"/>
      <c r="M226" s="56"/>
      <c r="O226" s="33"/>
      <c r="P226" s="14"/>
      <c r="T226" s="14"/>
    </row>
    <row r="227" spans="2:20" ht="12.5">
      <c r="B227" s="14"/>
      <c r="C227" s="10"/>
      <c r="D227" s="10"/>
      <c r="E227" s="61"/>
      <c r="F227" s="14"/>
      <c r="G227" s="14"/>
      <c r="H227" s="53"/>
      <c r="I227" s="33"/>
      <c r="J227" s="54"/>
      <c r="K227" s="55"/>
      <c r="L227" s="42"/>
      <c r="M227" s="56"/>
      <c r="O227" s="33"/>
      <c r="P227" s="14"/>
      <c r="T227" s="14"/>
    </row>
    <row r="228" spans="2:20" ht="12.5">
      <c r="B228" s="14"/>
      <c r="C228" s="10"/>
      <c r="D228" s="10"/>
      <c r="E228" s="61"/>
      <c r="F228" s="14"/>
      <c r="G228" s="14"/>
      <c r="H228" s="53"/>
      <c r="I228" s="33"/>
      <c r="J228" s="54"/>
      <c r="K228" s="55"/>
      <c r="L228" s="42"/>
      <c r="M228" s="56"/>
      <c r="O228" s="33"/>
      <c r="P228" s="14"/>
      <c r="T228" s="14"/>
    </row>
    <row r="229" spans="2:20" ht="12.5">
      <c r="B229" s="14"/>
      <c r="C229" s="10"/>
      <c r="D229" s="10"/>
      <c r="E229" s="61"/>
      <c r="F229" s="14"/>
      <c r="G229" s="14"/>
      <c r="H229" s="53"/>
      <c r="I229" s="33"/>
      <c r="J229" s="54"/>
      <c r="K229" s="55"/>
      <c r="L229" s="42"/>
      <c r="M229" s="56"/>
      <c r="O229" s="33"/>
      <c r="P229" s="14"/>
      <c r="T229" s="14"/>
    </row>
    <row r="230" spans="2:20" ht="12.5">
      <c r="B230" s="14"/>
      <c r="C230" s="10"/>
      <c r="D230" s="10"/>
      <c r="E230" s="61"/>
      <c r="F230" s="14"/>
      <c r="G230" s="14"/>
      <c r="H230" s="53"/>
      <c r="I230" s="33"/>
      <c r="J230" s="54"/>
      <c r="K230" s="55"/>
      <c r="L230" s="42"/>
      <c r="M230" s="56"/>
      <c r="O230" s="33"/>
      <c r="P230" s="14"/>
      <c r="T230" s="14"/>
    </row>
    <row r="231" spans="2:20" ht="12.5">
      <c r="B231" s="14"/>
      <c r="C231" s="10"/>
      <c r="D231" s="10"/>
      <c r="E231" s="61"/>
      <c r="F231" s="14"/>
      <c r="G231" s="14"/>
      <c r="H231" s="53"/>
      <c r="I231" s="33"/>
      <c r="J231" s="54"/>
      <c r="K231" s="55"/>
      <c r="L231" s="42"/>
      <c r="M231" s="56"/>
      <c r="O231" s="33"/>
      <c r="P231" s="14"/>
      <c r="T231" s="14"/>
    </row>
    <row r="232" spans="2:20" ht="12.5">
      <c r="B232" s="14"/>
      <c r="C232" s="10"/>
      <c r="D232" s="10"/>
      <c r="E232" s="61"/>
      <c r="F232" s="14"/>
      <c r="G232" s="14"/>
      <c r="H232" s="53"/>
      <c r="I232" s="33"/>
      <c r="J232" s="54"/>
      <c r="K232" s="55"/>
      <c r="L232" s="42"/>
      <c r="M232" s="56"/>
      <c r="O232" s="33"/>
      <c r="P232" s="14"/>
      <c r="T232" s="14"/>
    </row>
    <row r="233" spans="2:20" ht="12.5">
      <c r="B233" s="14"/>
      <c r="C233" s="10"/>
      <c r="D233" s="10"/>
      <c r="E233" s="61"/>
      <c r="F233" s="14"/>
      <c r="G233" s="14"/>
      <c r="H233" s="53"/>
      <c r="I233" s="33"/>
      <c r="J233" s="54"/>
      <c r="K233" s="55"/>
      <c r="L233" s="42"/>
      <c r="M233" s="56"/>
      <c r="O233" s="33"/>
      <c r="P233" s="14"/>
      <c r="T233" s="14"/>
    </row>
    <row r="234" spans="2:20" ht="12.5">
      <c r="B234" s="14"/>
      <c r="C234" s="10"/>
      <c r="D234" s="10"/>
      <c r="E234" s="61"/>
      <c r="F234" s="14"/>
      <c r="G234" s="14"/>
      <c r="H234" s="53"/>
      <c r="I234" s="33"/>
      <c r="J234" s="54"/>
      <c r="K234" s="55"/>
      <c r="L234" s="42"/>
      <c r="M234" s="56"/>
      <c r="O234" s="33"/>
      <c r="P234" s="14"/>
      <c r="T234" s="14"/>
    </row>
    <row r="235" spans="2:20" ht="12.5">
      <c r="B235" s="14"/>
      <c r="C235" s="10"/>
      <c r="D235" s="10"/>
      <c r="E235" s="61"/>
      <c r="F235" s="14"/>
      <c r="G235" s="14"/>
      <c r="H235" s="53"/>
      <c r="I235" s="33"/>
      <c r="J235" s="54"/>
      <c r="K235" s="55"/>
      <c r="L235" s="42"/>
      <c r="M235" s="56"/>
      <c r="O235" s="33"/>
      <c r="P235" s="14"/>
      <c r="T235" s="14"/>
    </row>
    <row r="236" spans="2:20" ht="12.5">
      <c r="B236" s="14"/>
      <c r="C236" s="10"/>
      <c r="D236" s="10"/>
      <c r="E236" s="61"/>
      <c r="F236" s="14"/>
      <c r="G236" s="14"/>
      <c r="H236" s="53"/>
      <c r="I236" s="33"/>
      <c r="J236" s="54"/>
      <c r="K236" s="55"/>
      <c r="L236" s="42"/>
      <c r="M236" s="56"/>
      <c r="O236" s="33"/>
      <c r="P236" s="14"/>
      <c r="T236" s="14"/>
    </row>
    <row r="237" spans="2:20" ht="12.5">
      <c r="B237" s="14"/>
      <c r="C237" s="10"/>
      <c r="D237" s="10"/>
      <c r="E237" s="61"/>
      <c r="F237" s="14"/>
      <c r="G237" s="14"/>
      <c r="H237" s="53"/>
      <c r="I237" s="33"/>
      <c r="J237" s="54"/>
      <c r="K237" s="55"/>
      <c r="L237" s="42"/>
      <c r="M237" s="56"/>
      <c r="O237" s="33"/>
      <c r="P237" s="14"/>
      <c r="T237" s="14"/>
    </row>
    <row r="238" spans="2:20" ht="12.5">
      <c r="B238" s="14"/>
      <c r="C238" s="10"/>
      <c r="D238" s="10"/>
      <c r="E238" s="61"/>
      <c r="F238" s="14"/>
      <c r="G238" s="14"/>
      <c r="H238" s="53"/>
      <c r="I238" s="33"/>
      <c r="J238" s="54"/>
      <c r="K238" s="55"/>
      <c r="L238" s="42"/>
      <c r="M238" s="56"/>
      <c r="O238" s="33"/>
      <c r="P238" s="14"/>
      <c r="T238" s="14"/>
    </row>
    <row r="239" spans="2:20" ht="12.5">
      <c r="B239" s="14"/>
      <c r="C239" s="10"/>
      <c r="D239" s="10"/>
      <c r="E239" s="61"/>
      <c r="F239" s="14"/>
      <c r="G239" s="14"/>
      <c r="H239" s="53"/>
      <c r="I239" s="33"/>
      <c r="J239" s="54"/>
      <c r="K239" s="55"/>
      <c r="L239" s="42"/>
      <c r="M239" s="56"/>
      <c r="O239" s="33"/>
      <c r="P239" s="14"/>
      <c r="T239" s="14"/>
    </row>
    <row r="240" spans="2:20" ht="12.5">
      <c r="B240" s="14"/>
      <c r="C240" s="10"/>
      <c r="D240" s="10"/>
      <c r="E240" s="61"/>
      <c r="F240" s="14"/>
      <c r="G240" s="14"/>
      <c r="H240" s="53"/>
      <c r="I240" s="33"/>
      <c r="J240" s="54"/>
      <c r="K240" s="55"/>
      <c r="L240" s="42"/>
      <c r="M240" s="56"/>
      <c r="O240" s="33"/>
      <c r="P240" s="14"/>
      <c r="T240" s="14"/>
    </row>
    <row r="241" spans="2:20" ht="12.5">
      <c r="B241" s="14"/>
      <c r="C241" s="10"/>
      <c r="D241" s="10"/>
      <c r="E241" s="61"/>
      <c r="F241" s="14"/>
      <c r="G241" s="14"/>
      <c r="H241" s="53"/>
      <c r="I241" s="33"/>
      <c r="J241" s="54"/>
      <c r="K241" s="55"/>
      <c r="L241" s="42"/>
      <c r="M241" s="56"/>
      <c r="O241" s="33"/>
      <c r="P241" s="14"/>
      <c r="T241" s="14"/>
    </row>
    <row r="242" spans="2:20" ht="12.5">
      <c r="B242" s="14"/>
      <c r="C242" s="10"/>
      <c r="D242" s="10"/>
      <c r="E242" s="61"/>
      <c r="F242" s="14"/>
      <c r="G242" s="14"/>
      <c r="H242" s="53"/>
      <c r="I242" s="33"/>
      <c r="J242" s="54"/>
      <c r="K242" s="55"/>
      <c r="L242" s="42"/>
      <c r="M242" s="56"/>
      <c r="O242" s="33"/>
      <c r="P242" s="14"/>
      <c r="T242" s="14"/>
    </row>
    <row r="243" spans="2:20" ht="12.5">
      <c r="B243" s="14"/>
      <c r="C243" s="10"/>
      <c r="D243" s="10"/>
      <c r="E243" s="61"/>
      <c r="F243" s="14"/>
      <c r="G243" s="14"/>
      <c r="H243" s="53"/>
      <c r="I243" s="33"/>
      <c r="J243" s="54"/>
      <c r="K243" s="55"/>
      <c r="L243" s="42"/>
      <c r="M243" s="56"/>
      <c r="O243" s="33"/>
      <c r="P243" s="14"/>
      <c r="T243" s="14"/>
    </row>
    <row r="244" spans="2:20" ht="12.5">
      <c r="B244" s="14"/>
      <c r="C244" s="10"/>
      <c r="D244" s="10"/>
      <c r="E244" s="61"/>
      <c r="F244" s="14"/>
      <c r="G244" s="14"/>
      <c r="H244" s="53"/>
      <c r="I244" s="33"/>
      <c r="J244" s="54"/>
      <c r="K244" s="55"/>
      <c r="L244" s="42"/>
      <c r="M244" s="56"/>
      <c r="O244" s="33"/>
      <c r="P244" s="14"/>
      <c r="T244" s="14"/>
    </row>
    <row r="245" spans="2:20" ht="12.5">
      <c r="B245" s="14"/>
      <c r="C245" s="10"/>
      <c r="D245" s="10"/>
      <c r="E245" s="61"/>
      <c r="F245" s="14"/>
      <c r="G245" s="14"/>
      <c r="H245" s="53"/>
      <c r="I245" s="33"/>
      <c r="J245" s="54"/>
      <c r="K245" s="55"/>
      <c r="L245" s="42"/>
      <c r="M245" s="56"/>
      <c r="O245" s="33"/>
      <c r="P245" s="14"/>
      <c r="T245" s="14"/>
    </row>
    <row r="246" spans="2:20" ht="12.5">
      <c r="B246" s="14"/>
      <c r="C246" s="10"/>
      <c r="D246" s="10"/>
      <c r="E246" s="61"/>
      <c r="F246" s="14"/>
      <c r="G246" s="14"/>
      <c r="H246" s="53"/>
      <c r="I246" s="33"/>
      <c r="J246" s="54"/>
      <c r="K246" s="55"/>
      <c r="L246" s="42"/>
      <c r="M246" s="56"/>
      <c r="O246" s="33"/>
      <c r="P246" s="14"/>
      <c r="T246" s="14"/>
    </row>
    <row r="247" spans="2:20" ht="12.5">
      <c r="B247" s="14"/>
      <c r="C247" s="10"/>
      <c r="D247" s="10"/>
      <c r="E247" s="61"/>
      <c r="F247" s="14"/>
      <c r="G247" s="14"/>
      <c r="H247" s="53"/>
      <c r="I247" s="33"/>
      <c r="J247" s="54"/>
      <c r="K247" s="55"/>
      <c r="L247" s="42"/>
      <c r="M247" s="56"/>
      <c r="O247" s="33"/>
      <c r="P247" s="14"/>
      <c r="T247" s="14"/>
    </row>
    <row r="248" spans="2:20" ht="12.5">
      <c r="B248" s="14"/>
      <c r="C248" s="10"/>
      <c r="D248" s="10"/>
      <c r="E248" s="61"/>
      <c r="F248" s="14"/>
      <c r="G248" s="14"/>
      <c r="H248" s="53"/>
      <c r="I248" s="33"/>
      <c r="J248" s="54"/>
      <c r="K248" s="55"/>
      <c r="L248" s="42"/>
      <c r="M248" s="56"/>
      <c r="O248" s="33"/>
      <c r="P248" s="14"/>
      <c r="T248" s="14"/>
    </row>
    <row r="249" spans="2:20" ht="12.5">
      <c r="B249" s="14"/>
      <c r="C249" s="10"/>
      <c r="D249" s="10"/>
      <c r="E249" s="61"/>
      <c r="F249" s="14"/>
      <c r="G249" s="14"/>
      <c r="H249" s="53"/>
      <c r="I249" s="33"/>
      <c r="J249" s="54"/>
      <c r="K249" s="55"/>
      <c r="L249" s="42"/>
      <c r="M249" s="56"/>
      <c r="O249" s="33"/>
      <c r="P249" s="14"/>
      <c r="T249" s="14"/>
    </row>
    <row r="250" spans="2:20" ht="12.5">
      <c r="B250" s="14"/>
      <c r="C250" s="10"/>
      <c r="D250" s="10"/>
      <c r="E250" s="61"/>
      <c r="F250" s="14"/>
      <c r="G250" s="14"/>
      <c r="H250" s="53"/>
      <c r="I250" s="33"/>
      <c r="J250" s="54"/>
      <c r="K250" s="55"/>
      <c r="L250" s="42"/>
      <c r="M250" s="56"/>
      <c r="O250" s="33"/>
      <c r="P250" s="14"/>
      <c r="T250" s="14"/>
    </row>
    <row r="251" spans="2:20" ht="12.5">
      <c r="B251" s="14"/>
      <c r="C251" s="10"/>
      <c r="D251" s="10"/>
      <c r="E251" s="61"/>
      <c r="F251" s="14"/>
      <c r="G251" s="14"/>
      <c r="H251" s="53"/>
      <c r="I251" s="33"/>
      <c r="J251" s="54"/>
      <c r="K251" s="55"/>
      <c r="L251" s="42"/>
      <c r="M251" s="56"/>
      <c r="O251" s="33"/>
      <c r="P251" s="14"/>
      <c r="T251" s="14"/>
    </row>
    <row r="252" spans="2:20" ht="12.5">
      <c r="B252" s="14"/>
      <c r="C252" s="10"/>
      <c r="D252" s="10"/>
      <c r="E252" s="61"/>
      <c r="F252" s="14"/>
      <c r="G252" s="14"/>
      <c r="H252" s="53"/>
      <c r="I252" s="33"/>
      <c r="J252" s="54"/>
      <c r="K252" s="55"/>
      <c r="L252" s="42"/>
      <c r="M252" s="56"/>
      <c r="O252" s="33"/>
      <c r="P252" s="14"/>
      <c r="T252" s="14"/>
    </row>
    <row r="253" spans="2:20" ht="12.5">
      <c r="B253" s="14"/>
      <c r="C253" s="10"/>
      <c r="D253" s="10"/>
      <c r="E253" s="61"/>
      <c r="F253" s="14"/>
      <c r="G253" s="14"/>
      <c r="H253" s="53"/>
      <c r="I253" s="33"/>
      <c r="J253" s="54"/>
      <c r="K253" s="55"/>
      <c r="L253" s="42"/>
      <c r="M253" s="56"/>
      <c r="O253" s="33"/>
      <c r="P253" s="14"/>
      <c r="T253" s="14"/>
    </row>
    <row r="254" spans="2:20" ht="12.5">
      <c r="B254" s="14"/>
      <c r="C254" s="10"/>
      <c r="D254" s="10"/>
      <c r="E254" s="61"/>
      <c r="F254" s="14"/>
      <c r="G254" s="14"/>
      <c r="H254" s="53"/>
      <c r="I254" s="33"/>
      <c r="J254" s="54"/>
      <c r="K254" s="55"/>
      <c r="L254" s="42"/>
      <c r="M254" s="56"/>
      <c r="O254" s="33"/>
      <c r="P254" s="14"/>
      <c r="T254" s="14"/>
    </row>
    <row r="255" spans="2:20" ht="12.5">
      <c r="B255" s="14"/>
      <c r="C255" s="10"/>
      <c r="D255" s="10"/>
      <c r="E255" s="61"/>
      <c r="F255" s="14"/>
      <c r="G255" s="14"/>
      <c r="H255" s="53"/>
      <c r="I255" s="33"/>
      <c r="J255" s="54"/>
      <c r="K255" s="55"/>
      <c r="L255" s="42"/>
      <c r="M255" s="56"/>
      <c r="O255" s="33"/>
      <c r="P255" s="14"/>
      <c r="T255" s="14"/>
    </row>
    <row r="256" spans="2:20" ht="12.5">
      <c r="B256" s="14"/>
      <c r="C256" s="10"/>
      <c r="D256" s="10"/>
      <c r="E256" s="61"/>
      <c r="F256" s="14"/>
      <c r="G256" s="14"/>
      <c r="H256" s="53"/>
      <c r="I256" s="33"/>
      <c r="J256" s="54"/>
      <c r="K256" s="55"/>
      <c r="L256" s="42"/>
      <c r="M256" s="56"/>
      <c r="O256" s="33"/>
      <c r="P256" s="14"/>
      <c r="T256" s="14"/>
    </row>
    <row r="257" spans="2:20" ht="12.5">
      <c r="B257" s="14"/>
      <c r="C257" s="10"/>
      <c r="D257" s="10"/>
      <c r="E257" s="61"/>
      <c r="F257" s="14"/>
      <c r="G257" s="14"/>
      <c r="H257" s="53"/>
      <c r="I257" s="33"/>
      <c r="J257" s="54"/>
      <c r="K257" s="55"/>
      <c r="L257" s="42"/>
      <c r="M257" s="56"/>
      <c r="O257" s="33"/>
      <c r="P257" s="14"/>
      <c r="T257" s="14"/>
    </row>
    <row r="258" spans="2:20" ht="12.5">
      <c r="B258" s="14"/>
      <c r="C258" s="10"/>
      <c r="D258" s="10"/>
      <c r="E258" s="61"/>
      <c r="F258" s="14"/>
      <c r="G258" s="14"/>
      <c r="H258" s="53"/>
      <c r="I258" s="33"/>
      <c r="J258" s="54"/>
      <c r="K258" s="55"/>
      <c r="L258" s="42"/>
      <c r="M258" s="56"/>
      <c r="O258" s="33"/>
      <c r="P258" s="14"/>
      <c r="T258" s="14"/>
    </row>
    <row r="259" spans="2:20" ht="12.5">
      <c r="B259" s="14"/>
      <c r="C259" s="10"/>
      <c r="D259" s="10"/>
      <c r="E259" s="61"/>
      <c r="F259" s="14"/>
      <c r="G259" s="14"/>
      <c r="H259" s="53"/>
      <c r="I259" s="33"/>
      <c r="J259" s="54"/>
      <c r="K259" s="55"/>
      <c r="L259" s="42"/>
      <c r="M259" s="56"/>
      <c r="O259" s="33"/>
      <c r="P259" s="14"/>
      <c r="T259" s="14"/>
    </row>
    <row r="260" spans="2:20" ht="12.5">
      <c r="B260" s="14"/>
      <c r="C260" s="10"/>
      <c r="D260" s="10"/>
      <c r="E260" s="61"/>
      <c r="F260" s="14"/>
      <c r="G260" s="14"/>
      <c r="H260" s="53"/>
      <c r="I260" s="33"/>
      <c r="J260" s="54"/>
      <c r="K260" s="55"/>
      <c r="L260" s="42"/>
      <c r="M260" s="56"/>
      <c r="O260" s="33"/>
      <c r="P260" s="14"/>
      <c r="T260" s="14"/>
    </row>
    <row r="261" spans="2:20" ht="12.5">
      <c r="B261" s="14"/>
      <c r="C261" s="10"/>
      <c r="D261" s="10"/>
      <c r="E261" s="61"/>
      <c r="F261" s="14"/>
      <c r="G261" s="14"/>
      <c r="H261" s="53"/>
      <c r="I261" s="33"/>
      <c r="J261" s="54"/>
      <c r="K261" s="55"/>
      <c r="L261" s="42"/>
      <c r="M261" s="56"/>
      <c r="O261" s="33"/>
      <c r="P261" s="14"/>
      <c r="T261" s="14"/>
    </row>
    <row r="262" spans="2:20" ht="12.5">
      <c r="B262" s="14"/>
      <c r="C262" s="10"/>
      <c r="D262" s="10"/>
      <c r="E262" s="61"/>
      <c r="F262" s="14"/>
      <c r="G262" s="14"/>
      <c r="H262" s="53"/>
      <c r="I262" s="33"/>
      <c r="J262" s="54"/>
      <c r="K262" s="55"/>
      <c r="L262" s="42"/>
      <c r="M262" s="56"/>
      <c r="O262" s="33"/>
      <c r="P262" s="14"/>
      <c r="T262" s="14"/>
    </row>
    <row r="263" spans="2:20" ht="12.5">
      <c r="B263" s="14"/>
      <c r="C263" s="10"/>
      <c r="D263" s="10"/>
      <c r="E263" s="61"/>
      <c r="F263" s="14"/>
      <c r="G263" s="14"/>
      <c r="H263" s="53"/>
      <c r="I263" s="33"/>
      <c r="J263" s="54"/>
      <c r="K263" s="55"/>
      <c r="L263" s="42"/>
      <c r="M263" s="56"/>
      <c r="O263" s="33"/>
      <c r="P263" s="14"/>
      <c r="T263" s="14"/>
    </row>
    <row r="264" spans="2:20" ht="12.5">
      <c r="B264" s="14"/>
      <c r="C264" s="10"/>
      <c r="D264" s="10"/>
      <c r="E264" s="61"/>
      <c r="F264" s="14"/>
      <c r="G264" s="14"/>
      <c r="H264" s="53"/>
      <c r="I264" s="33"/>
      <c r="J264" s="54"/>
      <c r="K264" s="55"/>
      <c r="L264" s="42"/>
      <c r="M264" s="56"/>
      <c r="O264" s="33"/>
      <c r="P264" s="14"/>
      <c r="T264" s="14"/>
    </row>
    <row r="265" spans="2:20" ht="12.5">
      <c r="B265" s="14"/>
      <c r="C265" s="10"/>
      <c r="D265" s="10"/>
      <c r="E265" s="61"/>
      <c r="F265" s="14"/>
      <c r="G265" s="14"/>
      <c r="H265" s="53"/>
      <c r="I265" s="33"/>
      <c r="J265" s="54"/>
      <c r="K265" s="55"/>
      <c r="L265" s="42"/>
      <c r="M265" s="56"/>
      <c r="O265" s="33"/>
      <c r="P265" s="14"/>
      <c r="T265" s="14"/>
    </row>
    <row r="266" spans="2:20" ht="12.5">
      <c r="B266" s="14"/>
      <c r="C266" s="10"/>
      <c r="D266" s="10"/>
      <c r="E266" s="61"/>
      <c r="F266" s="14"/>
      <c r="G266" s="14"/>
      <c r="H266" s="53"/>
      <c r="I266" s="33"/>
      <c r="J266" s="54"/>
      <c r="K266" s="55"/>
      <c r="L266" s="42"/>
      <c r="M266" s="56"/>
      <c r="O266" s="33"/>
      <c r="P266" s="14"/>
      <c r="T266" s="14"/>
    </row>
    <row r="267" spans="2:20" ht="12.5">
      <c r="B267" s="14"/>
      <c r="C267" s="10"/>
      <c r="D267" s="10"/>
      <c r="E267" s="61"/>
      <c r="F267" s="14"/>
      <c r="G267" s="14"/>
      <c r="H267" s="53"/>
      <c r="I267" s="33"/>
      <c r="J267" s="54"/>
      <c r="K267" s="55"/>
      <c r="L267" s="42"/>
      <c r="M267" s="56"/>
      <c r="O267" s="33"/>
      <c r="P267" s="14"/>
      <c r="T267" s="14"/>
    </row>
    <row r="268" spans="2:20" ht="12.5">
      <c r="B268" s="14"/>
      <c r="C268" s="10"/>
      <c r="D268" s="10"/>
      <c r="E268" s="61"/>
      <c r="F268" s="14"/>
      <c r="G268" s="14"/>
      <c r="H268" s="53"/>
      <c r="I268" s="33"/>
      <c r="J268" s="54"/>
      <c r="K268" s="55"/>
      <c r="L268" s="42"/>
      <c r="M268" s="56"/>
      <c r="O268" s="33"/>
      <c r="P268" s="14"/>
      <c r="T268" s="14"/>
    </row>
    <row r="269" spans="2:20" ht="12.5">
      <c r="B269" s="14"/>
      <c r="C269" s="10"/>
      <c r="D269" s="10"/>
      <c r="E269" s="61"/>
      <c r="F269" s="14"/>
      <c r="G269" s="14"/>
      <c r="H269" s="53"/>
      <c r="I269" s="33"/>
      <c r="J269" s="54"/>
      <c r="K269" s="55"/>
      <c r="L269" s="42"/>
      <c r="M269" s="56"/>
      <c r="O269" s="33"/>
      <c r="P269" s="14"/>
      <c r="T269" s="14"/>
    </row>
    <row r="270" spans="2:20" ht="12.5">
      <c r="B270" s="14"/>
      <c r="C270" s="10"/>
      <c r="D270" s="10"/>
      <c r="E270" s="61"/>
      <c r="F270" s="14"/>
      <c r="G270" s="14"/>
      <c r="H270" s="53"/>
      <c r="I270" s="33"/>
      <c r="J270" s="54"/>
      <c r="K270" s="55"/>
      <c r="L270" s="42"/>
      <c r="M270" s="56"/>
      <c r="O270" s="33"/>
      <c r="P270" s="14"/>
      <c r="T270" s="14"/>
    </row>
    <row r="271" spans="2:20" ht="12.5">
      <c r="B271" s="14"/>
      <c r="C271" s="10"/>
      <c r="D271" s="10"/>
      <c r="E271" s="61"/>
      <c r="F271" s="14"/>
      <c r="G271" s="14"/>
      <c r="H271" s="53"/>
      <c r="I271" s="33"/>
      <c r="J271" s="54"/>
      <c r="K271" s="55"/>
      <c r="L271" s="42"/>
      <c r="M271" s="56"/>
      <c r="O271" s="33"/>
      <c r="P271" s="14"/>
      <c r="T271" s="14"/>
    </row>
    <row r="272" spans="2:20" ht="12.5">
      <c r="B272" s="14"/>
      <c r="C272" s="10"/>
      <c r="D272" s="10"/>
      <c r="E272" s="61"/>
      <c r="F272" s="14"/>
      <c r="G272" s="14"/>
      <c r="H272" s="53"/>
      <c r="I272" s="33"/>
      <c r="J272" s="54"/>
      <c r="K272" s="55"/>
      <c r="L272" s="42"/>
      <c r="M272" s="56"/>
      <c r="O272" s="33"/>
      <c r="P272" s="14"/>
      <c r="T272" s="14"/>
    </row>
    <row r="273" spans="2:20" ht="12.5">
      <c r="B273" s="14"/>
      <c r="C273" s="10"/>
      <c r="D273" s="10"/>
      <c r="E273" s="61"/>
      <c r="F273" s="14"/>
      <c r="G273" s="14"/>
      <c r="H273" s="53"/>
      <c r="I273" s="33"/>
      <c r="J273" s="54"/>
      <c r="K273" s="55"/>
      <c r="L273" s="42"/>
      <c r="M273" s="56"/>
      <c r="O273" s="33"/>
      <c r="P273" s="14"/>
      <c r="T273" s="14"/>
    </row>
    <row r="274" spans="2:20" ht="12.5">
      <c r="B274" s="14"/>
      <c r="C274" s="10"/>
      <c r="D274" s="10"/>
      <c r="E274" s="61"/>
      <c r="F274" s="14"/>
      <c r="G274" s="14"/>
      <c r="H274" s="53"/>
      <c r="I274" s="33"/>
      <c r="J274" s="54"/>
      <c r="K274" s="55"/>
      <c r="L274" s="42"/>
      <c r="M274" s="56"/>
      <c r="O274" s="33"/>
      <c r="P274" s="14"/>
      <c r="T274" s="14"/>
    </row>
    <row r="275" spans="2:20" ht="12.5">
      <c r="B275" s="14"/>
      <c r="C275" s="10"/>
      <c r="D275" s="10"/>
      <c r="E275" s="61"/>
      <c r="F275" s="14"/>
      <c r="G275" s="14"/>
      <c r="H275" s="53"/>
      <c r="I275" s="33"/>
      <c r="J275" s="54"/>
      <c r="K275" s="55"/>
      <c r="L275" s="42"/>
      <c r="M275" s="56"/>
      <c r="O275" s="33"/>
      <c r="P275" s="14"/>
      <c r="T275" s="14"/>
    </row>
    <row r="276" spans="2:20" ht="12.5">
      <c r="B276" s="14"/>
      <c r="C276" s="10"/>
      <c r="D276" s="10"/>
      <c r="E276" s="61"/>
      <c r="F276" s="14"/>
      <c r="G276" s="14"/>
      <c r="H276" s="53"/>
      <c r="I276" s="33"/>
      <c r="J276" s="54"/>
      <c r="K276" s="55"/>
      <c r="L276" s="42"/>
      <c r="M276" s="56"/>
      <c r="O276" s="33"/>
      <c r="P276" s="14"/>
      <c r="T276" s="14"/>
    </row>
    <row r="277" spans="2:20" ht="12.5">
      <c r="B277" s="14"/>
      <c r="C277" s="10"/>
      <c r="D277" s="10"/>
      <c r="E277" s="61"/>
      <c r="F277" s="14"/>
      <c r="G277" s="14"/>
      <c r="H277" s="53"/>
      <c r="I277" s="33"/>
      <c r="J277" s="54"/>
      <c r="K277" s="55"/>
      <c r="L277" s="42"/>
      <c r="M277" s="56"/>
      <c r="O277" s="33"/>
      <c r="P277" s="14"/>
      <c r="T277" s="14"/>
    </row>
    <row r="278" spans="2:20" ht="12.5">
      <c r="B278" s="14"/>
      <c r="C278" s="10"/>
      <c r="D278" s="10"/>
      <c r="E278" s="61"/>
      <c r="F278" s="14"/>
      <c r="G278" s="14"/>
      <c r="H278" s="53"/>
      <c r="I278" s="33"/>
      <c r="J278" s="54"/>
      <c r="K278" s="55"/>
      <c r="L278" s="42"/>
      <c r="M278" s="56"/>
      <c r="O278" s="33"/>
      <c r="P278" s="14"/>
      <c r="T278" s="14"/>
    </row>
    <row r="279" spans="2:20" ht="12.5">
      <c r="B279" s="14"/>
      <c r="C279" s="10"/>
      <c r="D279" s="10"/>
      <c r="E279" s="61"/>
      <c r="F279" s="14"/>
      <c r="G279" s="14"/>
      <c r="H279" s="53"/>
      <c r="I279" s="33"/>
      <c r="J279" s="54"/>
      <c r="K279" s="55"/>
      <c r="L279" s="42"/>
      <c r="M279" s="56"/>
      <c r="O279" s="33"/>
      <c r="P279" s="14"/>
      <c r="T279" s="14"/>
    </row>
    <row r="280" spans="2:20" ht="12.5">
      <c r="B280" s="14"/>
      <c r="C280" s="10"/>
      <c r="D280" s="10"/>
      <c r="E280" s="61"/>
      <c r="F280" s="14"/>
      <c r="G280" s="14"/>
      <c r="H280" s="53"/>
      <c r="I280" s="33"/>
      <c r="J280" s="54"/>
      <c r="K280" s="55"/>
      <c r="L280" s="42"/>
      <c r="M280" s="56"/>
      <c r="O280" s="33"/>
      <c r="P280" s="14"/>
      <c r="T280" s="14"/>
    </row>
    <row r="281" spans="2:20" ht="12.5">
      <c r="B281" s="14"/>
      <c r="C281" s="10"/>
      <c r="D281" s="10"/>
      <c r="E281" s="61"/>
      <c r="F281" s="14"/>
      <c r="G281" s="14"/>
      <c r="H281" s="53"/>
      <c r="I281" s="33"/>
      <c r="J281" s="54"/>
      <c r="K281" s="55"/>
      <c r="L281" s="42"/>
      <c r="M281" s="56"/>
      <c r="O281" s="33"/>
      <c r="P281" s="14"/>
      <c r="T281" s="14"/>
    </row>
    <row r="282" spans="2:20" ht="12.5">
      <c r="B282" s="14"/>
      <c r="C282" s="10"/>
      <c r="D282" s="10"/>
      <c r="E282" s="61"/>
      <c r="F282" s="14"/>
      <c r="G282" s="14"/>
      <c r="H282" s="53"/>
      <c r="I282" s="33"/>
      <c r="J282" s="54"/>
      <c r="K282" s="55"/>
      <c r="L282" s="42"/>
      <c r="M282" s="56"/>
      <c r="O282" s="33"/>
      <c r="P282" s="14"/>
      <c r="T282" s="14"/>
    </row>
    <row r="283" spans="2:20" ht="12.5">
      <c r="B283" s="14"/>
      <c r="C283" s="10"/>
      <c r="D283" s="10"/>
      <c r="E283" s="61"/>
      <c r="F283" s="14"/>
      <c r="G283" s="14"/>
      <c r="H283" s="53"/>
      <c r="I283" s="33"/>
      <c r="J283" s="54"/>
      <c r="K283" s="55"/>
      <c r="L283" s="42"/>
      <c r="M283" s="56"/>
      <c r="O283" s="33"/>
      <c r="P283" s="14"/>
      <c r="T283" s="14"/>
    </row>
    <row r="284" spans="2:20" ht="12.5">
      <c r="B284" s="14"/>
      <c r="C284" s="10"/>
      <c r="D284" s="10"/>
      <c r="E284" s="61"/>
      <c r="F284" s="14"/>
      <c r="G284" s="14"/>
      <c r="H284" s="53"/>
      <c r="I284" s="33"/>
      <c r="J284" s="54"/>
      <c r="K284" s="55"/>
      <c r="L284" s="42"/>
      <c r="M284" s="56"/>
      <c r="O284" s="33"/>
      <c r="P284" s="14"/>
      <c r="T284" s="14"/>
    </row>
    <row r="285" spans="2:20" ht="12.5">
      <c r="B285" s="14"/>
      <c r="C285" s="10"/>
      <c r="D285" s="10"/>
      <c r="E285" s="61"/>
      <c r="F285" s="14"/>
      <c r="G285" s="14"/>
      <c r="H285" s="53"/>
      <c r="I285" s="33"/>
      <c r="J285" s="54"/>
      <c r="K285" s="55"/>
      <c r="L285" s="42"/>
      <c r="M285" s="56"/>
      <c r="O285" s="33"/>
      <c r="P285" s="14"/>
      <c r="T285" s="14"/>
    </row>
    <row r="286" spans="2:20" ht="12.5">
      <c r="B286" s="14"/>
      <c r="C286" s="10"/>
      <c r="D286" s="10"/>
      <c r="E286" s="61"/>
      <c r="F286" s="14"/>
      <c r="G286" s="14"/>
      <c r="H286" s="53"/>
      <c r="I286" s="33"/>
      <c r="J286" s="54"/>
      <c r="K286" s="55"/>
      <c r="L286" s="42"/>
      <c r="M286" s="56"/>
      <c r="O286" s="33"/>
      <c r="P286" s="14"/>
      <c r="T286" s="14"/>
    </row>
    <row r="287" spans="2:20" ht="12.5">
      <c r="B287" s="14"/>
      <c r="C287" s="10"/>
      <c r="D287" s="10"/>
      <c r="E287" s="61"/>
      <c r="F287" s="14"/>
      <c r="G287" s="14"/>
      <c r="H287" s="53"/>
      <c r="I287" s="33"/>
      <c r="J287" s="54"/>
      <c r="K287" s="55"/>
      <c r="L287" s="42"/>
      <c r="M287" s="56"/>
      <c r="O287" s="33"/>
      <c r="P287" s="14"/>
      <c r="T287" s="14"/>
    </row>
    <row r="288" spans="2:20" ht="12.5">
      <c r="B288" s="14"/>
      <c r="C288" s="10"/>
      <c r="D288" s="10"/>
      <c r="E288" s="61"/>
      <c r="F288" s="14"/>
      <c r="G288" s="14"/>
      <c r="H288" s="53"/>
      <c r="I288" s="33"/>
      <c r="J288" s="54"/>
      <c r="K288" s="55"/>
      <c r="L288" s="42"/>
      <c r="M288" s="56"/>
      <c r="O288" s="33"/>
      <c r="P288" s="14"/>
      <c r="T288" s="14"/>
    </row>
    <row r="289" spans="2:20" ht="12.5">
      <c r="B289" s="14"/>
      <c r="C289" s="10"/>
      <c r="D289" s="10"/>
      <c r="E289" s="61"/>
      <c r="F289" s="14"/>
      <c r="G289" s="14"/>
      <c r="H289" s="53"/>
      <c r="I289" s="33"/>
      <c r="J289" s="54"/>
      <c r="K289" s="55"/>
      <c r="L289" s="42"/>
      <c r="M289" s="56"/>
      <c r="O289" s="33"/>
      <c r="P289" s="14"/>
      <c r="T289" s="14"/>
    </row>
    <row r="290" spans="2:20" ht="12.5">
      <c r="B290" s="14"/>
      <c r="C290" s="10"/>
      <c r="D290" s="10"/>
      <c r="E290" s="61"/>
      <c r="F290" s="14"/>
      <c r="G290" s="14"/>
      <c r="H290" s="53"/>
      <c r="I290" s="33"/>
      <c r="J290" s="54"/>
      <c r="K290" s="55"/>
      <c r="L290" s="42"/>
      <c r="M290" s="56"/>
      <c r="O290" s="33"/>
      <c r="P290" s="14"/>
      <c r="T290" s="14"/>
    </row>
    <row r="291" spans="2:20" ht="12.5">
      <c r="B291" s="14"/>
      <c r="C291" s="10"/>
      <c r="D291" s="10"/>
      <c r="E291" s="61"/>
      <c r="F291" s="14"/>
      <c r="G291" s="14"/>
      <c r="H291" s="53"/>
      <c r="I291" s="33"/>
      <c r="J291" s="54"/>
      <c r="K291" s="55"/>
      <c r="L291" s="42"/>
      <c r="M291" s="56"/>
      <c r="O291" s="33"/>
      <c r="P291" s="14"/>
      <c r="T291" s="14"/>
    </row>
    <row r="292" spans="2:20" ht="12.5">
      <c r="B292" s="14"/>
      <c r="C292" s="10"/>
      <c r="D292" s="10"/>
      <c r="E292" s="61"/>
      <c r="F292" s="14"/>
      <c r="G292" s="14"/>
      <c r="H292" s="53"/>
      <c r="I292" s="33"/>
      <c r="J292" s="54"/>
      <c r="K292" s="55"/>
      <c r="L292" s="42"/>
      <c r="M292" s="56"/>
      <c r="O292" s="33"/>
      <c r="P292" s="14"/>
      <c r="T292" s="14"/>
    </row>
    <row r="293" spans="2:20" ht="12.5">
      <c r="B293" s="14"/>
      <c r="C293" s="10"/>
      <c r="D293" s="10"/>
      <c r="E293" s="61"/>
      <c r="F293" s="14"/>
      <c r="G293" s="14"/>
      <c r="H293" s="53"/>
      <c r="I293" s="33"/>
      <c r="J293" s="54"/>
      <c r="K293" s="55"/>
      <c r="L293" s="42"/>
      <c r="M293" s="56"/>
      <c r="O293" s="33"/>
      <c r="P293" s="14"/>
      <c r="T293" s="14"/>
    </row>
    <row r="294" spans="2:20" ht="12.5">
      <c r="B294" s="14"/>
      <c r="C294" s="10"/>
      <c r="D294" s="10"/>
      <c r="E294" s="61"/>
      <c r="F294" s="14"/>
      <c r="G294" s="14"/>
      <c r="H294" s="53"/>
      <c r="I294" s="33"/>
      <c r="J294" s="54"/>
      <c r="K294" s="55"/>
      <c r="L294" s="42"/>
      <c r="M294" s="56"/>
      <c r="O294" s="33"/>
      <c r="P294" s="14"/>
      <c r="T294" s="14"/>
    </row>
    <row r="295" spans="2:20" ht="12.5">
      <c r="B295" s="14"/>
      <c r="C295" s="10"/>
      <c r="D295" s="10"/>
      <c r="E295" s="61"/>
      <c r="F295" s="14"/>
      <c r="G295" s="14"/>
      <c r="H295" s="53"/>
      <c r="I295" s="33"/>
      <c r="J295" s="54"/>
      <c r="K295" s="55"/>
      <c r="L295" s="42"/>
      <c r="M295" s="56"/>
      <c r="O295" s="33"/>
      <c r="P295" s="14"/>
      <c r="T295" s="14"/>
    </row>
    <row r="296" spans="2:20" ht="12.5">
      <c r="B296" s="14"/>
      <c r="C296" s="10"/>
      <c r="D296" s="10"/>
      <c r="E296" s="61"/>
      <c r="F296" s="14"/>
      <c r="G296" s="14"/>
      <c r="H296" s="53"/>
      <c r="I296" s="33"/>
      <c r="J296" s="54"/>
      <c r="K296" s="55"/>
      <c r="L296" s="42"/>
      <c r="M296" s="56"/>
      <c r="O296" s="33"/>
      <c r="P296" s="14"/>
      <c r="T296" s="14"/>
    </row>
    <row r="297" spans="2:20" ht="12.5">
      <c r="B297" s="14"/>
      <c r="C297" s="10"/>
      <c r="D297" s="10"/>
      <c r="E297" s="61"/>
      <c r="F297" s="14"/>
      <c r="G297" s="14"/>
      <c r="H297" s="53"/>
      <c r="I297" s="33"/>
      <c r="J297" s="54"/>
      <c r="K297" s="55"/>
      <c r="L297" s="42"/>
      <c r="M297" s="56"/>
      <c r="O297" s="33"/>
      <c r="P297" s="14"/>
      <c r="T297" s="14"/>
    </row>
    <row r="298" spans="2:20" ht="12.5">
      <c r="B298" s="14"/>
      <c r="C298" s="10"/>
      <c r="D298" s="10"/>
      <c r="E298" s="61"/>
      <c r="F298" s="14"/>
      <c r="G298" s="14"/>
      <c r="H298" s="53"/>
      <c r="I298" s="33"/>
      <c r="J298" s="54"/>
      <c r="K298" s="55"/>
      <c r="L298" s="42"/>
      <c r="M298" s="56"/>
      <c r="O298" s="33"/>
      <c r="P298" s="14"/>
      <c r="T298" s="14"/>
    </row>
    <row r="299" spans="2:20" ht="12.5">
      <c r="B299" s="14"/>
      <c r="C299" s="10"/>
      <c r="D299" s="10"/>
      <c r="E299" s="61"/>
      <c r="F299" s="14"/>
      <c r="G299" s="14"/>
      <c r="H299" s="53"/>
      <c r="I299" s="33"/>
      <c r="J299" s="54"/>
      <c r="K299" s="55"/>
      <c r="L299" s="42"/>
      <c r="M299" s="56"/>
      <c r="O299" s="33"/>
      <c r="P299" s="14"/>
      <c r="T299" s="14"/>
    </row>
    <row r="300" spans="2:20" ht="12.5">
      <c r="B300" s="14"/>
      <c r="C300" s="10"/>
      <c r="D300" s="10"/>
      <c r="E300" s="61"/>
      <c r="F300" s="14"/>
      <c r="G300" s="14"/>
      <c r="H300" s="53"/>
      <c r="I300" s="33"/>
      <c r="J300" s="54"/>
      <c r="K300" s="55"/>
      <c r="L300" s="42"/>
      <c r="M300" s="56"/>
      <c r="O300" s="33"/>
      <c r="P300" s="14"/>
      <c r="T300" s="14"/>
    </row>
    <row r="301" spans="2:20" ht="12.5">
      <c r="B301" s="14"/>
      <c r="C301" s="10"/>
      <c r="D301" s="10"/>
      <c r="E301" s="61"/>
      <c r="F301" s="14"/>
      <c r="G301" s="14"/>
      <c r="H301" s="53"/>
      <c r="I301" s="33"/>
      <c r="J301" s="54"/>
      <c r="K301" s="55"/>
      <c r="L301" s="42"/>
      <c r="M301" s="56"/>
      <c r="O301" s="33"/>
      <c r="P301" s="14"/>
      <c r="T301" s="14"/>
    </row>
    <row r="302" spans="2:20" ht="12.5">
      <c r="B302" s="14"/>
      <c r="C302" s="10"/>
      <c r="D302" s="10"/>
      <c r="E302" s="61"/>
      <c r="F302" s="14"/>
      <c r="G302" s="14"/>
      <c r="H302" s="53"/>
      <c r="I302" s="33"/>
      <c r="J302" s="54"/>
      <c r="K302" s="55"/>
      <c r="L302" s="42"/>
      <c r="M302" s="56"/>
      <c r="O302" s="33"/>
      <c r="P302" s="14"/>
      <c r="T302" s="14"/>
    </row>
    <row r="303" spans="2:20" ht="12.5">
      <c r="B303" s="14"/>
      <c r="C303" s="10"/>
      <c r="D303" s="10"/>
      <c r="E303" s="61"/>
      <c r="F303" s="14"/>
      <c r="G303" s="14"/>
      <c r="H303" s="53"/>
      <c r="I303" s="33"/>
      <c r="J303" s="54"/>
      <c r="K303" s="55"/>
      <c r="L303" s="42"/>
      <c r="M303" s="56"/>
      <c r="O303" s="33"/>
      <c r="P303" s="14"/>
      <c r="T303" s="14"/>
    </row>
    <row r="304" spans="2:20" ht="12.5">
      <c r="B304" s="14"/>
      <c r="C304" s="10"/>
      <c r="D304" s="10"/>
      <c r="E304" s="61"/>
      <c r="F304" s="14"/>
      <c r="G304" s="14"/>
      <c r="H304" s="53"/>
      <c r="I304" s="33"/>
      <c r="J304" s="54"/>
      <c r="K304" s="55"/>
      <c r="L304" s="42"/>
      <c r="M304" s="56"/>
      <c r="O304" s="33"/>
      <c r="P304" s="14"/>
      <c r="T304" s="14"/>
    </row>
    <row r="305" spans="2:20" ht="12.5">
      <c r="B305" s="14"/>
      <c r="C305" s="10"/>
      <c r="D305" s="10"/>
      <c r="E305" s="61"/>
      <c r="F305" s="14"/>
      <c r="G305" s="14"/>
      <c r="H305" s="53"/>
      <c r="I305" s="33"/>
      <c r="J305" s="54"/>
      <c r="K305" s="55"/>
      <c r="L305" s="42"/>
      <c r="M305" s="56"/>
      <c r="O305" s="33"/>
      <c r="P305" s="14"/>
      <c r="T305" s="14"/>
    </row>
    <row r="306" spans="2:20" ht="12.5">
      <c r="B306" s="14"/>
      <c r="C306" s="10"/>
      <c r="D306" s="10"/>
      <c r="E306" s="61"/>
      <c r="F306" s="14"/>
      <c r="G306" s="14"/>
      <c r="H306" s="53"/>
      <c r="I306" s="33"/>
      <c r="J306" s="54"/>
      <c r="K306" s="55"/>
      <c r="L306" s="42"/>
      <c r="M306" s="56"/>
      <c r="O306" s="33"/>
      <c r="P306" s="14"/>
      <c r="T306" s="14"/>
    </row>
    <row r="307" spans="2:20" ht="12.5">
      <c r="B307" s="14"/>
      <c r="C307" s="10"/>
      <c r="D307" s="10"/>
      <c r="E307" s="61"/>
      <c r="F307" s="14"/>
      <c r="G307" s="14"/>
      <c r="H307" s="53"/>
      <c r="I307" s="33"/>
      <c r="J307" s="54"/>
      <c r="K307" s="55"/>
      <c r="L307" s="42"/>
      <c r="M307" s="56"/>
      <c r="O307" s="33"/>
      <c r="P307" s="14"/>
      <c r="T307" s="14"/>
    </row>
    <row r="308" spans="2:20" ht="12.5">
      <c r="B308" s="14"/>
      <c r="C308" s="10"/>
      <c r="D308" s="10"/>
      <c r="E308" s="61"/>
      <c r="F308" s="14"/>
      <c r="G308" s="14"/>
      <c r="H308" s="53"/>
      <c r="I308" s="33"/>
      <c r="J308" s="54"/>
      <c r="K308" s="55"/>
      <c r="L308" s="42"/>
      <c r="M308" s="56"/>
      <c r="O308" s="33"/>
      <c r="P308" s="14"/>
      <c r="T308" s="14"/>
    </row>
    <row r="309" spans="2:20" ht="12.5">
      <c r="B309" s="14"/>
      <c r="C309" s="10"/>
      <c r="D309" s="10"/>
      <c r="E309" s="61"/>
      <c r="F309" s="14"/>
      <c r="G309" s="14"/>
      <c r="H309" s="53"/>
      <c r="I309" s="33"/>
      <c r="J309" s="54"/>
      <c r="K309" s="55"/>
      <c r="L309" s="42"/>
      <c r="M309" s="56"/>
      <c r="O309" s="33"/>
      <c r="P309" s="14"/>
      <c r="T309" s="14"/>
    </row>
    <row r="310" spans="2:20" ht="12.5">
      <c r="B310" s="14"/>
      <c r="C310" s="10"/>
      <c r="D310" s="10"/>
      <c r="E310" s="61"/>
      <c r="F310" s="14"/>
      <c r="G310" s="14"/>
      <c r="H310" s="53"/>
      <c r="I310" s="33"/>
      <c r="J310" s="54"/>
      <c r="K310" s="55"/>
      <c r="L310" s="42"/>
      <c r="M310" s="56"/>
      <c r="O310" s="33"/>
      <c r="P310" s="14"/>
      <c r="T310" s="14"/>
    </row>
    <row r="311" spans="2:20" ht="12.5">
      <c r="B311" s="14"/>
      <c r="C311" s="10"/>
      <c r="D311" s="10"/>
      <c r="E311" s="61"/>
      <c r="F311" s="14"/>
      <c r="G311" s="14"/>
      <c r="H311" s="53"/>
      <c r="I311" s="33"/>
      <c r="J311" s="54"/>
      <c r="K311" s="55"/>
      <c r="L311" s="42"/>
      <c r="M311" s="56"/>
      <c r="O311" s="33"/>
      <c r="P311" s="14"/>
      <c r="T311" s="14"/>
    </row>
    <row r="312" spans="2:20" ht="12.5">
      <c r="B312" s="14"/>
      <c r="C312" s="10"/>
      <c r="D312" s="10"/>
      <c r="E312" s="61"/>
      <c r="F312" s="14"/>
      <c r="G312" s="14"/>
      <c r="H312" s="53"/>
      <c r="I312" s="33"/>
      <c r="J312" s="54"/>
      <c r="K312" s="55"/>
      <c r="L312" s="42"/>
      <c r="M312" s="56"/>
      <c r="O312" s="33"/>
      <c r="P312" s="14"/>
      <c r="T312" s="14"/>
    </row>
    <row r="313" spans="2:20" ht="12.5">
      <c r="B313" s="14"/>
      <c r="C313" s="10"/>
      <c r="D313" s="10"/>
      <c r="E313" s="61"/>
      <c r="F313" s="14"/>
      <c r="G313" s="14"/>
      <c r="H313" s="53"/>
      <c r="I313" s="33"/>
      <c r="J313" s="54"/>
      <c r="K313" s="55"/>
      <c r="L313" s="42"/>
      <c r="M313" s="56"/>
      <c r="O313" s="33"/>
      <c r="P313" s="14"/>
      <c r="T313" s="14"/>
    </row>
    <row r="314" spans="2:20" ht="12.5">
      <c r="B314" s="14"/>
      <c r="C314" s="10"/>
      <c r="D314" s="10"/>
      <c r="E314" s="61"/>
      <c r="F314" s="14"/>
      <c r="G314" s="14"/>
      <c r="H314" s="53"/>
      <c r="I314" s="33"/>
      <c r="J314" s="54"/>
      <c r="K314" s="55"/>
      <c r="L314" s="42"/>
      <c r="M314" s="56"/>
      <c r="O314" s="33"/>
      <c r="P314" s="14"/>
      <c r="T314" s="14"/>
    </row>
    <row r="315" spans="2:20" ht="12.5">
      <c r="B315" s="14"/>
      <c r="C315" s="10"/>
      <c r="D315" s="10"/>
      <c r="E315" s="61"/>
      <c r="F315" s="14"/>
      <c r="G315" s="14"/>
      <c r="H315" s="53"/>
      <c r="I315" s="33"/>
      <c r="J315" s="54"/>
      <c r="K315" s="55"/>
      <c r="L315" s="42"/>
      <c r="M315" s="56"/>
      <c r="O315" s="33"/>
      <c r="P315" s="14"/>
      <c r="T315" s="14"/>
    </row>
    <row r="316" spans="2:20" ht="12.5">
      <c r="B316" s="14"/>
      <c r="C316" s="10"/>
      <c r="D316" s="10"/>
      <c r="E316" s="61"/>
      <c r="F316" s="14"/>
      <c r="G316" s="14"/>
      <c r="H316" s="53"/>
      <c r="I316" s="33"/>
      <c r="J316" s="54"/>
      <c r="K316" s="55"/>
      <c r="L316" s="42"/>
      <c r="M316" s="56"/>
      <c r="O316" s="33"/>
      <c r="P316" s="14"/>
      <c r="T316" s="14"/>
    </row>
    <row r="317" spans="2:20" ht="12.5">
      <c r="B317" s="14"/>
      <c r="C317" s="10"/>
      <c r="D317" s="10"/>
      <c r="E317" s="61"/>
      <c r="F317" s="14"/>
      <c r="G317" s="14"/>
      <c r="H317" s="53"/>
      <c r="I317" s="33"/>
      <c r="J317" s="54"/>
      <c r="K317" s="55"/>
      <c r="L317" s="42"/>
      <c r="M317" s="56"/>
      <c r="O317" s="33"/>
      <c r="P317" s="14"/>
      <c r="T317" s="14"/>
    </row>
    <row r="318" spans="2:20" ht="12.5">
      <c r="B318" s="14"/>
      <c r="C318" s="10"/>
      <c r="D318" s="10"/>
      <c r="E318" s="61"/>
      <c r="F318" s="14"/>
      <c r="G318" s="14"/>
      <c r="H318" s="53"/>
      <c r="I318" s="33"/>
      <c r="J318" s="54"/>
      <c r="K318" s="55"/>
      <c r="L318" s="42"/>
      <c r="M318" s="56"/>
      <c r="O318" s="33"/>
      <c r="P318" s="14"/>
      <c r="T318" s="14"/>
    </row>
    <row r="319" spans="2:20" ht="12.5">
      <c r="B319" s="14"/>
      <c r="C319" s="10"/>
      <c r="D319" s="10"/>
      <c r="E319" s="61"/>
      <c r="F319" s="14"/>
      <c r="G319" s="14"/>
      <c r="H319" s="53"/>
      <c r="I319" s="33"/>
      <c r="J319" s="54"/>
      <c r="K319" s="55"/>
      <c r="L319" s="42"/>
      <c r="M319" s="56"/>
      <c r="O319" s="33"/>
      <c r="P319" s="14"/>
      <c r="T319" s="14"/>
    </row>
    <row r="320" spans="2:20" ht="12.5">
      <c r="B320" s="14"/>
      <c r="C320" s="10"/>
      <c r="D320" s="10"/>
      <c r="E320" s="61"/>
      <c r="F320" s="14"/>
      <c r="G320" s="14"/>
      <c r="H320" s="53"/>
      <c r="I320" s="33"/>
      <c r="J320" s="54"/>
      <c r="K320" s="55"/>
      <c r="L320" s="42"/>
      <c r="M320" s="56"/>
      <c r="O320" s="33"/>
      <c r="P320" s="14"/>
      <c r="T320" s="14"/>
    </row>
    <row r="321" spans="2:20" ht="12.5">
      <c r="B321" s="14"/>
      <c r="C321" s="10"/>
      <c r="D321" s="10"/>
      <c r="E321" s="61"/>
      <c r="F321" s="14"/>
      <c r="G321" s="14"/>
      <c r="H321" s="53"/>
      <c r="I321" s="33"/>
      <c r="J321" s="54"/>
      <c r="K321" s="55"/>
      <c r="L321" s="42"/>
      <c r="M321" s="56"/>
      <c r="O321" s="33"/>
      <c r="P321" s="14"/>
      <c r="T321" s="14"/>
    </row>
    <row r="322" spans="2:20" ht="12.5">
      <c r="B322" s="14"/>
      <c r="C322" s="10"/>
      <c r="D322" s="10"/>
      <c r="E322" s="61"/>
      <c r="F322" s="14"/>
      <c r="G322" s="14"/>
      <c r="H322" s="53"/>
      <c r="I322" s="33"/>
      <c r="J322" s="54"/>
      <c r="K322" s="55"/>
      <c r="L322" s="42"/>
      <c r="M322" s="56"/>
      <c r="O322" s="33"/>
      <c r="P322" s="14"/>
      <c r="T322" s="14"/>
    </row>
    <row r="323" spans="2:20" ht="12.5">
      <c r="B323" s="14"/>
      <c r="C323" s="10"/>
      <c r="D323" s="10"/>
      <c r="E323" s="61"/>
      <c r="F323" s="14"/>
      <c r="G323" s="14"/>
      <c r="H323" s="53"/>
      <c r="I323" s="33"/>
      <c r="J323" s="54"/>
      <c r="K323" s="55"/>
      <c r="L323" s="42"/>
      <c r="M323" s="56"/>
      <c r="O323" s="33"/>
      <c r="P323" s="14"/>
      <c r="T323" s="14"/>
    </row>
    <row r="324" spans="2:20" ht="12.5">
      <c r="B324" s="14"/>
      <c r="C324" s="10"/>
      <c r="D324" s="10"/>
      <c r="E324" s="61"/>
      <c r="F324" s="14"/>
      <c r="G324" s="14"/>
      <c r="H324" s="53"/>
      <c r="I324" s="33"/>
      <c r="J324" s="54"/>
      <c r="K324" s="55"/>
      <c r="L324" s="42"/>
      <c r="M324" s="56"/>
      <c r="O324" s="33"/>
      <c r="P324" s="14"/>
      <c r="T324" s="14"/>
    </row>
    <row r="325" spans="2:20" ht="12.5">
      <c r="B325" s="14"/>
      <c r="C325" s="10"/>
      <c r="D325" s="10"/>
      <c r="E325" s="61"/>
      <c r="F325" s="14"/>
      <c r="G325" s="14"/>
      <c r="H325" s="53"/>
      <c r="I325" s="33"/>
      <c r="J325" s="54"/>
      <c r="K325" s="55"/>
      <c r="L325" s="42"/>
      <c r="M325" s="56"/>
      <c r="O325" s="33"/>
      <c r="P325" s="14"/>
      <c r="T325" s="14"/>
    </row>
    <row r="326" spans="2:20" ht="12.5">
      <c r="B326" s="14"/>
      <c r="C326" s="10"/>
      <c r="D326" s="10"/>
      <c r="E326" s="61"/>
      <c r="F326" s="14"/>
      <c r="G326" s="14"/>
      <c r="H326" s="53"/>
      <c r="I326" s="33"/>
      <c r="J326" s="54"/>
      <c r="K326" s="55"/>
      <c r="L326" s="42"/>
      <c r="M326" s="56"/>
      <c r="O326" s="33"/>
      <c r="P326" s="14"/>
      <c r="T326" s="14"/>
    </row>
    <row r="327" spans="2:20" ht="12.5">
      <c r="B327" s="14"/>
      <c r="C327" s="10"/>
      <c r="D327" s="10"/>
      <c r="E327" s="61"/>
      <c r="F327" s="14"/>
      <c r="G327" s="14"/>
      <c r="H327" s="53"/>
      <c r="I327" s="33"/>
      <c r="J327" s="54"/>
      <c r="K327" s="55"/>
      <c r="L327" s="42"/>
      <c r="M327" s="56"/>
      <c r="O327" s="33"/>
      <c r="P327" s="14"/>
      <c r="T327" s="14"/>
    </row>
    <row r="328" spans="2:20" ht="12.5">
      <c r="B328" s="14"/>
      <c r="C328" s="10"/>
      <c r="D328" s="10"/>
      <c r="E328" s="61"/>
      <c r="F328" s="14"/>
      <c r="G328" s="14"/>
      <c r="H328" s="53"/>
      <c r="I328" s="33"/>
      <c r="J328" s="54"/>
      <c r="K328" s="55"/>
      <c r="L328" s="42"/>
      <c r="M328" s="56"/>
      <c r="O328" s="33"/>
      <c r="P328" s="14"/>
      <c r="T328" s="14"/>
    </row>
    <row r="329" spans="2:20" ht="12.5">
      <c r="B329" s="14"/>
      <c r="C329" s="10"/>
      <c r="D329" s="10"/>
      <c r="E329" s="61"/>
      <c r="F329" s="14"/>
      <c r="G329" s="14"/>
      <c r="H329" s="53"/>
      <c r="I329" s="33"/>
      <c r="J329" s="54"/>
      <c r="K329" s="55"/>
      <c r="L329" s="42"/>
      <c r="M329" s="56"/>
      <c r="O329" s="33"/>
      <c r="P329" s="14"/>
      <c r="T329" s="14"/>
    </row>
    <row r="330" spans="2:20" ht="12.5">
      <c r="B330" s="14"/>
      <c r="C330" s="10"/>
      <c r="D330" s="10"/>
      <c r="E330" s="61"/>
      <c r="F330" s="14"/>
      <c r="G330" s="14"/>
      <c r="H330" s="53"/>
      <c r="I330" s="33"/>
      <c r="J330" s="54"/>
      <c r="K330" s="55"/>
      <c r="L330" s="42"/>
      <c r="M330" s="56"/>
      <c r="O330" s="33"/>
      <c r="P330" s="14"/>
      <c r="T330" s="14"/>
    </row>
    <row r="331" spans="2:20" ht="12.5">
      <c r="B331" s="14"/>
      <c r="C331" s="10"/>
      <c r="D331" s="10"/>
      <c r="E331" s="61"/>
      <c r="F331" s="14"/>
      <c r="G331" s="14"/>
      <c r="H331" s="53"/>
      <c r="I331" s="33"/>
      <c r="J331" s="54"/>
      <c r="K331" s="55"/>
      <c r="L331" s="42"/>
      <c r="M331" s="56"/>
      <c r="O331" s="33"/>
      <c r="P331" s="14"/>
      <c r="T331" s="14"/>
    </row>
    <row r="332" spans="2:20" ht="12.5">
      <c r="B332" s="14"/>
      <c r="C332" s="10"/>
      <c r="D332" s="10"/>
      <c r="E332" s="61"/>
      <c r="F332" s="14"/>
      <c r="G332" s="14"/>
      <c r="H332" s="53"/>
      <c r="I332" s="33"/>
      <c r="J332" s="54"/>
      <c r="K332" s="55"/>
      <c r="L332" s="42"/>
      <c r="M332" s="56"/>
      <c r="O332" s="33"/>
      <c r="P332" s="14"/>
      <c r="T332" s="14"/>
    </row>
    <row r="333" spans="2:20" ht="12.5">
      <c r="B333" s="14"/>
      <c r="C333" s="10"/>
      <c r="D333" s="10"/>
      <c r="E333" s="61"/>
      <c r="F333" s="14"/>
      <c r="G333" s="14"/>
      <c r="H333" s="53"/>
      <c r="I333" s="33"/>
      <c r="J333" s="54"/>
      <c r="K333" s="55"/>
      <c r="L333" s="42"/>
      <c r="M333" s="56"/>
      <c r="O333" s="33"/>
      <c r="P333" s="14"/>
      <c r="T333" s="14"/>
    </row>
    <row r="334" spans="2:20" ht="12.5">
      <c r="B334" s="14"/>
      <c r="C334" s="10"/>
      <c r="D334" s="10"/>
      <c r="E334" s="61"/>
      <c r="F334" s="14"/>
      <c r="G334" s="14"/>
      <c r="H334" s="53"/>
      <c r="I334" s="33"/>
      <c r="J334" s="54"/>
      <c r="K334" s="55"/>
      <c r="L334" s="42"/>
      <c r="M334" s="56"/>
      <c r="O334" s="33"/>
      <c r="P334" s="14"/>
      <c r="T334" s="14"/>
    </row>
    <row r="335" spans="2:20" ht="12.5">
      <c r="B335" s="14"/>
      <c r="C335" s="10"/>
      <c r="D335" s="10"/>
      <c r="E335" s="61"/>
      <c r="F335" s="14"/>
      <c r="G335" s="14"/>
      <c r="H335" s="53"/>
      <c r="I335" s="33"/>
      <c r="J335" s="54"/>
      <c r="K335" s="55"/>
      <c r="L335" s="42"/>
      <c r="M335" s="56"/>
      <c r="O335" s="33"/>
      <c r="P335" s="14"/>
      <c r="T335" s="14"/>
    </row>
    <row r="336" spans="2:20" ht="12.5">
      <c r="B336" s="14"/>
      <c r="C336" s="10"/>
      <c r="D336" s="10"/>
      <c r="E336" s="61"/>
      <c r="F336" s="14"/>
      <c r="G336" s="14"/>
      <c r="H336" s="53"/>
      <c r="I336" s="33"/>
      <c r="J336" s="54"/>
      <c r="K336" s="55"/>
      <c r="L336" s="42"/>
      <c r="M336" s="56"/>
      <c r="O336" s="33"/>
      <c r="P336" s="14"/>
      <c r="T336" s="14"/>
    </row>
    <row r="337" spans="2:20" ht="12.5">
      <c r="B337" s="14"/>
      <c r="C337" s="10"/>
      <c r="D337" s="10"/>
      <c r="E337" s="61"/>
      <c r="F337" s="14"/>
      <c r="G337" s="14"/>
      <c r="H337" s="53"/>
      <c r="I337" s="33"/>
      <c r="J337" s="54"/>
      <c r="K337" s="55"/>
      <c r="L337" s="42"/>
      <c r="M337" s="56"/>
      <c r="O337" s="33"/>
      <c r="P337" s="14"/>
      <c r="T337" s="14"/>
    </row>
    <row r="338" spans="2:20" ht="12.5">
      <c r="B338" s="14"/>
      <c r="C338" s="10"/>
      <c r="D338" s="10"/>
      <c r="E338" s="61"/>
      <c r="F338" s="14"/>
      <c r="G338" s="14"/>
      <c r="H338" s="53"/>
      <c r="I338" s="33"/>
      <c r="J338" s="54"/>
      <c r="K338" s="55"/>
      <c r="L338" s="42"/>
      <c r="M338" s="56"/>
      <c r="O338" s="33"/>
      <c r="P338" s="14"/>
      <c r="T338" s="14"/>
    </row>
    <row r="339" spans="2:20" ht="12.5">
      <c r="B339" s="14"/>
      <c r="C339" s="10"/>
      <c r="D339" s="10"/>
      <c r="E339" s="61"/>
      <c r="F339" s="14"/>
      <c r="G339" s="14"/>
      <c r="H339" s="53"/>
      <c r="I339" s="33"/>
      <c r="J339" s="54"/>
      <c r="K339" s="55"/>
      <c r="L339" s="42"/>
      <c r="M339" s="56"/>
      <c r="O339" s="33"/>
      <c r="P339" s="14"/>
      <c r="T339" s="14"/>
    </row>
    <row r="340" spans="2:20" ht="12.5">
      <c r="B340" s="14"/>
      <c r="C340" s="10"/>
      <c r="D340" s="10"/>
      <c r="E340" s="61"/>
      <c r="F340" s="14"/>
      <c r="G340" s="14"/>
      <c r="H340" s="53"/>
      <c r="I340" s="33"/>
      <c r="J340" s="54"/>
      <c r="K340" s="55"/>
      <c r="L340" s="42"/>
      <c r="M340" s="56"/>
      <c r="O340" s="33"/>
      <c r="P340" s="14"/>
      <c r="T340" s="14"/>
    </row>
    <row r="341" spans="2:20" ht="12.5">
      <c r="B341" s="14"/>
      <c r="C341" s="10"/>
      <c r="D341" s="10"/>
      <c r="E341" s="61"/>
      <c r="F341" s="14"/>
      <c r="G341" s="14"/>
      <c r="H341" s="53"/>
      <c r="I341" s="33"/>
      <c r="J341" s="54"/>
      <c r="K341" s="55"/>
      <c r="L341" s="42"/>
      <c r="M341" s="56"/>
      <c r="O341" s="33"/>
      <c r="P341" s="14"/>
      <c r="T341" s="14"/>
    </row>
    <row r="342" spans="2:20" ht="12.5">
      <c r="B342" s="14"/>
      <c r="C342" s="10"/>
      <c r="D342" s="10"/>
      <c r="E342" s="61"/>
      <c r="F342" s="14"/>
      <c r="G342" s="14"/>
      <c r="H342" s="53"/>
      <c r="I342" s="33"/>
      <c r="J342" s="54"/>
      <c r="K342" s="55"/>
      <c r="L342" s="42"/>
      <c r="M342" s="56"/>
      <c r="O342" s="33"/>
      <c r="P342" s="14"/>
      <c r="T342" s="14"/>
    </row>
    <row r="343" spans="2:20" ht="12.5">
      <c r="B343" s="14"/>
      <c r="C343" s="10"/>
      <c r="D343" s="10"/>
      <c r="E343" s="61"/>
      <c r="F343" s="14"/>
      <c r="G343" s="14"/>
      <c r="H343" s="53"/>
      <c r="I343" s="33"/>
      <c r="J343" s="54"/>
      <c r="K343" s="55"/>
      <c r="L343" s="42"/>
      <c r="M343" s="56"/>
      <c r="O343" s="33"/>
      <c r="P343" s="14"/>
      <c r="T343" s="14"/>
    </row>
    <row r="344" spans="2:20" ht="12.5">
      <c r="B344" s="14"/>
      <c r="C344" s="10"/>
      <c r="D344" s="10"/>
      <c r="E344" s="61"/>
      <c r="F344" s="14"/>
      <c r="G344" s="14"/>
      <c r="H344" s="53"/>
      <c r="I344" s="33"/>
      <c r="J344" s="54"/>
      <c r="K344" s="55"/>
      <c r="L344" s="42"/>
      <c r="M344" s="56"/>
      <c r="O344" s="33"/>
      <c r="P344" s="14"/>
      <c r="T344" s="14"/>
    </row>
    <row r="345" spans="2:20" ht="12.5">
      <c r="B345" s="14"/>
      <c r="C345" s="10"/>
      <c r="D345" s="10"/>
      <c r="E345" s="61"/>
      <c r="F345" s="14"/>
      <c r="G345" s="14"/>
      <c r="H345" s="53"/>
      <c r="I345" s="33"/>
      <c r="J345" s="54"/>
      <c r="K345" s="55"/>
      <c r="L345" s="42"/>
      <c r="M345" s="56"/>
      <c r="O345" s="33"/>
      <c r="P345" s="14"/>
      <c r="T345" s="14"/>
    </row>
    <row r="346" spans="2:20" ht="12.5">
      <c r="B346" s="14"/>
      <c r="C346" s="10"/>
      <c r="D346" s="10"/>
      <c r="E346" s="61"/>
      <c r="F346" s="14"/>
      <c r="G346" s="14"/>
      <c r="H346" s="53"/>
      <c r="I346" s="33"/>
      <c r="J346" s="54"/>
      <c r="K346" s="55"/>
      <c r="L346" s="42"/>
      <c r="M346" s="56"/>
      <c r="O346" s="33"/>
      <c r="P346" s="14"/>
      <c r="T346" s="14"/>
    </row>
    <row r="347" spans="2:20" ht="12.5">
      <c r="B347" s="14"/>
      <c r="C347" s="10"/>
      <c r="D347" s="10"/>
      <c r="E347" s="61"/>
      <c r="F347" s="14"/>
      <c r="G347" s="14"/>
      <c r="H347" s="53"/>
      <c r="I347" s="33"/>
      <c r="J347" s="54"/>
      <c r="K347" s="55"/>
      <c r="L347" s="42"/>
      <c r="M347" s="56"/>
      <c r="O347" s="33"/>
      <c r="P347" s="14"/>
      <c r="T347" s="14"/>
    </row>
    <row r="348" spans="2:20" ht="12.5">
      <c r="B348" s="14"/>
      <c r="C348" s="10"/>
      <c r="D348" s="10"/>
      <c r="E348" s="61"/>
      <c r="F348" s="14"/>
      <c r="G348" s="14"/>
      <c r="H348" s="53"/>
      <c r="I348" s="33"/>
      <c r="J348" s="54"/>
      <c r="K348" s="55"/>
      <c r="L348" s="42"/>
      <c r="M348" s="56"/>
      <c r="O348" s="33"/>
      <c r="P348" s="14"/>
      <c r="T348" s="14"/>
    </row>
    <row r="349" spans="2:20" ht="12.5">
      <c r="B349" s="14"/>
      <c r="C349" s="10"/>
      <c r="D349" s="10"/>
      <c r="E349" s="61"/>
      <c r="F349" s="14"/>
      <c r="G349" s="14"/>
      <c r="H349" s="53"/>
      <c r="I349" s="33"/>
      <c r="J349" s="54"/>
      <c r="K349" s="55"/>
      <c r="L349" s="42"/>
      <c r="M349" s="56"/>
      <c r="O349" s="33"/>
      <c r="P349" s="14"/>
      <c r="T349" s="14"/>
    </row>
    <row r="350" spans="2:20" ht="12.5">
      <c r="B350" s="14"/>
      <c r="C350" s="10"/>
      <c r="D350" s="10"/>
      <c r="E350" s="61"/>
      <c r="F350" s="14"/>
      <c r="G350" s="14"/>
      <c r="H350" s="53"/>
      <c r="I350" s="33"/>
      <c r="J350" s="54"/>
      <c r="K350" s="55"/>
      <c r="L350" s="42"/>
      <c r="M350" s="56"/>
      <c r="O350" s="33"/>
      <c r="P350" s="14"/>
      <c r="T350" s="14"/>
    </row>
    <row r="351" spans="2:20" ht="12.5">
      <c r="B351" s="14"/>
      <c r="C351" s="10"/>
      <c r="D351" s="10"/>
      <c r="E351" s="61"/>
      <c r="F351" s="14"/>
      <c r="G351" s="14"/>
      <c r="H351" s="53"/>
      <c r="I351" s="33"/>
      <c r="J351" s="54"/>
      <c r="K351" s="55"/>
      <c r="L351" s="42"/>
      <c r="M351" s="56"/>
      <c r="O351" s="33"/>
      <c r="P351" s="14"/>
      <c r="T351" s="14"/>
    </row>
    <row r="352" spans="2:20" ht="12.5">
      <c r="B352" s="14"/>
      <c r="C352" s="10"/>
      <c r="D352" s="10"/>
      <c r="E352" s="61"/>
      <c r="F352" s="14"/>
      <c r="G352" s="14"/>
      <c r="H352" s="53"/>
      <c r="I352" s="33"/>
      <c r="J352" s="54"/>
      <c r="K352" s="55"/>
      <c r="L352" s="42"/>
      <c r="M352" s="56"/>
      <c r="O352" s="33"/>
      <c r="P352" s="14"/>
      <c r="T352" s="14"/>
    </row>
    <row r="353" spans="2:20" ht="12.5">
      <c r="B353" s="14"/>
      <c r="C353" s="10"/>
      <c r="D353" s="10"/>
      <c r="E353" s="61"/>
      <c r="F353" s="14"/>
      <c r="G353" s="14"/>
      <c r="H353" s="53"/>
      <c r="I353" s="33"/>
      <c r="J353" s="54"/>
      <c r="K353" s="55"/>
      <c r="L353" s="42"/>
      <c r="M353" s="56"/>
      <c r="O353" s="33"/>
      <c r="P353" s="14"/>
      <c r="T353" s="14"/>
    </row>
    <row r="354" spans="2:20" ht="12.5">
      <c r="B354" s="14"/>
      <c r="C354" s="10"/>
      <c r="D354" s="10"/>
      <c r="E354" s="61"/>
      <c r="F354" s="14"/>
      <c r="G354" s="14"/>
      <c r="H354" s="53"/>
      <c r="I354" s="33"/>
      <c r="J354" s="54"/>
      <c r="K354" s="55"/>
      <c r="L354" s="42"/>
      <c r="M354" s="56"/>
      <c r="O354" s="33"/>
      <c r="P354" s="14"/>
      <c r="T354" s="14"/>
    </row>
    <row r="355" spans="2:20" ht="12.5">
      <c r="B355" s="14"/>
      <c r="C355" s="10"/>
      <c r="D355" s="10"/>
      <c r="E355" s="61"/>
      <c r="F355" s="14"/>
      <c r="G355" s="14"/>
      <c r="H355" s="53"/>
      <c r="I355" s="33"/>
      <c r="J355" s="54"/>
      <c r="K355" s="55"/>
      <c r="L355" s="42"/>
      <c r="M355" s="56"/>
      <c r="O355" s="33"/>
      <c r="P355" s="14"/>
      <c r="T355" s="14"/>
    </row>
    <row r="356" spans="2:20" ht="12.5">
      <c r="B356" s="14"/>
      <c r="C356" s="10"/>
      <c r="D356" s="10"/>
      <c r="E356" s="61"/>
      <c r="F356" s="14"/>
      <c r="G356" s="14"/>
      <c r="H356" s="53"/>
      <c r="I356" s="33"/>
      <c r="J356" s="54"/>
      <c r="K356" s="55"/>
      <c r="L356" s="42"/>
      <c r="M356" s="56"/>
      <c r="O356" s="33"/>
      <c r="P356" s="14"/>
      <c r="T356" s="14"/>
    </row>
    <row r="357" spans="2:20" ht="12.5">
      <c r="B357" s="14"/>
      <c r="C357" s="10"/>
      <c r="D357" s="10"/>
      <c r="E357" s="61"/>
      <c r="F357" s="14"/>
      <c r="G357" s="14"/>
      <c r="H357" s="53"/>
      <c r="I357" s="33"/>
      <c r="J357" s="54"/>
      <c r="K357" s="55"/>
      <c r="L357" s="42"/>
      <c r="M357" s="56"/>
      <c r="O357" s="33"/>
      <c r="P357" s="14"/>
      <c r="T357" s="14"/>
    </row>
    <row r="358" spans="2:20" ht="12.5">
      <c r="B358" s="14"/>
      <c r="C358" s="10"/>
      <c r="D358" s="10"/>
      <c r="E358" s="61"/>
      <c r="F358" s="14"/>
      <c r="G358" s="14"/>
      <c r="H358" s="53"/>
      <c r="I358" s="33"/>
      <c r="J358" s="54"/>
      <c r="K358" s="55"/>
      <c r="L358" s="42"/>
      <c r="M358" s="56"/>
      <c r="O358" s="33"/>
      <c r="P358" s="14"/>
      <c r="T358" s="14"/>
    </row>
    <row r="359" spans="2:20" ht="12.5">
      <c r="B359" s="14"/>
      <c r="C359" s="10"/>
      <c r="D359" s="10"/>
      <c r="E359" s="61"/>
      <c r="F359" s="14"/>
      <c r="G359" s="14"/>
      <c r="H359" s="53"/>
      <c r="I359" s="33"/>
      <c r="J359" s="54"/>
      <c r="K359" s="55"/>
      <c r="L359" s="42"/>
      <c r="M359" s="56"/>
      <c r="O359" s="33"/>
      <c r="P359" s="14"/>
      <c r="T359" s="14"/>
    </row>
    <row r="360" spans="2:20" ht="12.5">
      <c r="B360" s="14"/>
      <c r="C360" s="10"/>
      <c r="D360" s="10"/>
      <c r="E360" s="61"/>
      <c r="F360" s="14"/>
      <c r="G360" s="14"/>
      <c r="H360" s="53"/>
      <c r="I360" s="33"/>
      <c r="J360" s="54"/>
      <c r="K360" s="55"/>
      <c r="L360" s="42"/>
      <c r="M360" s="56"/>
      <c r="O360" s="33"/>
      <c r="P360" s="14"/>
      <c r="T360" s="14"/>
    </row>
    <row r="361" spans="2:20" ht="12.5">
      <c r="B361" s="14"/>
      <c r="C361" s="10"/>
      <c r="D361" s="10"/>
      <c r="E361" s="61"/>
      <c r="F361" s="14"/>
      <c r="G361" s="14"/>
      <c r="H361" s="53"/>
      <c r="I361" s="33"/>
      <c r="J361" s="54"/>
      <c r="K361" s="55"/>
      <c r="L361" s="42"/>
      <c r="M361" s="56"/>
      <c r="O361" s="33"/>
      <c r="P361" s="14"/>
      <c r="T361" s="14"/>
    </row>
    <row r="362" spans="2:20" ht="12.5">
      <c r="B362" s="14"/>
      <c r="C362" s="10"/>
      <c r="D362" s="10"/>
      <c r="E362" s="61"/>
      <c r="F362" s="14"/>
      <c r="G362" s="14"/>
      <c r="H362" s="53"/>
      <c r="I362" s="33"/>
      <c r="J362" s="54"/>
      <c r="K362" s="55"/>
      <c r="L362" s="42"/>
      <c r="M362" s="56"/>
      <c r="O362" s="33"/>
      <c r="P362" s="14"/>
      <c r="T362" s="14"/>
    </row>
    <row r="363" spans="2:20" ht="12.5">
      <c r="B363" s="14"/>
      <c r="C363" s="10"/>
      <c r="D363" s="10"/>
      <c r="E363" s="61"/>
      <c r="F363" s="14"/>
      <c r="G363" s="14"/>
      <c r="H363" s="53"/>
      <c r="I363" s="33"/>
      <c r="J363" s="54"/>
      <c r="K363" s="55"/>
      <c r="L363" s="42"/>
      <c r="M363" s="56"/>
      <c r="O363" s="33"/>
      <c r="P363" s="14"/>
      <c r="T363" s="14"/>
    </row>
    <row r="364" spans="2:20" ht="12.5">
      <c r="B364" s="14"/>
      <c r="C364" s="10"/>
      <c r="D364" s="10"/>
      <c r="E364" s="61"/>
      <c r="F364" s="14"/>
      <c r="G364" s="14"/>
      <c r="H364" s="53"/>
      <c r="I364" s="33"/>
      <c r="J364" s="54"/>
      <c r="K364" s="55"/>
      <c r="L364" s="42"/>
      <c r="M364" s="56"/>
      <c r="O364" s="33"/>
      <c r="P364" s="14"/>
      <c r="T364" s="14"/>
    </row>
    <row r="365" spans="2:20" ht="12.5">
      <c r="B365" s="14"/>
      <c r="C365" s="10"/>
      <c r="D365" s="10"/>
      <c r="E365" s="61"/>
      <c r="F365" s="14"/>
      <c r="G365" s="14"/>
      <c r="H365" s="53"/>
      <c r="I365" s="33"/>
      <c r="J365" s="54"/>
      <c r="K365" s="55"/>
      <c r="L365" s="42"/>
      <c r="M365" s="56"/>
      <c r="O365" s="33"/>
      <c r="P365" s="14"/>
      <c r="T365" s="14"/>
    </row>
    <row r="366" spans="2:20" ht="12.5">
      <c r="B366" s="14"/>
      <c r="C366" s="10"/>
      <c r="D366" s="10"/>
      <c r="E366" s="61"/>
      <c r="F366" s="14"/>
      <c r="G366" s="14"/>
      <c r="H366" s="53"/>
      <c r="I366" s="33"/>
      <c r="J366" s="54"/>
      <c r="K366" s="55"/>
      <c r="L366" s="42"/>
      <c r="M366" s="56"/>
      <c r="O366" s="33"/>
      <c r="P366" s="14"/>
      <c r="T366" s="14"/>
    </row>
    <row r="367" spans="2:20" ht="12.5">
      <c r="B367" s="14"/>
      <c r="C367" s="10"/>
      <c r="D367" s="10"/>
      <c r="E367" s="61"/>
      <c r="F367" s="14"/>
      <c r="G367" s="14"/>
      <c r="H367" s="53"/>
      <c r="I367" s="33"/>
      <c r="J367" s="54"/>
      <c r="K367" s="55"/>
      <c r="L367" s="42"/>
      <c r="M367" s="56"/>
      <c r="O367" s="33"/>
      <c r="P367" s="14"/>
      <c r="T367" s="14"/>
    </row>
    <row r="368" spans="2:20" ht="12.5">
      <c r="B368" s="14"/>
      <c r="C368" s="10"/>
      <c r="D368" s="10"/>
      <c r="E368" s="61"/>
      <c r="F368" s="14"/>
      <c r="G368" s="14"/>
      <c r="H368" s="53"/>
      <c r="I368" s="33"/>
      <c r="J368" s="54"/>
      <c r="K368" s="55"/>
      <c r="L368" s="42"/>
      <c r="M368" s="56"/>
      <c r="O368" s="33"/>
      <c r="P368" s="14"/>
      <c r="T368" s="14"/>
    </row>
    <row r="369" spans="2:20" ht="12.5">
      <c r="B369" s="14"/>
      <c r="C369" s="10"/>
      <c r="D369" s="10"/>
      <c r="E369" s="61"/>
      <c r="F369" s="14"/>
      <c r="G369" s="14"/>
      <c r="H369" s="53"/>
      <c r="I369" s="33"/>
      <c r="J369" s="54"/>
      <c r="K369" s="55"/>
      <c r="L369" s="42"/>
      <c r="M369" s="56"/>
      <c r="O369" s="33"/>
      <c r="P369" s="14"/>
      <c r="T369" s="14"/>
    </row>
    <row r="370" spans="2:20" ht="12.5">
      <c r="B370" s="14"/>
      <c r="C370" s="10"/>
      <c r="D370" s="10"/>
      <c r="E370" s="61"/>
      <c r="F370" s="14"/>
      <c r="G370" s="14"/>
      <c r="H370" s="53"/>
      <c r="I370" s="33"/>
      <c r="J370" s="54"/>
      <c r="K370" s="55"/>
      <c r="L370" s="42"/>
      <c r="M370" s="56"/>
      <c r="O370" s="33"/>
      <c r="P370" s="14"/>
      <c r="T370" s="14"/>
    </row>
    <row r="371" spans="2:20" ht="12.5">
      <c r="B371" s="14"/>
      <c r="C371" s="10"/>
      <c r="D371" s="10"/>
      <c r="E371" s="61"/>
      <c r="F371" s="14"/>
      <c r="G371" s="14"/>
      <c r="H371" s="53"/>
      <c r="I371" s="33"/>
      <c r="J371" s="54"/>
      <c r="K371" s="55"/>
      <c r="L371" s="42"/>
      <c r="M371" s="56"/>
      <c r="O371" s="33"/>
      <c r="P371" s="14"/>
      <c r="T371" s="14"/>
    </row>
    <row r="372" spans="2:20" ht="12.5">
      <c r="B372" s="14"/>
      <c r="C372" s="10"/>
      <c r="D372" s="10"/>
      <c r="E372" s="61"/>
      <c r="F372" s="14"/>
      <c r="G372" s="14"/>
      <c r="H372" s="53"/>
      <c r="I372" s="33"/>
      <c r="J372" s="54"/>
      <c r="K372" s="55"/>
      <c r="L372" s="42"/>
      <c r="M372" s="56"/>
      <c r="O372" s="33"/>
      <c r="P372" s="14"/>
      <c r="T372" s="14"/>
    </row>
    <row r="373" spans="2:20" ht="12.5">
      <c r="B373" s="14"/>
      <c r="C373" s="10"/>
      <c r="D373" s="10"/>
      <c r="E373" s="61"/>
      <c r="F373" s="14"/>
      <c r="G373" s="14"/>
      <c r="H373" s="53"/>
      <c r="I373" s="33"/>
      <c r="J373" s="54"/>
      <c r="K373" s="55"/>
      <c r="L373" s="42"/>
      <c r="M373" s="56"/>
      <c r="O373" s="33"/>
      <c r="P373" s="14"/>
      <c r="T373" s="14"/>
    </row>
    <row r="374" spans="2:20" ht="12.5">
      <c r="B374" s="14"/>
      <c r="C374" s="10"/>
      <c r="D374" s="10"/>
      <c r="E374" s="61"/>
      <c r="F374" s="14"/>
      <c r="G374" s="14"/>
      <c r="H374" s="53"/>
      <c r="I374" s="33"/>
      <c r="J374" s="54"/>
      <c r="K374" s="55"/>
      <c r="L374" s="42"/>
      <c r="M374" s="56"/>
      <c r="O374" s="33"/>
      <c r="P374" s="14"/>
      <c r="T374" s="14"/>
    </row>
    <row r="375" spans="2:20" ht="12.5">
      <c r="B375" s="14"/>
      <c r="C375" s="10"/>
      <c r="D375" s="10"/>
      <c r="E375" s="61"/>
      <c r="F375" s="14"/>
      <c r="G375" s="14"/>
      <c r="H375" s="53"/>
      <c r="I375" s="33"/>
      <c r="J375" s="54"/>
      <c r="K375" s="55"/>
      <c r="L375" s="42"/>
      <c r="M375" s="56"/>
      <c r="O375" s="33"/>
      <c r="P375" s="14"/>
      <c r="T375" s="14"/>
    </row>
    <row r="376" spans="2:20" ht="12.5">
      <c r="B376" s="14"/>
      <c r="C376" s="10"/>
      <c r="D376" s="10"/>
      <c r="E376" s="61"/>
      <c r="F376" s="14"/>
      <c r="G376" s="14"/>
      <c r="H376" s="53"/>
      <c r="I376" s="33"/>
      <c r="J376" s="54"/>
      <c r="K376" s="55"/>
      <c r="L376" s="42"/>
      <c r="M376" s="56"/>
      <c r="O376" s="33"/>
      <c r="P376" s="14"/>
      <c r="T376" s="14"/>
    </row>
    <row r="377" spans="2:20" ht="12.5">
      <c r="B377" s="14"/>
      <c r="C377" s="10"/>
      <c r="D377" s="10"/>
      <c r="E377" s="61"/>
      <c r="F377" s="14"/>
      <c r="G377" s="14"/>
      <c r="H377" s="53"/>
      <c r="I377" s="33"/>
      <c r="J377" s="54"/>
      <c r="K377" s="55"/>
      <c r="L377" s="42"/>
      <c r="M377" s="56"/>
      <c r="O377" s="33"/>
      <c r="P377" s="14"/>
      <c r="T377" s="14"/>
    </row>
    <row r="378" spans="2:20" ht="12.5">
      <c r="B378" s="14"/>
      <c r="C378" s="10"/>
      <c r="D378" s="10"/>
      <c r="E378" s="61"/>
      <c r="F378" s="14"/>
      <c r="G378" s="14"/>
      <c r="H378" s="53"/>
      <c r="I378" s="33"/>
      <c r="J378" s="54"/>
      <c r="K378" s="55"/>
      <c r="L378" s="42"/>
      <c r="M378" s="56"/>
      <c r="O378" s="33"/>
      <c r="P378" s="14"/>
      <c r="T378" s="14"/>
    </row>
    <row r="379" spans="2:20" ht="12.5">
      <c r="B379" s="14"/>
      <c r="C379" s="10"/>
      <c r="D379" s="10"/>
      <c r="E379" s="61"/>
      <c r="F379" s="14"/>
      <c r="G379" s="14"/>
      <c r="H379" s="53"/>
      <c r="I379" s="33"/>
      <c r="J379" s="54"/>
      <c r="K379" s="55"/>
      <c r="L379" s="42"/>
      <c r="M379" s="56"/>
      <c r="O379" s="33"/>
      <c r="P379" s="14"/>
      <c r="T379" s="14"/>
    </row>
    <row r="380" spans="2:20" ht="12.5">
      <c r="B380" s="14"/>
      <c r="C380" s="10"/>
      <c r="D380" s="10"/>
      <c r="E380" s="61"/>
      <c r="F380" s="14"/>
      <c r="G380" s="14"/>
      <c r="H380" s="53"/>
      <c r="I380" s="33"/>
      <c r="J380" s="54"/>
      <c r="K380" s="55"/>
      <c r="L380" s="42"/>
      <c r="M380" s="56"/>
      <c r="O380" s="33"/>
      <c r="P380" s="14"/>
      <c r="T380" s="14"/>
    </row>
    <row r="381" spans="2:20" ht="12.5">
      <c r="B381" s="14"/>
      <c r="C381" s="10"/>
      <c r="D381" s="10"/>
      <c r="E381" s="61"/>
      <c r="F381" s="14"/>
      <c r="G381" s="14"/>
      <c r="H381" s="53"/>
      <c r="I381" s="33"/>
      <c r="J381" s="54"/>
      <c r="K381" s="55"/>
      <c r="L381" s="42"/>
      <c r="M381" s="56"/>
      <c r="O381" s="33"/>
      <c r="P381" s="14"/>
      <c r="T381" s="14"/>
    </row>
    <row r="382" spans="2:20" ht="12.5">
      <c r="B382" s="14"/>
      <c r="C382" s="10"/>
      <c r="D382" s="10"/>
      <c r="E382" s="61"/>
      <c r="F382" s="14"/>
      <c r="G382" s="14"/>
      <c r="H382" s="53"/>
      <c r="I382" s="33"/>
      <c r="J382" s="54"/>
      <c r="K382" s="55"/>
      <c r="L382" s="42"/>
      <c r="M382" s="56"/>
      <c r="O382" s="33"/>
      <c r="P382" s="14"/>
      <c r="T382" s="14"/>
    </row>
    <row r="383" spans="2:20" ht="12.5">
      <c r="B383" s="14"/>
      <c r="C383" s="10"/>
      <c r="D383" s="10"/>
      <c r="E383" s="61"/>
      <c r="F383" s="14"/>
      <c r="G383" s="14"/>
      <c r="H383" s="53"/>
      <c r="I383" s="33"/>
      <c r="J383" s="54"/>
      <c r="K383" s="55"/>
      <c r="L383" s="42"/>
      <c r="M383" s="56"/>
      <c r="O383" s="33"/>
      <c r="P383" s="14"/>
      <c r="T383" s="14"/>
    </row>
    <row r="384" spans="2:20" ht="12.5">
      <c r="B384" s="14"/>
      <c r="C384" s="10"/>
      <c r="D384" s="10"/>
      <c r="E384" s="61"/>
      <c r="F384" s="14"/>
      <c r="G384" s="14"/>
      <c r="H384" s="53"/>
      <c r="I384" s="33"/>
      <c r="J384" s="54"/>
      <c r="K384" s="55"/>
      <c r="L384" s="42"/>
      <c r="M384" s="56"/>
      <c r="O384" s="33"/>
      <c r="P384" s="14"/>
      <c r="T384" s="14"/>
    </row>
    <row r="385" spans="2:20" ht="12.5">
      <c r="B385" s="14"/>
      <c r="C385" s="10"/>
      <c r="D385" s="10"/>
      <c r="E385" s="61"/>
      <c r="F385" s="14"/>
      <c r="G385" s="14"/>
      <c r="H385" s="53"/>
      <c r="I385" s="33"/>
      <c r="J385" s="54"/>
      <c r="K385" s="55"/>
      <c r="L385" s="42"/>
      <c r="M385" s="56"/>
      <c r="O385" s="33"/>
      <c r="P385" s="14"/>
      <c r="T385" s="14"/>
    </row>
    <row r="386" spans="2:20" ht="12.5">
      <c r="B386" s="14"/>
      <c r="C386" s="10"/>
      <c r="D386" s="10"/>
      <c r="E386" s="61"/>
      <c r="F386" s="14"/>
      <c r="G386" s="14"/>
      <c r="H386" s="53"/>
      <c r="I386" s="33"/>
      <c r="J386" s="54"/>
      <c r="K386" s="55"/>
      <c r="L386" s="42"/>
      <c r="M386" s="56"/>
      <c r="O386" s="33"/>
      <c r="P386" s="14"/>
      <c r="T386" s="14"/>
    </row>
    <row r="387" spans="2:20" ht="12.5">
      <c r="B387" s="14"/>
      <c r="C387" s="10"/>
      <c r="D387" s="10"/>
      <c r="E387" s="61"/>
      <c r="F387" s="14"/>
      <c r="G387" s="14"/>
      <c r="H387" s="53"/>
      <c r="I387" s="33"/>
      <c r="J387" s="54"/>
      <c r="K387" s="55"/>
      <c r="L387" s="42"/>
      <c r="M387" s="56"/>
      <c r="O387" s="33"/>
      <c r="P387" s="14"/>
      <c r="T387" s="14"/>
    </row>
    <row r="388" spans="2:20" ht="12.5">
      <c r="B388" s="14"/>
      <c r="C388" s="10"/>
      <c r="D388" s="10"/>
      <c r="E388" s="61"/>
      <c r="F388" s="14"/>
      <c r="G388" s="14"/>
      <c r="H388" s="53"/>
      <c r="I388" s="33"/>
      <c r="J388" s="54"/>
      <c r="K388" s="55"/>
      <c r="L388" s="42"/>
      <c r="M388" s="56"/>
      <c r="O388" s="33"/>
      <c r="P388" s="14"/>
      <c r="T388" s="14"/>
    </row>
    <row r="389" spans="2:20" ht="12.5">
      <c r="B389" s="14"/>
      <c r="C389" s="10"/>
      <c r="D389" s="10"/>
      <c r="E389" s="61"/>
      <c r="F389" s="14"/>
      <c r="G389" s="14"/>
      <c r="H389" s="53"/>
      <c r="I389" s="33"/>
      <c r="J389" s="54"/>
      <c r="K389" s="55"/>
      <c r="L389" s="42"/>
      <c r="M389" s="56"/>
      <c r="O389" s="33"/>
      <c r="P389" s="14"/>
      <c r="T389" s="14"/>
    </row>
    <row r="390" spans="2:20" ht="12.5">
      <c r="B390" s="14"/>
      <c r="C390" s="10"/>
      <c r="D390" s="10"/>
      <c r="E390" s="61"/>
      <c r="F390" s="14"/>
      <c r="G390" s="14"/>
      <c r="H390" s="53"/>
      <c r="I390" s="33"/>
      <c r="J390" s="54"/>
      <c r="K390" s="55"/>
      <c r="L390" s="42"/>
      <c r="M390" s="56"/>
      <c r="O390" s="33"/>
      <c r="P390" s="14"/>
      <c r="T390" s="14"/>
    </row>
    <row r="391" spans="2:20" ht="12.5">
      <c r="B391" s="14"/>
      <c r="C391" s="10"/>
      <c r="D391" s="10"/>
      <c r="E391" s="61"/>
      <c r="F391" s="14"/>
      <c r="G391" s="14"/>
      <c r="H391" s="53"/>
      <c r="I391" s="33"/>
      <c r="J391" s="54"/>
      <c r="K391" s="55"/>
      <c r="L391" s="42"/>
      <c r="M391" s="56"/>
      <c r="O391" s="33"/>
      <c r="P391" s="14"/>
      <c r="T391" s="14"/>
    </row>
    <row r="392" spans="2:20" ht="12.5">
      <c r="B392" s="14"/>
      <c r="C392" s="10"/>
      <c r="D392" s="10"/>
      <c r="E392" s="61"/>
      <c r="F392" s="14"/>
      <c r="G392" s="14"/>
      <c r="H392" s="53"/>
      <c r="I392" s="33"/>
      <c r="J392" s="54"/>
      <c r="K392" s="55"/>
      <c r="L392" s="42"/>
      <c r="M392" s="56"/>
      <c r="O392" s="33"/>
      <c r="P392" s="14"/>
      <c r="T392" s="14"/>
    </row>
    <row r="393" spans="2:20" ht="12.5">
      <c r="B393" s="14"/>
      <c r="C393" s="10"/>
      <c r="D393" s="10"/>
      <c r="E393" s="61"/>
      <c r="F393" s="14"/>
      <c r="G393" s="14"/>
      <c r="H393" s="53"/>
      <c r="I393" s="33"/>
      <c r="J393" s="54"/>
      <c r="K393" s="55"/>
      <c r="L393" s="42"/>
      <c r="M393" s="56"/>
      <c r="O393" s="33"/>
      <c r="P393" s="14"/>
      <c r="T393" s="14"/>
    </row>
    <row r="394" spans="2:20" ht="12.5">
      <c r="B394" s="14"/>
      <c r="C394" s="10"/>
      <c r="D394" s="10"/>
      <c r="E394" s="61"/>
      <c r="F394" s="14"/>
      <c r="G394" s="14"/>
      <c r="H394" s="53"/>
      <c r="I394" s="33"/>
      <c r="J394" s="54"/>
      <c r="K394" s="55"/>
      <c r="L394" s="42"/>
      <c r="M394" s="56"/>
      <c r="O394" s="33"/>
      <c r="P394" s="14"/>
      <c r="T394" s="14"/>
    </row>
    <row r="395" spans="2:20" ht="12.5">
      <c r="B395" s="14"/>
      <c r="C395" s="10"/>
      <c r="D395" s="10"/>
      <c r="E395" s="61"/>
      <c r="F395" s="14"/>
      <c r="G395" s="14"/>
      <c r="H395" s="53"/>
      <c r="I395" s="33"/>
      <c r="J395" s="54"/>
      <c r="K395" s="55"/>
      <c r="L395" s="42"/>
      <c r="M395" s="56"/>
      <c r="O395" s="33"/>
      <c r="P395" s="14"/>
      <c r="T395" s="14"/>
    </row>
    <row r="396" spans="2:20" ht="12.5">
      <c r="B396" s="14"/>
      <c r="C396" s="10"/>
      <c r="D396" s="10"/>
      <c r="E396" s="61"/>
      <c r="F396" s="14"/>
      <c r="G396" s="14"/>
      <c r="H396" s="53"/>
      <c r="I396" s="33"/>
      <c r="J396" s="54"/>
      <c r="K396" s="55"/>
      <c r="L396" s="42"/>
      <c r="M396" s="56"/>
      <c r="O396" s="33"/>
      <c r="P396" s="14"/>
      <c r="T396" s="14"/>
    </row>
    <row r="397" spans="2:20" ht="12.5">
      <c r="B397" s="14"/>
      <c r="C397" s="10"/>
      <c r="D397" s="10"/>
      <c r="E397" s="61"/>
      <c r="F397" s="14"/>
      <c r="G397" s="14"/>
      <c r="H397" s="53"/>
      <c r="I397" s="33"/>
      <c r="J397" s="54"/>
      <c r="K397" s="55"/>
      <c r="L397" s="42"/>
      <c r="M397" s="56"/>
      <c r="O397" s="33"/>
      <c r="P397" s="14"/>
      <c r="T397" s="14"/>
    </row>
    <row r="398" spans="2:20" ht="12.5">
      <c r="B398" s="14"/>
      <c r="C398" s="10"/>
      <c r="D398" s="10"/>
      <c r="E398" s="61"/>
      <c r="F398" s="14"/>
      <c r="G398" s="14"/>
      <c r="H398" s="53"/>
      <c r="I398" s="33"/>
      <c r="J398" s="54"/>
      <c r="K398" s="55"/>
      <c r="L398" s="42"/>
      <c r="M398" s="56"/>
      <c r="O398" s="33"/>
      <c r="P398" s="14"/>
      <c r="T398" s="14"/>
    </row>
    <row r="399" spans="2:20" ht="12.5">
      <c r="B399" s="14"/>
      <c r="C399" s="10"/>
      <c r="D399" s="10"/>
      <c r="E399" s="61"/>
      <c r="F399" s="14"/>
      <c r="G399" s="14"/>
      <c r="H399" s="53"/>
      <c r="I399" s="33"/>
      <c r="J399" s="54"/>
      <c r="K399" s="55"/>
      <c r="L399" s="42"/>
      <c r="M399" s="56"/>
      <c r="O399" s="33"/>
      <c r="P399" s="14"/>
      <c r="T399" s="14"/>
    </row>
    <row r="400" spans="2:20" ht="12.5">
      <c r="B400" s="14"/>
      <c r="C400" s="10"/>
      <c r="D400" s="10"/>
      <c r="E400" s="61"/>
      <c r="F400" s="14"/>
      <c r="G400" s="14"/>
      <c r="H400" s="53"/>
      <c r="I400" s="33"/>
      <c r="J400" s="54"/>
      <c r="K400" s="55"/>
      <c r="L400" s="42"/>
      <c r="M400" s="56"/>
      <c r="O400" s="33"/>
      <c r="P400" s="14"/>
      <c r="T400" s="14"/>
    </row>
    <row r="401" spans="2:20" ht="12.5">
      <c r="B401" s="14"/>
      <c r="C401" s="10"/>
      <c r="D401" s="10"/>
      <c r="E401" s="61"/>
      <c r="F401" s="14"/>
      <c r="G401" s="14"/>
      <c r="H401" s="53"/>
      <c r="I401" s="33"/>
      <c r="J401" s="54"/>
      <c r="K401" s="55"/>
      <c r="L401" s="42"/>
      <c r="M401" s="56"/>
      <c r="O401" s="33"/>
      <c r="P401" s="14"/>
      <c r="T401" s="14"/>
    </row>
    <row r="402" spans="2:20" ht="12.5">
      <c r="B402" s="14"/>
      <c r="C402" s="10"/>
      <c r="D402" s="10"/>
      <c r="E402" s="61"/>
      <c r="F402" s="14"/>
      <c r="G402" s="14"/>
      <c r="H402" s="53"/>
      <c r="I402" s="33"/>
      <c r="J402" s="54"/>
      <c r="K402" s="55"/>
      <c r="L402" s="42"/>
      <c r="M402" s="56"/>
      <c r="O402" s="33"/>
      <c r="P402" s="14"/>
      <c r="T402" s="14"/>
    </row>
    <row r="403" spans="2:20" ht="12.5">
      <c r="B403" s="14"/>
      <c r="C403" s="10"/>
      <c r="D403" s="10"/>
      <c r="E403" s="61"/>
      <c r="F403" s="14"/>
      <c r="G403" s="14"/>
      <c r="H403" s="53"/>
      <c r="I403" s="33"/>
      <c r="J403" s="54"/>
      <c r="K403" s="55"/>
      <c r="L403" s="42"/>
      <c r="M403" s="56"/>
      <c r="O403" s="33"/>
      <c r="P403" s="14"/>
      <c r="T403" s="14"/>
    </row>
    <row r="404" spans="2:20" ht="12.5">
      <c r="B404" s="14"/>
      <c r="C404" s="10"/>
      <c r="D404" s="10"/>
      <c r="E404" s="61"/>
      <c r="F404" s="14"/>
      <c r="G404" s="14"/>
      <c r="H404" s="53"/>
      <c r="I404" s="33"/>
      <c r="J404" s="54"/>
      <c r="K404" s="55"/>
      <c r="L404" s="42"/>
      <c r="M404" s="56"/>
      <c r="O404" s="33"/>
      <c r="P404" s="14"/>
      <c r="T404" s="14"/>
    </row>
    <row r="405" spans="2:20" ht="12.5">
      <c r="B405" s="14"/>
      <c r="C405" s="10"/>
      <c r="D405" s="10"/>
      <c r="E405" s="61"/>
      <c r="F405" s="14"/>
      <c r="G405" s="14"/>
      <c r="H405" s="53"/>
      <c r="I405" s="33"/>
      <c r="J405" s="54"/>
      <c r="K405" s="55"/>
      <c r="L405" s="42"/>
      <c r="M405" s="56"/>
      <c r="O405" s="33"/>
      <c r="P405" s="14"/>
      <c r="T405" s="14"/>
    </row>
    <row r="406" spans="2:20" ht="12.5">
      <c r="B406" s="14"/>
      <c r="C406" s="10"/>
      <c r="D406" s="10"/>
      <c r="E406" s="61"/>
      <c r="F406" s="14"/>
      <c r="G406" s="14"/>
      <c r="H406" s="53"/>
      <c r="I406" s="33"/>
      <c r="J406" s="54"/>
      <c r="K406" s="55"/>
      <c r="L406" s="42"/>
      <c r="M406" s="56"/>
      <c r="O406" s="33"/>
      <c r="P406" s="14"/>
      <c r="T406" s="14"/>
    </row>
    <row r="407" spans="2:20" ht="12.5">
      <c r="B407" s="14"/>
      <c r="C407" s="10"/>
      <c r="D407" s="10"/>
      <c r="E407" s="61"/>
      <c r="F407" s="14"/>
      <c r="G407" s="14"/>
      <c r="H407" s="53"/>
      <c r="I407" s="33"/>
      <c r="J407" s="54"/>
      <c r="K407" s="55"/>
      <c r="L407" s="42"/>
      <c r="M407" s="56"/>
      <c r="O407" s="33"/>
      <c r="P407" s="14"/>
      <c r="T407" s="14"/>
    </row>
    <row r="408" spans="2:20" ht="12.5">
      <c r="B408" s="14"/>
      <c r="C408" s="10"/>
      <c r="D408" s="10"/>
      <c r="E408" s="61"/>
      <c r="F408" s="14"/>
      <c r="G408" s="14"/>
      <c r="H408" s="53"/>
      <c r="I408" s="33"/>
      <c r="J408" s="54"/>
      <c r="K408" s="55"/>
      <c r="L408" s="42"/>
      <c r="M408" s="56"/>
      <c r="O408" s="33"/>
      <c r="P408" s="14"/>
      <c r="T408" s="14"/>
    </row>
    <row r="409" spans="2:20" ht="12.5">
      <c r="B409" s="14"/>
      <c r="C409" s="10"/>
      <c r="D409" s="10"/>
      <c r="E409" s="61"/>
      <c r="F409" s="14"/>
      <c r="G409" s="14"/>
      <c r="H409" s="53"/>
      <c r="I409" s="33"/>
      <c r="J409" s="54"/>
      <c r="K409" s="55"/>
      <c r="L409" s="42"/>
      <c r="M409" s="56"/>
      <c r="O409" s="33"/>
      <c r="P409" s="14"/>
      <c r="T409" s="14"/>
    </row>
    <row r="410" spans="2:20" ht="12.5">
      <c r="B410" s="14"/>
      <c r="C410" s="10"/>
      <c r="D410" s="10"/>
      <c r="E410" s="61"/>
      <c r="F410" s="14"/>
      <c r="G410" s="14"/>
      <c r="H410" s="53"/>
      <c r="I410" s="33"/>
      <c r="J410" s="54"/>
      <c r="K410" s="55"/>
      <c r="L410" s="42"/>
      <c r="M410" s="56"/>
      <c r="O410" s="33"/>
      <c r="P410" s="14"/>
      <c r="T410" s="14"/>
    </row>
    <row r="411" spans="2:20" ht="12.5">
      <c r="B411" s="14"/>
      <c r="C411" s="10"/>
      <c r="D411" s="10"/>
      <c r="E411" s="61"/>
      <c r="F411" s="14"/>
      <c r="G411" s="14"/>
      <c r="H411" s="53"/>
      <c r="I411" s="33"/>
      <c r="J411" s="54"/>
      <c r="K411" s="55"/>
      <c r="L411" s="42"/>
      <c r="M411" s="56"/>
      <c r="O411" s="33"/>
      <c r="P411" s="14"/>
      <c r="T411" s="14"/>
    </row>
    <row r="412" spans="2:20" ht="12.5">
      <c r="B412" s="14"/>
      <c r="C412" s="10"/>
      <c r="D412" s="10"/>
      <c r="E412" s="61"/>
      <c r="F412" s="14"/>
      <c r="G412" s="14"/>
      <c r="H412" s="53"/>
      <c r="I412" s="33"/>
      <c r="J412" s="54"/>
      <c r="K412" s="55"/>
      <c r="L412" s="42"/>
      <c r="M412" s="56"/>
      <c r="O412" s="33"/>
      <c r="P412" s="14"/>
      <c r="T412" s="14"/>
    </row>
    <row r="413" spans="2:20" ht="12.5">
      <c r="B413" s="14"/>
      <c r="C413" s="10"/>
      <c r="D413" s="10"/>
      <c r="E413" s="61"/>
      <c r="F413" s="14"/>
      <c r="G413" s="14"/>
      <c r="H413" s="53"/>
      <c r="I413" s="33"/>
      <c r="J413" s="54"/>
      <c r="K413" s="55"/>
      <c r="L413" s="42"/>
      <c r="M413" s="56"/>
      <c r="O413" s="33"/>
      <c r="P413" s="14"/>
      <c r="T413" s="14"/>
    </row>
    <row r="414" spans="2:20" ht="12.5">
      <c r="B414" s="14"/>
      <c r="C414" s="10"/>
      <c r="D414" s="10"/>
      <c r="E414" s="61"/>
      <c r="F414" s="14"/>
      <c r="G414" s="14"/>
      <c r="H414" s="53"/>
      <c r="I414" s="33"/>
      <c r="J414" s="54"/>
      <c r="K414" s="55"/>
      <c r="L414" s="42"/>
      <c r="M414" s="56"/>
      <c r="O414" s="33"/>
      <c r="P414" s="14"/>
      <c r="T414" s="14"/>
    </row>
    <row r="415" spans="2:20" ht="12.5">
      <c r="B415" s="14"/>
      <c r="C415" s="10"/>
      <c r="D415" s="10"/>
      <c r="E415" s="61"/>
      <c r="F415" s="14"/>
      <c r="G415" s="14"/>
      <c r="H415" s="53"/>
      <c r="I415" s="33"/>
      <c r="J415" s="54"/>
      <c r="K415" s="55"/>
      <c r="L415" s="42"/>
      <c r="M415" s="56"/>
      <c r="O415" s="33"/>
      <c r="P415" s="14"/>
      <c r="T415" s="14"/>
    </row>
    <row r="416" spans="2:20" ht="12.5">
      <c r="B416" s="14"/>
      <c r="C416" s="10"/>
      <c r="D416" s="10"/>
      <c r="E416" s="61"/>
      <c r="F416" s="14"/>
      <c r="G416" s="14"/>
      <c r="H416" s="53"/>
      <c r="I416" s="33"/>
      <c r="J416" s="54"/>
      <c r="K416" s="55"/>
      <c r="L416" s="42"/>
      <c r="M416" s="56"/>
      <c r="O416" s="33"/>
      <c r="P416" s="14"/>
      <c r="T416" s="14"/>
    </row>
    <row r="417" spans="2:20" ht="12.5">
      <c r="B417" s="14"/>
      <c r="C417" s="10"/>
      <c r="D417" s="10"/>
      <c r="E417" s="61"/>
      <c r="F417" s="14"/>
      <c r="G417" s="14"/>
      <c r="H417" s="53"/>
      <c r="I417" s="33"/>
      <c r="J417" s="54"/>
      <c r="K417" s="55"/>
      <c r="L417" s="42"/>
      <c r="M417" s="56"/>
      <c r="O417" s="33"/>
      <c r="P417" s="14"/>
      <c r="T417" s="14"/>
    </row>
    <row r="418" spans="2:20" ht="12.5">
      <c r="B418" s="14"/>
      <c r="C418" s="10"/>
      <c r="D418" s="10"/>
      <c r="E418" s="61"/>
      <c r="F418" s="14"/>
      <c r="G418" s="14"/>
      <c r="H418" s="53"/>
      <c r="I418" s="33"/>
      <c r="J418" s="54"/>
      <c r="K418" s="55"/>
      <c r="L418" s="42"/>
      <c r="M418" s="56"/>
      <c r="O418" s="33"/>
      <c r="P418" s="14"/>
      <c r="T418" s="14"/>
    </row>
    <row r="419" spans="2:20" ht="12.5">
      <c r="B419" s="14"/>
      <c r="C419" s="10"/>
      <c r="D419" s="10"/>
      <c r="E419" s="61"/>
      <c r="F419" s="14"/>
      <c r="G419" s="14"/>
      <c r="H419" s="53"/>
      <c r="I419" s="33"/>
      <c r="J419" s="54"/>
      <c r="K419" s="55"/>
      <c r="L419" s="42"/>
      <c r="M419" s="56"/>
      <c r="O419" s="33"/>
      <c r="P419" s="14"/>
      <c r="T419" s="14"/>
    </row>
    <row r="420" spans="2:20" ht="12.5">
      <c r="B420" s="14"/>
      <c r="C420" s="10"/>
      <c r="D420" s="10"/>
      <c r="E420" s="61"/>
      <c r="F420" s="14"/>
      <c r="G420" s="14"/>
      <c r="H420" s="53"/>
      <c r="I420" s="33"/>
      <c r="J420" s="54"/>
      <c r="K420" s="55"/>
      <c r="L420" s="42"/>
      <c r="M420" s="56"/>
      <c r="O420" s="33"/>
      <c r="P420" s="14"/>
      <c r="T420" s="14"/>
    </row>
    <row r="421" spans="2:20" ht="12.5">
      <c r="B421" s="14"/>
      <c r="C421" s="10"/>
      <c r="D421" s="10"/>
      <c r="E421" s="61"/>
      <c r="F421" s="14"/>
      <c r="G421" s="14"/>
      <c r="H421" s="53"/>
      <c r="I421" s="33"/>
      <c r="J421" s="54"/>
      <c r="K421" s="55"/>
      <c r="L421" s="42"/>
      <c r="M421" s="56"/>
      <c r="O421" s="33"/>
      <c r="P421" s="14"/>
      <c r="T421" s="14"/>
    </row>
    <row r="422" spans="2:20" ht="12.5">
      <c r="B422" s="14"/>
      <c r="C422" s="10"/>
      <c r="D422" s="10"/>
      <c r="E422" s="61"/>
      <c r="F422" s="14"/>
      <c r="G422" s="14"/>
      <c r="H422" s="53"/>
      <c r="I422" s="33"/>
      <c r="J422" s="54"/>
      <c r="K422" s="55"/>
      <c r="L422" s="42"/>
      <c r="M422" s="56"/>
      <c r="O422" s="33"/>
      <c r="P422" s="14"/>
      <c r="T422" s="14"/>
    </row>
    <row r="423" spans="2:20" ht="12.5">
      <c r="B423" s="14"/>
      <c r="C423" s="10"/>
      <c r="D423" s="10"/>
      <c r="E423" s="61"/>
      <c r="F423" s="14"/>
      <c r="G423" s="14"/>
      <c r="H423" s="53"/>
      <c r="I423" s="33"/>
      <c r="J423" s="54"/>
      <c r="K423" s="55"/>
      <c r="L423" s="42"/>
      <c r="M423" s="56"/>
      <c r="O423" s="33"/>
      <c r="P423" s="14"/>
      <c r="T423" s="14"/>
    </row>
    <row r="424" spans="2:20" ht="12.5">
      <c r="B424" s="14"/>
      <c r="C424" s="10"/>
      <c r="D424" s="10"/>
      <c r="E424" s="61"/>
      <c r="F424" s="14"/>
      <c r="G424" s="14"/>
      <c r="H424" s="53"/>
      <c r="I424" s="33"/>
      <c r="J424" s="54"/>
      <c r="K424" s="55"/>
      <c r="L424" s="42"/>
      <c r="M424" s="56"/>
      <c r="O424" s="33"/>
      <c r="P424" s="14"/>
      <c r="T424" s="14"/>
    </row>
    <row r="425" spans="2:20" ht="12.5">
      <c r="B425" s="14"/>
      <c r="C425" s="10"/>
      <c r="D425" s="10"/>
      <c r="E425" s="61"/>
      <c r="F425" s="14"/>
      <c r="G425" s="14"/>
      <c r="H425" s="53"/>
      <c r="I425" s="33"/>
      <c r="J425" s="54"/>
      <c r="K425" s="55"/>
      <c r="L425" s="42"/>
      <c r="M425" s="56"/>
      <c r="O425" s="33"/>
      <c r="P425" s="14"/>
      <c r="T425" s="14"/>
    </row>
    <row r="426" spans="2:20" ht="12.5">
      <c r="B426" s="14"/>
      <c r="C426" s="10"/>
      <c r="D426" s="10"/>
      <c r="E426" s="61"/>
      <c r="F426" s="14"/>
      <c r="G426" s="14"/>
      <c r="H426" s="53"/>
      <c r="I426" s="33"/>
      <c r="J426" s="54"/>
      <c r="K426" s="55"/>
      <c r="L426" s="42"/>
      <c r="M426" s="56"/>
      <c r="O426" s="33"/>
      <c r="P426" s="14"/>
      <c r="T426" s="14"/>
    </row>
    <row r="427" spans="2:20" ht="12.5">
      <c r="B427" s="14"/>
      <c r="C427" s="10"/>
      <c r="D427" s="10"/>
      <c r="E427" s="61"/>
      <c r="F427" s="14"/>
      <c r="G427" s="14"/>
      <c r="H427" s="53"/>
      <c r="I427" s="33"/>
      <c r="J427" s="54"/>
      <c r="K427" s="55"/>
      <c r="L427" s="42"/>
      <c r="M427" s="56"/>
      <c r="O427" s="33"/>
      <c r="P427" s="14"/>
      <c r="T427" s="14"/>
    </row>
    <row r="428" spans="2:20" ht="12.5">
      <c r="B428" s="14"/>
      <c r="C428" s="10"/>
      <c r="D428" s="10"/>
      <c r="E428" s="61"/>
      <c r="F428" s="14"/>
      <c r="G428" s="14"/>
      <c r="H428" s="53"/>
      <c r="I428" s="33"/>
      <c r="J428" s="54"/>
      <c r="K428" s="55"/>
      <c r="L428" s="42"/>
      <c r="M428" s="56"/>
      <c r="O428" s="33"/>
      <c r="P428" s="14"/>
      <c r="T428" s="14"/>
    </row>
    <row r="429" spans="2:20" ht="12.5">
      <c r="B429" s="14"/>
      <c r="C429" s="10"/>
      <c r="D429" s="10"/>
      <c r="E429" s="61"/>
      <c r="F429" s="14"/>
      <c r="G429" s="14"/>
      <c r="H429" s="53"/>
      <c r="I429" s="33"/>
      <c r="J429" s="54"/>
      <c r="K429" s="55"/>
      <c r="L429" s="42"/>
      <c r="M429" s="56"/>
      <c r="O429" s="33"/>
      <c r="P429" s="14"/>
      <c r="T429" s="14"/>
    </row>
    <row r="430" spans="2:20" ht="12.5">
      <c r="B430" s="14"/>
      <c r="C430" s="10"/>
      <c r="D430" s="10"/>
      <c r="E430" s="61"/>
      <c r="F430" s="14"/>
      <c r="G430" s="14"/>
      <c r="H430" s="53"/>
      <c r="I430" s="33"/>
      <c r="J430" s="54"/>
      <c r="K430" s="55"/>
      <c r="L430" s="42"/>
      <c r="M430" s="56"/>
      <c r="O430" s="33"/>
      <c r="P430" s="14"/>
      <c r="T430" s="14"/>
    </row>
    <row r="431" spans="2:20" ht="12.5">
      <c r="B431" s="14"/>
      <c r="C431" s="10"/>
      <c r="D431" s="10"/>
      <c r="E431" s="61"/>
      <c r="F431" s="14"/>
      <c r="G431" s="14"/>
      <c r="H431" s="53"/>
      <c r="I431" s="33"/>
      <c r="J431" s="54"/>
      <c r="K431" s="55"/>
      <c r="L431" s="42"/>
      <c r="M431" s="56"/>
      <c r="O431" s="33"/>
      <c r="P431" s="14"/>
      <c r="T431" s="14"/>
    </row>
    <row r="432" spans="2:20" ht="12.5">
      <c r="B432" s="14"/>
      <c r="C432" s="10"/>
      <c r="D432" s="10"/>
      <c r="E432" s="61"/>
      <c r="F432" s="14"/>
      <c r="G432" s="14"/>
      <c r="H432" s="53"/>
      <c r="I432" s="33"/>
      <c r="J432" s="54"/>
      <c r="K432" s="55"/>
      <c r="L432" s="42"/>
      <c r="M432" s="56"/>
      <c r="O432" s="33"/>
      <c r="P432" s="14"/>
      <c r="T432" s="14"/>
    </row>
    <row r="433" spans="2:20" ht="12.5">
      <c r="B433" s="14"/>
      <c r="C433" s="10"/>
      <c r="D433" s="10"/>
      <c r="E433" s="61"/>
      <c r="F433" s="14"/>
      <c r="G433" s="14"/>
      <c r="H433" s="53"/>
      <c r="I433" s="33"/>
      <c r="J433" s="54"/>
      <c r="K433" s="55"/>
      <c r="L433" s="42"/>
      <c r="M433" s="56"/>
      <c r="O433" s="33"/>
      <c r="P433" s="14"/>
      <c r="T433" s="14"/>
    </row>
    <row r="434" spans="2:20" ht="12.5">
      <c r="B434" s="14"/>
      <c r="C434" s="10"/>
      <c r="D434" s="10"/>
      <c r="E434" s="61"/>
      <c r="F434" s="14"/>
      <c r="G434" s="14"/>
      <c r="H434" s="53"/>
      <c r="I434" s="33"/>
      <c r="J434" s="54"/>
      <c r="K434" s="55"/>
      <c r="L434" s="42"/>
      <c r="M434" s="56"/>
      <c r="O434" s="33"/>
      <c r="P434" s="14"/>
      <c r="T434" s="14"/>
    </row>
    <row r="435" spans="2:20" ht="12.5">
      <c r="B435" s="14"/>
      <c r="C435" s="10"/>
      <c r="D435" s="10"/>
      <c r="E435" s="61"/>
      <c r="F435" s="14"/>
      <c r="G435" s="14"/>
      <c r="H435" s="53"/>
      <c r="I435" s="33"/>
      <c r="J435" s="54"/>
      <c r="K435" s="55"/>
      <c r="L435" s="42"/>
      <c r="M435" s="56"/>
      <c r="O435" s="33"/>
      <c r="P435" s="14"/>
      <c r="T435" s="14"/>
    </row>
    <row r="436" spans="2:20" ht="12.5">
      <c r="B436" s="14"/>
      <c r="C436" s="10"/>
      <c r="D436" s="10"/>
      <c r="E436" s="61"/>
      <c r="F436" s="14"/>
      <c r="G436" s="14"/>
      <c r="H436" s="53"/>
      <c r="I436" s="33"/>
      <c r="J436" s="54"/>
      <c r="K436" s="55"/>
      <c r="L436" s="42"/>
      <c r="M436" s="56"/>
      <c r="O436" s="33"/>
      <c r="P436" s="14"/>
      <c r="T436" s="14"/>
    </row>
    <row r="437" spans="2:20" ht="12.5">
      <c r="B437" s="14"/>
      <c r="C437" s="10"/>
      <c r="D437" s="10"/>
      <c r="E437" s="61"/>
      <c r="F437" s="14"/>
      <c r="G437" s="14"/>
      <c r="H437" s="53"/>
      <c r="I437" s="33"/>
      <c r="J437" s="54"/>
      <c r="K437" s="55"/>
      <c r="L437" s="42"/>
      <c r="M437" s="56"/>
      <c r="O437" s="33"/>
      <c r="P437" s="14"/>
      <c r="T437" s="14"/>
    </row>
    <row r="438" spans="2:20" ht="12.5">
      <c r="B438" s="14"/>
      <c r="C438" s="10"/>
      <c r="D438" s="10"/>
      <c r="E438" s="61"/>
      <c r="F438" s="14"/>
      <c r="G438" s="14"/>
      <c r="H438" s="53"/>
      <c r="I438" s="33"/>
      <c r="J438" s="54"/>
      <c r="K438" s="55"/>
      <c r="L438" s="42"/>
      <c r="M438" s="56"/>
      <c r="O438" s="33"/>
      <c r="P438" s="14"/>
      <c r="T438" s="14"/>
    </row>
    <row r="439" spans="2:20" ht="12.5">
      <c r="B439" s="14"/>
      <c r="C439" s="10"/>
      <c r="D439" s="10"/>
      <c r="E439" s="61"/>
      <c r="F439" s="14"/>
      <c r="G439" s="14"/>
      <c r="H439" s="53"/>
      <c r="I439" s="33"/>
      <c r="J439" s="54"/>
      <c r="K439" s="55"/>
      <c r="L439" s="42"/>
      <c r="M439" s="56"/>
      <c r="O439" s="33"/>
      <c r="P439" s="14"/>
      <c r="T439" s="14"/>
    </row>
    <row r="440" spans="2:20" ht="12.5">
      <c r="B440" s="14"/>
      <c r="C440" s="10"/>
      <c r="D440" s="10"/>
      <c r="E440" s="61"/>
      <c r="F440" s="14"/>
      <c r="G440" s="14"/>
      <c r="H440" s="53"/>
      <c r="I440" s="33"/>
      <c r="J440" s="54"/>
      <c r="K440" s="55"/>
      <c r="L440" s="42"/>
      <c r="M440" s="56"/>
      <c r="O440" s="33"/>
      <c r="P440" s="14"/>
      <c r="T440" s="14"/>
    </row>
    <row r="441" spans="2:20" ht="12.5">
      <c r="B441" s="14"/>
      <c r="C441" s="10"/>
      <c r="D441" s="10"/>
      <c r="E441" s="61"/>
      <c r="F441" s="14"/>
      <c r="G441" s="14"/>
      <c r="H441" s="53"/>
      <c r="I441" s="33"/>
      <c r="J441" s="54"/>
      <c r="K441" s="55"/>
      <c r="L441" s="42"/>
      <c r="M441" s="56"/>
      <c r="O441" s="33"/>
      <c r="P441" s="14"/>
      <c r="T441" s="14"/>
    </row>
    <row r="442" spans="2:20" ht="12.5">
      <c r="B442" s="14"/>
      <c r="C442" s="10"/>
      <c r="D442" s="10"/>
      <c r="E442" s="61"/>
      <c r="F442" s="14"/>
      <c r="G442" s="14"/>
      <c r="H442" s="53"/>
      <c r="I442" s="33"/>
      <c r="J442" s="54"/>
      <c r="K442" s="55"/>
      <c r="L442" s="42"/>
      <c r="M442" s="56"/>
      <c r="O442" s="33"/>
      <c r="P442" s="14"/>
      <c r="T442" s="14"/>
    </row>
    <row r="443" spans="2:20" ht="12.5">
      <c r="B443" s="14"/>
      <c r="C443" s="10"/>
      <c r="D443" s="10"/>
      <c r="E443" s="61"/>
      <c r="F443" s="14"/>
      <c r="G443" s="14"/>
      <c r="H443" s="53"/>
      <c r="I443" s="33"/>
      <c r="J443" s="54"/>
      <c r="K443" s="55"/>
      <c r="L443" s="42"/>
      <c r="M443" s="56"/>
      <c r="O443" s="33"/>
      <c r="P443" s="14"/>
      <c r="T443" s="14"/>
    </row>
    <row r="444" spans="2:20" ht="12.5">
      <c r="B444" s="14"/>
      <c r="C444" s="10"/>
      <c r="D444" s="10"/>
      <c r="E444" s="61"/>
      <c r="F444" s="14"/>
      <c r="G444" s="14"/>
      <c r="H444" s="53"/>
      <c r="I444" s="33"/>
      <c r="J444" s="54"/>
      <c r="K444" s="55"/>
      <c r="L444" s="42"/>
      <c r="M444" s="56"/>
      <c r="O444" s="33"/>
      <c r="P444" s="14"/>
      <c r="T444" s="14"/>
    </row>
    <row r="445" spans="2:20" ht="12.5">
      <c r="B445" s="14"/>
      <c r="C445" s="10"/>
      <c r="D445" s="10"/>
      <c r="E445" s="61"/>
      <c r="F445" s="14"/>
      <c r="G445" s="14"/>
      <c r="H445" s="53"/>
      <c r="I445" s="33"/>
      <c r="J445" s="54"/>
      <c r="K445" s="55"/>
      <c r="L445" s="42"/>
      <c r="M445" s="56"/>
      <c r="O445" s="33"/>
      <c r="P445" s="14"/>
      <c r="T445" s="14"/>
    </row>
    <row r="446" spans="2:20" ht="12.5">
      <c r="B446" s="14"/>
      <c r="C446" s="10"/>
      <c r="D446" s="10"/>
      <c r="E446" s="61"/>
      <c r="F446" s="14"/>
      <c r="G446" s="14"/>
      <c r="H446" s="53"/>
      <c r="I446" s="33"/>
      <c r="J446" s="54"/>
      <c r="K446" s="55"/>
      <c r="L446" s="42"/>
      <c r="M446" s="56"/>
      <c r="O446" s="33"/>
      <c r="P446" s="14"/>
      <c r="T446" s="14"/>
    </row>
    <row r="447" spans="2:20" ht="12.5">
      <c r="B447" s="14"/>
      <c r="C447" s="10"/>
      <c r="D447" s="10"/>
      <c r="E447" s="61"/>
      <c r="F447" s="14"/>
      <c r="G447" s="14"/>
      <c r="H447" s="53"/>
      <c r="I447" s="33"/>
      <c r="J447" s="54"/>
      <c r="K447" s="55"/>
      <c r="L447" s="42"/>
      <c r="M447" s="56"/>
      <c r="O447" s="33"/>
      <c r="P447" s="14"/>
      <c r="T447" s="14"/>
    </row>
    <row r="448" spans="2:20" ht="12.5">
      <c r="B448" s="14"/>
      <c r="C448" s="10"/>
      <c r="D448" s="10"/>
      <c r="E448" s="61"/>
      <c r="F448" s="14"/>
      <c r="G448" s="14"/>
      <c r="H448" s="53"/>
      <c r="I448" s="33"/>
      <c r="J448" s="54"/>
      <c r="K448" s="55"/>
      <c r="L448" s="42"/>
      <c r="M448" s="56"/>
      <c r="O448" s="33"/>
      <c r="P448" s="14"/>
      <c r="T448" s="14"/>
    </row>
    <row r="449" spans="2:20" ht="12.5">
      <c r="B449" s="14"/>
      <c r="C449" s="10"/>
      <c r="D449" s="10"/>
      <c r="E449" s="61"/>
      <c r="F449" s="14"/>
      <c r="G449" s="14"/>
      <c r="H449" s="53"/>
      <c r="I449" s="33"/>
      <c r="J449" s="54"/>
      <c r="K449" s="55"/>
      <c r="L449" s="42"/>
      <c r="M449" s="56"/>
      <c r="O449" s="33"/>
      <c r="P449" s="14"/>
      <c r="T449" s="14"/>
    </row>
    <row r="450" spans="2:20" ht="12.5">
      <c r="B450" s="14"/>
      <c r="C450" s="10"/>
      <c r="D450" s="10"/>
      <c r="E450" s="61"/>
      <c r="F450" s="14"/>
      <c r="G450" s="14"/>
      <c r="H450" s="53"/>
      <c r="I450" s="33"/>
      <c r="J450" s="54"/>
      <c r="K450" s="55"/>
      <c r="L450" s="42"/>
      <c r="M450" s="56"/>
      <c r="O450" s="33"/>
      <c r="P450" s="14"/>
      <c r="T450" s="14"/>
    </row>
    <row r="451" spans="2:20" ht="12.5">
      <c r="B451" s="14"/>
      <c r="C451" s="10"/>
      <c r="D451" s="10"/>
      <c r="E451" s="61"/>
      <c r="F451" s="14"/>
      <c r="G451" s="14"/>
      <c r="H451" s="53"/>
      <c r="I451" s="33"/>
      <c r="J451" s="54"/>
      <c r="K451" s="55"/>
      <c r="L451" s="42"/>
      <c r="M451" s="56"/>
      <c r="O451" s="33"/>
      <c r="P451" s="14"/>
      <c r="T451" s="14"/>
    </row>
    <row r="452" spans="2:20" ht="12.5">
      <c r="B452" s="14"/>
      <c r="C452" s="10"/>
      <c r="D452" s="10"/>
      <c r="E452" s="61"/>
      <c r="F452" s="14"/>
      <c r="G452" s="14"/>
      <c r="H452" s="53"/>
      <c r="I452" s="33"/>
      <c r="J452" s="54"/>
      <c r="K452" s="55"/>
      <c r="L452" s="42"/>
      <c r="M452" s="56"/>
      <c r="O452" s="33"/>
      <c r="P452" s="14"/>
      <c r="T452" s="14"/>
    </row>
    <row r="453" spans="2:20" ht="12.5">
      <c r="B453" s="14"/>
      <c r="C453" s="10"/>
      <c r="D453" s="10"/>
      <c r="E453" s="61"/>
      <c r="F453" s="14"/>
      <c r="G453" s="14"/>
      <c r="H453" s="53"/>
      <c r="I453" s="33"/>
      <c r="J453" s="54"/>
      <c r="K453" s="55"/>
      <c r="L453" s="42"/>
      <c r="M453" s="56"/>
      <c r="O453" s="33"/>
      <c r="P453" s="14"/>
      <c r="T453" s="14"/>
    </row>
    <row r="454" spans="2:20" ht="12.5">
      <c r="B454" s="14"/>
      <c r="C454" s="10"/>
      <c r="D454" s="10"/>
      <c r="E454" s="61"/>
      <c r="F454" s="14"/>
      <c r="G454" s="14"/>
      <c r="H454" s="53"/>
      <c r="I454" s="33"/>
      <c r="J454" s="54"/>
      <c r="K454" s="55"/>
      <c r="L454" s="42"/>
      <c r="M454" s="56"/>
      <c r="O454" s="33"/>
      <c r="P454" s="14"/>
      <c r="T454" s="14"/>
    </row>
    <row r="455" spans="2:20" ht="12.5">
      <c r="B455" s="14"/>
      <c r="C455" s="10"/>
      <c r="D455" s="10"/>
      <c r="E455" s="61"/>
      <c r="F455" s="14"/>
      <c r="G455" s="14"/>
      <c r="H455" s="53"/>
      <c r="I455" s="33"/>
      <c r="J455" s="54"/>
      <c r="K455" s="55"/>
      <c r="L455" s="42"/>
      <c r="M455" s="56"/>
      <c r="O455" s="33"/>
      <c r="P455" s="14"/>
      <c r="T455" s="14"/>
    </row>
    <row r="456" spans="2:20" ht="12.5">
      <c r="B456" s="14"/>
      <c r="C456" s="10"/>
      <c r="D456" s="10"/>
      <c r="E456" s="61"/>
      <c r="F456" s="14"/>
      <c r="G456" s="14"/>
      <c r="H456" s="53"/>
      <c r="I456" s="33"/>
      <c r="J456" s="54"/>
      <c r="K456" s="55"/>
      <c r="L456" s="42"/>
      <c r="M456" s="56"/>
      <c r="O456" s="33"/>
      <c r="P456" s="14"/>
      <c r="T456" s="14"/>
    </row>
    <row r="457" spans="2:20" ht="12.5">
      <c r="B457" s="14"/>
      <c r="C457" s="10"/>
      <c r="D457" s="10"/>
      <c r="E457" s="61"/>
      <c r="F457" s="14"/>
      <c r="G457" s="14"/>
      <c r="H457" s="53"/>
      <c r="I457" s="33"/>
      <c r="J457" s="54"/>
      <c r="K457" s="55"/>
      <c r="L457" s="42"/>
      <c r="M457" s="56"/>
      <c r="O457" s="33"/>
      <c r="P457" s="14"/>
      <c r="T457" s="14"/>
    </row>
    <row r="458" spans="2:20" ht="12.5">
      <c r="B458" s="14"/>
      <c r="C458" s="10"/>
      <c r="D458" s="10"/>
      <c r="E458" s="61"/>
      <c r="F458" s="14"/>
      <c r="G458" s="14"/>
      <c r="H458" s="53"/>
      <c r="I458" s="33"/>
      <c r="J458" s="54"/>
      <c r="K458" s="55"/>
      <c r="L458" s="42"/>
      <c r="M458" s="56"/>
      <c r="O458" s="33"/>
      <c r="P458" s="14"/>
      <c r="T458" s="14"/>
    </row>
    <row r="459" spans="2:20" ht="12.5">
      <c r="B459" s="14"/>
      <c r="C459" s="10"/>
      <c r="D459" s="10"/>
      <c r="E459" s="61"/>
      <c r="F459" s="14"/>
      <c r="G459" s="14"/>
      <c r="H459" s="53"/>
      <c r="I459" s="33"/>
      <c r="J459" s="54"/>
      <c r="K459" s="55"/>
      <c r="L459" s="42"/>
      <c r="M459" s="56"/>
      <c r="O459" s="33"/>
      <c r="P459" s="14"/>
      <c r="T459" s="14"/>
    </row>
    <row r="460" spans="2:20" ht="12.5">
      <c r="B460" s="14"/>
      <c r="C460" s="10"/>
      <c r="D460" s="10"/>
      <c r="E460" s="61"/>
      <c r="F460" s="14"/>
      <c r="G460" s="14"/>
      <c r="H460" s="53"/>
      <c r="I460" s="33"/>
      <c r="J460" s="54"/>
      <c r="K460" s="55"/>
      <c r="L460" s="42"/>
      <c r="M460" s="56"/>
      <c r="O460" s="33"/>
      <c r="P460" s="14"/>
      <c r="T460" s="14"/>
    </row>
    <row r="461" spans="2:20" ht="12.5">
      <c r="B461" s="14"/>
      <c r="C461" s="10"/>
      <c r="D461" s="10"/>
      <c r="E461" s="61"/>
      <c r="F461" s="14"/>
      <c r="G461" s="14"/>
      <c r="H461" s="53"/>
      <c r="I461" s="33"/>
      <c r="J461" s="54"/>
      <c r="K461" s="55"/>
      <c r="L461" s="42"/>
      <c r="M461" s="56"/>
      <c r="O461" s="33"/>
      <c r="P461" s="14"/>
      <c r="T461" s="14"/>
    </row>
    <row r="462" spans="2:20" ht="12.5">
      <c r="B462" s="14"/>
      <c r="C462" s="10"/>
      <c r="D462" s="10"/>
      <c r="E462" s="61"/>
      <c r="F462" s="14"/>
      <c r="G462" s="14"/>
      <c r="H462" s="53"/>
      <c r="I462" s="33"/>
      <c r="J462" s="54"/>
      <c r="K462" s="55"/>
      <c r="L462" s="42"/>
      <c r="M462" s="56"/>
      <c r="O462" s="33"/>
      <c r="P462" s="14"/>
      <c r="T462" s="14"/>
    </row>
    <row r="463" spans="2:20" ht="12.5">
      <c r="B463" s="14"/>
      <c r="C463" s="10"/>
      <c r="D463" s="10"/>
      <c r="E463" s="61"/>
      <c r="F463" s="14"/>
      <c r="G463" s="14"/>
      <c r="H463" s="53"/>
      <c r="I463" s="33"/>
      <c r="J463" s="54"/>
      <c r="K463" s="55"/>
      <c r="L463" s="42"/>
      <c r="M463" s="56"/>
      <c r="O463" s="33"/>
      <c r="P463" s="14"/>
      <c r="T463" s="14"/>
    </row>
    <row r="464" spans="2:20" ht="12.5">
      <c r="B464" s="14"/>
      <c r="C464" s="10"/>
      <c r="D464" s="10"/>
      <c r="E464" s="61"/>
      <c r="F464" s="14"/>
      <c r="G464" s="14"/>
      <c r="H464" s="53"/>
      <c r="I464" s="33"/>
      <c r="J464" s="54"/>
      <c r="K464" s="55"/>
      <c r="L464" s="42"/>
      <c r="M464" s="56"/>
      <c r="O464" s="33"/>
      <c r="P464" s="14"/>
      <c r="T464" s="14"/>
    </row>
    <row r="465" spans="2:20" ht="12.5">
      <c r="B465" s="14"/>
      <c r="C465" s="10"/>
      <c r="D465" s="10"/>
      <c r="E465" s="61"/>
      <c r="F465" s="14"/>
      <c r="G465" s="14"/>
      <c r="H465" s="53"/>
      <c r="I465" s="33"/>
      <c r="J465" s="54"/>
      <c r="K465" s="55"/>
      <c r="L465" s="42"/>
      <c r="M465" s="56"/>
      <c r="O465" s="33"/>
      <c r="P465" s="14"/>
      <c r="T465" s="14"/>
    </row>
    <row r="466" spans="2:20" ht="12.5">
      <c r="B466" s="14"/>
      <c r="C466" s="10"/>
      <c r="D466" s="10"/>
      <c r="E466" s="61"/>
      <c r="F466" s="14"/>
      <c r="G466" s="14"/>
      <c r="H466" s="53"/>
      <c r="I466" s="33"/>
      <c r="J466" s="54"/>
      <c r="K466" s="55"/>
      <c r="L466" s="42"/>
      <c r="M466" s="56"/>
      <c r="O466" s="33"/>
      <c r="P466" s="14"/>
      <c r="T466" s="14"/>
    </row>
    <row r="467" spans="2:20" ht="12.5">
      <c r="B467" s="14"/>
      <c r="C467" s="10"/>
      <c r="D467" s="10"/>
      <c r="E467" s="61"/>
      <c r="F467" s="14"/>
      <c r="G467" s="14"/>
      <c r="H467" s="53"/>
      <c r="I467" s="33"/>
      <c r="J467" s="54"/>
      <c r="K467" s="55"/>
      <c r="L467" s="42"/>
      <c r="M467" s="56"/>
      <c r="O467" s="33"/>
      <c r="P467" s="14"/>
      <c r="T467" s="14"/>
    </row>
    <row r="468" spans="2:20" ht="12.5">
      <c r="B468" s="14"/>
      <c r="C468" s="10"/>
      <c r="D468" s="10"/>
      <c r="E468" s="61"/>
      <c r="F468" s="14"/>
      <c r="G468" s="14"/>
      <c r="H468" s="53"/>
      <c r="I468" s="33"/>
      <c r="J468" s="54"/>
      <c r="K468" s="55"/>
      <c r="L468" s="42"/>
      <c r="M468" s="56"/>
      <c r="O468" s="33"/>
      <c r="P468" s="14"/>
      <c r="T468" s="14"/>
    </row>
    <row r="469" spans="2:20" ht="12.5">
      <c r="B469" s="14"/>
      <c r="C469" s="10"/>
      <c r="D469" s="10"/>
      <c r="E469" s="61"/>
      <c r="F469" s="14"/>
      <c r="G469" s="14"/>
      <c r="H469" s="53"/>
      <c r="I469" s="33"/>
      <c r="J469" s="54"/>
      <c r="K469" s="55"/>
      <c r="L469" s="42"/>
      <c r="M469" s="56"/>
      <c r="O469" s="33"/>
      <c r="P469" s="14"/>
      <c r="T469" s="14"/>
    </row>
    <row r="470" spans="2:20" ht="12.5">
      <c r="B470" s="14"/>
      <c r="C470" s="10"/>
      <c r="D470" s="10"/>
      <c r="E470" s="61"/>
      <c r="F470" s="14"/>
      <c r="G470" s="14"/>
      <c r="H470" s="53"/>
      <c r="I470" s="33"/>
      <c r="J470" s="54"/>
      <c r="K470" s="55"/>
      <c r="L470" s="42"/>
      <c r="M470" s="56"/>
      <c r="O470" s="33"/>
      <c r="P470" s="14"/>
      <c r="T470" s="14"/>
    </row>
    <row r="471" spans="2:20" ht="12.5">
      <c r="B471" s="14"/>
      <c r="C471" s="10"/>
      <c r="D471" s="10"/>
      <c r="E471" s="61"/>
      <c r="F471" s="14"/>
      <c r="G471" s="14"/>
      <c r="H471" s="53"/>
      <c r="I471" s="33"/>
      <c r="J471" s="54"/>
      <c r="K471" s="55"/>
      <c r="L471" s="42"/>
      <c r="M471" s="56"/>
      <c r="O471" s="33"/>
      <c r="P471" s="14"/>
      <c r="T471" s="14"/>
    </row>
    <row r="472" spans="2:20" ht="12.5">
      <c r="B472" s="14"/>
      <c r="C472" s="10"/>
      <c r="D472" s="10"/>
      <c r="E472" s="61"/>
      <c r="F472" s="14"/>
      <c r="G472" s="14"/>
      <c r="H472" s="53"/>
      <c r="I472" s="33"/>
      <c r="J472" s="54"/>
      <c r="K472" s="55"/>
      <c r="L472" s="42"/>
      <c r="M472" s="56"/>
      <c r="O472" s="33"/>
      <c r="P472" s="14"/>
      <c r="T472" s="14"/>
    </row>
    <row r="473" spans="2:20" ht="12.5">
      <c r="B473" s="14"/>
      <c r="C473" s="10"/>
      <c r="D473" s="10"/>
      <c r="E473" s="61"/>
      <c r="F473" s="14"/>
      <c r="G473" s="14"/>
      <c r="H473" s="53"/>
      <c r="I473" s="33"/>
      <c r="J473" s="54"/>
      <c r="K473" s="55"/>
      <c r="L473" s="42"/>
      <c r="M473" s="56"/>
      <c r="O473" s="33"/>
      <c r="P473" s="14"/>
      <c r="T473" s="14"/>
    </row>
    <row r="474" spans="2:20" ht="12.5">
      <c r="B474" s="14"/>
      <c r="C474" s="10"/>
      <c r="D474" s="10"/>
      <c r="E474" s="61"/>
      <c r="F474" s="14"/>
      <c r="G474" s="14"/>
      <c r="H474" s="53"/>
      <c r="I474" s="33"/>
      <c r="J474" s="54"/>
      <c r="K474" s="55"/>
      <c r="L474" s="42"/>
      <c r="M474" s="56"/>
      <c r="O474" s="33"/>
      <c r="P474" s="14"/>
      <c r="T474" s="14"/>
    </row>
    <row r="475" spans="2:20" ht="12.5">
      <c r="B475" s="14"/>
      <c r="C475" s="10"/>
      <c r="D475" s="10"/>
      <c r="E475" s="61"/>
      <c r="F475" s="14"/>
      <c r="G475" s="14"/>
      <c r="H475" s="53"/>
      <c r="I475" s="33"/>
      <c r="J475" s="54"/>
      <c r="K475" s="55"/>
      <c r="L475" s="42"/>
      <c r="M475" s="56"/>
      <c r="O475" s="33"/>
      <c r="P475" s="14"/>
      <c r="T475" s="14"/>
    </row>
    <row r="476" spans="2:20" ht="12.5">
      <c r="B476" s="14"/>
      <c r="C476" s="10"/>
      <c r="D476" s="10"/>
      <c r="E476" s="61"/>
      <c r="F476" s="14"/>
      <c r="G476" s="14"/>
      <c r="H476" s="53"/>
      <c r="I476" s="33"/>
      <c r="J476" s="54"/>
      <c r="K476" s="55"/>
      <c r="L476" s="42"/>
      <c r="M476" s="56"/>
      <c r="O476" s="33"/>
      <c r="P476" s="14"/>
      <c r="T476" s="14"/>
    </row>
    <row r="477" spans="2:20" ht="12.5">
      <c r="B477" s="14"/>
      <c r="C477" s="10"/>
      <c r="D477" s="10"/>
      <c r="E477" s="61"/>
      <c r="F477" s="14"/>
      <c r="G477" s="14"/>
      <c r="H477" s="53"/>
      <c r="I477" s="33"/>
      <c r="J477" s="54"/>
      <c r="K477" s="55"/>
      <c r="L477" s="42"/>
      <c r="M477" s="56"/>
      <c r="O477" s="33"/>
      <c r="P477" s="14"/>
      <c r="T477" s="14"/>
    </row>
    <row r="478" spans="2:20" ht="12.5">
      <c r="B478" s="14"/>
      <c r="C478" s="10"/>
      <c r="D478" s="10"/>
      <c r="E478" s="61"/>
      <c r="F478" s="14"/>
      <c r="G478" s="14"/>
      <c r="H478" s="53"/>
      <c r="I478" s="33"/>
      <c r="J478" s="54"/>
      <c r="K478" s="55"/>
      <c r="L478" s="42"/>
      <c r="M478" s="56"/>
      <c r="O478" s="33"/>
      <c r="P478" s="14"/>
      <c r="T478" s="14"/>
    </row>
    <row r="479" spans="2:20" ht="12.5">
      <c r="B479" s="14"/>
      <c r="C479" s="10"/>
      <c r="D479" s="10"/>
      <c r="E479" s="61"/>
      <c r="F479" s="14"/>
      <c r="G479" s="14"/>
      <c r="H479" s="53"/>
      <c r="I479" s="33"/>
      <c r="J479" s="54"/>
      <c r="K479" s="55"/>
      <c r="L479" s="42"/>
      <c r="M479" s="56"/>
      <c r="O479" s="33"/>
      <c r="P479" s="14"/>
      <c r="T479" s="14"/>
    </row>
    <row r="480" spans="2:20" ht="12.5">
      <c r="B480" s="14"/>
      <c r="C480" s="10"/>
      <c r="D480" s="10"/>
      <c r="E480" s="61"/>
      <c r="F480" s="14"/>
      <c r="G480" s="14"/>
      <c r="H480" s="53"/>
      <c r="I480" s="33"/>
      <c r="J480" s="54"/>
      <c r="K480" s="55"/>
      <c r="L480" s="42"/>
      <c r="M480" s="56"/>
      <c r="O480" s="33"/>
      <c r="P480" s="14"/>
      <c r="T480" s="14"/>
    </row>
    <row r="481" spans="2:20" ht="12.5">
      <c r="B481" s="14"/>
      <c r="C481" s="10"/>
      <c r="D481" s="10"/>
      <c r="E481" s="61"/>
      <c r="F481" s="14"/>
      <c r="G481" s="14"/>
      <c r="H481" s="53"/>
      <c r="I481" s="33"/>
      <c r="J481" s="54"/>
      <c r="K481" s="55"/>
      <c r="L481" s="42"/>
      <c r="M481" s="56"/>
      <c r="O481" s="33"/>
      <c r="P481" s="14"/>
      <c r="T481" s="14"/>
    </row>
    <row r="482" spans="2:20" ht="12.5">
      <c r="B482" s="14"/>
      <c r="C482" s="10"/>
      <c r="D482" s="10"/>
      <c r="E482" s="61"/>
      <c r="F482" s="14"/>
      <c r="G482" s="14"/>
      <c r="H482" s="53"/>
      <c r="I482" s="33"/>
      <c r="J482" s="54"/>
      <c r="K482" s="55"/>
      <c r="L482" s="42"/>
      <c r="M482" s="56"/>
      <c r="O482" s="33"/>
      <c r="P482" s="14"/>
      <c r="T482" s="14"/>
    </row>
    <row r="483" spans="2:20" ht="12.5">
      <c r="B483" s="14"/>
      <c r="C483" s="10"/>
      <c r="D483" s="10"/>
      <c r="E483" s="61"/>
      <c r="F483" s="14"/>
      <c r="G483" s="14"/>
      <c r="H483" s="53"/>
      <c r="I483" s="33"/>
      <c r="J483" s="54"/>
      <c r="K483" s="55"/>
      <c r="L483" s="42"/>
      <c r="M483" s="56"/>
      <c r="O483" s="33"/>
      <c r="P483" s="14"/>
      <c r="T483" s="14"/>
    </row>
    <row r="484" spans="2:20" ht="12.5">
      <c r="B484" s="14"/>
      <c r="C484" s="10"/>
      <c r="D484" s="10"/>
      <c r="E484" s="61"/>
      <c r="F484" s="14"/>
      <c r="G484" s="14"/>
      <c r="H484" s="53"/>
      <c r="I484" s="33"/>
      <c r="J484" s="54"/>
      <c r="K484" s="55"/>
      <c r="L484" s="42"/>
      <c r="M484" s="56"/>
      <c r="O484" s="33"/>
      <c r="P484" s="14"/>
      <c r="T484" s="14"/>
    </row>
    <row r="485" spans="2:20" ht="12.5">
      <c r="B485" s="14"/>
      <c r="C485" s="10"/>
      <c r="D485" s="10"/>
      <c r="E485" s="61"/>
      <c r="F485" s="14"/>
      <c r="G485" s="14"/>
      <c r="H485" s="53"/>
      <c r="I485" s="33"/>
      <c r="J485" s="54"/>
      <c r="K485" s="55"/>
      <c r="L485" s="42"/>
      <c r="M485" s="56"/>
      <c r="O485" s="33"/>
      <c r="P485" s="14"/>
      <c r="T485" s="14"/>
    </row>
    <row r="486" spans="2:20" ht="12.5">
      <c r="B486" s="14"/>
      <c r="C486" s="10"/>
      <c r="D486" s="10"/>
      <c r="E486" s="61"/>
      <c r="F486" s="14"/>
      <c r="G486" s="14"/>
      <c r="H486" s="53"/>
      <c r="I486" s="33"/>
      <c r="J486" s="54"/>
      <c r="K486" s="55"/>
      <c r="L486" s="42"/>
      <c r="M486" s="56"/>
      <c r="O486" s="33"/>
      <c r="P486" s="14"/>
      <c r="T486" s="14"/>
    </row>
    <row r="487" spans="2:20" ht="12.5">
      <c r="B487" s="14"/>
      <c r="C487" s="10"/>
      <c r="D487" s="10"/>
      <c r="E487" s="61"/>
      <c r="F487" s="14"/>
      <c r="G487" s="14"/>
      <c r="H487" s="53"/>
      <c r="I487" s="33"/>
      <c r="J487" s="54"/>
      <c r="K487" s="55"/>
      <c r="L487" s="42"/>
      <c r="M487" s="56"/>
      <c r="O487" s="33"/>
      <c r="P487" s="14"/>
      <c r="T487" s="14"/>
    </row>
    <row r="488" spans="2:20" ht="12.5">
      <c r="B488" s="14"/>
      <c r="C488" s="10"/>
      <c r="D488" s="10"/>
      <c r="E488" s="61"/>
      <c r="F488" s="14"/>
      <c r="G488" s="14"/>
      <c r="H488" s="53"/>
      <c r="I488" s="33"/>
      <c r="J488" s="54"/>
      <c r="K488" s="55"/>
      <c r="L488" s="42"/>
      <c r="M488" s="56"/>
      <c r="O488" s="33"/>
      <c r="P488" s="14"/>
      <c r="T488" s="14"/>
    </row>
    <row r="489" spans="2:20" ht="12.5">
      <c r="B489" s="14"/>
      <c r="C489" s="10"/>
      <c r="D489" s="10"/>
      <c r="E489" s="61"/>
      <c r="F489" s="14"/>
      <c r="G489" s="14"/>
      <c r="H489" s="53"/>
      <c r="I489" s="33"/>
      <c r="J489" s="54"/>
      <c r="K489" s="55"/>
      <c r="L489" s="42"/>
      <c r="M489" s="56"/>
      <c r="O489" s="33"/>
      <c r="P489" s="14"/>
      <c r="T489" s="14"/>
    </row>
    <row r="490" spans="2:20" ht="12.5">
      <c r="B490" s="14"/>
      <c r="C490" s="10"/>
      <c r="D490" s="10"/>
      <c r="E490" s="61"/>
      <c r="F490" s="14"/>
      <c r="G490" s="14"/>
      <c r="H490" s="53"/>
      <c r="I490" s="33"/>
      <c r="J490" s="54"/>
      <c r="K490" s="55"/>
      <c r="L490" s="42"/>
      <c r="M490" s="56"/>
      <c r="O490" s="33"/>
      <c r="P490" s="14"/>
      <c r="T490" s="14"/>
    </row>
    <row r="491" spans="2:20" ht="12.5">
      <c r="B491" s="14"/>
      <c r="C491" s="10"/>
      <c r="D491" s="10"/>
      <c r="E491" s="61"/>
      <c r="F491" s="14"/>
      <c r="G491" s="14"/>
      <c r="H491" s="53"/>
      <c r="I491" s="33"/>
      <c r="J491" s="54"/>
      <c r="K491" s="55"/>
      <c r="L491" s="42"/>
      <c r="M491" s="56"/>
      <c r="O491" s="33"/>
      <c r="P491" s="14"/>
      <c r="T491" s="14"/>
    </row>
    <row r="492" spans="2:20" ht="12.5">
      <c r="B492" s="14"/>
      <c r="C492" s="10"/>
      <c r="D492" s="10"/>
      <c r="E492" s="61"/>
      <c r="F492" s="14"/>
      <c r="G492" s="14"/>
      <c r="H492" s="53"/>
      <c r="I492" s="33"/>
      <c r="J492" s="54"/>
      <c r="K492" s="55"/>
      <c r="L492" s="42"/>
      <c r="M492" s="56"/>
      <c r="O492" s="33"/>
      <c r="P492" s="14"/>
      <c r="T492" s="14"/>
    </row>
    <row r="493" spans="2:20" ht="12.5">
      <c r="B493" s="14"/>
      <c r="C493" s="10"/>
      <c r="D493" s="10"/>
      <c r="E493" s="61"/>
      <c r="F493" s="14"/>
      <c r="G493" s="14"/>
      <c r="H493" s="53"/>
      <c r="I493" s="33"/>
      <c r="J493" s="54"/>
      <c r="K493" s="55"/>
      <c r="L493" s="42"/>
      <c r="M493" s="56"/>
      <c r="O493" s="33"/>
      <c r="P493" s="14"/>
      <c r="T493" s="14"/>
    </row>
    <row r="494" spans="2:20" ht="12.5">
      <c r="B494" s="14"/>
      <c r="C494" s="10"/>
      <c r="D494" s="10"/>
      <c r="E494" s="61"/>
      <c r="F494" s="14"/>
      <c r="G494" s="14"/>
      <c r="H494" s="53"/>
      <c r="I494" s="33"/>
      <c r="J494" s="54"/>
      <c r="K494" s="55"/>
      <c r="L494" s="42"/>
      <c r="M494" s="56"/>
      <c r="O494" s="33"/>
      <c r="P494" s="14"/>
      <c r="T494" s="14"/>
    </row>
    <row r="495" spans="2:20" ht="12.5">
      <c r="B495" s="14"/>
      <c r="C495" s="10"/>
      <c r="D495" s="10"/>
      <c r="E495" s="61"/>
      <c r="F495" s="14"/>
      <c r="G495" s="14"/>
      <c r="H495" s="53"/>
      <c r="I495" s="33"/>
      <c r="J495" s="54"/>
      <c r="K495" s="55"/>
      <c r="L495" s="42"/>
      <c r="M495" s="56"/>
      <c r="O495" s="33"/>
      <c r="P495" s="14"/>
      <c r="T495" s="14"/>
    </row>
    <row r="496" spans="2:20" ht="12.5">
      <c r="B496" s="14"/>
      <c r="C496" s="10"/>
      <c r="D496" s="10"/>
      <c r="E496" s="61"/>
      <c r="F496" s="14"/>
      <c r="G496" s="14"/>
      <c r="H496" s="53"/>
      <c r="I496" s="33"/>
      <c r="J496" s="54"/>
      <c r="K496" s="55"/>
      <c r="L496" s="42"/>
      <c r="M496" s="56"/>
      <c r="O496" s="33"/>
      <c r="P496" s="14"/>
      <c r="T496" s="14"/>
    </row>
    <row r="497" spans="2:20" ht="12.5">
      <c r="B497" s="14"/>
      <c r="C497" s="10"/>
      <c r="D497" s="10"/>
      <c r="E497" s="61"/>
      <c r="F497" s="14"/>
      <c r="G497" s="14"/>
      <c r="H497" s="53"/>
      <c r="I497" s="33"/>
      <c r="J497" s="54"/>
      <c r="K497" s="55"/>
      <c r="L497" s="42"/>
      <c r="M497" s="56"/>
      <c r="O497" s="33"/>
      <c r="P497" s="14"/>
      <c r="T497" s="14"/>
    </row>
    <row r="498" spans="2:20" ht="12.5">
      <c r="B498" s="14"/>
      <c r="C498" s="10"/>
      <c r="D498" s="10"/>
      <c r="E498" s="61"/>
      <c r="F498" s="14"/>
      <c r="G498" s="14"/>
      <c r="H498" s="53"/>
      <c r="I498" s="33"/>
      <c r="J498" s="54"/>
      <c r="K498" s="55"/>
      <c r="L498" s="42"/>
      <c r="M498" s="56"/>
      <c r="O498" s="33"/>
      <c r="P498" s="14"/>
      <c r="T498" s="14"/>
    </row>
    <row r="499" spans="2:20" ht="12.5">
      <c r="B499" s="14"/>
      <c r="C499" s="10"/>
      <c r="D499" s="10"/>
      <c r="E499" s="61"/>
      <c r="F499" s="14"/>
      <c r="G499" s="14"/>
      <c r="H499" s="53"/>
      <c r="I499" s="33"/>
      <c r="J499" s="54"/>
      <c r="K499" s="55"/>
      <c r="L499" s="42"/>
      <c r="M499" s="56"/>
      <c r="O499" s="33"/>
      <c r="P499" s="14"/>
      <c r="T499" s="14"/>
    </row>
    <row r="500" spans="2:20" ht="12.5">
      <c r="B500" s="14"/>
      <c r="C500" s="10"/>
      <c r="D500" s="10"/>
      <c r="E500" s="61"/>
      <c r="F500" s="14"/>
      <c r="G500" s="14"/>
      <c r="H500" s="53"/>
      <c r="I500" s="33"/>
      <c r="J500" s="54"/>
      <c r="K500" s="55"/>
      <c r="L500" s="42"/>
      <c r="M500" s="56"/>
      <c r="O500" s="33"/>
      <c r="P500" s="14"/>
      <c r="T500" s="14"/>
    </row>
    <row r="501" spans="2:20" ht="12.5">
      <c r="B501" s="14"/>
      <c r="C501" s="10"/>
      <c r="D501" s="10"/>
      <c r="E501" s="61"/>
      <c r="F501" s="14"/>
      <c r="G501" s="14"/>
      <c r="H501" s="53"/>
      <c r="I501" s="33"/>
      <c r="J501" s="54"/>
      <c r="K501" s="55"/>
      <c r="L501" s="42"/>
      <c r="M501" s="56"/>
      <c r="O501" s="33"/>
      <c r="P501" s="14"/>
      <c r="T501" s="14"/>
    </row>
    <row r="502" spans="2:20" ht="12.5">
      <c r="B502" s="14"/>
      <c r="C502" s="10"/>
      <c r="D502" s="10"/>
      <c r="E502" s="61"/>
      <c r="F502" s="14"/>
      <c r="G502" s="14"/>
      <c r="H502" s="53"/>
      <c r="I502" s="33"/>
      <c r="J502" s="54"/>
      <c r="K502" s="55"/>
      <c r="L502" s="42"/>
      <c r="M502" s="56"/>
      <c r="O502" s="33"/>
      <c r="P502" s="14"/>
      <c r="T502" s="14"/>
    </row>
    <row r="503" spans="2:20" ht="12.5">
      <c r="B503" s="14"/>
      <c r="C503" s="10"/>
      <c r="D503" s="10"/>
      <c r="E503" s="61"/>
      <c r="F503" s="14"/>
      <c r="G503" s="14"/>
      <c r="H503" s="53"/>
      <c r="I503" s="33"/>
      <c r="J503" s="54"/>
      <c r="K503" s="55"/>
      <c r="L503" s="42"/>
      <c r="M503" s="56"/>
      <c r="O503" s="33"/>
      <c r="P503" s="14"/>
      <c r="T503" s="14"/>
    </row>
    <row r="504" spans="2:20" ht="12.5">
      <c r="B504" s="14"/>
      <c r="C504" s="10"/>
      <c r="D504" s="10"/>
      <c r="E504" s="61"/>
      <c r="F504" s="14"/>
      <c r="G504" s="14"/>
      <c r="H504" s="53"/>
      <c r="I504" s="33"/>
      <c r="J504" s="54"/>
      <c r="K504" s="55"/>
      <c r="L504" s="42"/>
      <c r="M504" s="56"/>
      <c r="O504" s="33"/>
      <c r="P504" s="14"/>
      <c r="T504" s="14"/>
    </row>
    <row r="505" spans="2:20" ht="12.5">
      <c r="B505" s="14"/>
      <c r="C505" s="10"/>
      <c r="D505" s="10"/>
      <c r="E505" s="61"/>
      <c r="F505" s="14"/>
      <c r="G505" s="14"/>
      <c r="H505" s="53"/>
      <c r="I505" s="33"/>
      <c r="J505" s="54"/>
      <c r="K505" s="55"/>
      <c r="L505" s="42"/>
      <c r="M505" s="56"/>
      <c r="O505" s="33"/>
      <c r="P505" s="14"/>
      <c r="T505" s="14"/>
    </row>
    <row r="506" spans="2:20" ht="12.5">
      <c r="B506" s="14"/>
      <c r="C506" s="10"/>
      <c r="D506" s="10"/>
      <c r="E506" s="61"/>
      <c r="F506" s="14"/>
      <c r="G506" s="14"/>
      <c r="H506" s="53"/>
      <c r="I506" s="33"/>
      <c r="J506" s="54"/>
      <c r="K506" s="55"/>
      <c r="L506" s="42"/>
      <c r="M506" s="56"/>
      <c r="O506" s="33"/>
      <c r="P506" s="14"/>
      <c r="T506" s="14"/>
    </row>
    <row r="507" spans="2:20" ht="12.5">
      <c r="B507" s="14"/>
      <c r="C507" s="10"/>
      <c r="D507" s="10"/>
      <c r="E507" s="61"/>
      <c r="F507" s="14"/>
      <c r="G507" s="14"/>
      <c r="H507" s="53"/>
      <c r="I507" s="33"/>
      <c r="J507" s="54"/>
      <c r="K507" s="55"/>
      <c r="L507" s="42"/>
      <c r="M507" s="56"/>
      <c r="O507" s="33"/>
      <c r="P507" s="14"/>
      <c r="T507" s="14"/>
    </row>
    <row r="508" spans="2:20" ht="12.5">
      <c r="B508" s="14"/>
      <c r="C508" s="10"/>
      <c r="D508" s="10"/>
      <c r="E508" s="61"/>
      <c r="F508" s="14"/>
      <c r="G508" s="14"/>
      <c r="H508" s="53"/>
      <c r="I508" s="33"/>
      <c r="J508" s="54"/>
      <c r="K508" s="55"/>
      <c r="L508" s="42"/>
      <c r="M508" s="56"/>
      <c r="O508" s="33"/>
      <c r="P508" s="14"/>
      <c r="T508" s="14"/>
    </row>
    <row r="509" spans="2:20" ht="12.5">
      <c r="B509" s="14"/>
      <c r="C509" s="10"/>
      <c r="D509" s="10"/>
      <c r="E509" s="61"/>
      <c r="F509" s="14"/>
      <c r="G509" s="14"/>
      <c r="H509" s="53"/>
      <c r="I509" s="33"/>
      <c r="J509" s="54"/>
      <c r="K509" s="55"/>
      <c r="L509" s="42"/>
      <c r="M509" s="56"/>
      <c r="O509" s="33"/>
      <c r="P509" s="14"/>
      <c r="T509" s="14"/>
    </row>
    <row r="510" spans="2:20" ht="12.5">
      <c r="B510" s="14"/>
      <c r="C510" s="10"/>
      <c r="D510" s="10"/>
      <c r="E510" s="61"/>
      <c r="F510" s="14"/>
      <c r="G510" s="14"/>
      <c r="H510" s="53"/>
      <c r="I510" s="33"/>
      <c r="J510" s="54"/>
      <c r="K510" s="55"/>
      <c r="L510" s="42"/>
      <c r="M510" s="56"/>
      <c r="O510" s="33"/>
      <c r="P510" s="14"/>
      <c r="T510" s="14"/>
    </row>
    <row r="511" spans="2:20" ht="12.5">
      <c r="B511" s="14"/>
      <c r="C511" s="10"/>
      <c r="D511" s="10"/>
      <c r="E511" s="61"/>
      <c r="F511" s="14"/>
      <c r="G511" s="14"/>
      <c r="H511" s="53"/>
      <c r="I511" s="33"/>
      <c r="J511" s="54"/>
      <c r="K511" s="55"/>
      <c r="L511" s="42"/>
      <c r="M511" s="56"/>
      <c r="O511" s="33"/>
      <c r="P511" s="14"/>
      <c r="T511" s="14"/>
    </row>
    <row r="512" spans="2:20" ht="12.5">
      <c r="B512" s="14"/>
      <c r="C512" s="10"/>
      <c r="D512" s="10"/>
      <c r="E512" s="61"/>
      <c r="F512" s="14"/>
      <c r="G512" s="14"/>
      <c r="H512" s="53"/>
      <c r="I512" s="33"/>
      <c r="J512" s="54"/>
      <c r="K512" s="55"/>
      <c r="L512" s="42"/>
      <c r="M512" s="56"/>
      <c r="O512" s="33"/>
      <c r="P512" s="14"/>
      <c r="T512" s="14"/>
    </row>
    <row r="513" spans="2:20" ht="12.5">
      <c r="B513" s="14"/>
      <c r="C513" s="10"/>
      <c r="D513" s="10"/>
      <c r="E513" s="61"/>
      <c r="F513" s="14"/>
      <c r="G513" s="14"/>
      <c r="H513" s="53"/>
      <c r="I513" s="33"/>
      <c r="J513" s="54"/>
      <c r="K513" s="55"/>
      <c r="L513" s="42"/>
      <c r="M513" s="56"/>
      <c r="O513" s="33"/>
      <c r="P513" s="14"/>
      <c r="T513" s="14"/>
    </row>
    <row r="514" spans="2:20" ht="12.5">
      <c r="B514" s="14"/>
      <c r="C514" s="10"/>
      <c r="D514" s="10"/>
      <c r="E514" s="61"/>
      <c r="F514" s="14"/>
      <c r="G514" s="14"/>
      <c r="H514" s="53"/>
      <c r="I514" s="33"/>
      <c r="J514" s="54"/>
      <c r="K514" s="55"/>
      <c r="L514" s="42"/>
      <c r="M514" s="56"/>
      <c r="O514" s="33"/>
      <c r="P514" s="14"/>
      <c r="T514" s="14"/>
    </row>
    <row r="515" spans="2:20" ht="12.5">
      <c r="B515" s="14"/>
      <c r="C515" s="10"/>
      <c r="D515" s="10"/>
      <c r="E515" s="61"/>
      <c r="F515" s="14"/>
      <c r="G515" s="14"/>
      <c r="H515" s="53"/>
      <c r="I515" s="33"/>
      <c r="J515" s="54"/>
      <c r="K515" s="55"/>
      <c r="L515" s="42"/>
      <c r="M515" s="56"/>
      <c r="O515" s="33"/>
      <c r="P515" s="14"/>
      <c r="T515" s="14"/>
    </row>
    <row r="516" spans="2:20" ht="12.5">
      <c r="B516" s="14"/>
      <c r="C516" s="10"/>
      <c r="D516" s="10"/>
      <c r="E516" s="61"/>
      <c r="F516" s="14"/>
      <c r="G516" s="14"/>
      <c r="H516" s="53"/>
      <c r="I516" s="33"/>
      <c r="J516" s="54"/>
      <c r="K516" s="55"/>
      <c r="L516" s="42"/>
      <c r="M516" s="56"/>
      <c r="O516" s="33"/>
      <c r="P516" s="14"/>
      <c r="T516" s="14"/>
    </row>
    <row r="517" spans="2:20" ht="12.5">
      <c r="B517" s="14"/>
      <c r="C517" s="10"/>
      <c r="D517" s="10"/>
      <c r="E517" s="61"/>
      <c r="F517" s="14"/>
      <c r="G517" s="14"/>
      <c r="H517" s="53"/>
      <c r="I517" s="33"/>
      <c r="J517" s="54"/>
      <c r="K517" s="55"/>
      <c r="L517" s="42"/>
      <c r="M517" s="56"/>
      <c r="O517" s="33"/>
      <c r="P517" s="14"/>
      <c r="T517" s="14"/>
    </row>
    <row r="518" spans="2:20" ht="12.5">
      <c r="B518" s="14"/>
      <c r="C518" s="10"/>
      <c r="D518" s="10"/>
      <c r="E518" s="61"/>
      <c r="F518" s="14"/>
      <c r="G518" s="14"/>
      <c r="H518" s="53"/>
      <c r="I518" s="33"/>
      <c r="J518" s="54"/>
      <c r="K518" s="55"/>
      <c r="L518" s="42"/>
      <c r="M518" s="56"/>
      <c r="O518" s="33"/>
      <c r="P518" s="14"/>
      <c r="T518" s="14"/>
    </row>
    <row r="519" spans="2:20" ht="12.5">
      <c r="B519" s="14"/>
      <c r="C519" s="10"/>
      <c r="D519" s="10"/>
      <c r="E519" s="61"/>
      <c r="F519" s="14"/>
      <c r="G519" s="14"/>
      <c r="H519" s="53"/>
      <c r="I519" s="33"/>
      <c r="J519" s="54"/>
      <c r="K519" s="55"/>
      <c r="L519" s="42"/>
      <c r="M519" s="56"/>
      <c r="O519" s="33"/>
      <c r="P519" s="14"/>
      <c r="T519" s="14"/>
    </row>
    <row r="520" spans="2:20" ht="12.5">
      <c r="B520" s="14"/>
      <c r="C520" s="10"/>
      <c r="D520" s="10"/>
      <c r="E520" s="61"/>
      <c r="F520" s="14"/>
      <c r="G520" s="14"/>
      <c r="H520" s="53"/>
      <c r="I520" s="33"/>
      <c r="J520" s="54"/>
      <c r="K520" s="55"/>
      <c r="L520" s="42"/>
      <c r="M520" s="56"/>
      <c r="O520" s="33"/>
      <c r="P520" s="14"/>
      <c r="T520" s="14"/>
    </row>
    <row r="521" spans="2:20" ht="12.5">
      <c r="B521" s="14"/>
      <c r="C521" s="10"/>
      <c r="D521" s="10"/>
      <c r="E521" s="61"/>
      <c r="F521" s="14"/>
      <c r="G521" s="14"/>
      <c r="H521" s="53"/>
      <c r="I521" s="33"/>
      <c r="J521" s="54"/>
      <c r="K521" s="55"/>
      <c r="L521" s="42"/>
      <c r="M521" s="56"/>
      <c r="O521" s="33"/>
      <c r="P521" s="14"/>
      <c r="T521" s="14"/>
    </row>
    <row r="522" spans="2:20" ht="12.5">
      <c r="B522" s="14"/>
      <c r="C522" s="10"/>
      <c r="D522" s="10"/>
      <c r="E522" s="61"/>
      <c r="F522" s="14"/>
      <c r="G522" s="14"/>
      <c r="H522" s="53"/>
      <c r="I522" s="33"/>
      <c r="J522" s="54"/>
      <c r="K522" s="55"/>
      <c r="L522" s="42"/>
      <c r="M522" s="56"/>
      <c r="O522" s="33"/>
      <c r="P522" s="14"/>
      <c r="T522" s="14"/>
    </row>
    <row r="523" spans="2:20" ht="12.5">
      <c r="B523" s="14"/>
      <c r="C523" s="10"/>
      <c r="D523" s="10"/>
      <c r="E523" s="61"/>
      <c r="F523" s="14"/>
      <c r="G523" s="14"/>
      <c r="H523" s="53"/>
      <c r="I523" s="33"/>
      <c r="J523" s="54"/>
      <c r="K523" s="55"/>
      <c r="L523" s="42"/>
      <c r="M523" s="56"/>
      <c r="O523" s="33"/>
      <c r="P523" s="14"/>
      <c r="T523" s="14"/>
    </row>
    <row r="524" spans="2:20" ht="12.5">
      <c r="B524" s="14"/>
      <c r="C524" s="10"/>
      <c r="D524" s="10"/>
      <c r="E524" s="61"/>
      <c r="F524" s="14"/>
      <c r="G524" s="14"/>
      <c r="H524" s="53"/>
      <c r="I524" s="33"/>
      <c r="J524" s="54"/>
      <c r="K524" s="55"/>
      <c r="L524" s="42"/>
      <c r="M524" s="56"/>
      <c r="O524" s="33"/>
      <c r="P524" s="14"/>
      <c r="T524" s="14"/>
    </row>
    <row r="525" spans="2:20" ht="12.5">
      <c r="B525" s="14"/>
      <c r="C525" s="10"/>
      <c r="D525" s="10"/>
      <c r="E525" s="61"/>
      <c r="F525" s="14"/>
      <c r="G525" s="14"/>
      <c r="H525" s="53"/>
      <c r="I525" s="33"/>
      <c r="J525" s="54"/>
      <c r="K525" s="55"/>
      <c r="L525" s="42"/>
      <c r="M525" s="56"/>
      <c r="O525" s="33"/>
      <c r="P525" s="14"/>
      <c r="T525" s="14"/>
    </row>
    <row r="526" spans="2:20" ht="12.5">
      <c r="B526" s="14"/>
      <c r="C526" s="10"/>
      <c r="D526" s="10"/>
      <c r="E526" s="61"/>
      <c r="F526" s="14"/>
      <c r="G526" s="14"/>
      <c r="H526" s="53"/>
      <c r="I526" s="33"/>
      <c r="J526" s="54"/>
      <c r="K526" s="55"/>
      <c r="L526" s="42"/>
      <c r="M526" s="56"/>
      <c r="O526" s="33"/>
      <c r="P526" s="14"/>
      <c r="T526" s="14"/>
    </row>
    <row r="527" spans="2:20" ht="12.5">
      <c r="B527" s="14"/>
      <c r="C527" s="10"/>
      <c r="D527" s="10"/>
      <c r="E527" s="61"/>
      <c r="F527" s="14"/>
      <c r="G527" s="14"/>
      <c r="H527" s="53"/>
      <c r="I527" s="33"/>
      <c r="J527" s="54"/>
      <c r="K527" s="55"/>
      <c r="L527" s="42"/>
      <c r="M527" s="56"/>
      <c r="O527" s="33"/>
      <c r="P527" s="14"/>
      <c r="T527" s="14"/>
    </row>
    <row r="528" spans="2:20" ht="12.5">
      <c r="B528" s="14"/>
      <c r="C528" s="10"/>
      <c r="D528" s="10"/>
      <c r="E528" s="61"/>
      <c r="F528" s="14"/>
      <c r="G528" s="14"/>
      <c r="H528" s="53"/>
      <c r="I528" s="33"/>
      <c r="J528" s="54"/>
      <c r="K528" s="55"/>
      <c r="L528" s="42"/>
      <c r="M528" s="56"/>
      <c r="O528" s="33"/>
      <c r="P528" s="14"/>
      <c r="T528" s="14"/>
    </row>
    <row r="529" spans="2:20" ht="12.5">
      <c r="B529" s="14"/>
      <c r="C529" s="10"/>
      <c r="D529" s="10"/>
      <c r="E529" s="61"/>
      <c r="F529" s="14"/>
      <c r="G529" s="14"/>
      <c r="H529" s="53"/>
      <c r="I529" s="33"/>
      <c r="J529" s="54"/>
      <c r="K529" s="55"/>
      <c r="L529" s="42"/>
      <c r="M529" s="56"/>
      <c r="O529" s="33"/>
      <c r="P529" s="14"/>
      <c r="T529" s="14"/>
    </row>
    <row r="530" spans="2:20" ht="12.5">
      <c r="B530" s="14"/>
      <c r="C530" s="10"/>
      <c r="D530" s="10"/>
      <c r="E530" s="61"/>
      <c r="F530" s="14"/>
      <c r="G530" s="14"/>
      <c r="H530" s="53"/>
      <c r="I530" s="33"/>
      <c r="J530" s="54"/>
      <c r="K530" s="55"/>
      <c r="L530" s="42"/>
      <c r="M530" s="56"/>
      <c r="O530" s="33"/>
      <c r="P530" s="14"/>
      <c r="T530" s="14"/>
    </row>
    <row r="531" spans="2:20" ht="12.5">
      <c r="B531" s="14"/>
      <c r="C531" s="10"/>
      <c r="D531" s="10"/>
      <c r="E531" s="61"/>
      <c r="F531" s="14"/>
      <c r="G531" s="14"/>
      <c r="H531" s="53"/>
      <c r="I531" s="33"/>
      <c r="J531" s="54"/>
      <c r="K531" s="55"/>
      <c r="L531" s="42"/>
      <c r="M531" s="56"/>
      <c r="O531" s="33"/>
      <c r="P531" s="14"/>
      <c r="T531" s="14"/>
    </row>
    <row r="532" spans="2:20" ht="12.5">
      <c r="B532" s="14"/>
      <c r="C532" s="10"/>
      <c r="D532" s="10"/>
      <c r="E532" s="61"/>
      <c r="F532" s="14"/>
      <c r="G532" s="14"/>
      <c r="H532" s="53"/>
      <c r="I532" s="33"/>
      <c r="J532" s="54"/>
      <c r="K532" s="55"/>
      <c r="L532" s="42"/>
      <c r="M532" s="56"/>
      <c r="O532" s="33"/>
      <c r="P532" s="14"/>
      <c r="T532" s="14"/>
    </row>
    <row r="533" spans="2:20" ht="12.5">
      <c r="B533" s="14"/>
      <c r="C533" s="10"/>
      <c r="D533" s="10"/>
      <c r="E533" s="61"/>
      <c r="F533" s="14"/>
      <c r="G533" s="14"/>
      <c r="H533" s="53"/>
      <c r="I533" s="33"/>
      <c r="J533" s="54"/>
      <c r="K533" s="55"/>
      <c r="L533" s="42"/>
      <c r="M533" s="56"/>
      <c r="O533" s="33"/>
      <c r="P533" s="14"/>
      <c r="T533" s="14"/>
    </row>
    <row r="534" spans="2:20" ht="12.5">
      <c r="B534" s="14"/>
      <c r="C534" s="10"/>
      <c r="D534" s="10"/>
      <c r="E534" s="61"/>
      <c r="F534" s="14"/>
      <c r="G534" s="14"/>
      <c r="H534" s="53"/>
      <c r="I534" s="33"/>
      <c r="J534" s="54"/>
      <c r="K534" s="55"/>
      <c r="L534" s="42"/>
      <c r="M534" s="56"/>
      <c r="O534" s="33"/>
      <c r="P534" s="14"/>
      <c r="T534" s="14"/>
    </row>
    <row r="535" spans="2:20" ht="12.5">
      <c r="B535" s="14"/>
      <c r="C535" s="10"/>
      <c r="D535" s="10"/>
      <c r="E535" s="61"/>
      <c r="F535" s="14"/>
      <c r="G535" s="14"/>
      <c r="H535" s="53"/>
      <c r="I535" s="33"/>
      <c r="J535" s="54"/>
      <c r="K535" s="55"/>
      <c r="L535" s="42"/>
      <c r="M535" s="56"/>
      <c r="O535" s="33"/>
      <c r="P535" s="14"/>
      <c r="T535" s="14"/>
    </row>
    <row r="536" spans="2:20" ht="12.5">
      <c r="B536" s="14"/>
      <c r="C536" s="10"/>
      <c r="D536" s="10"/>
      <c r="E536" s="61"/>
      <c r="F536" s="14"/>
      <c r="G536" s="14"/>
      <c r="H536" s="53"/>
      <c r="I536" s="33"/>
      <c r="J536" s="54"/>
      <c r="K536" s="55"/>
      <c r="L536" s="42"/>
      <c r="M536" s="56"/>
      <c r="O536" s="33"/>
      <c r="P536" s="14"/>
      <c r="T536" s="14"/>
    </row>
    <row r="537" spans="2:20" ht="12.5">
      <c r="B537" s="14"/>
      <c r="C537" s="10"/>
      <c r="D537" s="10"/>
      <c r="E537" s="61"/>
      <c r="F537" s="14"/>
      <c r="G537" s="14"/>
      <c r="H537" s="53"/>
      <c r="I537" s="33"/>
      <c r="J537" s="54"/>
      <c r="K537" s="55"/>
      <c r="L537" s="42"/>
      <c r="M537" s="56"/>
      <c r="O537" s="33"/>
      <c r="P537" s="14"/>
      <c r="T537" s="14"/>
    </row>
    <row r="538" spans="2:20" ht="12.5">
      <c r="B538" s="14"/>
      <c r="C538" s="10"/>
      <c r="D538" s="10"/>
      <c r="E538" s="61"/>
      <c r="F538" s="14"/>
      <c r="G538" s="14"/>
      <c r="H538" s="53"/>
      <c r="I538" s="33"/>
      <c r="J538" s="54"/>
      <c r="K538" s="55"/>
      <c r="L538" s="42"/>
      <c r="M538" s="56"/>
      <c r="O538" s="33"/>
      <c r="P538" s="14"/>
      <c r="T538" s="14"/>
    </row>
    <row r="539" spans="2:20" ht="12.5">
      <c r="B539" s="14"/>
      <c r="C539" s="10"/>
      <c r="D539" s="10"/>
      <c r="E539" s="61"/>
      <c r="F539" s="14"/>
      <c r="G539" s="14"/>
      <c r="H539" s="53"/>
      <c r="I539" s="33"/>
      <c r="J539" s="54"/>
      <c r="K539" s="55"/>
      <c r="L539" s="42"/>
      <c r="M539" s="56"/>
      <c r="O539" s="33"/>
      <c r="P539" s="14"/>
      <c r="T539" s="14"/>
    </row>
    <row r="540" spans="2:20" ht="12.5">
      <c r="B540" s="14"/>
      <c r="C540" s="10"/>
      <c r="D540" s="10"/>
      <c r="E540" s="61"/>
      <c r="F540" s="14"/>
      <c r="G540" s="14"/>
      <c r="H540" s="53"/>
      <c r="I540" s="33"/>
      <c r="J540" s="54"/>
      <c r="K540" s="55"/>
      <c r="L540" s="42"/>
      <c r="M540" s="56"/>
      <c r="O540" s="33"/>
      <c r="P540" s="14"/>
      <c r="T540" s="14"/>
    </row>
    <row r="541" spans="2:20" ht="12.5">
      <c r="B541" s="14"/>
      <c r="C541" s="10"/>
      <c r="D541" s="10"/>
      <c r="E541" s="61"/>
      <c r="F541" s="14"/>
      <c r="G541" s="14"/>
      <c r="H541" s="53"/>
      <c r="I541" s="33"/>
      <c r="J541" s="54"/>
      <c r="K541" s="55"/>
      <c r="L541" s="42"/>
      <c r="M541" s="56"/>
      <c r="O541" s="33"/>
      <c r="P541" s="14"/>
      <c r="T541" s="14"/>
    </row>
    <row r="542" spans="2:20" ht="12.5">
      <c r="B542" s="14"/>
      <c r="C542" s="10"/>
      <c r="D542" s="10"/>
      <c r="E542" s="61"/>
      <c r="F542" s="14"/>
      <c r="G542" s="14"/>
      <c r="H542" s="53"/>
      <c r="I542" s="33"/>
      <c r="J542" s="54"/>
      <c r="K542" s="55"/>
      <c r="L542" s="42"/>
      <c r="M542" s="56"/>
      <c r="O542" s="33"/>
      <c r="P542" s="14"/>
      <c r="T542" s="14"/>
    </row>
    <row r="543" spans="2:20" ht="12.5">
      <c r="B543" s="14"/>
      <c r="C543" s="10"/>
      <c r="D543" s="10"/>
      <c r="E543" s="61"/>
      <c r="F543" s="14"/>
      <c r="G543" s="14"/>
      <c r="H543" s="53"/>
      <c r="I543" s="33"/>
      <c r="J543" s="54"/>
      <c r="K543" s="55"/>
      <c r="L543" s="42"/>
      <c r="M543" s="56"/>
      <c r="O543" s="33"/>
      <c r="P543" s="14"/>
      <c r="T543" s="14"/>
    </row>
    <row r="544" spans="2:20" ht="12.5">
      <c r="B544" s="14"/>
      <c r="C544" s="10"/>
      <c r="D544" s="10"/>
      <c r="E544" s="61"/>
      <c r="F544" s="14"/>
      <c r="G544" s="14"/>
      <c r="H544" s="53"/>
      <c r="I544" s="33"/>
      <c r="J544" s="54"/>
      <c r="K544" s="55"/>
      <c r="L544" s="42"/>
      <c r="M544" s="56"/>
      <c r="O544" s="33"/>
      <c r="P544" s="14"/>
      <c r="T544" s="14"/>
    </row>
    <row r="545" spans="2:20" ht="12.5">
      <c r="B545" s="14"/>
      <c r="C545" s="10"/>
      <c r="D545" s="10"/>
      <c r="E545" s="61"/>
      <c r="F545" s="14"/>
      <c r="G545" s="14"/>
      <c r="H545" s="53"/>
      <c r="I545" s="33"/>
      <c r="J545" s="54"/>
      <c r="K545" s="55"/>
      <c r="L545" s="42"/>
      <c r="M545" s="56"/>
      <c r="O545" s="33"/>
      <c r="P545" s="14"/>
      <c r="T545" s="14"/>
    </row>
    <row r="546" spans="2:20" ht="12.5">
      <c r="B546" s="14"/>
      <c r="C546" s="10"/>
      <c r="D546" s="10"/>
      <c r="E546" s="61"/>
      <c r="F546" s="14"/>
      <c r="G546" s="14"/>
      <c r="H546" s="53"/>
      <c r="I546" s="33"/>
      <c r="J546" s="54"/>
      <c r="K546" s="55"/>
      <c r="L546" s="42"/>
      <c r="M546" s="56"/>
      <c r="O546" s="33"/>
      <c r="P546" s="14"/>
      <c r="T546" s="14"/>
    </row>
    <row r="547" spans="2:20" ht="12.5">
      <c r="B547" s="14"/>
      <c r="C547" s="10"/>
      <c r="D547" s="10"/>
      <c r="E547" s="61"/>
      <c r="F547" s="14"/>
      <c r="G547" s="14"/>
      <c r="H547" s="53"/>
      <c r="I547" s="33"/>
      <c r="J547" s="54"/>
      <c r="K547" s="55"/>
      <c r="L547" s="42"/>
      <c r="M547" s="56"/>
      <c r="O547" s="33"/>
      <c r="P547" s="14"/>
      <c r="T547" s="14"/>
    </row>
    <row r="548" spans="2:20" ht="12.5">
      <c r="B548" s="14"/>
      <c r="C548" s="10"/>
      <c r="D548" s="10"/>
      <c r="E548" s="61"/>
      <c r="F548" s="14"/>
      <c r="G548" s="14"/>
      <c r="H548" s="53"/>
      <c r="I548" s="33"/>
      <c r="J548" s="54"/>
      <c r="K548" s="55"/>
      <c r="L548" s="42"/>
      <c r="M548" s="56"/>
      <c r="O548" s="33"/>
      <c r="P548" s="14"/>
      <c r="T548" s="14"/>
    </row>
    <row r="549" spans="2:20" ht="12.5">
      <c r="B549" s="14"/>
      <c r="C549" s="10"/>
      <c r="D549" s="10"/>
      <c r="E549" s="61"/>
      <c r="F549" s="14"/>
      <c r="G549" s="14"/>
      <c r="H549" s="53"/>
      <c r="I549" s="33"/>
      <c r="J549" s="54"/>
      <c r="K549" s="55"/>
      <c r="L549" s="42"/>
      <c r="M549" s="56"/>
      <c r="O549" s="33"/>
      <c r="P549" s="14"/>
      <c r="T549" s="14"/>
    </row>
    <row r="550" spans="2:20" ht="12.5">
      <c r="B550" s="14"/>
      <c r="C550" s="10"/>
      <c r="D550" s="10"/>
      <c r="E550" s="61"/>
      <c r="F550" s="14"/>
      <c r="G550" s="14"/>
      <c r="H550" s="53"/>
      <c r="I550" s="33"/>
      <c r="J550" s="54"/>
      <c r="K550" s="55"/>
      <c r="L550" s="42"/>
      <c r="M550" s="56"/>
      <c r="O550" s="33"/>
      <c r="P550" s="14"/>
      <c r="T550" s="14"/>
    </row>
    <row r="551" spans="2:20" ht="12.5">
      <c r="B551" s="14"/>
      <c r="C551" s="10"/>
      <c r="D551" s="10"/>
      <c r="E551" s="61"/>
      <c r="F551" s="14"/>
      <c r="G551" s="14"/>
      <c r="H551" s="53"/>
      <c r="I551" s="33"/>
      <c r="J551" s="54"/>
      <c r="K551" s="55"/>
      <c r="L551" s="42"/>
      <c r="M551" s="56"/>
      <c r="O551" s="33"/>
      <c r="P551" s="14"/>
      <c r="T551" s="14"/>
    </row>
    <row r="552" spans="2:20" ht="12.5">
      <c r="B552" s="14"/>
      <c r="C552" s="10"/>
      <c r="D552" s="10"/>
      <c r="E552" s="61"/>
      <c r="F552" s="14"/>
      <c r="G552" s="14"/>
      <c r="H552" s="53"/>
      <c r="I552" s="33"/>
      <c r="J552" s="54"/>
      <c r="K552" s="55"/>
      <c r="L552" s="42"/>
      <c r="M552" s="56"/>
      <c r="O552" s="33"/>
      <c r="P552" s="14"/>
      <c r="T552" s="14"/>
    </row>
    <row r="553" spans="2:20" ht="12.5">
      <c r="B553" s="14"/>
      <c r="C553" s="10"/>
      <c r="D553" s="10"/>
      <c r="E553" s="61"/>
      <c r="F553" s="14"/>
      <c r="G553" s="14"/>
      <c r="H553" s="53"/>
      <c r="I553" s="33"/>
      <c r="J553" s="54"/>
      <c r="K553" s="55"/>
      <c r="L553" s="42"/>
      <c r="M553" s="56"/>
      <c r="O553" s="33"/>
      <c r="P553" s="14"/>
      <c r="T553" s="14"/>
    </row>
    <row r="554" spans="2:20" ht="12.5">
      <c r="B554" s="14"/>
      <c r="C554" s="10"/>
      <c r="D554" s="10"/>
      <c r="E554" s="61"/>
      <c r="F554" s="14"/>
      <c r="G554" s="14"/>
      <c r="H554" s="53"/>
      <c r="I554" s="33"/>
      <c r="J554" s="54"/>
      <c r="K554" s="55"/>
      <c r="L554" s="42"/>
      <c r="M554" s="56"/>
      <c r="O554" s="33"/>
      <c r="P554" s="14"/>
      <c r="T554" s="14"/>
    </row>
    <row r="555" spans="2:20" ht="12.5">
      <c r="B555" s="14"/>
      <c r="C555" s="10"/>
      <c r="D555" s="10"/>
      <c r="E555" s="61"/>
      <c r="F555" s="14"/>
      <c r="G555" s="14"/>
      <c r="H555" s="53"/>
      <c r="I555" s="33"/>
      <c r="J555" s="54"/>
      <c r="K555" s="55"/>
      <c r="L555" s="42"/>
      <c r="M555" s="56"/>
      <c r="O555" s="33"/>
      <c r="P555" s="14"/>
      <c r="T555" s="14"/>
    </row>
    <row r="556" spans="2:20" ht="12.5">
      <c r="B556" s="14"/>
      <c r="C556" s="10"/>
      <c r="D556" s="10"/>
      <c r="E556" s="61"/>
      <c r="F556" s="14"/>
      <c r="G556" s="14"/>
      <c r="H556" s="53"/>
      <c r="I556" s="33"/>
      <c r="J556" s="54"/>
      <c r="K556" s="55"/>
      <c r="L556" s="42"/>
      <c r="M556" s="56"/>
      <c r="O556" s="33"/>
      <c r="P556" s="14"/>
      <c r="T556" s="14"/>
    </row>
    <row r="557" spans="2:20" ht="12.5">
      <c r="B557" s="14"/>
      <c r="C557" s="10"/>
      <c r="D557" s="10"/>
      <c r="E557" s="61"/>
      <c r="F557" s="14"/>
      <c r="G557" s="14"/>
      <c r="H557" s="53"/>
      <c r="I557" s="33"/>
      <c r="J557" s="54"/>
      <c r="K557" s="55"/>
      <c r="L557" s="42"/>
      <c r="M557" s="56"/>
      <c r="O557" s="33"/>
      <c r="P557" s="14"/>
      <c r="T557" s="14"/>
    </row>
    <row r="558" spans="2:20" ht="12.5">
      <c r="B558" s="14"/>
      <c r="C558" s="10"/>
      <c r="D558" s="10"/>
      <c r="E558" s="61"/>
      <c r="F558" s="14"/>
      <c r="G558" s="14"/>
      <c r="H558" s="53"/>
      <c r="I558" s="33"/>
      <c r="J558" s="54"/>
      <c r="K558" s="55"/>
      <c r="L558" s="42"/>
      <c r="M558" s="56"/>
      <c r="O558" s="33"/>
      <c r="P558" s="14"/>
      <c r="T558" s="14"/>
    </row>
    <row r="559" spans="2:20" ht="12.5">
      <c r="B559" s="14"/>
      <c r="C559" s="10"/>
      <c r="D559" s="10"/>
      <c r="E559" s="61"/>
      <c r="F559" s="14"/>
      <c r="G559" s="14"/>
      <c r="H559" s="53"/>
      <c r="I559" s="33"/>
      <c r="J559" s="54"/>
      <c r="K559" s="55"/>
      <c r="L559" s="42"/>
      <c r="M559" s="56"/>
      <c r="O559" s="33"/>
      <c r="P559" s="14"/>
      <c r="T559" s="14"/>
    </row>
    <row r="560" spans="2:20" ht="12.5">
      <c r="B560" s="14"/>
      <c r="C560" s="10"/>
      <c r="D560" s="10"/>
      <c r="E560" s="61"/>
      <c r="F560" s="14"/>
      <c r="G560" s="14"/>
      <c r="H560" s="53"/>
      <c r="I560" s="33"/>
      <c r="J560" s="54"/>
      <c r="K560" s="55"/>
      <c r="L560" s="42"/>
      <c r="M560" s="56"/>
      <c r="O560" s="33"/>
      <c r="P560" s="14"/>
      <c r="T560" s="14"/>
    </row>
    <row r="561" spans="2:20" ht="12.5">
      <c r="B561" s="14"/>
      <c r="C561" s="10"/>
      <c r="D561" s="10"/>
      <c r="E561" s="61"/>
      <c r="F561" s="14"/>
      <c r="G561" s="14"/>
      <c r="H561" s="53"/>
      <c r="I561" s="33"/>
      <c r="J561" s="54"/>
      <c r="K561" s="55"/>
      <c r="L561" s="42"/>
      <c r="M561" s="56"/>
      <c r="O561" s="33"/>
      <c r="P561" s="14"/>
      <c r="T561" s="14"/>
    </row>
    <row r="562" spans="2:20" ht="12.5">
      <c r="B562" s="14"/>
      <c r="C562" s="10"/>
      <c r="D562" s="10"/>
      <c r="E562" s="61"/>
      <c r="F562" s="14"/>
      <c r="G562" s="14"/>
      <c r="H562" s="53"/>
      <c r="I562" s="33"/>
      <c r="J562" s="54"/>
      <c r="K562" s="55"/>
      <c r="L562" s="42"/>
      <c r="M562" s="56"/>
      <c r="O562" s="33"/>
      <c r="P562" s="14"/>
      <c r="T562" s="14"/>
    </row>
    <row r="563" spans="2:20" ht="12.5">
      <c r="B563" s="14"/>
      <c r="C563" s="10"/>
      <c r="D563" s="10"/>
      <c r="E563" s="61"/>
      <c r="F563" s="14"/>
      <c r="G563" s="14"/>
      <c r="H563" s="53"/>
      <c r="I563" s="33"/>
      <c r="J563" s="54"/>
      <c r="K563" s="55"/>
      <c r="L563" s="42"/>
      <c r="M563" s="56"/>
      <c r="O563" s="33"/>
      <c r="P563" s="14"/>
      <c r="T563" s="14"/>
    </row>
    <row r="564" spans="2:20" ht="12.5">
      <c r="B564" s="14"/>
      <c r="C564" s="10"/>
      <c r="D564" s="10"/>
      <c r="E564" s="61"/>
      <c r="F564" s="14"/>
      <c r="G564" s="14"/>
      <c r="H564" s="53"/>
      <c r="I564" s="33"/>
      <c r="J564" s="54"/>
      <c r="K564" s="55"/>
      <c r="L564" s="42"/>
      <c r="M564" s="56"/>
      <c r="O564" s="33"/>
      <c r="P564" s="14"/>
      <c r="T564" s="14"/>
    </row>
    <row r="565" spans="2:20" ht="12.5">
      <c r="B565" s="14"/>
      <c r="C565" s="10"/>
      <c r="D565" s="10"/>
      <c r="E565" s="61"/>
      <c r="F565" s="14"/>
      <c r="G565" s="14"/>
      <c r="H565" s="53"/>
      <c r="I565" s="33"/>
      <c r="J565" s="54"/>
      <c r="K565" s="55"/>
      <c r="L565" s="42"/>
      <c r="M565" s="56"/>
      <c r="O565" s="33"/>
      <c r="P565" s="14"/>
      <c r="T565" s="14"/>
    </row>
    <row r="566" spans="2:20" ht="12.5">
      <c r="B566" s="14"/>
      <c r="C566" s="10"/>
      <c r="D566" s="10"/>
      <c r="E566" s="61"/>
      <c r="F566" s="14"/>
      <c r="G566" s="14"/>
      <c r="H566" s="53"/>
      <c r="I566" s="33"/>
      <c r="J566" s="54"/>
      <c r="K566" s="55"/>
      <c r="L566" s="42"/>
      <c r="M566" s="56"/>
      <c r="O566" s="33"/>
      <c r="P566" s="14"/>
      <c r="T566" s="14"/>
    </row>
    <row r="567" spans="2:20" ht="12.5">
      <c r="B567" s="14"/>
      <c r="C567" s="10"/>
      <c r="D567" s="10"/>
      <c r="E567" s="61"/>
      <c r="F567" s="14"/>
      <c r="G567" s="14"/>
      <c r="H567" s="53"/>
      <c r="I567" s="33"/>
      <c r="J567" s="54"/>
      <c r="K567" s="55"/>
      <c r="L567" s="42"/>
      <c r="M567" s="56"/>
      <c r="O567" s="33"/>
      <c r="P567" s="14"/>
      <c r="T567" s="14"/>
    </row>
    <row r="568" spans="2:20" ht="12.5">
      <c r="B568" s="14"/>
      <c r="C568" s="10"/>
      <c r="D568" s="10"/>
      <c r="E568" s="61"/>
      <c r="F568" s="14"/>
      <c r="G568" s="14"/>
      <c r="H568" s="53"/>
      <c r="I568" s="33"/>
      <c r="J568" s="54"/>
      <c r="K568" s="55"/>
      <c r="L568" s="42"/>
      <c r="M568" s="56"/>
      <c r="O568" s="33"/>
      <c r="P568" s="14"/>
      <c r="T568" s="14"/>
    </row>
    <row r="569" spans="2:20" ht="12.5">
      <c r="B569" s="14"/>
      <c r="C569" s="10"/>
      <c r="D569" s="10"/>
      <c r="E569" s="61"/>
      <c r="F569" s="14"/>
      <c r="G569" s="14"/>
      <c r="H569" s="53"/>
      <c r="I569" s="33"/>
      <c r="J569" s="54"/>
      <c r="K569" s="55"/>
      <c r="L569" s="42"/>
      <c r="M569" s="56"/>
      <c r="O569" s="33"/>
      <c r="P569" s="14"/>
      <c r="T569" s="14"/>
    </row>
    <row r="570" spans="2:20" ht="12.5">
      <c r="B570" s="14"/>
      <c r="C570" s="10"/>
      <c r="D570" s="10"/>
      <c r="E570" s="61"/>
      <c r="F570" s="14"/>
      <c r="G570" s="14"/>
      <c r="H570" s="53"/>
      <c r="I570" s="33"/>
      <c r="J570" s="54"/>
      <c r="K570" s="55"/>
      <c r="L570" s="42"/>
      <c r="M570" s="56"/>
      <c r="O570" s="33"/>
      <c r="P570" s="14"/>
      <c r="T570" s="14"/>
    </row>
    <row r="571" spans="2:20" ht="12.5">
      <c r="B571" s="14"/>
      <c r="C571" s="10"/>
      <c r="D571" s="10"/>
      <c r="E571" s="61"/>
      <c r="F571" s="14"/>
      <c r="G571" s="14"/>
      <c r="H571" s="53"/>
      <c r="I571" s="33"/>
      <c r="J571" s="54"/>
      <c r="K571" s="55"/>
      <c r="L571" s="42"/>
      <c r="M571" s="56"/>
      <c r="O571" s="33"/>
      <c r="P571" s="14"/>
      <c r="T571" s="14"/>
    </row>
    <row r="572" spans="2:20" ht="12.5">
      <c r="B572" s="14"/>
      <c r="C572" s="10"/>
      <c r="D572" s="10"/>
      <c r="E572" s="61"/>
      <c r="F572" s="14"/>
      <c r="G572" s="14"/>
      <c r="H572" s="53"/>
      <c r="I572" s="33"/>
      <c r="J572" s="54"/>
      <c r="K572" s="55"/>
      <c r="L572" s="42"/>
      <c r="M572" s="56"/>
      <c r="O572" s="33"/>
      <c r="P572" s="14"/>
      <c r="T572" s="14"/>
    </row>
    <row r="573" spans="2:20" ht="12.5">
      <c r="B573" s="14"/>
      <c r="C573" s="10"/>
      <c r="D573" s="10"/>
      <c r="E573" s="61"/>
      <c r="F573" s="14"/>
      <c r="G573" s="14"/>
      <c r="H573" s="53"/>
      <c r="I573" s="33"/>
      <c r="J573" s="54"/>
      <c r="K573" s="55"/>
      <c r="L573" s="42"/>
      <c r="M573" s="56"/>
      <c r="O573" s="33"/>
      <c r="P573" s="14"/>
      <c r="T573" s="14"/>
    </row>
    <row r="574" spans="2:20" ht="12.5">
      <c r="B574" s="14"/>
      <c r="C574" s="10"/>
      <c r="D574" s="10"/>
      <c r="E574" s="61"/>
      <c r="F574" s="14"/>
      <c r="G574" s="14"/>
      <c r="H574" s="53"/>
      <c r="I574" s="33"/>
      <c r="J574" s="54"/>
      <c r="K574" s="55"/>
      <c r="L574" s="42"/>
      <c r="M574" s="56"/>
      <c r="O574" s="33"/>
      <c r="P574" s="14"/>
      <c r="T574" s="14"/>
    </row>
    <row r="575" spans="2:20" ht="12.5">
      <c r="B575" s="14"/>
      <c r="C575" s="10"/>
      <c r="D575" s="10"/>
      <c r="E575" s="61"/>
      <c r="F575" s="14"/>
      <c r="G575" s="14"/>
      <c r="H575" s="53"/>
      <c r="I575" s="33"/>
      <c r="J575" s="54"/>
      <c r="K575" s="55"/>
      <c r="L575" s="42"/>
      <c r="M575" s="56"/>
      <c r="O575" s="33"/>
      <c r="P575" s="14"/>
      <c r="T575" s="14"/>
    </row>
    <row r="576" spans="2:20" ht="12.5">
      <c r="B576" s="14"/>
      <c r="C576" s="10"/>
      <c r="D576" s="10"/>
      <c r="E576" s="61"/>
      <c r="F576" s="14"/>
      <c r="G576" s="14"/>
      <c r="H576" s="53"/>
      <c r="I576" s="33"/>
      <c r="J576" s="54"/>
      <c r="K576" s="55"/>
      <c r="L576" s="42"/>
      <c r="M576" s="56"/>
      <c r="O576" s="33"/>
      <c r="P576" s="14"/>
      <c r="T576" s="14"/>
    </row>
    <row r="577" spans="2:20" ht="12.5">
      <c r="B577" s="14"/>
      <c r="C577" s="10"/>
      <c r="D577" s="10"/>
      <c r="E577" s="61"/>
      <c r="F577" s="14"/>
      <c r="G577" s="14"/>
      <c r="H577" s="53"/>
      <c r="I577" s="33"/>
      <c r="J577" s="54"/>
      <c r="K577" s="55"/>
      <c r="L577" s="42"/>
      <c r="M577" s="56"/>
      <c r="O577" s="33"/>
      <c r="P577" s="14"/>
      <c r="T577" s="14"/>
    </row>
    <row r="578" spans="2:20" ht="12.5">
      <c r="B578" s="14"/>
      <c r="C578" s="10"/>
      <c r="D578" s="10"/>
      <c r="E578" s="61"/>
      <c r="F578" s="14"/>
      <c r="G578" s="14"/>
      <c r="H578" s="53"/>
      <c r="I578" s="33"/>
      <c r="J578" s="54"/>
      <c r="K578" s="55"/>
      <c r="L578" s="42"/>
      <c r="M578" s="56"/>
      <c r="O578" s="33"/>
      <c r="P578" s="14"/>
      <c r="T578" s="14"/>
    </row>
    <row r="579" spans="2:20" ht="12.5">
      <c r="B579" s="14"/>
      <c r="C579" s="10"/>
      <c r="D579" s="10"/>
      <c r="E579" s="61"/>
      <c r="F579" s="14"/>
      <c r="G579" s="14"/>
      <c r="H579" s="53"/>
      <c r="I579" s="33"/>
      <c r="J579" s="54"/>
      <c r="K579" s="55"/>
      <c r="L579" s="42"/>
      <c r="M579" s="56"/>
      <c r="O579" s="33"/>
      <c r="P579" s="14"/>
      <c r="T579" s="14"/>
    </row>
    <row r="580" spans="2:20" ht="12.5">
      <c r="B580" s="14"/>
      <c r="C580" s="10"/>
      <c r="D580" s="10"/>
      <c r="E580" s="61"/>
      <c r="F580" s="14"/>
      <c r="G580" s="14"/>
      <c r="H580" s="53"/>
      <c r="I580" s="33"/>
      <c r="J580" s="54"/>
      <c r="K580" s="55"/>
      <c r="L580" s="42"/>
      <c r="M580" s="56"/>
      <c r="O580" s="33"/>
      <c r="P580" s="14"/>
      <c r="T580" s="14"/>
    </row>
    <row r="581" spans="2:20" ht="12.5">
      <c r="B581" s="14"/>
      <c r="C581" s="10"/>
      <c r="D581" s="10"/>
      <c r="E581" s="61"/>
      <c r="F581" s="14"/>
      <c r="G581" s="14"/>
      <c r="H581" s="53"/>
      <c r="I581" s="33"/>
      <c r="J581" s="54"/>
      <c r="K581" s="55"/>
      <c r="L581" s="42"/>
      <c r="M581" s="56"/>
      <c r="O581" s="33"/>
      <c r="P581" s="14"/>
      <c r="T581" s="14"/>
    </row>
    <row r="582" spans="2:20" ht="12.5">
      <c r="B582" s="14"/>
      <c r="C582" s="10"/>
      <c r="D582" s="10"/>
      <c r="E582" s="61"/>
      <c r="F582" s="14"/>
      <c r="G582" s="14"/>
      <c r="H582" s="53"/>
      <c r="I582" s="33"/>
      <c r="J582" s="54"/>
      <c r="K582" s="55"/>
      <c r="L582" s="42"/>
      <c r="M582" s="56"/>
      <c r="O582" s="33"/>
      <c r="P582" s="14"/>
      <c r="T582" s="14"/>
    </row>
    <row r="583" spans="2:20" ht="12.5">
      <c r="B583" s="14"/>
      <c r="C583" s="10"/>
      <c r="D583" s="10"/>
      <c r="E583" s="61"/>
      <c r="F583" s="14"/>
      <c r="G583" s="14"/>
      <c r="H583" s="53"/>
      <c r="I583" s="33"/>
      <c r="J583" s="54"/>
      <c r="K583" s="55"/>
      <c r="L583" s="42"/>
      <c r="M583" s="56"/>
      <c r="O583" s="33"/>
      <c r="P583" s="14"/>
      <c r="T583" s="14"/>
    </row>
    <row r="584" spans="2:20" ht="12.5">
      <c r="B584" s="14"/>
      <c r="C584" s="10"/>
      <c r="D584" s="10"/>
      <c r="E584" s="61"/>
      <c r="F584" s="14"/>
      <c r="G584" s="14"/>
      <c r="H584" s="53"/>
      <c r="I584" s="33"/>
      <c r="J584" s="54"/>
      <c r="K584" s="55"/>
      <c r="L584" s="42"/>
      <c r="M584" s="56"/>
      <c r="O584" s="33"/>
      <c r="P584" s="14"/>
      <c r="T584" s="14"/>
    </row>
    <row r="585" spans="2:20" ht="12.5">
      <c r="B585" s="14"/>
      <c r="C585" s="10"/>
      <c r="D585" s="10"/>
      <c r="E585" s="61"/>
      <c r="F585" s="14"/>
      <c r="G585" s="14"/>
      <c r="H585" s="53"/>
      <c r="I585" s="33"/>
      <c r="J585" s="54"/>
      <c r="K585" s="55"/>
      <c r="L585" s="42"/>
      <c r="M585" s="56"/>
      <c r="O585" s="33"/>
      <c r="P585" s="14"/>
      <c r="T585" s="14"/>
    </row>
    <row r="586" spans="2:20" ht="12.5">
      <c r="B586" s="14"/>
      <c r="C586" s="10"/>
      <c r="D586" s="10"/>
      <c r="E586" s="61"/>
      <c r="F586" s="14"/>
      <c r="G586" s="14"/>
      <c r="H586" s="53"/>
      <c r="I586" s="33"/>
      <c r="J586" s="54"/>
      <c r="K586" s="55"/>
      <c r="L586" s="42"/>
      <c r="M586" s="56"/>
      <c r="O586" s="33"/>
      <c r="P586" s="14"/>
      <c r="T586" s="14"/>
    </row>
    <row r="587" spans="2:20" ht="12.5">
      <c r="B587" s="14"/>
      <c r="C587" s="10"/>
      <c r="D587" s="10"/>
      <c r="E587" s="61"/>
      <c r="F587" s="14"/>
      <c r="G587" s="14"/>
      <c r="H587" s="53"/>
      <c r="I587" s="33"/>
      <c r="J587" s="54"/>
      <c r="K587" s="55"/>
      <c r="L587" s="42"/>
      <c r="M587" s="56"/>
      <c r="O587" s="33"/>
      <c r="P587" s="14"/>
      <c r="T587" s="14"/>
    </row>
    <row r="588" spans="2:20" ht="12.5">
      <c r="B588" s="14"/>
      <c r="C588" s="10"/>
      <c r="D588" s="10"/>
      <c r="E588" s="61"/>
      <c r="F588" s="14"/>
      <c r="G588" s="14"/>
      <c r="H588" s="53"/>
      <c r="I588" s="33"/>
      <c r="J588" s="54"/>
      <c r="K588" s="55"/>
      <c r="L588" s="42"/>
      <c r="M588" s="56"/>
      <c r="O588" s="33"/>
      <c r="P588" s="14"/>
      <c r="T588" s="14"/>
    </row>
    <row r="589" spans="2:20" ht="12.5">
      <c r="B589" s="14"/>
      <c r="C589" s="10"/>
      <c r="D589" s="10"/>
      <c r="E589" s="61"/>
      <c r="F589" s="14"/>
      <c r="G589" s="14"/>
      <c r="H589" s="53"/>
      <c r="I589" s="33"/>
      <c r="J589" s="54"/>
      <c r="K589" s="55"/>
      <c r="L589" s="42"/>
      <c r="M589" s="56"/>
      <c r="O589" s="33"/>
      <c r="P589" s="14"/>
      <c r="T589" s="14"/>
    </row>
    <row r="590" spans="2:20" ht="12.5">
      <c r="B590" s="14"/>
      <c r="C590" s="10"/>
      <c r="D590" s="10"/>
      <c r="E590" s="61"/>
      <c r="F590" s="14"/>
      <c r="G590" s="14"/>
      <c r="H590" s="53"/>
      <c r="I590" s="33"/>
      <c r="J590" s="54"/>
      <c r="K590" s="55"/>
      <c r="L590" s="42"/>
      <c r="M590" s="56"/>
      <c r="O590" s="33"/>
      <c r="P590" s="14"/>
      <c r="T590" s="14"/>
    </row>
    <row r="591" spans="2:20" ht="12.5">
      <c r="B591" s="14"/>
      <c r="C591" s="10"/>
      <c r="D591" s="10"/>
      <c r="E591" s="61"/>
      <c r="F591" s="14"/>
      <c r="G591" s="14"/>
      <c r="H591" s="53"/>
      <c r="I591" s="33"/>
      <c r="J591" s="54"/>
      <c r="K591" s="55"/>
      <c r="L591" s="42"/>
      <c r="M591" s="56"/>
      <c r="O591" s="33"/>
      <c r="P591" s="14"/>
      <c r="T591" s="14"/>
    </row>
    <row r="592" spans="2:20" ht="12.5">
      <c r="B592" s="14"/>
      <c r="C592" s="10"/>
      <c r="D592" s="10"/>
      <c r="E592" s="61"/>
      <c r="F592" s="14"/>
      <c r="G592" s="14"/>
      <c r="H592" s="53"/>
      <c r="I592" s="33"/>
      <c r="J592" s="54"/>
      <c r="K592" s="55"/>
      <c r="L592" s="42"/>
      <c r="M592" s="56"/>
      <c r="O592" s="33"/>
      <c r="P592" s="14"/>
      <c r="T592" s="14"/>
    </row>
    <row r="593" spans="2:20" ht="12.5">
      <c r="B593" s="14"/>
      <c r="C593" s="10"/>
      <c r="D593" s="10"/>
      <c r="E593" s="61"/>
      <c r="F593" s="14"/>
      <c r="G593" s="14"/>
      <c r="H593" s="53"/>
      <c r="I593" s="33"/>
      <c r="J593" s="54"/>
      <c r="K593" s="55"/>
      <c r="L593" s="42"/>
      <c r="M593" s="56"/>
      <c r="O593" s="33"/>
      <c r="P593" s="14"/>
      <c r="T593" s="14"/>
    </row>
    <row r="594" spans="2:20" ht="12.5">
      <c r="B594" s="14"/>
      <c r="C594" s="10"/>
      <c r="D594" s="10"/>
      <c r="E594" s="61"/>
      <c r="F594" s="14"/>
      <c r="G594" s="14"/>
      <c r="H594" s="53"/>
      <c r="I594" s="33"/>
      <c r="J594" s="54"/>
      <c r="K594" s="55"/>
      <c r="L594" s="42"/>
      <c r="M594" s="56"/>
      <c r="O594" s="33"/>
      <c r="P594" s="14"/>
      <c r="T594" s="14"/>
    </row>
    <row r="595" spans="2:20" ht="12.5">
      <c r="B595" s="14"/>
      <c r="C595" s="10"/>
      <c r="D595" s="10"/>
      <c r="E595" s="61"/>
      <c r="F595" s="14"/>
      <c r="G595" s="14"/>
      <c r="H595" s="53"/>
      <c r="I595" s="33"/>
      <c r="J595" s="54"/>
      <c r="K595" s="55"/>
      <c r="L595" s="42"/>
      <c r="M595" s="56"/>
      <c r="O595" s="33"/>
      <c r="P595" s="14"/>
      <c r="T595" s="14"/>
    </row>
    <row r="596" spans="2:20" ht="12.5">
      <c r="B596" s="14"/>
      <c r="C596" s="10"/>
      <c r="D596" s="10"/>
      <c r="E596" s="61"/>
      <c r="F596" s="14"/>
      <c r="G596" s="14"/>
      <c r="H596" s="53"/>
      <c r="I596" s="33"/>
      <c r="J596" s="54"/>
      <c r="K596" s="55"/>
      <c r="L596" s="42"/>
      <c r="M596" s="56"/>
      <c r="O596" s="33"/>
      <c r="P596" s="14"/>
      <c r="T596" s="14"/>
    </row>
    <row r="597" spans="2:20" ht="12.5">
      <c r="B597" s="14"/>
      <c r="C597" s="10"/>
      <c r="D597" s="10"/>
      <c r="E597" s="61"/>
      <c r="F597" s="14"/>
      <c r="G597" s="14"/>
      <c r="H597" s="53"/>
      <c r="I597" s="33"/>
      <c r="J597" s="54"/>
      <c r="K597" s="55"/>
      <c r="L597" s="42"/>
      <c r="M597" s="56"/>
      <c r="O597" s="33"/>
      <c r="P597" s="14"/>
      <c r="T597" s="14"/>
    </row>
    <row r="598" spans="2:20" ht="12.5">
      <c r="B598" s="14"/>
      <c r="C598" s="10"/>
      <c r="D598" s="10"/>
      <c r="E598" s="61"/>
      <c r="F598" s="14"/>
      <c r="G598" s="14"/>
      <c r="H598" s="53"/>
      <c r="I598" s="33"/>
      <c r="J598" s="54"/>
      <c r="K598" s="55"/>
      <c r="L598" s="42"/>
      <c r="M598" s="56"/>
      <c r="O598" s="33"/>
      <c r="P598" s="14"/>
      <c r="T598" s="14"/>
    </row>
    <row r="599" spans="2:20" ht="12.5">
      <c r="B599" s="14"/>
      <c r="C599" s="10"/>
      <c r="D599" s="10"/>
      <c r="E599" s="61"/>
      <c r="F599" s="14"/>
      <c r="G599" s="14"/>
      <c r="H599" s="53"/>
      <c r="I599" s="33"/>
      <c r="J599" s="54"/>
      <c r="K599" s="55"/>
      <c r="L599" s="42"/>
      <c r="M599" s="56"/>
      <c r="O599" s="33"/>
      <c r="P599" s="14"/>
      <c r="T599" s="14"/>
    </row>
    <row r="600" spans="2:20" ht="12.5">
      <c r="B600" s="14"/>
      <c r="C600" s="10"/>
      <c r="D600" s="10"/>
      <c r="E600" s="61"/>
      <c r="F600" s="14"/>
      <c r="G600" s="14"/>
      <c r="H600" s="53"/>
      <c r="I600" s="33"/>
      <c r="J600" s="54"/>
      <c r="K600" s="55"/>
      <c r="L600" s="42"/>
      <c r="M600" s="56"/>
      <c r="O600" s="33"/>
      <c r="P600" s="14"/>
      <c r="T600" s="14"/>
    </row>
    <row r="601" spans="2:20" ht="12.5">
      <c r="B601" s="14"/>
      <c r="C601" s="10"/>
      <c r="D601" s="10"/>
      <c r="E601" s="61"/>
      <c r="F601" s="14"/>
      <c r="G601" s="14"/>
      <c r="H601" s="53"/>
      <c r="I601" s="33"/>
      <c r="J601" s="54"/>
      <c r="K601" s="55"/>
      <c r="L601" s="42"/>
      <c r="M601" s="56"/>
      <c r="O601" s="33"/>
      <c r="P601" s="14"/>
      <c r="T601" s="14"/>
    </row>
    <row r="602" spans="2:20" ht="12.5">
      <c r="B602" s="14"/>
      <c r="C602" s="10"/>
      <c r="D602" s="10"/>
      <c r="E602" s="61"/>
      <c r="F602" s="14"/>
      <c r="G602" s="14"/>
      <c r="H602" s="53"/>
      <c r="I602" s="33"/>
      <c r="J602" s="54"/>
      <c r="K602" s="55"/>
      <c r="L602" s="42"/>
      <c r="M602" s="56"/>
      <c r="O602" s="33"/>
      <c r="P602" s="14"/>
      <c r="T602" s="14"/>
    </row>
    <row r="603" spans="2:20" ht="12.5">
      <c r="B603" s="14"/>
      <c r="C603" s="10"/>
      <c r="D603" s="10"/>
      <c r="E603" s="61"/>
      <c r="F603" s="14"/>
      <c r="G603" s="14"/>
      <c r="H603" s="53"/>
      <c r="I603" s="33"/>
      <c r="J603" s="54"/>
      <c r="K603" s="55"/>
      <c r="L603" s="42"/>
      <c r="M603" s="56"/>
      <c r="O603" s="33"/>
      <c r="P603" s="14"/>
      <c r="T603" s="14"/>
    </row>
    <row r="604" spans="2:20" ht="12.5">
      <c r="B604" s="14"/>
      <c r="C604" s="10"/>
      <c r="D604" s="10"/>
      <c r="E604" s="61"/>
      <c r="F604" s="14"/>
      <c r="G604" s="14"/>
      <c r="H604" s="53"/>
      <c r="I604" s="33"/>
      <c r="J604" s="54"/>
      <c r="K604" s="55"/>
      <c r="L604" s="42"/>
      <c r="M604" s="56"/>
      <c r="O604" s="33"/>
      <c r="P604" s="14"/>
      <c r="T604" s="14"/>
    </row>
    <row r="605" spans="2:20" ht="12.5">
      <c r="B605" s="14"/>
      <c r="C605" s="10"/>
      <c r="D605" s="10"/>
      <c r="E605" s="61"/>
      <c r="F605" s="14"/>
      <c r="G605" s="14"/>
      <c r="H605" s="53"/>
      <c r="I605" s="33"/>
      <c r="J605" s="54"/>
      <c r="K605" s="55"/>
      <c r="L605" s="42"/>
      <c r="M605" s="56"/>
      <c r="O605" s="33"/>
      <c r="P605" s="14"/>
      <c r="T605" s="14"/>
    </row>
    <row r="606" spans="2:20" ht="12.5">
      <c r="B606" s="14"/>
      <c r="C606" s="10"/>
      <c r="D606" s="10"/>
      <c r="E606" s="61"/>
      <c r="F606" s="14"/>
      <c r="G606" s="14"/>
      <c r="H606" s="53"/>
      <c r="I606" s="33"/>
      <c r="J606" s="54"/>
      <c r="K606" s="55"/>
      <c r="L606" s="42"/>
      <c r="M606" s="56"/>
      <c r="O606" s="33"/>
      <c r="P606" s="14"/>
      <c r="T606" s="14"/>
    </row>
    <row r="607" spans="2:20" ht="12.5">
      <c r="B607" s="14"/>
      <c r="C607" s="10"/>
      <c r="D607" s="10"/>
      <c r="E607" s="61"/>
      <c r="F607" s="14"/>
      <c r="G607" s="14"/>
      <c r="H607" s="53"/>
      <c r="I607" s="33"/>
      <c r="J607" s="54"/>
      <c r="K607" s="55"/>
      <c r="L607" s="42"/>
      <c r="M607" s="56"/>
      <c r="O607" s="33"/>
      <c r="P607" s="14"/>
      <c r="T607" s="14"/>
    </row>
    <row r="608" spans="2:20" ht="12.5">
      <c r="B608" s="14"/>
      <c r="C608" s="10"/>
      <c r="D608" s="10"/>
      <c r="E608" s="61"/>
      <c r="F608" s="14"/>
      <c r="G608" s="14"/>
      <c r="H608" s="53"/>
      <c r="I608" s="33"/>
      <c r="J608" s="54"/>
      <c r="K608" s="55"/>
      <c r="L608" s="42"/>
      <c r="M608" s="56"/>
      <c r="O608" s="33"/>
      <c r="P608" s="14"/>
      <c r="T608" s="14"/>
    </row>
    <row r="609" spans="2:20" ht="12.5">
      <c r="B609" s="14"/>
      <c r="C609" s="10"/>
      <c r="D609" s="10"/>
      <c r="E609" s="61"/>
      <c r="F609" s="14"/>
      <c r="G609" s="14"/>
      <c r="H609" s="53"/>
      <c r="I609" s="33"/>
      <c r="J609" s="54"/>
      <c r="K609" s="55"/>
      <c r="L609" s="42"/>
      <c r="M609" s="56"/>
      <c r="O609" s="33"/>
      <c r="P609" s="14"/>
      <c r="T609" s="14"/>
    </row>
    <row r="610" spans="2:20" ht="12.5">
      <c r="B610" s="14"/>
      <c r="C610" s="10"/>
      <c r="D610" s="10"/>
      <c r="E610" s="61"/>
      <c r="F610" s="14"/>
      <c r="G610" s="14"/>
      <c r="H610" s="53"/>
      <c r="I610" s="33"/>
      <c r="J610" s="54"/>
      <c r="K610" s="55"/>
      <c r="L610" s="42"/>
      <c r="M610" s="56"/>
      <c r="O610" s="33"/>
      <c r="P610" s="14"/>
      <c r="T610" s="14"/>
    </row>
    <row r="611" spans="2:20" ht="12.5">
      <c r="B611" s="14"/>
      <c r="C611" s="10"/>
      <c r="D611" s="10"/>
      <c r="E611" s="61"/>
      <c r="F611" s="14"/>
      <c r="G611" s="14"/>
      <c r="H611" s="53"/>
      <c r="I611" s="33"/>
      <c r="J611" s="54"/>
      <c r="K611" s="55"/>
      <c r="L611" s="42"/>
      <c r="M611" s="56"/>
      <c r="O611" s="33"/>
      <c r="P611" s="14"/>
      <c r="T611" s="14"/>
    </row>
    <row r="612" spans="2:20" ht="12.5">
      <c r="B612" s="14"/>
      <c r="C612" s="10"/>
      <c r="D612" s="10"/>
      <c r="E612" s="61"/>
      <c r="F612" s="14"/>
      <c r="G612" s="14"/>
      <c r="H612" s="53"/>
      <c r="I612" s="33"/>
      <c r="J612" s="54"/>
      <c r="K612" s="55"/>
      <c r="L612" s="42"/>
      <c r="M612" s="56"/>
      <c r="O612" s="33"/>
      <c r="P612" s="14"/>
      <c r="T612" s="14"/>
    </row>
    <row r="613" spans="2:20" ht="12.5">
      <c r="B613" s="14"/>
      <c r="C613" s="10"/>
      <c r="D613" s="10"/>
      <c r="E613" s="61"/>
      <c r="F613" s="14"/>
      <c r="G613" s="14"/>
      <c r="H613" s="53"/>
      <c r="I613" s="33"/>
      <c r="J613" s="54"/>
      <c r="K613" s="55"/>
      <c r="L613" s="42"/>
      <c r="M613" s="56"/>
      <c r="O613" s="33"/>
      <c r="P613" s="14"/>
      <c r="T613" s="14"/>
    </row>
    <row r="614" spans="2:20" ht="12.5">
      <c r="B614" s="14"/>
      <c r="C614" s="10"/>
      <c r="D614" s="10"/>
      <c r="E614" s="61"/>
      <c r="F614" s="14"/>
      <c r="G614" s="14"/>
      <c r="H614" s="53"/>
      <c r="I614" s="33"/>
      <c r="J614" s="54"/>
      <c r="K614" s="55"/>
      <c r="L614" s="42"/>
      <c r="M614" s="56"/>
      <c r="O614" s="33"/>
      <c r="P614" s="14"/>
      <c r="T614" s="14"/>
    </row>
    <row r="615" spans="2:20" ht="12.5">
      <c r="B615" s="14"/>
      <c r="C615" s="10"/>
      <c r="D615" s="10"/>
      <c r="E615" s="61"/>
      <c r="F615" s="14"/>
      <c r="G615" s="14"/>
      <c r="H615" s="53"/>
      <c r="I615" s="33"/>
      <c r="J615" s="54"/>
      <c r="K615" s="55"/>
      <c r="L615" s="42"/>
      <c r="M615" s="56"/>
      <c r="O615" s="33"/>
      <c r="P615" s="14"/>
      <c r="T615" s="14"/>
    </row>
    <row r="616" spans="2:20" ht="12.5">
      <c r="B616" s="14"/>
      <c r="C616" s="10"/>
      <c r="D616" s="10"/>
      <c r="E616" s="61"/>
      <c r="F616" s="14"/>
      <c r="G616" s="14"/>
      <c r="H616" s="53"/>
      <c r="I616" s="33"/>
      <c r="J616" s="54"/>
      <c r="K616" s="55"/>
      <c r="L616" s="42"/>
      <c r="M616" s="56"/>
      <c r="O616" s="33"/>
      <c r="P616" s="14"/>
      <c r="T616" s="14"/>
    </row>
    <row r="617" spans="2:20" ht="12.5">
      <c r="B617" s="14"/>
      <c r="C617" s="10"/>
      <c r="D617" s="10"/>
      <c r="E617" s="61"/>
      <c r="F617" s="14"/>
      <c r="G617" s="14"/>
      <c r="H617" s="53"/>
      <c r="I617" s="33"/>
      <c r="J617" s="54"/>
      <c r="K617" s="55"/>
      <c r="L617" s="42"/>
      <c r="M617" s="56"/>
      <c r="O617" s="33"/>
      <c r="P617" s="14"/>
      <c r="T617" s="14"/>
    </row>
    <row r="618" spans="2:20" ht="12.5">
      <c r="B618" s="14"/>
      <c r="C618" s="10"/>
      <c r="D618" s="10"/>
      <c r="E618" s="61"/>
      <c r="F618" s="14"/>
      <c r="G618" s="14"/>
      <c r="H618" s="53"/>
      <c r="I618" s="33"/>
      <c r="J618" s="54"/>
      <c r="K618" s="55"/>
      <c r="L618" s="42"/>
      <c r="M618" s="56"/>
      <c r="O618" s="33"/>
      <c r="P618" s="14"/>
      <c r="T618" s="14"/>
    </row>
    <row r="619" spans="2:20" ht="12.5">
      <c r="B619" s="14"/>
      <c r="C619" s="10"/>
      <c r="D619" s="10"/>
      <c r="E619" s="61"/>
      <c r="F619" s="14"/>
      <c r="G619" s="14"/>
      <c r="H619" s="53"/>
      <c r="I619" s="33"/>
      <c r="J619" s="54"/>
      <c r="K619" s="55"/>
      <c r="L619" s="42"/>
      <c r="M619" s="56"/>
      <c r="O619" s="33"/>
      <c r="P619" s="14"/>
      <c r="T619" s="14"/>
    </row>
    <row r="620" spans="2:20" ht="12.5">
      <c r="B620" s="14"/>
      <c r="C620" s="10"/>
      <c r="D620" s="10"/>
      <c r="E620" s="61"/>
      <c r="F620" s="14"/>
      <c r="G620" s="14"/>
      <c r="H620" s="53"/>
      <c r="I620" s="33"/>
      <c r="J620" s="54"/>
      <c r="K620" s="55"/>
      <c r="L620" s="42"/>
      <c r="M620" s="56"/>
      <c r="O620" s="33"/>
      <c r="P620" s="14"/>
      <c r="T620" s="14"/>
    </row>
    <row r="621" spans="2:20" ht="12.5">
      <c r="B621" s="14"/>
      <c r="C621" s="10"/>
      <c r="D621" s="10"/>
      <c r="E621" s="61"/>
      <c r="F621" s="14"/>
      <c r="G621" s="14"/>
      <c r="H621" s="53"/>
      <c r="I621" s="33"/>
      <c r="J621" s="54"/>
      <c r="K621" s="55"/>
      <c r="L621" s="42"/>
      <c r="M621" s="56"/>
      <c r="O621" s="33"/>
      <c r="P621" s="14"/>
      <c r="T621" s="14"/>
    </row>
    <row r="622" spans="2:20" ht="12.5">
      <c r="B622" s="14"/>
      <c r="C622" s="10"/>
      <c r="D622" s="10"/>
      <c r="E622" s="61"/>
      <c r="F622" s="14"/>
      <c r="G622" s="14"/>
      <c r="H622" s="53"/>
      <c r="I622" s="33"/>
      <c r="J622" s="54"/>
      <c r="K622" s="55"/>
      <c r="L622" s="42"/>
      <c r="M622" s="56"/>
      <c r="O622" s="33"/>
      <c r="P622" s="14"/>
      <c r="T622" s="14"/>
    </row>
    <row r="623" spans="2:20" ht="12.5">
      <c r="B623" s="14"/>
      <c r="C623" s="10"/>
      <c r="D623" s="10"/>
      <c r="E623" s="61"/>
      <c r="F623" s="14"/>
      <c r="G623" s="14"/>
      <c r="H623" s="53"/>
      <c r="I623" s="33"/>
      <c r="J623" s="54"/>
      <c r="K623" s="55"/>
      <c r="L623" s="42"/>
      <c r="M623" s="56"/>
      <c r="O623" s="33"/>
      <c r="P623" s="14"/>
      <c r="T623" s="14"/>
    </row>
    <row r="624" spans="2:20" ht="12.5">
      <c r="B624" s="14"/>
      <c r="C624" s="10"/>
      <c r="D624" s="10"/>
      <c r="E624" s="61"/>
      <c r="F624" s="14"/>
      <c r="G624" s="14"/>
      <c r="H624" s="53"/>
      <c r="I624" s="33"/>
      <c r="J624" s="54"/>
      <c r="K624" s="55"/>
      <c r="L624" s="42"/>
      <c r="M624" s="56"/>
      <c r="O624" s="33"/>
      <c r="P624" s="14"/>
      <c r="T624" s="14"/>
    </row>
    <row r="625" spans="2:20" ht="12.5">
      <c r="B625" s="14"/>
      <c r="C625" s="10"/>
      <c r="D625" s="10"/>
      <c r="E625" s="61"/>
      <c r="F625" s="14"/>
      <c r="G625" s="14"/>
      <c r="H625" s="53"/>
      <c r="I625" s="33"/>
      <c r="J625" s="54"/>
      <c r="K625" s="55"/>
      <c r="L625" s="42"/>
      <c r="M625" s="56"/>
      <c r="O625" s="33"/>
      <c r="P625" s="14"/>
      <c r="T625" s="14"/>
    </row>
    <row r="626" spans="2:20" ht="12.5">
      <c r="B626" s="14"/>
      <c r="C626" s="10"/>
      <c r="D626" s="10"/>
      <c r="E626" s="61"/>
      <c r="F626" s="14"/>
      <c r="G626" s="14"/>
      <c r="H626" s="53"/>
      <c r="I626" s="33"/>
      <c r="J626" s="54"/>
      <c r="K626" s="55"/>
      <c r="L626" s="42"/>
      <c r="M626" s="56"/>
      <c r="O626" s="33"/>
      <c r="P626" s="14"/>
      <c r="T626" s="14"/>
    </row>
    <row r="627" spans="2:20" ht="12.5">
      <c r="B627" s="14"/>
      <c r="C627" s="10"/>
      <c r="D627" s="10"/>
      <c r="E627" s="61"/>
      <c r="F627" s="14"/>
      <c r="G627" s="14"/>
      <c r="H627" s="53"/>
      <c r="I627" s="33"/>
      <c r="J627" s="54"/>
      <c r="K627" s="55"/>
      <c r="L627" s="42"/>
      <c r="M627" s="56"/>
      <c r="O627" s="33"/>
      <c r="P627" s="14"/>
      <c r="T627" s="14"/>
    </row>
    <row r="628" spans="2:20" ht="12.5">
      <c r="B628" s="14"/>
      <c r="C628" s="10"/>
      <c r="D628" s="10"/>
      <c r="E628" s="61"/>
      <c r="F628" s="14"/>
      <c r="G628" s="14"/>
      <c r="H628" s="53"/>
      <c r="I628" s="33"/>
      <c r="J628" s="54"/>
      <c r="K628" s="55"/>
      <c r="L628" s="42"/>
      <c r="M628" s="56"/>
      <c r="O628" s="33"/>
      <c r="P628" s="14"/>
      <c r="T628" s="14"/>
    </row>
    <row r="629" spans="2:20" ht="12.5">
      <c r="B629" s="14"/>
      <c r="C629" s="10"/>
      <c r="D629" s="10"/>
      <c r="E629" s="61"/>
      <c r="F629" s="14"/>
      <c r="G629" s="14"/>
      <c r="H629" s="53"/>
      <c r="I629" s="33"/>
      <c r="J629" s="54"/>
      <c r="K629" s="55"/>
      <c r="L629" s="42"/>
      <c r="M629" s="56"/>
      <c r="O629" s="33"/>
      <c r="P629" s="14"/>
      <c r="T629" s="14"/>
    </row>
    <row r="630" spans="2:20" ht="12.5">
      <c r="B630" s="14"/>
      <c r="C630" s="10"/>
      <c r="D630" s="10"/>
      <c r="E630" s="61"/>
      <c r="F630" s="14"/>
      <c r="G630" s="14"/>
      <c r="H630" s="53"/>
      <c r="I630" s="33"/>
      <c r="J630" s="54"/>
      <c r="K630" s="55"/>
      <c r="L630" s="42"/>
      <c r="M630" s="56"/>
      <c r="O630" s="33"/>
      <c r="P630" s="14"/>
      <c r="T630" s="14"/>
    </row>
    <row r="631" spans="2:20" ht="12.5">
      <c r="B631" s="14"/>
      <c r="C631" s="10"/>
      <c r="D631" s="10"/>
      <c r="E631" s="61"/>
      <c r="F631" s="14"/>
      <c r="G631" s="14"/>
      <c r="H631" s="53"/>
      <c r="I631" s="33"/>
      <c r="J631" s="54"/>
      <c r="K631" s="55"/>
      <c r="L631" s="42"/>
      <c r="M631" s="56"/>
      <c r="O631" s="33"/>
      <c r="P631" s="14"/>
      <c r="T631" s="14"/>
    </row>
    <row r="632" spans="2:20" ht="12.5">
      <c r="B632" s="14"/>
      <c r="C632" s="10"/>
      <c r="D632" s="10"/>
      <c r="E632" s="61"/>
      <c r="F632" s="14"/>
      <c r="G632" s="14"/>
      <c r="H632" s="53"/>
      <c r="I632" s="33"/>
      <c r="J632" s="54"/>
      <c r="K632" s="55"/>
      <c r="L632" s="42"/>
      <c r="M632" s="56"/>
      <c r="O632" s="33"/>
      <c r="P632" s="14"/>
      <c r="T632" s="14"/>
    </row>
    <row r="633" spans="2:20" ht="12.5">
      <c r="B633" s="14"/>
      <c r="C633" s="10"/>
      <c r="D633" s="10"/>
      <c r="E633" s="61"/>
      <c r="F633" s="14"/>
      <c r="G633" s="14"/>
      <c r="H633" s="53"/>
      <c r="I633" s="33"/>
      <c r="J633" s="54"/>
      <c r="K633" s="55"/>
      <c r="L633" s="42"/>
      <c r="M633" s="56"/>
      <c r="O633" s="33"/>
      <c r="P633" s="14"/>
      <c r="T633" s="14"/>
    </row>
    <row r="634" spans="2:20" ht="12.5">
      <c r="B634" s="14"/>
      <c r="C634" s="10"/>
      <c r="D634" s="10"/>
      <c r="E634" s="61"/>
      <c r="F634" s="14"/>
      <c r="G634" s="14"/>
      <c r="H634" s="53"/>
      <c r="I634" s="33"/>
      <c r="J634" s="54"/>
      <c r="K634" s="55"/>
      <c r="L634" s="42"/>
      <c r="M634" s="56"/>
      <c r="O634" s="33"/>
      <c r="P634" s="14"/>
      <c r="T634" s="14"/>
    </row>
    <row r="635" spans="2:20" ht="12.5">
      <c r="B635" s="14"/>
      <c r="C635" s="10"/>
      <c r="D635" s="10"/>
      <c r="E635" s="61"/>
      <c r="F635" s="14"/>
      <c r="G635" s="14"/>
      <c r="H635" s="53"/>
      <c r="I635" s="33"/>
      <c r="J635" s="54"/>
      <c r="K635" s="55"/>
      <c r="L635" s="42"/>
      <c r="M635" s="56"/>
      <c r="O635" s="33"/>
      <c r="P635" s="14"/>
      <c r="T635" s="14"/>
    </row>
    <row r="636" spans="2:20" ht="12.5">
      <c r="B636" s="14"/>
      <c r="C636" s="10"/>
      <c r="D636" s="10"/>
      <c r="E636" s="61"/>
      <c r="F636" s="14"/>
      <c r="G636" s="14"/>
      <c r="H636" s="53"/>
      <c r="I636" s="33"/>
      <c r="J636" s="54"/>
      <c r="K636" s="55"/>
      <c r="L636" s="42"/>
      <c r="M636" s="56"/>
      <c r="O636" s="33"/>
      <c r="P636" s="14"/>
      <c r="T636" s="14"/>
    </row>
    <row r="637" spans="2:20" ht="12.5">
      <c r="B637" s="14"/>
      <c r="C637" s="10"/>
      <c r="D637" s="10"/>
      <c r="E637" s="61"/>
      <c r="F637" s="14"/>
      <c r="G637" s="14"/>
      <c r="H637" s="53"/>
      <c r="I637" s="33"/>
      <c r="J637" s="54"/>
      <c r="K637" s="55"/>
      <c r="L637" s="42"/>
      <c r="M637" s="56"/>
      <c r="O637" s="33"/>
      <c r="P637" s="14"/>
      <c r="T637" s="14"/>
    </row>
    <row r="638" spans="2:20" ht="12.5">
      <c r="B638" s="14"/>
      <c r="C638" s="10"/>
      <c r="D638" s="10"/>
      <c r="E638" s="61"/>
      <c r="F638" s="14"/>
      <c r="G638" s="14"/>
      <c r="H638" s="53"/>
      <c r="I638" s="33"/>
      <c r="J638" s="54"/>
      <c r="K638" s="55"/>
      <c r="L638" s="42"/>
      <c r="M638" s="56"/>
      <c r="O638" s="33"/>
      <c r="P638" s="14"/>
      <c r="T638" s="14"/>
    </row>
    <row r="639" spans="2:20" ht="12.5">
      <c r="B639" s="14"/>
      <c r="C639" s="10"/>
      <c r="D639" s="10"/>
      <c r="E639" s="61"/>
      <c r="F639" s="14"/>
      <c r="G639" s="14"/>
      <c r="H639" s="53"/>
      <c r="I639" s="33"/>
      <c r="J639" s="54"/>
      <c r="K639" s="55"/>
      <c r="L639" s="42"/>
      <c r="M639" s="56"/>
      <c r="O639" s="33"/>
      <c r="P639" s="14"/>
      <c r="T639" s="14"/>
    </row>
    <row r="640" spans="2:20" ht="12.5">
      <c r="B640" s="14"/>
      <c r="C640" s="10"/>
      <c r="D640" s="10"/>
      <c r="E640" s="61"/>
      <c r="F640" s="14"/>
      <c r="G640" s="14"/>
      <c r="H640" s="53"/>
      <c r="I640" s="33"/>
      <c r="J640" s="54"/>
      <c r="K640" s="55"/>
      <c r="L640" s="42"/>
      <c r="M640" s="56"/>
      <c r="O640" s="33"/>
      <c r="P640" s="14"/>
      <c r="T640" s="14"/>
    </row>
    <row r="641" spans="2:20" ht="12.5">
      <c r="B641" s="14"/>
      <c r="C641" s="10"/>
      <c r="D641" s="10"/>
      <c r="E641" s="61"/>
      <c r="F641" s="14"/>
      <c r="G641" s="14"/>
      <c r="H641" s="53"/>
      <c r="I641" s="33"/>
      <c r="J641" s="54"/>
      <c r="K641" s="55"/>
      <c r="L641" s="42"/>
      <c r="M641" s="56"/>
      <c r="O641" s="33"/>
      <c r="P641" s="14"/>
      <c r="T641" s="14"/>
    </row>
    <row r="642" spans="2:20" ht="12.5">
      <c r="B642" s="14"/>
      <c r="C642" s="10"/>
      <c r="D642" s="10"/>
      <c r="E642" s="61"/>
      <c r="F642" s="14"/>
      <c r="G642" s="14"/>
      <c r="H642" s="53"/>
      <c r="I642" s="33"/>
      <c r="J642" s="54"/>
      <c r="K642" s="55"/>
      <c r="L642" s="42"/>
      <c r="M642" s="56"/>
      <c r="O642" s="33"/>
      <c r="P642" s="14"/>
      <c r="T642" s="14"/>
    </row>
    <row r="643" spans="2:20" ht="12.5">
      <c r="B643" s="14"/>
      <c r="C643" s="10"/>
      <c r="D643" s="10"/>
      <c r="E643" s="61"/>
      <c r="F643" s="14"/>
      <c r="G643" s="14"/>
      <c r="H643" s="53"/>
      <c r="I643" s="33"/>
      <c r="J643" s="54"/>
      <c r="K643" s="55"/>
      <c r="L643" s="42"/>
      <c r="M643" s="56"/>
      <c r="O643" s="33"/>
      <c r="P643" s="14"/>
      <c r="T643" s="14"/>
    </row>
    <row r="644" spans="2:20" ht="12.5">
      <c r="B644" s="14"/>
      <c r="C644" s="10"/>
      <c r="D644" s="10"/>
      <c r="E644" s="61"/>
      <c r="F644" s="14"/>
      <c r="G644" s="14"/>
      <c r="H644" s="53"/>
      <c r="I644" s="33"/>
      <c r="J644" s="54"/>
      <c r="K644" s="55"/>
      <c r="L644" s="42"/>
      <c r="M644" s="56"/>
      <c r="O644" s="33"/>
      <c r="P644" s="14"/>
      <c r="T644" s="14"/>
    </row>
    <row r="645" spans="2:20" ht="12.5">
      <c r="B645" s="14"/>
      <c r="C645" s="10"/>
      <c r="D645" s="10"/>
      <c r="E645" s="61"/>
      <c r="F645" s="14"/>
      <c r="G645" s="14"/>
      <c r="H645" s="53"/>
      <c r="I645" s="33"/>
      <c r="J645" s="54"/>
      <c r="K645" s="55"/>
      <c r="L645" s="42"/>
      <c r="M645" s="56"/>
      <c r="O645" s="33"/>
      <c r="P645" s="14"/>
      <c r="T645" s="14"/>
    </row>
    <row r="646" spans="2:20" ht="12.5">
      <c r="B646" s="14"/>
      <c r="C646" s="10"/>
      <c r="D646" s="10"/>
      <c r="E646" s="61"/>
      <c r="F646" s="14"/>
      <c r="G646" s="14"/>
      <c r="H646" s="53"/>
      <c r="I646" s="33"/>
      <c r="J646" s="54"/>
      <c r="K646" s="55"/>
      <c r="L646" s="42"/>
      <c r="M646" s="56"/>
      <c r="O646" s="33"/>
      <c r="P646" s="14"/>
      <c r="T646" s="14"/>
    </row>
    <row r="647" spans="2:20" ht="12.5">
      <c r="B647" s="14"/>
      <c r="C647" s="10"/>
      <c r="D647" s="10"/>
      <c r="E647" s="61"/>
      <c r="F647" s="14"/>
      <c r="G647" s="14"/>
      <c r="H647" s="53"/>
      <c r="I647" s="33"/>
      <c r="J647" s="54"/>
      <c r="K647" s="55"/>
      <c r="L647" s="42"/>
      <c r="M647" s="56"/>
      <c r="O647" s="33"/>
      <c r="P647" s="14"/>
      <c r="T647" s="14"/>
    </row>
    <row r="648" spans="2:20" ht="12.5">
      <c r="B648" s="14"/>
      <c r="C648" s="10"/>
      <c r="D648" s="10"/>
      <c r="E648" s="61"/>
      <c r="F648" s="14"/>
      <c r="G648" s="14"/>
      <c r="H648" s="53"/>
      <c r="I648" s="33"/>
      <c r="J648" s="54"/>
      <c r="K648" s="55"/>
      <c r="L648" s="42"/>
      <c r="M648" s="56"/>
      <c r="O648" s="33"/>
      <c r="P648" s="14"/>
      <c r="T648" s="14"/>
    </row>
    <row r="649" spans="2:20" ht="12.5">
      <c r="B649" s="14"/>
      <c r="C649" s="10"/>
      <c r="D649" s="10"/>
      <c r="E649" s="61"/>
      <c r="F649" s="14"/>
      <c r="G649" s="14"/>
      <c r="H649" s="53"/>
      <c r="I649" s="33"/>
      <c r="J649" s="54"/>
      <c r="K649" s="55"/>
      <c r="L649" s="42"/>
      <c r="M649" s="56"/>
      <c r="O649" s="33"/>
      <c r="P649" s="14"/>
      <c r="T649" s="14"/>
    </row>
    <row r="650" spans="2:20" ht="12.5">
      <c r="B650" s="14"/>
      <c r="C650" s="10"/>
      <c r="D650" s="10"/>
      <c r="E650" s="61"/>
      <c r="F650" s="14"/>
      <c r="G650" s="14"/>
      <c r="H650" s="53"/>
      <c r="I650" s="33"/>
      <c r="J650" s="54"/>
      <c r="K650" s="55"/>
      <c r="L650" s="42"/>
      <c r="M650" s="56"/>
      <c r="O650" s="33"/>
      <c r="P650" s="14"/>
      <c r="T650" s="14"/>
    </row>
    <row r="651" spans="2:20" ht="12.5">
      <c r="B651" s="14"/>
      <c r="C651" s="10"/>
      <c r="D651" s="10"/>
      <c r="E651" s="61"/>
      <c r="F651" s="14"/>
      <c r="G651" s="14"/>
      <c r="H651" s="53"/>
      <c r="I651" s="33"/>
      <c r="J651" s="54"/>
      <c r="K651" s="55"/>
      <c r="L651" s="42"/>
      <c r="M651" s="56"/>
      <c r="O651" s="33"/>
      <c r="P651" s="14"/>
      <c r="T651" s="14"/>
    </row>
    <row r="652" spans="2:20" ht="12.5">
      <c r="B652" s="14"/>
      <c r="C652" s="10"/>
      <c r="D652" s="10"/>
      <c r="E652" s="61"/>
      <c r="F652" s="14"/>
      <c r="G652" s="14"/>
      <c r="H652" s="53"/>
      <c r="I652" s="33"/>
      <c r="J652" s="54"/>
      <c r="K652" s="55"/>
      <c r="L652" s="42"/>
      <c r="M652" s="56"/>
      <c r="O652" s="33"/>
      <c r="P652" s="14"/>
      <c r="T652" s="14"/>
    </row>
    <row r="653" spans="2:20" ht="12.5">
      <c r="B653" s="14"/>
      <c r="C653" s="10"/>
      <c r="D653" s="10"/>
      <c r="E653" s="61"/>
      <c r="F653" s="14"/>
      <c r="G653" s="14"/>
      <c r="H653" s="53"/>
      <c r="I653" s="33"/>
      <c r="J653" s="54"/>
      <c r="K653" s="55"/>
      <c r="L653" s="42"/>
      <c r="M653" s="56"/>
      <c r="O653" s="33"/>
      <c r="P653" s="14"/>
      <c r="T653" s="14"/>
    </row>
    <row r="654" spans="2:20" ht="12.5">
      <c r="B654" s="14"/>
      <c r="C654" s="10"/>
      <c r="D654" s="10"/>
      <c r="E654" s="61"/>
      <c r="F654" s="14"/>
      <c r="G654" s="14"/>
      <c r="H654" s="53"/>
      <c r="I654" s="33"/>
      <c r="J654" s="54"/>
      <c r="K654" s="55"/>
      <c r="L654" s="42"/>
      <c r="M654" s="56"/>
      <c r="O654" s="33"/>
      <c r="P654" s="14"/>
      <c r="T654" s="14"/>
    </row>
    <row r="655" spans="2:20" ht="12.5">
      <c r="B655" s="14"/>
      <c r="C655" s="10"/>
      <c r="D655" s="10"/>
      <c r="E655" s="61"/>
      <c r="F655" s="14"/>
      <c r="G655" s="14"/>
      <c r="H655" s="53"/>
      <c r="I655" s="33"/>
      <c r="J655" s="54"/>
      <c r="K655" s="55"/>
      <c r="L655" s="42"/>
      <c r="M655" s="56"/>
      <c r="O655" s="33"/>
      <c r="P655" s="14"/>
      <c r="T655" s="14"/>
    </row>
    <row r="656" spans="2:20" ht="12.5">
      <c r="B656" s="14"/>
      <c r="C656" s="10"/>
      <c r="D656" s="10"/>
      <c r="E656" s="61"/>
      <c r="F656" s="14"/>
      <c r="G656" s="14"/>
      <c r="H656" s="53"/>
      <c r="I656" s="33"/>
      <c r="J656" s="54"/>
      <c r="K656" s="55"/>
      <c r="L656" s="42"/>
      <c r="M656" s="56"/>
      <c r="O656" s="33"/>
      <c r="P656" s="14"/>
      <c r="T656" s="14"/>
    </row>
    <row r="657" spans="2:20" ht="12.5">
      <c r="B657" s="14"/>
      <c r="C657" s="10"/>
      <c r="D657" s="10"/>
      <c r="E657" s="61"/>
      <c r="F657" s="14"/>
      <c r="G657" s="14"/>
      <c r="H657" s="53"/>
      <c r="I657" s="33"/>
      <c r="J657" s="54"/>
      <c r="K657" s="55"/>
      <c r="L657" s="42"/>
      <c r="M657" s="56"/>
      <c r="O657" s="33"/>
      <c r="P657" s="14"/>
      <c r="T657" s="14"/>
    </row>
    <row r="658" spans="2:20" ht="12.5">
      <c r="B658" s="14"/>
      <c r="C658" s="10"/>
      <c r="D658" s="10"/>
      <c r="E658" s="61"/>
      <c r="F658" s="14"/>
      <c r="G658" s="14"/>
      <c r="H658" s="53"/>
      <c r="I658" s="33"/>
      <c r="J658" s="54"/>
      <c r="K658" s="55"/>
      <c r="L658" s="42"/>
      <c r="M658" s="56"/>
      <c r="O658" s="33"/>
      <c r="P658" s="14"/>
      <c r="T658" s="14"/>
    </row>
    <row r="659" spans="2:20" ht="12.5">
      <c r="B659" s="14"/>
      <c r="C659" s="10"/>
      <c r="D659" s="10"/>
      <c r="E659" s="61"/>
      <c r="F659" s="14"/>
      <c r="G659" s="14"/>
      <c r="H659" s="53"/>
      <c r="I659" s="33"/>
      <c r="J659" s="54"/>
      <c r="K659" s="55"/>
      <c r="L659" s="42"/>
      <c r="M659" s="56"/>
      <c r="O659" s="33"/>
      <c r="P659" s="14"/>
      <c r="T659" s="14"/>
    </row>
    <row r="660" spans="2:20" ht="12.5">
      <c r="B660" s="14"/>
      <c r="C660" s="10"/>
      <c r="D660" s="10"/>
      <c r="E660" s="61"/>
      <c r="F660" s="14"/>
      <c r="G660" s="14"/>
      <c r="H660" s="53"/>
      <c r="I660" s="33"/>
      <c r="J660" s="54"/>
      <c r="K660" s="55"/>
      <c r="L660" s="42"/>
      <c r="M660" s="56"/>
      <c r="O660" s="33"/>
      <c r="P660" s="14"/>
      <c r="T660" s="14"/>
    </row>
    <row r="661" spans="2:20" ht="12.5">
      <c r="B661" s="14"/>
      <c r="C661" s="10"/>
      <c r="D661" s="10"/>
      <c r="E661" s="61"/>
      <c r="F661" s="14"/>
      <c r="G661" s="14"/>
      <c r="H661" s="53"/>
      <c r="I661" s="33"/>
      <c r="J661" s="54"/>
      <c r="K661" s="55"/>
      <c r="L661" s="42"/>
      <c r="M661" s="56"/>
      <c r="O661" s="33"/>
      <c r="P661" s="14"/>
      <c r="T661" s="14"/>
    </row>
    <row r="662" spans="2:20" ht="12.5">
      <c r="B662" s="14"/>
      <c r="C662" s="10"/>
      <c r="D662" s="10"/>
      <c r="E662" s="61"/>
      <c r="F662" s="14"/>
      <c r="G662" s="14"/>
      <c r="H662" s="53"/>
      <c r="I662" s="33"/>
      <c r="J662" s="54"/>
      <c r="K662" s="55"/>
      <c r="L662" s="42"/>
      <c r="M662" s="56"/>
      <c r="O662" s="33"/>
      <c r="P662" s="14"/>
      <c r="T662" s="14"/>
    </row>
    <row r="663" spans="2:20" ht="12.5">
      <c r="B663" s="14"/>
      <c r="C663" s="10"/>
      <c r="D663" s="10"/>
      <c r="E663" s="61"/>
      <c r="F663" s="14"/>
      <c r="G663" s="14"/>
      <c r="H663" s="53"/>
      <c r="I663" s="33"/>
      <c r="J663" s="54"/>
      <c r="K663" s="55"/>
      <c r="L663" s="42"/>
      <c r="M663" s="56"/>
      <c r="O663" s="33"/>
      <c r="P663" s="14"/>
      <c r="T663" s="14"/>
    </row>
    <row r="664" spans="2:20" ht="12.5">
      <c r="B664" s="14"/>
      <c r="C664" s="10"/>
      <c r="D664" s="10"/>
      <c r="E664" s="61"/>
      <c r="F664" s="14"/>
      <c r="G664" s="14"/>
      <c r="H664" s="53"/>
      <c r="I664" s="33"/>
      <c r="J664" s="54"/>
      <c r="K664" s="55"/>
      <c r="L664" s="42"/>
      <c r="M664" s="56"/>
      <c r="O664" s="33"/>
      <c r="P664" s="14"/>
      <c r="T664" s="14"/>
    </row>
    <row r="665" spans="2:20" ht="12.5">
      <c r="B665" s="14"/>
      <c r="C665" s="10"/>
      <c r="D665" s="10"/>
      <c r="E665" s="61"/>
      <c r="F665" s="14"/>
      <c r="G665" s="14"/>
      <c r="H665" s="53"/>
      <c r="I665" s="33"/>
      <c r="J665" s="54"/>
      <c r="K665" s="55"/>
      <c r="L665" s="42"/>
      <c r="M665" s="56"/>
      <c r="O665" s="33"/>
      <c r="P665" s="14"/>
      <c r="T665" s="14"/>
    </row>
    <row r="666" spans="2:20" ht="12.5">
      <c r="B666" s="14"/>
      <c r="C666" s="10"/>
      <c r="D666" s="10"/>
      <c r="E666" s="61"/>
      <c r="F666" s="14"/>
      <c r="G666" s="14"/>
      <c r="H666" s="53"/>
      <c r="I666" s="33"/>
      <c r="J666" s="54"/>
      <c r="K666" s="55"/>
      <c r="L666" s="42"/>
      <c r="M666" s="56"/>
      <c r="O666" s="33"/>
      <c r="P666" s="14"/>
      <c r="T666" s="14"/>
    </row>
    <row r="667" spans="2:20" ht="12.5">
      <c r="B667" s="14"/>
      <c r="C667" s="10"/>
      <c r="D667" s="10"/>
      <c r="E667" s="61"/>
      <c r="F667" s="14"/>
      <c r="G667" s="14"/>
      <c r="H667" s="53"/>
      <c r="I667" s="33"/>
      <c r="J667" s="54"/>
      <c r="K667" s="55"/>
      <c r="L667" s="42"/>
      <c r="M667" s="56"/>
      <c r="O667" s="33"/>
      <c r="P667" s="14"/>
      <c r="T667" s="14"/>
    </row>
    <row r="668" spans="2:20" ht="12.5">
      <c r="B668" s="14"/>
      <c r="C668" s="10"/>
      <c r="D668" s="10"/>
      <c r="E668" s="61"/>
      <c r="F668" s="14"/>
      <c r="G668" s="14"/>
      <c r="H668" s="53"/>
      <c r="I668" s="33"/>
      <c r="J668" s="54"/>
      <c r="K668" s="55"/>
      <c r="L668" s="42"/>
      <c r="M668" s="56"/>
      <c r="O668" s="33"/>
      <c r="P668" s="14"/>
      <c r="T668" s="14"/>
    </row>
    <row r="669" spans="2:20" ht="12.5">
      <c r="B669" s="14"/>
      <c r="C669" s="10"/>
      <c r="D669" s="10"/>
      <c r="E669" s="61"/>
      <c r="F669" s="14"/>
      <c r="G669" s="14"/>
      <c r="H669" s="53"/>
      <c r="I669" s="33"/>
      <c r="J669" s="54"/>
      <c r="K669" s="55"/>
      <c r="L669" s="42"/>
      <c r="M669" s="56"/>
      <c r="O669" s="33"/>
      <c r="P669" s="14"/>
      <c r="T669" s="14"/>
    </row>
    <row r="670" spans="2:20" ht="12.5">
      <c r="B670" s="14"/>
      <c r="C670" s="10"/>
      <c r="D670" s="10"/>
      <c r="E670" s="61"/>
      <c r="F670" s="14"/>
      <c r="G670" s="14"/>
      <c r="H670" s="53"/>
      <c r="I670" s="33"/>
      <c r="J670" s="54"/>
      <c r="K670" s="55"/>
      <c r="L670" s="42"/>
      <c r="M670" s="56"/>
      <c r="O670" s="33"/>
      <c r="P670" s="14"/>
      <c r="T670" s="14"/>
    </row>
    <row r="671" spans="2:20" ht="12.5">
      <c r="B671" s="14"/>
      <c r="C671" s="10"/>
      <c r="D671" s="10"/>
      <c r="E671" s="61"/>
      <c r="F671" s="14"/>
      <c r="G671" s="14"/>
      <c r="H671" s="53"/>
      <c r="I671" s="33"/>
      <c r="J671" s="54"/>
      <c r="K671" s="55"/>
      <c r="L671" s="42"/>
      <c r="M671" s="56"/>
      <c r="O671" s="33"/>
      <c r="P671" s="14"/>
      <c r="T671" s="14"/>
    </row>
    <row r="672" spans="2:20" ht="12.5">
      <c r="B672" s="14"/>
      <c r="C672" s="10"/>
      <c r="D672" s="10"/>
      <c r="E672" s="61"/>
      <c r="F672" s="14"/>
      <c r="G672" s="14"/>
      <c r="H672" s="53"/>
      <c r="I672" s="33"/>
      <c r="J672" s="54"/>
      <c r="K672" s="55"/>
      <c r="L672" s="42"/>
      <c r="M672" s="56"/>
      <c r="O672" s="33"/>
      <c r="P672" s="14"/>
      <c r="T672" s="14"/>
    </row>
    <row r="673" spans="2:20" ht="12.5">
      <c r="B673" s="14"/>
      <c r="C673" s="10"/>
      <c r="D673" s="10"/>
      <c r="E673" s="61"/>
      <c r="F673" s="14"/>
      <c r="G673" s="14"/>
      <c r="H673" s="53"/>
      <c r="I673" s="33"/>
      <c r="J673" s="54"/>
      <c r="K673" s="55"/>
      <c r="L673" s="42"/>
      <c r="M673" s="56"/>
      <c r="O673" s="33"/>
      <c r="P673" s="14"/>
      <c r="T673" s="14"/>
    </row>
    <row r="674" spans="2:20" ht="12.5">
      <c r="B674" s="14"/>
      <c r="C674" s="10"/>
      <c r="D674" s="10"/>
      <c r="E674" s="61"/>
      <c r="F674" s="14"/>
      <c r="G674" s="14"/>
      <c r="H674" s="53"/>
      <c r="I674" s="33"/>
      <c r="J674" s="54"/>
      <c r="K674" s="55"/>
      <c r="L674" s="42"/>
      <c r="M674" s="56"/>
      <c r="O674" s="33"/>
      <c r="P674" s="14"/>
      <c r="T674" s="14"/>
    </row>
    <row r="675" spans="2:20" ht="12.5">
      <c r="B675" s="14"/>
      <c r="C675" s="10"/>
      <c r="D675" s="10"/>
      <c r="E675" s="61"/>
      <c r="F675" s="14"/>
      <c r="G675" s="14"/>
      <c r="H675" s="53"/>
      <c r="I675" s="33"/>
      <c r="J675" s="54"/>
      <c r="K675" s="55"/>
      <c r="L675" s="42"/>
      <c r="M675" s="56"/>
      <c r="O675" s="33"/>
      <c r="P675" s="14"/>
      <c r="T675" s="14"/>
    </row>
    <row r="676" spans="2:20" ht="12.5">
      <c r="B676" s="14"/>
      <c r="C676" s="10"/>
      <c r="D676" s="10"/>
      <c r="E676" s="61"/>
      <c r="F676" s="14"/>
      <c r="G676" s="14"/>
      <c r="H676" s="53"/>
      <c r="I676" s="33"/>
      <c r="J676" s="54"/>
      <c r="K676" s="55"/>
      <c r="L676" s="42"/>
      <c r="M676" s="56"/>
      <c r="O676" s="33"/>
      <c r="P676" s="14"/>
      <c r="T676" s="14"/>
    </row>
    <row r="677" spans="2:20" ht="12.5">
      <c r="B677" s="14"/>
      <c r="C677" s="10"/>
      <c r="D677" s="10"/>
      <c r="E677" s="61"/>
      <c r="F677" s="14"/>
      <c r="G677" s="14"/>
      <c r="H677" s="53"/>
      <c r="I677" s="33"/>
      <c r="J677" s="54"/>
      <c r="K677" s="55"/>
      <c r="L677" s="42"/>
      <c r="M677" s="56"/>
      <c r="O677" s="33"/>
      <c r="P677" s="14"/>
      <c r="T677" s="14"/>
    </row>
    <row r="678" spans="2:20" ht="12.5">
      <c r="B678" s="14"/>
      <c r="C678" s="10"/>
      <c r="D678" s="10"/>
      <c r="E678" s="61"/>
      <c r="F678" s="14"/>
      <c r="G678" s="14"/>
      <c r="H678" s="53"/>
      <c r="I678" s="33"/>
      <c r="J678" s="54"/>
      <c r="K678" s="55"/>
      <c r="L678" s="42"/>
      <c r="M678" s="56"/>
      <c r="O678" s="33"/>
      <c r="P678" s="14"/>
      <c r="T678" s="14"/>
    </row>
    <row r="679" spans="2:20" ht="12.5">
      <c r="B679" s="14"/>
      <c r="C679" s="10"/>
      <c r="D679" s="10"/>
      <c r="E679" s="61"/>
      <c r="F679" s="14"/>
      <c r="G679" s="14"/>
      <c r="H679" s="53"/>
      <c r="I679" s="33"/>
      <c r="J679" s="54"/>
      <c r="K679" s="55"/>
      <c r="L679" s="42"/>
      <c r="M679" s="56"/>
      <c r="O679" s="33"/>
      <c r="P679" s="14"/>
      <c r="T679" s="14"/>
    </row>
    <row r="680" spans="2:20" ht="12.5">
      <c r="B680" s="14"/>
      <c r="C680" s="10"/>
      <c r="D680" s="10"/>
      <c r="E680" s="61"/>
      <c r="F680" s="14"/>
      <c r="G680" s="14"/>
      <c r="H680" s="53"/>
      <c r="I680" s="33"/>
      <c r="J680" s="54"/>
      <c r="K680" s="55"/>
      <c r="L680" s="42"/>
      <c r="M680" s="56"/>
      <c r="O680" s="33"/>
      <c r="P680" s="14"/>
      <c r="T680" s="14"/>
    </row>
    <row r="681" spans="2:20" ht="12.5">
      <c r="B681" s="14"/>
      <c r="C681" s="10"/>
      <c r="D681" s="10"/>
      <c r="E681" s="61"/>
      <c r="F681" s="14"/>
      <c r="G681" s="14"/>
      <c r="H681" s="53"/>
      <c r="I681" s="33"/>
      <c r="J681" s="54"/>
      <c r="K681" s="55"/>
      <c r="L681" s="42"/>
      <c r="M681" s="56"/>
      <c r="O681" s="33"/>
      <c r="P681" s="14"/>
      <c r="T681" s="14"/>
    </row>
    <row r="682" spans="2:20" ht="12.5">
      <c r="B682" s="14"/>
      <c r="C682" s="10"/>
      <c r="D682" s="10"/>
      <c r="E682" s="61"/>
      <c r="F682" s="14"/>
      <c r="G682" s="14"/>
      <c r="H682" s="53"/>
      <c r="I682" s="33"/>
      <c r="J682" s="54"/>
      <c r="K682" s="55"/>
      <c r="L682" s="42"/>
      <c r="M682" s="56"/>
      <c r="O682" s="33"/>
      <c r="P682" s="14"/>
      <c r="T682" s="14"/>
    </row>
    <row r="683" spans="2:20" ht="12.5">
      <c r="B683" s="14"/>
      <c r="C683" s="10"/>
      <c r="D683" s="10"/>
      <c r="E683" s="61"/>
      <c r="F683" s="14"/>
      <c r="G683" s="14"/>
      <c r="H683" s="53"/>
      <c r="I683" s="33"/>
      <c r="J683" s="54"/>
      <c r="K683" s="55"/>
      <c r="L683" s="42"/>
      <c r="M683" s="56"/>
      <c r="O683" s="33"/>
      <c r="P683" s="14"/>
      <c r="T683" s="14"/>
    </row>
    <row r="684" spans="2:20" ht="12.5">
      <c r="B684" s="14"/>
      <c r="C684" s="10"/>
      <c r="D684" s="10"/>
      <c r="E684" s="61"/>
      <c r="F684" s="14"/>
      <c r="G684" s="14"/>
      <c r="H684" s="53"/>
      <c r="I684" s="33"/>
      <c r="J684" s="54"/>
      <c r="K684" s="55"/>
      <c r="L684" s="42"/>
      <c r="M684" s="56"/>
      <c r="O684" s="33"/>
      <c r="P684" s="14"/>
      <c r="T684" s="14"/>
    </row>
    <row r="685" spans="2:20" ht="12.5">
      <c r="B685" s="14"/>
      <c r="C685" s="10"/>
      <c r="D685" s="10"/>
      <c r="E685" s="61"/>
      <c r="F685" s="14"/>
      <c r="G685" s="14"/>
      <c r="H685" s="53"/>
      <c r="I685" s="33"/>
      <c r="J685" s="54"/>
      <c r="K685" s="55"/>
      <c r="L685" s="42"/>
      <c r="M685" s="56"/>
      <c r="O685" s="33"/>
      <c r="P685" s="14"/>
      <c r="T685" s="14"/>
    </row>
    <row r="686" spans="2:20" ht="12.5">
      <c r="B686" s="14"/>
      <c r="C686" s="10"/>
      <c r="D686" s="10"/>
      <c r="E686" s="61"/>
      <c r="F686" s="14"/>
      <c r="G686" s="14"/>
      <c r="H686" s="53"/>
      <c r="I686" s="33"/>
      <c r="J686" s="54"/>
      <c r="K686" s="55"/>
      <c r="L686" s="42"/>
      <c r="M686" s="56"/>
      <c r="O686" s="33"/>
      <c r="P686" s="14"/>
      <c r="T686" s="14"/>
    </row>
    <row r="687" spans="2:20" ht="12.5">
      <c r="B687" s="14"/>
      <c r="C687" s="10"/>
      <c r="D687" s="10"/>
      <c r="E687" s="61"/>
      <c r="F687" s="14"/>
      <c r="G687" s="14"/>
      <c r="H687" s="53"/>
      <c r="I687" s="33"/>
      <c r="J687" s="54"/>
      <c r="K687" s="55"/>
      <c r="L687" s="42"/>
      <c r="M687" s="56"/>
      <c r="O687" s="33"/>
      <c r="P687" s="14"/>
      <c r="T687" s="14"/>
    </row>
    <row r="688" spans="2:20" ht="12.5">
      <c r="B688" s="14"/>
      <c r="C688" s="10"/>
      <c r="D688" s="10"/>
      <c r="E688" s="61"/>
      <c r="F688" s="14"/>
      <c r="G688" s="14"/>
      <c r="H688" s="53"/>
      <c r="I688" s="33"/>
      <c r="J688" s="54"/>
      <c r="K688" s="55"/>
      <c r="L688" s="42"/>
      <c r="M688" s="56"/>
      <c r="O688" s="33"/>
      <c r="P688" s="14"/>
      <c r="T688" s="14"/>
    </row>
    <row r="689" spans="2:20" ht="12.5">
      <c r="B689" s="14"/>
      <c r="C689" s="10"/>
      <c r="D689" s="10"/>
      <c r="E689" s="61"/>
      <c r="F689" s="14"/>
      <c r="G689" s="14"/>
      <c r="H689" s="53"/>
      <c r="I689" s="33"/>
      <c r="J689" s="54"/>
      <c r="K689" s="55"/>
      <c r="L689" s="42"/>
      <c r="M689" s="56"/>
      <c r="O689" s="33"/>
      <c r="P689" s="14"/>
      <c r="T689" s="14"/>
    </row>
    <row r="690" spans="2:20" ht="12.5">
      <c r="B690" s="14"/>
      <c r="C690" s="10"/>
      <c r="D690" s="10"/>
      <c r="E690" s="61"/>
      <c r="F690" s="14"/>
      <c r="G690" s="14"/>
      <c r="H690" s="53"/>
      <c r="I690" s="33"/>
      <c r="J690" s="54"/>
      <c r="K690" s="55"/>
      <c r="L690" s="42"/>
      <c r="M690" s="56"/>
      <c r="O690" s="33"/>
      <c r="P690" s="14"/>
      <c r="T690" s="14"/>
    </row>
    <row r="691" spans="2:20" ht="12.5">
      <c r="B691" s="14"/>
      <c r="C691" s="10"/>
      <c r="D691" s="10"/>
      <c r="E691" s="61"/>
      <c r="F691" s="14"/>
      <c r="G691" s="14"/>
      <c r="H691" s="53"/>
      <c r="I691" s="33"/>
      <c r="J691" s="54"/>
      <c r="K691" s="55"/>
      <c r="L691" s="42"/>
      <c r="M691" s="56"/>
      <c r="O691" s="33"/>
      <c r="P691" s="14"/>
      <c r="T691" s="14"/>
    </row>
    <row r="692" spans="2:20" ht="12.5">
      <c r="B692" s="14"/>
      <c r="C692" s="10"/>
      <c r="D692" s="10"/>
      <c r="E692" s="61"/>
      <c r="F692" s="14"/>
      <c r="G692" s="14"/>
      <c r="H692" s="53"/>
      <c r="I692" s="33"/>
      <c r="J692" s="54"/>
      <c r="K692" s="55"/>
      <c r="L692" s="42"/>
      <c r="M692" s="56"/>
      <c r="O692" s="33"/>
      <c r="P692" s="14"/>
      <c r="T692" s="14"/>
    </row>
    <row r="693" spans="2:20" ht="12.5">
      <c r="B693" s="14"/>
      <c r="C693" s="10"/>
      <c r="D693" s="10"/>
      <c r="E693" s="61"/>
      <c r="F693" s="14"/>
      <c r="G693" s="14"/>
      <c r="H693" s="53"/>
      <c r="I693" s="33"/>
      <c r="J693" s="54"/>
      <c r="K693" s="55"/>
      <c r="L693" s="42"/>
      <c r="M693" s="56"/>
      <c r="O693" s="33"/>
      <c r="P693" s="14"/>
      <c r="T693" s="14"/>
    </row>
    <row r="694" spans="2:20" ht="12.5">
      <c r="B694" s="14"/>
      <c r="C694" s="10"/>
      <c r="D694" s="10"/>
      <c r="E694" s="61"/>
      <c r="F694" s="14"/>
      <c r="G694" s="14"/>
      <c r="H694" s="53"/>
      <c r="I694" s="33"/>
      <c r="J694" s="54"/>
      <c r="K694" s="55"/>
      <c r="L694" s="42"/>
      <c r="M694" s="56"/>
      <c r="O694" s="33"/>
      <c r="P694" s="14"/>
      <c r="T694" s="14"/>
    </row>
    <row r="695" spans="2:20" ht="12.5">
      <c r="B695" s="14"/>
      <c r="C695" s="10"/>
      <c r="D695" s="10"/>
      <c r="E695" s="61"/>
      <c r="F695" s="14"/>
      <c r="G695" s="14"/>
      <c r="H695" s="53"/>
      <c r="I695" s="33"/>
      <c r="J695" s="54"/>
      <c r="K695" s="55"/>
      <c r="L695" s="42"/>
      <c r="M695" s="56"/>
      <c r="O695" s="33"/>
      <c r="P695" s="14"/>
      <c r="T695" s="14"/>
    </row>
    <row r="696" spans="2:20" ht="12.5">
      <c r="B696" s="14"/>
      <c r="C696" s="10"/>
      <c r="D696" s="10"/>
      <c r="E696" s="61"/>
      <c r="F696" s="14"/>
      <c r="G696" s="14"/>
      <c r="H696" s="53"/>
      <c r="I696" s="33"/>
      <c r="J696" s="54"/>
      <c r="K696" s="55"/>
      <c r="L696" s="42"/>
      <c r="M696" s="56"/>
      <c r="O696" s="33"/>
      <c r="P696" s="14"/>
      <c r="T696" s="14"/>
    </row>
    <row r="697" spans="2:20" ht="12.5">
      <c r="B697" s="14"/>
      <c r="C697" s="10"/>
      <c r="D697" s="10"/>
      <c r="E697" s="61"/>
      <c r="F697" s="14"/>
      <c r="G697" s="14"/>
      <c r="H697" s="53"/>
      <c r="I697" s="33"/>
      <c r="J697" s="54"/>
      <c r="K697" s="55"/>
      <c r="L697" s="42"/>
      <c r="M697" s="56"/>
      <c r="O697" s="33"/>
      <c r="P697" s="14"/>
      <c r="T697" s="14"/>
    </row>
    <row r="698" spans="2:20" ht="12.5">
      <c r="B698" s="14"/>
      <c r="C698" s="10"/>
      <c r="D698" s="10"/>
      <c r="E698" s="61"/>
      <c r="F698" s="14"/>
      <c r="G698" s="14"/>
      <c r="H698" s="53"/>
      <c r="I698" s="33"/>
      <c r="J698" s="54"/>
      <c r="K698" s="55"/>
      <c r="L698" s="42"/>
      <c r="M698" s="56"/>
      <c r="O698" s="33"/>
      <c r="P698" s="14"/>
      <c r="T698" s="14"/>
    </row>
    <row r="699" spans="2:20" ht="12.5">
      <c r="B699" s="14"/>
      <c r="C699" s="10"/>
      <c r="D699" s="10"/>
      <c r="E699" s="61"/>
      <c r="F699" s="14"/>
      <c r="G699" s="14"/>
      <c r="H699" s="53"/>
      <c r="I699" s="33"/>
      <c r="J699" s="54"/>
      <c r="K699" s="55"/>
      <c r="L699" s="42"/>
      <c r="M699" s="56"/>
      <c r="O699" s="33"/>
      <c r="P699" s="14"/>
      <c r="T699" s="14"/>
    </row>
    <row r="700" spans="2:20" ht="12.5">
      <c r="B700" s="14"/>
      <c r="C700" s="10"/>
      <c r="D700" s="10"/>
      <c r="E700" s="61"/>
      <c r="F700" s="14"/>
      <c r="G700" s="14"/>
      <c r="H700" s="53"/>
      <c r="I700" s="33"/>
      <c r="J700" s="54"/>
      <c r="K700" s="55"/>
      <c r="L700" s="42"/>
      <c r="M700" s="56"/>
      <c r="O700" s="33"/>
      <c r="P700" s="14"/>
      <c r="T700" s="14"/>
    </row>
    <row r="701" spans="2:20" ht="12.5">
      <c r="B701" s="14"/>
      <c r="C701" s="10"/>
      <c r="D701" s="10"/>
      <c r="E701" s="61"/>
      <c r="F701" s="14"/>
      <c r="G701" s="14"/>
      <c r="H701" s="53"/>
      <c r="I701" s="33"/>
      <c r="J701" s="54"/>
      <c r="K701" s="55"/>
      <c r="L701" s="42"/>
      <c r="M701" s="56"/>
      <c r="O701" s="33"/>
      <c r="P701" s="14"/>
      <c r="T701" s="14"/>
    </row>
    <row r="702" spans="2:20" ht="12.5">
      <c r="B702" s="14"/>
      <c r="C702" s="10"/>
      <c r="D702" s="10"/>
      <c r="E702" s="61"/>
      <c r="F702" s="14"/>
      <c r="G702" s="14"/>
      <c r="H702" s="53"/>
      <c r="I702" s="33"/>
      <c r="J702" s="54"/>
      <c r="K702" s="55"/>
      <c r="L702" s="42"/>
      <c r="M702" s="56"/>
      <c r="O702" s="33"/>
      <c r="P702" s="14"/>
      <c r="T702" s="14"/>
    </row>
    <row r="703" spans="2:20" ht="12.5">
      <c r="B703" s="14"/>
      <c r="C703" s="10"/>
      <c r="D703" s="10"/>
      <c r="E703" s="61"/>
      <c r="F703" s="14"/>
      <c r="G703" s="14"/>
      <c r="H703" s="53"/>
      <c r="I703" s="33"/>
      <c r="J703" s="54"/>
      <c r="K703" s="55"/>
      <c r="L703" s="42"/>
      <c r="M703" s="56"/>
      <c r="O703" s="33"/>
      <c r="P703" s="14"/>
      <c r="T703" s="14"/>
    </row>
    <row r="704" spans="2:20" ht="12.5">
      <c r="B704" s="14"/>
      <c r="C704" s="10"/>
      <c r="D704" s="10"/>
      <c r="E704" s="61"/>
      <c r="F704" s="14"/>
      <c r="G704" s="14"/>
      <c r="H704" s="53"/>
      <c r="I704" s="33"/>
      <c r="J704" s="54"/>
      <c r="K704" s="55"/>
      <c r="L704" s="42"/>
      <c r="M704" s="56"/>
      <c r="O704" s="33"/>
      <c r="P704" s="14"/>
      <c r="T704" s="14"/>
    </row>
    <row r="705" spans="2:20" ht="12.5">
      <c r="B705" s="14"/>
      <c r="C705" s="10"/>
      <c r="D705" s="10"/>
      <c r="E705" s="61"/>
      <c r="F705" s="14"/>
      <c r="G705" s="14"/>
      <c r="H705" s="53"/>
      <c r="I705" s="33"/>
      <c r="J705" s="54"/>
      <c r="K705" s="55"/>
      <c r="L705" s="42"/>
      <c r="M705" s="56"/>
      <c r="O705" s="33"/>
      <c r="P705" s="14"/>
      <c r="T705" s="14"/>
    </row>
    <row r="706" spans="2:20" ht="12.5">
      <c r="B706" s="14"/>
      <c r="C706" s="10"/>
      <c r="D706" s="10"/>
      <c r="E706" s="61"/>
      <c r="F706" s="14"/>
      <c r="G706" s="14"/>
      <c r="H706" s="53"/>
      <c r="I706" s="33"/>
      <c r="J706" s="54"/>
      <c r="K706" s="55"/>
      <c r="L706" s="42"/>
      <c r="M706" s="56"/>
      <c r="O706" s="33"/>
      <c r="P706" s="14"/>
      <c r="T706" s="14"/>
    </row>
    <row r="707" spans="2:20" ht="12.5">
      <c r="B707" s="14"/>
      <c r="C707" s="10"/>
      <c r="D707" s="10"/>
      <c r="E707" s="61"/>
      <c r="F707" s="14"/>
      <c r="G707" s="14"/>
      <c r="H707" s="53"/>
      <c r="I707" s="33"/>
      <c r="J707" s="54"/>
      <c r="K707" s="55"/>
      <c r="L707" s="42"/>
      <c r="M707" s="56"/>
      <c r="O707" s="33"/>
      <c r="P707" s="14"/>
      <c r="T707" s="14"/>
    </row>
    <row r="708" spans="2:20" ht="12.5">
      <c r="B708" s="14"/>
      <c r="C708" s="10"/>
      <c r="D708" s="10"/>
      <c r="E708" s="61"/>
      <c r="F708" s="14"/>
      <c r="G708" s="14"/>
      <c r="H708" s="53"/>
      <c r="I708" s="33"/>
      <c r="J708" s="54"/>
      <c r="K708" s="55"/>
      <c r="L708" s="42"/>
      <c r="M708" s="56"/>
      <c r="O708" s="33"/>
      <c r="P708" s="14"/>
      <c r="T708" s="14"/>
    </row>
    <row r="709" spans="2:20" ht="12.5">
      <c r="B709" s="14"/>
      <c r="C709" s="10"/>
      <c r="D709" s="10"/>
      <c r="E709" s="61"/>
      <c r="F709" s="14"/>
      <c r="G709" s="14"/>
      <c r="H709" s="53"/>
      <c r="I709" s="33"/>
      <c r="J709" s="54"/>
      <c r="K709" s="55"/>
      <c r="L709" s="42"/>
      <c r="M709" s="56"/>
      <c r="O709" s="33"/>
      <c r="P709" s="14"/>
      <c r="T709" s="14"/>
    </row>
    <row r="710" spans="2:20" ht="12.5">
      <c r="B710" s="14"/>
      <c r="C710" s="10"/>
      <c r="D710" s="10"/>
      <c r="E710" s="61"/>
      <c r="F710" s="14"/>
      <c r="G710" s="14"/>
      <c r="H710" s="53"/>
      <c r="I710" s="33"/>
      <c r="J710" s="54"/>
      <c r="K710" s="55"/>
      <c r="L710" s="42"/>
      <c r="M710" s="56"/>
      <c r="O710" s="33"/>
      <c r="P710" s="14"/>
      <c r="T710" s="14"/>
    </row>
    <row r="711" spans="2:20" ht="12.5">
      <c r="B711" s="14"/>
      <c r="C711" s="10"/>
      <c r="D711" s="10"/>
      <c r="E711" s="61"/>
      <c r="F711" s="14"/>
      <c r="G711" s="14"/>
      <c r="H711" s="53"/>
      <c r="I711" s="33"/>
      <c r="J711" s="54"/>
      <c r="K711" s="55"/>
      <c r="L711" s="42"/>
      <c r="M711" s="56"/>
      <c r="O711" s="33"/>
      <c r="P711" s="14"/>
      <c r="T711" s="14"/>
    </row>
    <row r="712" spans="2:20" ht="12.5">
      <c r="B712" s="14"/>
      <c r="C712" s="10"/>
      <c r="D712" s="10"/>
      <c r="E712" s="61"/>
      <c r="F712" s="14"/>
      <c r="G712" s="14"/>
      <c r="H712" s="53"/>
      <c r="I712" s="33"/>
      <c r="J712" s="54"/>
      <c r="K712" s="55"/>
      <c r="L712" s="42"/>
      <c r="M712" s="56"/>
      <c r="O712" s="33"/>
      <c r="P712" s="14"/>
      <c r="T712" s="14"/>
    </row>
    <row r="713" spans="2:20" ht="12.5">
      <c r="B713" s="14"/>
      <c r="C713" s="10"/>
      <c r="D713" s="10"/>
      <c r="E713" s="61"/>
      <c r="F713" s="14"/>
      <c r="G713" s="14"/>
      <c r="H713" s="53"/>
      <c r="I713" s="33"/>
      <c r="J713" s="54"/>
      <c r="K713" s="55"/>
      <c r="L713" s="42"/>
      <c r="M713" s="56"/>
      <c r="O713" s="33"/>
      <c r="P713" s="14"/>
      <c r="T713" s="14"/>
    </row>
    <row r="714" spans="2:20" ht="12.5">
      <c r="B714" s="14"/>
      <c r="C714" s="10"/>
      <c r="D714" s="10"/>
      <c r="E714" s="61"/>
      <c r="F714" s="14"/>
      <c r="G714" s="14"/>
      <c r="H714" s="53"/>
      <c r="I714" s="33"/>
      <c r="J714" s="54"/>
      <c r="K714" s="55"/>
      <c r="L714" s="42"/>
      <c r="M714" s="56"/>
      <c r="O714" s="33"/>
      <c r="P714" s="14"/>
      <c r="T714" s="14"/>
    </row>
    <row r="715" spans="2:20" ht="12.5">
      <c r="B715" s="14"/>
      <c r="C715" s="10"/>
      <c r="D715" s="10"/>
      <c r="E715" s="61"/>
      <c r="F715" s="14"/>
      <c r="G715" s="14"/>
      <c r="H715" s="53"/>
      <c r="I715" s="33"/>
      <c r="J715" s="54"/>
      <c r="K715" s="55"/>
      <c r="L715" s="42"/>
      <c r="M715" s="56"/>
      <c r="O715" s="33"/>
      <c r="P715" s="14"/>
      <c r="T715" s="14"/>
    </row>
    <row r="716" spans="2:20" ht="12.5">
      <c r="B716" s="14"/>
      <c r="C716" s="10"/>
      <c r="D716" s="10"/>
      <c r="E716" s="61"/>
      <c r="F716" s="14"/>
      <c r="G716" s="14"/>
      <c r="H716" s="53"/>
      <c r="I716" s="33"/>
      <c r="J716" s="54"/>
      <c r="K716" s="55"/>
      <c r="L716" s="42"/>
      <c r="M716" s="56"/>
      <c r="O716" s="33"/>
      <c r="P716" s="14"/>
      <c r="T716" s="14"/>
    </row>
    <row r="717" spans="2:20" ht="12.5">
      <c r="B717" s="14"/>
      <c r="C717" s="10"/>
      <c r="D717" s="10"/>
      <c r="E717" s="61"/>
      <c r="F717" s="14"/>
      <c r="G717" s="14"/>
      <c r="H717" s="53"/>
      <c r="I717" s="33"/>
      <c r="J717" s="54"/>
      <c r="K717" s="55"/>
      <c r="L717" s="42"/>
      <c r="M717" s="56"/>
      <c r="O717" s="33"/>
      <c r="P717" s="14"/>
      <c r="T717" s="14"/>
    </row>
    <row r="718" spans="2:20" ht="12.5">
      <c r="B718" s="14"/>
      <c r="C718" s="10"/>
      <c r="D718" s="10"/>
      <c r="E718" s="61"/>
      <c r="F718" s="14"/>
      <c r="G718" s="14"/>
      <c r="H718" s="53"/>
      <c r="I718" s="33"/>
      <c r="J718" s="54"/>
      <c r="K718" s="55"/>
      <c r="L718" s="42"/>
      <c r="M718" s="56"/>
      <c r="O718" s="33"/>
      <c r="P718" s="14"/>
      <c r="T718" s="14"/>
    </row>
    <row r="719" spans="2:20" ht="12.5">
      <c r="B719" s="14"/>
      <c r="C719" s="10"/>
      <c r="D719" s="10"/>
      <c r="E719" s="61"/>
      <c r="F719" s="14"/>
      <c r="G719" s="14"/>
      <c r="H719" s="53"/>
      <c r="I719" s="33"/>
      <c r="J719" s="54"/>
      <c r="K719" s="55"/>
      <c r="L719" s="42"/>
      <c r="M719" s="56"/>
      <c r="O719" s="33"/>
      <c r="P719" s="14"/>
      <c r="T719" s="14"/>
    </row>
    <row r="720" spans="2:20" ht="12.5">
      <c r="B720" s="14"/>
      <c r="C720" s="10"/>
      <c r="D720" s="10"/>
      <c r="E720" s="61"/>
      <c r="F720" s="14"/>
      <c r="G720" s="14"/>
      <c r="H720" s="53"/>
      <c r="I720" s="33"/>
      <c r="J720" s="54"/>
      <c r="K720" s="55"/>
      <c r="L720" s="42"/>
      <c r="M720" s="56"/>
      <c r="O720" s="33"/>
      <c r="P720" s="14"/>
      <c r="T720" s="14"/>
    </row>
    <row r="721" spans="2:20" ht="12.5">
      <c r="B721" s="14"/>
      <c r="C721" s="10"/>
      <c r="D721" s="10"/>
      <c r="E721" s="61"/>
      <c r="F721" s="14"/>
      <c r="G721" s="14"/>
      <c r="H721" s="53"/>
      <c r="I721" s="33"/>
      <c r="J721" s="54"/>
      <c r="K721" s="55"/>
      <c r="L721" s="42"/>
      <c r="M721" s="56"/>
      <c r="O721" s="33"/>
      <c r="P721" s="14"/>
      <c r="T721" s="14"/>
    </row>
    <row r="722" spans="2:20" ht="12.5">
      <c r="B722" s="14"/>
      <c r="C722" s="10"/>
      <c r="D722" s="10"/>
      <c r="E722" s="61"/>
      <c r="F722" s="14"/>
      <c r="G722" s="14"/>
      <c r="H722" s="53"/>
      <c r="I722" s="33"/>
      <c r="J722" s="54"/>
      <c r="K722" s="55"/>
      <c r="L722" s="42"/>
      <c r="M722" s="56"/>
      <c r="O722" s="33"/>
      <c r="P722" s="14"/>
      <c r="T722" s="14"/>
    </row>
    <row r="723" spans="2:20" ht="12.5">
      <c r="B723" s="14"/>
      <c r="C723" s="10"/>
      <c r="D723" s="10"/>
      <c r="E723" s="61"/>
      <c r="F723" s="14"/>
      <c r="G723" s="14"/>
      <c r="H723" s="53"/>
      <c r="I723" s="33"/>
      <c r="J723" s="54"/>
      <c r="K723" s="55"/>
      <c r="L723" s="42"/>
      <c r="M723" s="56"/>
      <c r="O723" s="33"/>
      <c r="P723" s="14"/>
      <c r="T723" s="14"/>
    </row>
    <row r="724" spans="2:20" ht="12.5">
      <c r="B724" s="14"/>
      <c r="C724" s="10"/>
      <c r="D724" s="10"/>
      <c r="E724" s="61"/>
      <c r="F724" s="14"/>
      <c r="G724" s="14"/>
      <c r="H724" s="53"/>
      <c r="I724" s="33"/>
      <c r="J724" s="54"/>
      <c r="K724" s="55"/>
      <c r="L724" s="42"/>
      <c r="M724" s="56"/>
      <c r="O724" s="33"/>
      <c r="P724" s="14"/>
      <c r="T724" s="14"/>
    </row>
    <row r="725" spans="2:20" ht="12.5">
      <c r="B725" s="14"/>
      <c r="C725" s="10"/>
      <c r="D725" s="10"/>
      <c r="E725" s="61"/>
      <c r="F725" s="14"/>
      <c r="G725" s="14"/>
      <c r="H725" s="53"/>
      <c r="I725" s="33"/>
      <c r="J725" s="54"/>
      <c r="K725" s="55"/>
      <c r="L725" s="42"/>
      <c r="M725" s="56"/>
      <c r="O725" s="33"/>
      <c r="P725" s="14"/>
      <c r="T725" s="14"/>
    </row>
    <row r="726" spans="2:20" ht="12.5">
      <c r="B726" s="14"/>
      <c r="C726" s="10"/>
      <c r="D726" s="10"/>
      <c r="E726" s="61"/>
      <c r="F726" s="14"/>
      <c r="G726" s="14"/>
      <c r="H726" s="53"/>
      <c r="I726" s="33"/>
      <c r="J726" s="54"/>
      <c r="K726" s="55"/>
      <c r="L726" s="42"/>
      <c r="M726" s="56"/>
      <c r="O726" s="33"/>
      <c r="P726" s="14"/>
      <c r="T726" s="14"/>
    </row>
    <row r="727" spans="2:20" ht="12.5">
      <c r="B727" s="14"/>
      <c r="C727" s="10"/>
      <c r="D727" s="10"/>
      <c r="E727" s="61"/>
      <c r="F727" s="14"/>
      <c r="G727" s="14"/>
      <c r="H727" s="53"/>
      <c r="I727" s="33"/>
      <c r="J727" s="54"/>
      <c r="K727" s="55"/>
      <c r="L727" s="42"/>
      <c r="M727" s="56"/>
      <c r="O727" s="33"/>
      <c r="P727" s="14"/>
      <c r="T727" s="14"/>
    </row>
    <row r="728" spans="2:20" ht="12.5">
      <c r="B728" s="14"/>
      <c r="C728" s="10"/>
      <c r="D728" s="10"/>
      <c r="E728" s="61"/>
      <c r="F728" s="14"/>
      <c r="G728" s="14"/>
      <c r="H728" s="53"/>
      <c r="I728" s="33"/>
      <c r="J728" s="54"/>
      <c r="K728" s="55"/>
      <c r="L728" s="42"/>
      <c r="M728" s="56"/>
      <c r="O728" s="33"/>
      <c r="P728" s="14"/>
      <c r="T728" s="14"/>
    </row>
    <row r="729" spans="2:20" ht="12.5">
      <c r="B729" s="14"/>
      <c r="C729" s="10"/>
      <c r="D729" s="10"/>
      <c r="E729" s="61"/>
      <c r="F729" s="14"/>
      <c r="G729" s="14"/>
      <c r="H729" s="53"/>
      <c r="I729" s="33"/>
      <c r="J729" s="54"/>
      <c r="K729" s="55"/>
      <c r="L729" s="42"/>
      <c r="M729" s="56"/>
      <c r="O729" s="33"/>
      <c r="P729" s="14"/>
      <c r="T729" s="14"/>
    </row>
    <row r="730" spans="2:20" ht="12.5">
      <c r="B730" s="14"/>
      <c r="C730" s="10"/>
      <c r="D730" s="10"/>
      <c r="E730" s="61"/>
      <c r="F730" s="14"/>
      <c r="G730" s="14"/>
      <c r="H730" s="53"/>
      <c r="I730" s="33"/>
      <c r="J730" s="54"/>
      <c r="K730" s="55"/>
      <c r="L730" s="42"/>
      <c r="M730" s="56"/>
      <c r="O730" s="33"/>
      <c r="P730" s="14"/>
      <c r="T730" s="14"/>
    </row>
    <row r="731" spans="2:20" ht="12.5">
      <c r="B731" s="14"/>
      <c r="C731" s="10"/>
      <c r="D731" s="10"/>
      <c r="E731" s="61"/>
      <c r="F731" s="14"/>
      <c r="G731" s="14"/>
      <c r="H731" s="53"/>
      <c r="I731" s="33"/>
      <c r="J731" s="54"/>
      <c r="K731" s="55"/>
      <c r="L731" s="42"/>
      <c r="M731" s="56"/>
      <c r="O731" s="33"/>
      <c r="P731" s="14"/>
      <c r="T731" s="14"/>
    </row>
    <row r="732" spans="2:20" ht="12.5">
      <c r="B732" s="14"/>
      <c r="C732" s="10"/>
      <c r="D732" s="10"/>
      <c r="E732" s="61"/>
      <c r="F732" s="14"/>
      <c r="G732" s="14"/>
      <c r="H732" s="53"/>
      <c r="I732" s="33"/>
      <c r="J732" s="54"/>
      <c r="K732" s="55"/>
      <c r="L732" s="42"/>
      <c r="M732" s="56"/>
      <c r="O732" s="33"/>
      <c r="P732" s="14"/>
      <c r="T732" s="14"/>
    </row>
    <row r="733" spans="2:20" ht="12.5">
      <c r="B733" s="14"/>
      <c r="C733" s="10"/>
      <c r="D733" s="10"/>
      <c r="E733" s="61"/>
      <c r="F733" s="14"/>
      <c r="G733" s="14"/>
      <c r="H733" s="53"/>
      <c r="I733" s="33"/>
      <c r="J733" s="54"/>
      <c r="K733" s="55"/>
      <c r="L733" s="42"/>
      <c r="M733" s="56"/>
      <c r="O733" s="33"/>
      <c r="P733" s="14"/>
      <c r="T733" s="14"/>
    </row>
    <row r="734" spans="2:20" ht="12.5">
      <c r="B734" s="14"/>
      <c r="C734" s="10"/>
      <c r="D734" s="10"/>
      <c r="E734" s="61"/>
      <c r="F734" s="14"/>
      <c r="G734" s="14"/>
      <c r="H734" s="53"/>
      <c r="I734" s="33"/>
      <c r="J734" s="54"/>
      <c r="K734" s="55"/>
      <c r="L734" s="42"/>
      <c r="M734" s="56"/>
      <c r="O734" s="33"/>
      <c r="P734" s="14"/>
      <c r="T734" s="14"/>
    </row>
    <row r="735" spans="2:20" ht="12.5">
      <c r="B735" s="14"/>
      <c r="C735" s="10"/>
      <c r="D735" s="10"/>
      <c r="E735" s="61"/>
      <c r="F735" s="14"/>
      <c r="G735" s="14"/>
      <c r="H735" s="53"/>
      <c r="I735" s="33"/>
      <c r="J735" s="54"/>
      <c r="K735" s="55"/>
      <c r="L735" s="42"/>
      <c r="M735" s="56"/>
      <c r="O735" s="33"/>
      <c r="P735" s="14"/>
      <c r="T735" s="14"/>
    </row>
    <row r="736" spans="2:20" ht="12.5">
      <c r="B736" s="14"/>
      <c r="C736" s="10"/>
      <c r="D736" s="10"/>
      <c r="E736" s="61"/>
      <c r="F736" s="14"/>
      <c r="G736" s="14"/>
      <c r="H736" s="53"/>
      <c r="I736" s="33"/>
      <c r="J736" s="54"/>
      <c r="K736" s="55"/>
      <c r="L736" s="42"/>
      <c r="M736" s="56"/>
      <c r="O736" s="33"/>
      <c r="P736" s="14"/>
      <c r="T736" s="14"/>
    </row>
    <row r="737" spans="2:20" ht="12.5">
      <c r="B737" s="14"/>
      <c r="C737" s="10"/>
      <c r="D737" s="10"/>
      <c r="E737" s="61"/>
      <c r="F737" s="14"/>
      <c r="G737" s="14"/>
      <c r="H737" s="53"/>
      <c r="I737" s="33"/>
      <c r="J737" s="54"/>
      <c r="K737" s="55"/>
      <c r="L737" s="42"/>
      <c r="M737" s="56"/>
      <c r="O737" s="33"/>
      <c r="P737" s="14"/>
      <c r="T737" s="14"/>
    </row>
    <row r="738" spans="2:20" ht="12.5">
      <c r="B738" s="14"/>
      <c r="C738" s="10"/>
      <c r="D738" s="10"/>
      <c r="E738" s="61"/>
      <c r="F738" s="14"/>
      <c r="G738" s="14"/>
      <c r="H738" s="53"/>
      <c r="I738" s="33"/>
      <c r="J738" s="54"/>
      <c r="K738" s="55"/>
      <c r="L738" s="42"/>
      <c r="M738" s="56"/>
      <c r="O738" s="33"/>
      <c r="P738" s="14"/>
      <c r="T738" s="14"/>
    </row>
    <row r="739" spans="2:20" ht="12.5">
      <c r="B739" s="14"/>
      <c r="C739" s="10"/>
      <c r="D739" s="10"/>
      <c r="E739" s="61"/>
      <c r="F739" s="14"/>
      <c r="G739" s="14"/>
      <c r="H739" s="53"/>
      <c r="I739" s="33"/>
      <c r="J739" s="54"/>
      <c r="K739" s="55"/>
      <c r="L739" s="42"/>
      <c r="M739" s="56"/>
      <c r="O739" s="33"/>
      <c r="P739" s="14"/>
      <c r="T739" s="14"/>
    </row>
    <row r="740" spans="2:20" ht="12.5">
      <c r="B740" s="14"/>
      <c r="C740" s="10"/>
      <c r="D740" s="10"/>
      <c r="E740" s="61"/>
      <c r="F740" s="14"/>
      <c r="G740" s="14"/>
      <c r="H740" s="53"/>
      <c r="I740" s="33"/>
      <c r="J740" s="54"/>
      <c r="K740" s="55"/>
      <c r="L740" s="42"/>
      <c r="M740" s="56"/>
      <c r="O740" s="33"/>
      <c r="P740" s="14"/>
      <c r="T740" s="14"/>
    </row>
    <row r="741" spans="2:20" ht="12.5">
      <c r="B741" s="14"/>
      <c r="C741" s="10"/>
      <c r="D741" s="10"/>
      <c r="E741" s="61"/>
      <c r="F741" s="14"/>
      <c r="G741" s="14"/>
      <c r="H741" s="53"/>
      <c r="I741" s="33"/>
      <c r="J741" s="54"/>
      <c r="K741" s="55"/>
      <c r="L741" s="42"/>
      <c r="M741" s="56"/>
      <c r="O741" s="33"/>
      <c r="P741" s="14"/>
      <c r="T741" s="14"/>
    </row>
    <row r="742" spans="2:20" ht="12.5">
      <c r="B742" s="14"/>
      <c r="C742" s="10"/>
      <c r="D742" s="10"/>
      <c r="E742" s="61"/>
      <c r="F742" s="14"/>
      <c r="G742" s="14"/>
      <c r="H742" s="53"/>
      <c r="I742" s="33"/>
      <c r="J742" s="54"/>
      <c r="K742" s="55"/>
      <c r="L742" s="42"/>
      <c r="M742" s="56"/>
      <c r="O742" s="33"/>
      <c r="P742" s="14"/>
      <c r="T742" s="14"/>
    </row>
    <row r="743" spans="2:20" ht="12.5">
      <c r="B743" s="14"/>
      <c r="C743" s="10"/>
      <c r="D743" s="10"/>
      <c r="E743" s="61"/>
      <c r="F743" s="14"/>
      <c r="G743" s="14"/>
      <c r="H743" s="53"/>
      <c r="I743" s="33"/>
      <c r="J743" s="54"/>
      <c r="K743" s="55"/>
      <c r="L743" s="42"/>
      <c r="M743" s="56"/>
      <c r="O743" s="33"/>
      <c r="P743" s="14"/>
      <c r="T743" s="14"/>
    </row>
    <row r="744" spans="2:20" ht="12.5">
      <c r="B744" s="14"/>
      <c r="C744" s="10"/>
      <c r="D744" s="10"/>
      <c r="E744" s="61"/>
      <c r="F744" s="14"/>
      <c r="G744" s="14"/>
      <c r="H744" s="53"/>
      <c r="I744" s="33"/>
      <c r="J744" s="54"/>
      <c r="K744" s="55"/>
      <c r="L744" s="42"/>
      <c r="M744" s="56"/>
      <c r="O744" s="33"/>
      <c r="P744" s="14"/>
      <c r="T744" s="14"/>
    </row>
    <row r="745" spans="2:20" ht="12.5">
      <c r="B745" s="14"/>
      <c r="C745" s="10"/>
      <c r="D745" s="10"/>
      <c r="E745" s="61"/>
      <c r="F745" s="14"/>
      <c r="G745" s="14"/>
      <c r="H745" s="53"/>
      <c r="I745" s="33"/>
      <c r="J745" s="54"/>
      <c r="K745" s="55"/>
      <c r="L745" s="42"/>
      <c r="M745" s="56"/>
      <c r="O745" s="33"/>
      <c r="P745" s="14"/>
      <c r="T745" s="14"/>
    </row>
    <row r="746" spans="2:20" ht="12.5">
      <c r="B746" s="14"/>
      <c r="C746" s="10"/>
      <c r="D746" s="10"/>
      <c r="E746" s="61"/>
      <c r="F746" s="14"/>
      <c r="G746" s="14"/>
      <c r="H746" s="53"/>
      <c r="I746" s="33"/>
      <c r="J746" s="54"/>
      <c r="K746" s="55"/>
      <c r="L746" s="42"/>
      <c r="M746" s="56"/>
      <c r="O746" s="33"/>
      <c r="P746" s="14"/>
      <c r="T746" s="14"/>
    </row>
    <row r="747" spans="2:20" ht="12.5">
      <c r="B747" s="14"/>
      <c r="C747" s="10"/>
      <c r="D747" s="10"/>
      <c r="E747" s="61"/>
      <c r="F747" s="14"/>
      <c r="G747" s="14"/>
      <c r="H747" s="53"/>
      <c r="I747" s="33"/>
      <c r="J747" s="54"/>
      <c r="K747" s="55"/>
      <c r="L747" s="42"/>
      <c r="M747" s="56"/>
      <c r="O747" s="33"/>
      <c r="P747" s="14"/>
      <c r="T747" s="14"/>
    </row>
    <row r="748" spans="2:20" ht="12.5">
      <c r="B748" s="14"/>
      <c r="C748" s="10"/>
      <c r="D748" s="10"/>
      <c r="E748" s="61"/>
      <c r="F748" s="14"/>
      <c r="G748" s="14"/>
      <c r="H748" s="53"/>
      <c r="I748" s="33"/>
      <c r="J748" s="54"/>
      <c r="K748" s="55"/>
      <c r="L748" s="42"/>
      <c r="M748" s="56"/>
      <c r="O748" s="33"/>
      <c r="P748" s="14"/>
      <c r="T748" s="14"/>
    </row>
    <row r="749" spans="2:20" ht="12.5">
      <c r="B749" s="14"/>
      <c r="C749" s="10"/>
      <c r="D749" s="10"/>
      <c r="E749" s="61"/>
      <c r="F749" s="14"/>
      <c r="G749" s="14"/>
      <c r="H749" s="53"/>
      <c r="I749" s="33"/>
      <c r="J749" s="54"/>
      <c r="K749" s="55"/>
      <c r="L749" s="42"/>
      <c r="M749" s="56"/>
      <c r="O749" s="33"/>
      <c r="P749" s="14"/>
      <c r="T749" s="14"/>
    </row>
    <row r="750" spans="2:20" ht="12.5">
      <c r="B750" s="14"/>
      <c r="C750" s="10"/>
      <c r="D750" s="10"/>
      <c r="E750" s="61"/>
      <c r="F750" s="14"/>
      <c r="G750" s="14"/>
      <c r="H750" s="53"/>
      <c r="I750" s="33"/>
      <c r="J750" s="54"/>
      <c r="K750" s="55"/>
      <c r="L750" s="42"/>
      <c r="M750" s="56"/>
      <c r="O750" s="33"/>
      <c r="P750" s="14"/>
      <c r="T750" s="14"/>
    </row>
    <row r="751" spans="2:20" ht="12.5">
      <c r="B751" s="14"/>
      <c r="C751" s="10"/>
      <c r="D751" s="10"/>
      <c r="E751" s="61"/>
      <c r="F751" s="14"/>
      <c r="G751" s="14"/>
      <c r="H751" s="53"/>
      <c r="I751" s="33"/>
      <c r="J751" s="54"/>
      <c r="K751" s="55"/>
      <c r="L751" s="42"/>
      <c r="M751" s="56"/>
      <c r="O751" s="33"/>
      <c r="P751" s="14"/>
      <c r="T751" s="14"/>
    </row>
    <row r="752" spans="2:20" ht="12.5">
      <c r="B752" s="14"/>
      <c r="C752" s="10"/>
      <c r="D752" s="10"/>
      <c r="E752" s="61"/>
      <c r="F752" s="14"/>
      <c r="G752" s="14"/>
      <c r="H752" s="53"/>
      <c r="I752" s="33"/>
      <c r="J752" s="54"/>
      <c r="K752" s="55"/>
      <c r="L752" s="42"/>
      <c r="M752" s="56"/>
      <c r="O752" s="33"/>
      <c r="P752" s="14"/>
      <c r="T752" s="14"/>
    </row>
    <row r="753" spans="2:20" ht="12.5">
      <c r="B753" s="14"/>
      <c r="C753" s="10"/>
      <c r="D753" s="10"/>
      <c r="E753" s="61"/>
      <c r="F753" s="14"/>
      <c r="G753" s="14"/>
      <c r="H753" s="53"/>
      <c r="I753" s="33"/>
      <c r="J753" s="54"/>
      <c r="K753" s="55"/>
      <c r="L753" s="42"/>
      <c r="M753" s="56"/>
      <c r="O753" s="33"/>
      <c r="P753" s="14"/>
      <c r="T753" s="14"/>
    </row>
    <row r="754" spans="2:20" ht="12.5">
      <c r="B754" s="14"/>
      <c r="C754" s="10"/>
      <c r="D754" s="10"/>
      <c r="E754" s="61"/>
      <c r="F754" s="14"/>
      <c r="G754" s="14"/>
      <c r="H754" s="53"/>
      <c r="I754" s="33"/>
      <c r="J754" s="54"/>
      <c r="K754" s="55"/>
      <c r="L754" s="42"/>
      <c r="M754" s="56"/>
      <c r="O754" s="33"/>
      <c r="P754" s="14"/>
      <c r="T754" s="14"/>
    </row>
    <row r="755" spans="2:20" ht="12.5">
      <c r="B755" s="14"/>
      <c r="C755" s="10"/>
      <c r="D755" s="10"/>
      <c r="E755" s="61"/>
      <c r="F755" s="14"/>
      <c r="G755" s="14"/>
      <c r="H755" s="53"/>
      <c r="I755" s="33"/>
      <c r="J755" s="54"/>
      <c r="K755" s="55"/>
      <c r="L755" s="42"/>
      <c r="M755" s="56"/>
      <c r="O755" s="33"/>
      <c r="P755" s="14"/>
      <c r="T755" s="14"/>
    </row>
    <row r="756" spans="2:20" ht="12.5">
      <c r="B756" s="14"/>
      <c r="C756" s="10"/>
      <c r="D756" s="10"/>
      <c r="E756" s="61"/>
      <c r="F756" s="14"/>
      <c r="G756" s="14"/>
      <c r="H756" s="53"/>
      <c r="I756" s="33"/>
      <c r="J756" s="54"/>
      <c r="K756" s="55"/>
      <c r="L756" s="42"/>
      <c r="M756" s="56"/>
      <c r="O756" s="33"/>
      <c r="P756" s="14"/>
      <c r="T756" s="14"/>
    </row>
    <row r="757" spans="2:20" ht="12.5">
      <c r="B757" s="14"/>
      <c r="C757" s="10"/>
      <c r="D757" s="10"/>
      <c r="E757" s="61"/>
      <c r="F757" s="14"/>
      <c r="G757" s="14"/>
      <c r="H757" s="53"/>
      <c r="I757" s="33"/>
      <c r="J757" s="54"/>
      <c r="K757" s="55"/>
      <c r="L757" s="42"/>
      <c r="M757" s="56"/>
      <c r="O757" s="33"/>
      <c r="P757" s="14"/>
      <c r="T757" s="14"/>
    </row>
    <row r="758" spans="2:20" ht="12.5">
      <c r="B758" s="14"/>
      <c r="C758" s="10"/>
      <c r="D758" s="10"/>
      <c r="E758" s="61"/>
      <c r="F758" s="14"/>
      <c r="G758" s="14"/>
      <c r="H758" s="53"/>
      <c r="I758" s="33"/>
      <c r="J758" s="54"/>
      <c r="K758" s="55"/>
      <c r="L758" s="42"/>
      <c r="M758" s="56"/>
      <c r="O758" s="33"/>
      <c r="P758" s="14"/>
      <c r="T758" s="14"/>
    </row>
    <row r="759" spans="2:20" ht="12.5">
      <c r="B759" s="14"/>
      <c r="C759" s="10"/>
      <c r="D759" s="10"/>
      <c r="E759" s="61"/>
      <c r="F759" s="14"/>
      <c r="G759" s="14"/>
      <c r="H759" s="53"/>
      <c r="I759" s="33"/>
      <c r="J759" s="54"/>
      <c r="K759" s="55"/>
      <c r="L759" s="42"/>
      <c r="M759" s="56"/>
      <c r="O759" s="33"/>
      <c r="P759" s="14"/>
      <c r="T759" s="14"/>
    </row>
    <row r="760" spans="2:20" ht="12.5">
      <c r="B760" s="14"/>
      <c r="C760" s="10"/>
      <c r="D760" s="10"/>
      <c r="E760" s="61"/>
      <c r="F760" s="14"/>
      <c r="G760" s="14"/>
      <c r="H760" s="53"/>
      <c r="I760" s="33"/>
      <c r="J760" s="54"/>
      <c r="K760" s="55"/>
      <c r="L760" s="42"/>
      <c r="M760" s="56"/>
      <c r="O760" s="33"/>
      <c r="P760" s="14"/>
      <c r="T760" s="14"/>
    </row>
    <row r="761" spans="2:20" ht="12.5">
      <c r="B761" s="14"/>
      <c r="C761" s="10"/>
      <c r="D761" s="10"/>
      <c r="E761" s="61"/>
      <c r="F761" s="14"/>
      <c r="G761" s="14"/>
      <c r="H761" s="53"/>
      <c r="I761" s="33"/>
      <c r="J761" s="54"/>
      <c r="K761" s="55"/>
      <c r="L761" s="42"/>
      <c r="M761" s="56"/>
      <c r="O761" s="33"/>
      <c r="P761" s="14"/>
      <c r="T761" s="14"/>
    </row>
    <row r="762" spans="2:20" ht="12.5">
      <c r="B762" s="14"/>
      <c r="C762" s="10"/>
      <c r="D762" s="10"/>
      <c r="E762" s="61"/>
      <c r="F762" s="14"/>
      <c r="G762" s="14"/>
      <c r="H762" s="53"/>
      <c r="I762" s="33"/>
      <c r="J762" s="54"/>
      <c r="K762" s="55"/>
      <c r="L762" s="42"/>
      <c r="M762" s="56"/>
      <c r="O762" s="33"/>
      <c r="P762" s="14"/>
      <c r="T762" s="14"/>
    </row>
    <row r="763" spans="2:20" ht="12.5">
      <c r="B763" s="14"/>
      <c r="C763" s="10"/>
      <c r="D763" s="10"/>
      <c r="E763" s="61"/>
      <c r="F763" s="14"/>
      <c r="G763" s="14"/>
      <c r="H763" s="53"/>
      <c r="I763" s="33"/>
      <c r="J763" s="54"/>
      <c r="K763" s="55"/>
      <c r="L763" s="42"/>
      <c r="M763" s="56"/>
      <c r="O763" s="33"/>
      <c r="P763" s="14"/>
      <c r="T763" s="14"/>
    </row>
    <row r="764" spans="2:20" ht="12.5">
      <c r="B764" s="14"/>
      <c r="C764" s="10"/>
      <c r="D764" s="10"/>
      <c r="E764" s="61"/>
      <c r="F764" s="14"/>
      <c r="G764" s="14"/>
      <c r="H764" s="53"/>
      <c r="I764" s="33"/>
      <c r="J764" s="54"/>
      <c r="K764" s="55"/>
      <c r="L764" s="42"/>
      <c r="M764" s="56"/>
      <c r="O764" s="33"/>
      <c r="P764" s="14"/>
      <c r="T764" s="14"/>
    </row>
    <row r="765" spans="2:20" ht="12.5">
      <c r="B765" s="14"/>
      <c r="C765" s="10"/>
      <c r="D765" s="10"/>
      <c r="E765" s="61"/>
      <c r="F765" s="14"/>
      <c r="G765" s="14"/>
      <c r="H765" s="53"/>
      <c r="I765" s="33"/>
      <c r="J765" s="54"/>
      <c r="K765" s="55"/>
      <c r="L765" s="42"/>
      <c r="M765" s="56"/>
      <c r="O765" s="33"/>
      <c r="P765" s="14"/>
      <c r="T765" s="14"/>
    </row>
    <row r="766" spans="2:20" ht="12.5">
      <c r="B766" s="14"/>
      <c r="C766" s="10"/>
      <c r="D766" s="10"/>
      <c r="E766" s="61"/>
      <c r="F766" s="14"/>
      <c r="G766" s="14"/>
      <c r="H766" s="53"/>
      <c r="I766" s="33"/>
      <c r="J766" s="54"/>
      <c r="K766" s="55"/>
      <c r="L766" s="42"/>
      <c r="M766" s="56"/>
      <c r="O766" s="33"/>
      <c r="P766" s="14"/>
      <c r="T766" s="14"/>
    </row>
    <row r="767" spans="2:20" ht="12.5">
      <c r="B767" s="14"/>
      <c r="C767" s="10"/>
      <c r="D767" s="10"/>
      <c r="E767" s="61"/>
      <c r="F767" s="14"/>
      <c r="G767" s="14"/>
      <c r="H767" s="53"/>
      <c r="I767" s="33"/>
      <c r="J767" s="54"/>
      <c r="K767" s="55"/>
      <c r="L767" s="42"/>
      <c r="M767" s="56"/>
      <c r="O767" s="33"/>
      <c r="P767" s="14"/>
      <c r="T767" s="14"/>
    </row>
    <row r="768" spans="2:20" ht="12.5">
      <c r="B768" s="14"/>
      <c r="C768" s="10"/>
      <c r="D768" s="10"/>
      <c r="E768" s="61"/>
      <c r="F768" s="14"/>
      <c r="G768" s="14"/>
      <c r="H768" s="53"/>
      <c r="I768" s="33"/>
      <c r="J768" s="54"/>
      <c r="K768" s="55"/>
      <c r="L768" s="42"/>
      <c r="M768" s="56"/>
      <c r="O768" s="33"/>
      <c r="P768" s="14"/>
      <c r="T768" s="14"/>
    </row>
    <row r="769" spans="2:20" ht="12.5">
      <c r="B769" s="14"/>
      <c r="C769" s="10"/>
      <c r="D769" s="10"/>
      <c r="E769" s="61"/>
      <c r="F769" s="14"/>
      <c r="G769" s="14"/>
      <c r="H769" s="53"/>
      <c r="I769" s="33"/>
      <c r="J769" s="54"/>
      <c r="K769" s="55"/>
      <c r="L769" s="42"/>
      <c r="M769" s="56"/>
      <c r="O769" s="33"/>
      <c r="P769" s="14"/>
      <c r="T769" s="14"/>
    </row>
    <row r="770" spans="2:20" ht="12.5">
      <c r="B770" s="14"/>
      <c r="C770" s="10"/>
      <c r="D770" s="10"/>
      <c r="E770" s="61"/>
      <c r="F770" s="14"/>
      <c r="G770" s="14"/>
      <c r="H770" s="53"/>
      <c r="I770" s="33"/>
      <c r="J770" s="54"/>
      <c r="K770" s="55"/>
      <c r="L770" s="42"/>
      <c r="M770" s="56"/>
      <c r="O770" s="33"/>
      <c r="P770" s="14"/>
      <c r="T770" s="14"/>
    </row>
    <row r="771" spans="2:20" ht="12.5">
      <c r="B771" s="14"/>
      <c r="C771" s="10"/>
      <c r="D771" s="10"/>
      <c r="E771" s="61"/>
      <c r="F771" s="14"/>
      <c r="G771" s="14"/>
      <c r="H771" s="53"/>
      <c r="I771" s="33"/>
      <c r="J771" s="54"/>
      <c r="K771" s="55"/>
      <c r="L771" s="42"/>
      <c r="M771" s="56"/>
      <c r="O771" s="33"/>
      <c r="P771" s="14"/>
      <c r="T771" s="14"/>
    </row>
    <row r="772" spans="2:20" ht="12.5">
      <c r="B772" s="14"/>
      <c r="C772" s="10"/>
      <c r="D772" s="10"/>
      <c r="E772" s="61"/>
      <c r="F772" s="14"/>
      <c r="G772" s="14"/>
      <c r="H772" s="53"/>
      <c r="I772" s="33"/>
      <c r="J772" s="54"/>
      <c r="K772" s="55"/>
      <c r="L772" s="42"/>
      <c r="M772" s="56"/>
      <c r="O772" s="33"/>
      <c r="P772" s="14"/>
      <c r="T772" s="14"/>
    </row>
    <row r="773" spans="2:20" ht="12.5">
      <c r="B773" s="14"/>
      <c r="C773" s="10"/>
      <c r="D773" s="10"/>
      <c r="E773" s="61"/>
      <c r="F773" s="14"/>
      <c r="G773" s="14"/>
      <c r="H773" s="53"/>
      <c r="I773" s="33"/>
      <c r="J773" s="54"/>
      <c r="K773" s="55"/>
      <c r="L773" s="42"/>
      <c r="M773" s="56"/>
      <c r="O773" s="33"/>
      <c r="P773" s="14"/>
      <c r="T773" s="14"/>
    </row>
    <row r="774" spans="2:20" ht="12.5">
      <c r="B774" s="14"/>
      <c r="C774" s="10"/>
      <c r="D774" s="10"/>
      <c r="E774" s="61"/>
      <c r="F774" s="14"/>
      <c r="G774" s="14"/>
      <c r="H774" s="53"/>
      <c r="I774" s="33"/>
      <c r="J774" s="54"/>
      <c r="K774" s="55"/>
      <c r="L774" s="42"/>
      <c r="M774" s="56"/>
      <c r="O774" s="33"/>
      <c r="P774" s="14"/>
      <c r="T774" s="14"/>
    </row>
    <row r="775" spans="2:20" ht="12.5">
      <c r="B775" s="14"/>
      <c r="C775" s="10"/>
      <c r="D775" s="10"/>
      <c r="E775" s="61"/>
      <c r="F775" s="14"/>
      <c r="G775" s="14"/>
      <c r="H775" s="53"/>
      <c r="I775" s="33"/>
      <c r="J775" s="54"/>
      <c r="K775" s="55"/>
      <c r="L775" s="42"/>
      <c r="M775" s="56"/>
      <c r="O775" s="33"/>
      <c r="P775" s="14"/>
      <c r="T775" s="14"/>
    </row>
    <row r="776" spans="2:20" ht="12.5">
      <c r="B776" s="14"/>
      <c r="C776" s="10"/>
      <c r="D776" s="10"/>
      <c r="E776" s="61"/>
      <c r="F776" s="14"/>
      <c r="G776" s="14"/>
      <c r="H776" s="53"/>
      <c r="I776" s="33"/>
      <c r="J776" s="54"/>
      <c r="K776" s="55"/>
      <c r="L776" s="42"/>
      <c r="M776" s="56"/>
      <c r="O776" s="33"/>
      <c r="P776" s="14"/>
      <c r="T776" s="14"/>
    </row>
    <row r="777" spans="2:20" ht="12.5">
      <c r="B777" s="14"/>
      <c r="C777" s="10"/>
      <c r="D777" s="10"/>
      <c r="E777" s="61"/>
      <c r="F777" s="14"/>
      <c r="G777" s="14"/>
      <c r="H777" s="53"/>
      <c r="I777" s="33"/>
      <c r="J777" s="54"/>
      <c r="K777" s="55"/>
      <c r="L777" s="42"/>
      <c r="M777" s="56"/>
      <c r="O777" s="33"/>
      <c r="P777" s="14"/>
      <c r="T777" s="14"/>
    </row>
    <row r="778" spans="2:20" ht="12.5">
      <c r="B778" s="14"/>
      <c r="C778" s="10"/>
      <c r="D778" s="10"/>
      <c r="E778" s="61"/>
      <c r="F778" s="14"/>
      <c r="G778" s="14"/>
      <c r="H778" s="53"/>
      <c r="I778" s="33"/>
      <c r="J778" s="54"/>
      <c r="K778" s="55"/>
      <c r="L778" s="42"/>
      <c r="M778" s="56"/>
      <c r="O778" s="33"/>
      <c r="P778" s="14"/>
      <c r="T778" s="14"/>
    </row>
    <row r="779" spans="2:20" ht="12.5">
      <c r="B779" s="14"/>
      <c r="C779" s="10"/>
      <c r="D779" s="10"/>
      <c r="E779" s="61"/>
      <c r="F779" s="14"/>
      <c r="G779" s="14"/>
      <c r="H779" s="53"/>
      <c r="I779" s="33"/>
      <c r="J779" s="54"/>
      <c r="K779" s="55"/>
      <c r="L779" s="42"/>
      <c r="M779" s="56"/>
      <c r="O779" s="33"/>
      <c r="P779" s="14"/>
      <c r="T779" s="14"/>
    </row>
    <row r="780" spans="2:20" ht="12.5">
      <c r="B780" s="14"/>
      <c r="C780" s="10"/>
      <c r="D780" s="10"/>
      <c r="E780" s="61"/>
      <c r="F780" s="14"/>
      <c r="G780" s="14"/>
      <c r="H780" s="53"/>
      <c r="I780" s="33"/>
      <c r="J780" s="54"/>
      <c r="K780" s="55"/>
      <c r="L780" s="42"/>
      <c r="M780" s="56"/>
      <c r="O780" s="33"/>
      <c r="P780" s="14"/>
      <c r="T780" s="14"/>
    </row>
    <row r="781" spans="2:20" ht="12.5">
      <c r="B781" s="14"/>
      <c r="C781" s="10"/>
      <c r="D781" s="10"/>
      <c r="E781" s="61"/>
      <c r="F781" s="14"/>
      <c r="G781" s="14"/>
      <c r="H781" s="53"/>
      <c r="I781" s="33"/>
      <c r="J781" s="54"/>
      <c r="K781" s="55"/>
      <c r="L781" s="42"/>
      <c r="M781" s="56"/>
      <c r="O781" s="33"/>
      <c r="P781" s="14"/>
      <c r="T781" s="14"/>
    </row>
    <row r="782" spans="2:20" ht="12.5">
      <c r="B782" s="14"/>
      <c r="C782" s="10"/>
      <c r="D782" s="10"/>
      <c r="E782" s="61"/>
      <c r="F782" s="14"/>
      <c r="G782" s="14"/>
      <c r="H782" s="53"/>
      <c r="I782" s="33"/>
      <c r="J782" s="54"/>
      <c r="K782" s="55"/>
      <c r="L782" s="42"/>
      <c r="M782" s="56"/>
      <c r="O782" s="33"/>
      <c r="P782" s="14"/>
      <c r="T782" s="14"/>
    </row>
    <row r="783" spans="2:20" ht="12.5">
      <c r="B783" s="14"/>
      <c r="C783" s="10"/>
      <c r="D783" s="10"/>
      <c r="E783" s="61"/>
      <c r="F783" s="14"/>
      <c r="G783" s="14"/>
      <c r="H783" s="53"/>
      <c r="I783" s="33"/>
      <c r="J783" s="54"/>
      <c r="K783" s="55"/>
      <c r="L783" s="42"/>
      <c r="M783" s="56"/>
      <c r="O783" s="33"/>
      <c r="P783" s="14"/>
      <c r="T783" s="14"/>
    </row>
    <row r="784" spans="2:20" ht="12.5">
      <c r="B784" s="14"/>
      <c r="C784" s="10"/>
      <c r="D784" s="10"/>
      <c r="E784" s="61"/>
      <c r="F784" s="14"/>
      <c r="G784" s="14"/>
      <c r="H784" s="53"/>
      <c r="I784" s="33"/>
      <c r="J784" s="54"/>
      <c r="K784" s="55"/>
      <c r="L784" s="42"/>
      <c r="M784" s="56"/>
      <c r="O784" s="33"/>
      <c r="P784" s="14"/>
      <c r="T784" s="14"/>
    </row>
    <row r="785" spans="2:20" ht="12.5">
      <c r="B785" s="14"/>
      <c r="C785" s="10"/>
      <c r="D785" s="10"/>
      <c r="E785" s="61"/>
      <c r="F785" s="14"/>
      <c r="G785" s="14"/>
      <c r="H785" s="53"/>
      <c r="I785" s="33"/>
      <c r="J785" s="54"/>
      <c r="K785" s="55"/>
      <c r="L785" s="42"/>
      <c r="M785" s="56"/>
      <c r="O785" s="33"/>
      <c r="P785" s="14"/>
      <c r="T785" s="14"/>
    </row>
    <row r="786" spans="2:20" ht="12.5">
      <c r="B786" s="14"/>
      <c r="C786" s="10"/>
      <c r="D786" s="10"/>
      <c r="E786" s="61"/>
      <c r="F786" s="14"/>
      <c r="G786" s="14"/>
      <c r="H786" s="53"/>
      <c r="I786" s="33"/>
      <c r="J786" s="54"/>
      <c r="K786" s="55"/>
      <c r="L786" s="42"/>
      <c r="M786" s="56"/>
      <c r="O786" s="33"/>
      <c r="P786" s="14"/>
      <c r="T786" s="14"/>
    </row>
    <row r="787" spans="2:20" ht="12.5">
      <c r="B787" s="14"/>
      <c r="C787" s="10"/>
      <c r="D787" s="10"/>
      <c r="E787" s="61"/>
      <c r="F787" s="14"/>
      <c r="G787" s="14"/>
      <c r="H787" s="53"/>
      <c r="I787" s="33"/>
      <c r="J787" s="54"/>
      <c r="K787" s="55"/>
      <c r="L787" s="42"/>
      <c r="M787" s="56"/>
      <c r="O787" s="33"/>
      <c r="P787" s="14"/>
      <c r="T787" s="14"/>
    </row>
    <row r="788" spans="2:20" ht="12.5">
      <c r="B788" s="14"/>
      <c r="C788" s="10"/>
      <c r="D788" s="10"/>
      <c r="E788" s="61"/>
      <c r="F788" s="14"/>
      <c r="G788" s="14"/>
      <c r="H788" s="53"/>
      <c r="I788" s="33"/>
      <c r="J788" s="54"/>
      <c r="K788" s="55"/>
      <c r="L788" s="42"/>
      <c r="M788" s="56"/>
      <c r="O788" s="33"/>
      <c r="P788" s="14"/>
      <c r="T788" s="14"/>
    </row>
    <row r="789" spans="2:20" ht="12.5">
      <c r="B789" s="14"/>
      <c r="C789" s="10"/>
      <c r="D789" s="10"/>
      <c r="E789" s="61"/>
      <c r="F789" s="14"/>
      <c r="G789" s="14"/>
      <c r="H789" s="53"/>
      <c r="I789" s="33"/>
      <c r="J789" s="54"/>
      <c r="K789" s="55"/>
      <c r="L789" s="42"/>
      <c r="M789" s="56"/>
      <c r="O789" s="33"/>
      <c r="P789" s="14"/>
      <c r="T789" s="14"/>
    </row>
    <row r="790" spans="2:20" ht="12.5">
      <c r="B790" s="14"/>
      <c r="C790" s="10"/>
      <c r="D790" s="10"/>
      <c r="E790" s="61"/>
      <c r="F790" s="14"/>
      <c r="G790" s="14"/>
      <c r="H790" s="53"/>
      <c r="I790" s="33"/>
      <c r="J790" s="54"/>
      <c r="K790" s="55"/>
      <c r="L790" s="42"/>
      <c r="M790" s="56"/>
      <c r="O790" s="33"/>
      <c r="P790" s="14"/>
      <c r="T790" s="14"/>
    </row>
    <row r="791" spans="2:20" ht="12.5">
      <c r="B791" s="14"/>
      <c r="C791" s="10"/>
      <c r="D791" s="10"/>
      <c r="E791" s="61"/>
      <c r="F791" s="14"/>
      <c r="G791" s="14"/>
      <c r="H791" s="53"/>
      <c r="I791" s="33"/>
      <c r="J791" s="54"/>
      <c r="K791" s="55"/>
      <c r="L791" s="42"/>
      <c r="M791" s="56"/>
      <c r="O791" s="33"/>
      <c r="P791" s="14"/>
      <c r="T791" s="14"/>
    </row>
    <row r="792" spans="2:20" ht="12.5">
      <c r="B792" s="14"/>
      <c r="C792" s="10"/>
      <c r="D792" s="10"/>
      <c r="E792" s="61"/>
      <c r="F792" s="14"/>
      <c r="G792" s="14"/>
      <c r="H792" s="53"/>
      <c r="I792" s="33"/>
      <c r="J792" s="54"/>
      <c r="K792" s="55"/>
      <c r="L792" s="42"/>
      <c r="M792" s="56"/>
      <c r="O792" s="33"/>
      <c r="P792" s="14"/>
      <c r="T792" s="14"/>
    </row>
    <row r="793" spans="2:20" ht="12.5">
      <c r="B793" s="14"/>
      <c r="C793" s="10"/>
      <c r="D793" s="10"/>
      <c r="E793" s="61"/>
      <c r="F793" s="14"/>
      <c r="G793" s="14"/>
      <c r="H793" s="53"/>
      <c r="I793" s="33"/>
      <c r="J793" s="54"/>
      <c r="K793" s="55"/>
      <c r="L793" s="42"/>
      <c r="M793" s="56"/>
      <c r="O793" s="33"/>
      <c r="P793" s="14"/>
      <c r="T793" s="14"/>
    </row>
    <row r="794" spans="2:20" ht="12.5">
      <c r="B794" s="14"/>
      <c r="C794" s="10"/>
      <c r="D794" s="10"/>
      <c r="E794" s="61"/>
      <c r="F794" s="14"/>
      <c r="G794" s="14"/>
      <c r="H794" s="53"/>
      <c r="I794" s="33"/>
      <c r="J794" s="54"/>
      <c r="K794" s="55"/>
      <c r="L794" s="42"/>
      <c r="M794" s="56"/>
      <c r="O794" s="33"/>
      <c r="P794" s="14"/>
      <c r="T794" s="14"/>
    </row>
    <row r="795" spans="2:20" ht="12.5">
      <c r="B795" s="14"/>
      <c r="C795" s="10"/>
      <c r="D795" s="10"/>
      <c r="E795" s="61"/>
      <c r="F795" s="14"/>
      <c r="G795" s="14"/>
      <c r="H795" s="53"/>
      <c r="I795" s="33"/>
      <c r="J795" s="54"/>
      <c r="K795" s="55"/>
      <c r="L795" s="42"/>
      <c r="M795" s="56"/>
      <c r="O795" s="33"/>
      <c r="P795" s="14"/>
      <c r="T795" s="14"/>
    </row>
    <row r="796" spans="2:20" ht="12.5">
      <c r="B796" s="14"/>
      <c r="C796" s="10"/>
      <c r="D796" s="10"/>
      <c r="E796" s="61"/>
      <c r="F796" s="14"/>
      <c r="G796" s="14"/>
      <c r="H796" s="53"/>
      <c r="I796" s="33"/>
      <c r="J796" s="54"/>
      <c r="K796" s="55"/>
      <c r="L796" s="42"/>
      <c r="M796" s="56"/>
      <c r="O796" s="33"/>
      <c r="P796" s="14"/>
      <c r="T796" s="14"/>
    </row>
    <row r="797" spans="2:20" ht="12.5">
      <c r="B797" s="14"/>
      <c r="C797" s="10"/>
      <c r="D797" s="10"/>
      <c r="E797" s="61"/>
      <c r="F797" s="14"/>
      <c r="G797" s="14"/>
      <c r="H797" s="53"/>
      <c r="I797" s="33"/>
      <c r="J797" s="54"/>
      <c r="K797" s="55"/>
      <c r="L797" s="42"/>
      <c r="M797" s="56"/>
      <c r="O797" s="33"/>
      <c r="P797" s="14"/>
      <c r="T797" s="14"/>
    </row>
    <row r="798" spans="2:20" ht="12.5">
      <c r="B798" s="14"/>
      <c r="C798" s="10"/>
      <c r="D798" s="10"/>
      <c r="E798" s="61"/>
      <c r="F798" s="14"/>
      <c r="G798" s="14"/>
      <c r="H798" s="53"/>
      <c r="I798" s="33"/>
      <c r="J798" s="54"/>
      <c r="K798" s="55"/>
      <c r="L798" s="42"/>
      <c r="M798" s="56"/>
      <c r="O798" s="33"/>
      <c r="P798" s="14"/>
      <c r="T798" s="14"/>
    </row>
    <row r="799" spans="2:20" ht="12.5">
      <c r="B799" s="14"/>
      <c r="C799" s="10"/>
      <c r="D799" s="10"/>
      <c r="E799" s="61"/>
      <c r="F799" s="14"/>
      <c r="G799" s="14"/>
      <c r="H799" s="53"/>
      <c r="I799" s="33"/>
      <c r="J799" s="54"/>
      <c r="K799" s="55"/>
      <c r="L799" s="42"/>
      <c r="M799" s="56"/>
      <c r="O799" s="33"/>
      <c r="P799" s="14"/>
      <c r="T799" s="14"/>
    </row>
    <row r="800" spans="2:20" ht="12.5">
      <c r="B800" s="14"/>
      <c r="C800" s="10"/>
      <c r="D800" s="10"/>
      <c r="E800" s="61"/>
      <c r="F800" s="14"/>
      <c r="G800" s="14"/>
      <c r="H800" s="53"/>
      <c r="I800" s="33"/>
      <c r="J800" s="54"/>
      <c r="K800" s="55"/>
      <c r="L800" s="42"/>
      <c r="M800" s="56"/>
      <c r="O800" s="33"/>
      <c r="P800" s="14"/>
      <c r="T800" s="14"/>
    </row>
    <row r="801" spans="2:20" ht="12.5">
      <c r="B801" s="14"/>
      <c r="C801" s="10"/>
      <c r="D801" s="10"/>
      <c r="E801" s="61"/>
      <c r="F801" s="14"/>
      <c r="G801" s="14"/>
      <c r="H801" s="53"/>
      <c r="I801" s="33"/>
      <c r="J801" s="54"/>
      <c r="K801" s="55"/>
      <c r="L801" s="42"/>
      <c r="M801" s="56"/>
      <c r="O801" s="33"/>
      <c r="P801" s="14"/>
      <c r="T801" s="14"/>
    </row>
    <row r="802" spans="2:20" ht="12.5">
      <c r="B802" s="14"/>
      <c r="C802" s="10"/>
      <c r="D802" s="10"/>
      <c r="E802" s="61"/>
      <c r="F802" s="14"/>
      <c r="G802" s="14"/>
      <c r="H802" s="53"/>
      <c r="I802" s="33"/>
      <c r="J802" s="54"/>
      <c r="K802" s="55"/>
      <c r="L802" s="42"/>
      <c r="M802" s="56"/>
      <c r="O802" s="33"/>
      <c r="P802" s="14"/>
      <c r="T802" s="14"/>
    </row>
    <row r="803" spans="2:20" ht="12.5">
      <c r="B803" s="14"/>
      <c r="C803" s="10"/>
      <c r="D803" s="10"/>
      <c r="E803" s="61"/>
      <c r="F803" s="14"/>
      <c r="G803" s="14"/>
      <c r="H803" s="53"/>
      <c r="I803" s="33"/>
      <c r="J803" s="54"/>
      <c r="K803" s="55"/>
      <c r="L803" s="42"/>
      <c r="M803" s="56"/>
      <c r="O803" s="33"/>
      <c r="P803" s="14"/>
      <c r="T803" s="14"/>
    </row>
    <row r="804" spans="2:20" ht="12.5">
      <c r="B804" s="14"/>
      <c r="C804" s="10"/>
      <c r="D804" s="10"/>
      <c r="E804" s="61"/>
      <c r="F804" s="14"/>
      <c r="G804" s="14"/>
      <c r="H804" s="53"/>
      <c r="I804" s="33"/>
      <c r="J804" s="54"/>
      <c r="K804" s="55"/>
      <c r="L804" s="42"/>
      <c r="M804" s="56"/>
      <c r="O804" s="33"/>
      <c r="P804" s="14"/>
      <c r="T804" s="14"/>
    </row>
    <row r="805" spans="2:20" ht="12.5">
      <c r="B805" s="14"/>
      <c r="C805" s="10"/>
      <c r="D805" s="10"/>
      <c r="E805" s="61"/>
      <c r="F805" s="14"/>
      <c r="G805" s="14"/>
      <c r="H805" s="53"/>
      <c r="I805" s="33"/>
      <c r="J805" s="54"/>
      <c r="K805" s="55"/>
      <c r="L805" s="42"/>
      <c r="M805" s="56"/>
      <c r="O805" s="33"/>
      <c r="P805" s="14"/>
      <c r="T805" s="14"/>
    </row>
    <row r="806" spans="2:20" ht="12.5">
      <c r="B806" s="14"/>
      <c r="C806" s="10"/>
      <c r="D806" s="10"/>
      <c r="E806" s="61"/>
      <c r="F806" s="14"/>
      <c r="G806" s="14"/>
      <c r="H806" s="53"/>
      <c r="I806" s="33"/>
      <c r="J806" s="54"/>
      <c r="K806" s="55"/>
      <c r="L806" s="42"/>
      <c r="M806" s="56"/>
      <c r="O806" s="33"/>
      <c r="P806" s="14"/>
      <c r="T806" s="14"/>
    </row>
    <row r="807" spans="2:20" ht="12.5">
      <c r="B807" s="14"/>
      <c r="C807" s="10"/>
      <c r="D807" s="10"/>
      <c r="E807" s="61"/>
      <c r="F807" s="14"/>
      <c r="G807" s="14"/>
      <c r="H807" s="53"/>
      <c r="I807" s="33"/>
      <c r="J807" s="54"/>
      <c r="K807" s="55"/>
      <c r="L807" s="42"/>
      <c r="M807" s="56"/>
      <c r="O807" s="33"/>
      <c r="P807" s="14"/>
      <c r="T807" s="14"/>
    </row>
    <row r="808" spans="2:20" ht="12.5">
      <c r="B808" s="14"/>
      <c r="C808" s="10"/>
      <c r="D808" s="10"/>
      <c r="E808" s="61"/>
      <c r="F808" s="14"/>
      <c r="G808" s="14"/>
      <c r="H808" s="53"/>
      <c r="I808" s="33"/>
      <c r="J808" s="54"/>
      <c r="K808" s="55"/>
      <c r="L808" s="42"/>
      <c r="M808" s="56"/>
      <c r="O808" s="33"/>
      <c r="P808" s="14"/>
      <c r="T808" s="14"/>
    </row>
    <row r="809" spans="2:20" ht="12.5">
      <c r="B809" s="14"/>
      <c r="C809" s="10"/>
      <c r="D809" s="10"/>
      <c r="E809" s="61"/>
      <c r="F809" s="14"/>
      <c r="G809" s="14"/>
      <c r="H809" s="53"/>
      <c r="I809" s="33"/>
      <c r="J809" s="54"/>
      <c r="K809" s="55"/>
      <c r="L809" s="42"/>
      <c r="M809" s="56"/>
      <c r="O809" s="33"/>
      <c r="P809" s="14"/>
      <c r="T809" s="14"/>
    </row>
    <row r="810" spans="2:20" ht="12.5">
      <c r="B810" s="14"/>
      <c r="C810" s="10"/>
      <c r="D810" s="10"/>
      <c r="E810" s="61"/>
      <c r="F810" s="14"/>
      <c r="G810" s="14"/>
      <c r="H810" s="53"/>
      <c r="I810" s="33"/>
      <c r="J810" s="54"/>
      <c r="K810" s="55"/>
      <c r="L810" s="42"/>
      <c r="M810" s="56"/>
      <c r="O810" s="33"/>
      <c r="P810" s="14"/>
      <c r="T810" s="14"/>
    </row>
    <row r="811" spans="2:20" ht="12.5">
      <c r="B811" s="14"/>
      <c r="C811" s="10"/>
      <c r="D811" s="10"/>
      <c r="E811" s="61"/>
      <c r="F811" s="14"/>
      <c r="G811" s="14"/>
      <c r="H811" s="53"/>
      <c r="I811" s="33"/>
      <c r="J811" s="54"/>
      <c r="K811" s="55"/>
      <c r="L811" s="42"/>
      <c r="M811" s="56"/>
      <c r="O811" s="33"/>
      <c r="P811" s="14"/>
      <c r="T811" s="14"/>
    </row>
    <row r="812" spans="2:20" ht="12.5">
      <c r="B812" s="14"/>
      <c r="C812" s="10"/>
      <c r="D812" s="10"/>
      <c r="E812" s="61"/>
      <c r="F812" s="14"/>
      <c r="G812" s="14"/>
      <c r="H812" s="53"/>
      <c r="I812" s="33"/>
      <c r="J812" s="54"/>
      <c r="K812" s="55"/>
      <c r="L812" s="42"/>
      <c r="M812" s="56"/>
      <c r="O812" s="33"/>
      <c r="P812" s="14"/>
      <c r="T812" s="14"/>
    </row>
    <row r="813" spans="2:20" ht="12.5">
      <c r="B813" s="14"/>
      <c r="C813" s="10"/>
      <c r="D813" s="10"/>
      <c r="E813" s="61"/>
      <c r="F813" s="14"/>
      <c r="G813" s="14"/>
      <c r="H813" s="53"/>
      <c r="I813" s="33"/>
      <c r="J813" s="54"/>
      <c r="K813" s="55"/>
      <c r="L813" s="42"/>
      <c r="M813" s="56"/>
      <c r="O813" s="33"/>
      <c r="P813" s="14"/>
      <c r="T813" s="14"/>
    </row>
    <row r="814" spans="2:20" ht="12.5">
      <c r="B814" s="14"/>
      <c r="C814" s="10"/>
      <c r="D814" s="10"/>
      <c r="E814" s="61"/>
      <c r="F814" s="14"/>
      <c r="G814" s="14"/>
      <c r="H814" s="53"/>
      <c r="I814" s="33"/>
      <c r="J814" s="54"/>
      <c r="K814" s="55"/>
      <c r="L814" s="42"/>
      <c r="M814" s="56"/>
      <c r="O814" s="33"/>
      <c r="P814" s="14"/>
      <c r="T814" s="14"/>
    </row>
    <row r="815" spans="2:20" ht="12.5">
      <c r="B815" s="14"/>
      <c r="C815" s="10"/>
      <c r="D815" s="10"/>
      <c r="E815" s="61"/>
      <c r="F815" s="14"/>
      <c r="G815" s="14"/>
      <c r="H815" s="53"/>
      <c r="I815" s="33"/>
      <c r="J815" s="54"/>
      <c r="K815" s="55"/>
      <c r="L815" s="42"/>
      <c r="M815" s="56"/>
      <c r="O815" s="33"/>
      <c r="P815" s="14"/>
      <c r="T815" s="14"/>
    </row>
    <row r="816" spans="2:20" ht="12.5">
      <c r="B816" s="14"/>
      <c r="C816" s="10"/>
      <c r="D816" s="10"/>
      <c r="E816" s="61"/>
      <c r="F816" s="14"/>
      <c r="G816" s="14"/>
      <c r="H816" s="53"/>
      <c r="I816" s="33"/>
      <c r="J816" s="54"/>
      <c r="K816" s="55"/>
      <c r="L816" s="42"/>
      <c r="M816" s="56"/>
      <c r="O816" s="33"/>
      <c r="P816" s="14"/>
      <c r="T816" s="14"/>
    </row>
    <row r="817" spans="2:20" ht="12.5">
      <c r="B817" s="14"/>
      <c r="C817" s="10"/>
      <c r="D817" s="10"/>
      <c r="E817" s="61"/>
      <c r="F817" s="14"/>
      <c r="G817" s="14"/>
      <c r="H817" s="53"/>
      <c r="I817" s="33"/>
      <c r="J817" s="54"/>
      <c r="K817" s="55"/>
      <c r="L817" s="42"/>
      <c r="M817" s="56"/>
      <c r="O817" s="33"/>
      <c r="P817" s="14"/>
      <c r="T817" s="14"/>
    </row>
    <row r="818" spans="2:20" ht="12.5">
      <c r="B818" s="14"/>
      <c r="C818" s="10"/>
      <c r="D818" s="10"/>
      <c r="E818" s="61"/>
      <c r="F818" s="14"/>
      <c r="G818" s="14"/>
      <c r="H818" s="53"/>
      <c r="I818" s="33"/>
      <c r="J818" s="54"/>
      <c r="K818" s="55"/>
      <c r="L818" s="42"/>
      <c r="M818" s="56"/>
      <c r="O818" s="33"/>
      <c r="P818" s="14"/>
      <c r="T818" s="14"/>
    </row>
    <row r="819" spans="2:20" ht="12.5">
      <c r="B819" s="14"/>
      <c r="C819" s="10"/>
      <c r="D819" s="10"/>
      <c r="E819" s="61"/>
      <c r="F819" s="14"/>
      <c r="G819" s="14"/>
      <c r="H819" s="53"/>
      <c r="I819" s="33"/>
      <c r="J819" s="54"/>
      <c r="K819" s="55"/>
      <c r="L819" s="42"/>
      <c r="M819" s="56"/>
      <c r="O819" s="33"/>
      <c r="P819" s="14"/>
      <c r="T819" s="14"/>
    </row>
    <row r="820" spans="2:20" ht="12.5">
      <c r="B820" s="14"/>
      <c r="C820" s="10"/>
      <c r="D820" s="10"/>
      <c r="E820" s="61"/>
      <c r="F820" s="14"/>
      <c r="G820" s="14"/>
      <c r="H820" s="53"/>
      <c r="I820" s="33"/>
      <c r="J820" s="54"/>
      <c r="K820" s="55"/>
      <c r="L820" s="42"/>
      <c r="M820" s="56"/>
      <c r="O820" s="33"/>
      <c r="P820" s="14"/>
      <c r="T820" s="14"/>
    </row>
    <row r="821" spans="2:20" ht="12.5">
      <c r="B821" s="14"/>
      <c r="C821" s="10"/>
      <c r="D821" s="10"/>
      <c r="E821" s="61"/>
      <c r="F821" s="14"/>
      <c r="G821" s="14"/>
      <c r="H821" s="53"/>
      <c r="I821" s="33"/>
      <c r="J821" s="54"/>
      <c r="K821" s="55"/>
      <c r="L821" s="42"/>
      <c r="M821" s="56"/>
      <c r="O821" s="33"/>
      <c r="P821" s="14"/>
      <c r="T821" s="14"/>
    </row>
    <row r="822" spans="2:20" ht="12.5">
      <c r="B822" s="14"/>
      <c r="C822" s="10"/>
      <c r="D822" s="10"/>
      <c r="E822" s="61"/>
      <c r="F822" s="14"/>
      <c r="G822" s="14"/>
      <c r="H822" s="53"/>
      <c r="I822" s="33"/>
      <c r="J822" s="54"/>
      <c r="K822" s="55"/>
      <c r="L822" s="42"/>
      <c r="M822" s="56"/>
      <c r="O822" s="33"/>
      <c r="P822" s="14"/>
      <c r="T822" s="14"/>
    </row>
    <row r="823" spans="2:20" ht="12.5">
      <c r="B823" s="14"/>
      <c r="C823" s="10"/>
      <c r="D823" s="10"/>
      <c r="E823" s="61"/>
      <c r="F823" s="14"/>
      <c r="G823" s="14"/>
      <c r="H823" s="53"/>
      <c r="I823" s="33"/>
      <c r="J823" s="54"/>
      <c r="K823" s="55"/>
      <c r="L823" s="42"/>
      <c r="M823" s="56"/>
      <c r="O823" s="33"/>
      <c r="P823" s="14"/>
      <c r="T823" s="14"/>
    </row>
    <row r="824" spans="2:20" ht="12.5">
      <c r="B824" s="14"/>
      <c r="C824" s="10"/>
      <c r="D824" s="10"/>
      <c r="E824" s="61"/>
      <c r="F824" s="14"/>
      <c r="G824" s="14"/>
      <c r="H824" s="53"/>
      <c r="I824" s="33"/>
      <c r="J824" s="54"/>
      <c r="K824" s="55"/>
      <c r="L824" s="42"/>
      <c r="M824" s="56"/>
      <c r="O824" s="33"/>
      <c r="P824" s="14"/>
      <c r="T824" s="14"/>
    </row>
    <row r="825" spans="2:20" ht="12.5">
      <c r="B825" s="14"/>
      <c r="C825" s="10"/>
      <c r="D825" s="10"/>
      <c r="E825" s="61"/>
      <c r="F825" s="14"/>
      <c r="G825" s="14"/>
      <c r="H825" s="53"/>
      <c r="I825" s="33"/>
      <c r="J825" s="54"/>
      <c r="K825" s="55"/>
      <c r="L825" s="42"/>
      <c r="M825" s="56"/>
      <c r="O825" s="33"/>
      <c r="P825" s="14"/>
      <c r="T825" s="14"/>
    </row>
    <row r="826" spans="2:20" ht="12.5">
      <c r="B826" s="14"/>
      <c r="C826" s="10"/>
      <c r="D826" s="10"/>
      <c r="E826" s="61"/>
      <c r="F826" s="14"/>
      <c r="G826" s="14"/>
      <c r="H826" s="53"/>
      <c r="I826" s="33"/>
      <c r="J826" s="54"/>
      <c r="K826" s="55"/>
      <c r="L826" s="42"/>
      <c r="M826" s="56"/>
      <c r="O826" s="33"/>
      <c r="P826" s="14"/>
      <c r="T826" s="14"/>
    </row>
    <row r="827" spans="2:20" ht="12.5">
      <c r="B827" s="14"/>
      <c r="C827" s="10"/>
      <c r="D827" s="10"/>
      <c r="E827" s="61"/>
      <c r="F827" s="14"/>
      <c r="G827" s="14"/>
      <c r="H827" s="53"/>
      <c r="I827" s="33"/>
      <c r="J827" s="54"/>
      <c r="K827" s="55"/>
      <c r="L827" s="42"/>
      <c r="M827" s="56"/>
      <c r="O827" s="33"/>
      <c r="P827" s="14"/>
      <c r="T827" s="14"/>
    </row>
    <row r="828" spans="2:20" ht="12.5">
      <c r="B828" s="14"/>
      <c r="C828" s="10"/>
      <c r="D828" s="10"/>
      <c r="E828" s="61"/>
      <c r="F828" s="14"/>
      <c r="G828" s="14"/>
      <c r="H828" s="53"/>
      <c r="I828" s="33"/>
      <c r="J828" s="54"/>
      <c r="K828" s="55"/>
      <c r="L828" s="42"/>
      <c r="M828" s="56"/>
      <c r="O828" s="33"/>
      <c r="P828" s="14"/>
      <c r="T828" s="14"/>
    </row>
    <row r="829" spans="2:20" ht="12.5">
      <c r="B829" s="14"/>
      <c r="C829" s="10"/>
      <c r="D829" s="10"/>
      <c r="E829" s="61"/>
      <c r="F829" s="14"/>
      <c r="G829" s="14"/>
      <c r="H829" s="53"/>
      <c r="I829" s="33"/>
      <c r="J829" s="54"/>
      <c r="K829" s="55"/>
      <c r="L829" s="42"/>
      <c r="M829" s="56"/>
      <c r="O829" s="33"/>
      <c r="P829" s="14"/>
      <c r="T829" s="14"/>
    </row>
    <row r="830" spans="2:20" ht="12.5">
      <c r="B830" s="14"/>
      <c r="C830" s="10"/>
      <c r="D830" s="10"/>
      <c r="E830" s="61"/>
      <c r="F830" s="14"/>
      <c r="G830" s="14"/>
      <c r="H830" s="53"/>
      <c r="I830" s="33"/>
      <c r="J830" s="54"/>
      <c r="K830" s="55"/>
      <c r="L830" s="42"/>
      <c r="M830" s="56"/>
      <c r="O830" s="33"/>
      <c r="P830" s="14"/>
      <c r="T830" s="14"/>
    </row>
    <row r="831" spans="2:20" ht="12.5">
      <c r="B831" s="14"/>
      <c r="C831" s="10"/>
      <c r="D831" s="10"/>
      <c r="E831" s="61"/>
      <c r="F831" s="14"/>
      <c r="G831" s="14"/>
      <c r="H831" s="53"/>
      <c r="I831" s="33"/>
      <c r="J831" s="54"/>
      <c r="K831" s="55"/>
      <c r="L831" s="42"/>
      <c r="M831" s="56"/>
      <c r="O831" s="33"/>
      <c r="P831" s="14"/>
      <c r="T831" s="14"/>
    </row>
    <row r="832" spans="2:20" ht="12.5">
      <c r="B832" s="14"/>
      <c r="C832" s="10"/>
      <c r="D832" s="10"/>
      <c r="E832" s="61"/>
      <c r="F832" s="14"/>
      <c r="G832" s="14"/>
      <c r="H832" s="53"/>
      <c r="I832" s="33"/>
      <c r="J832" s="54"/>
      <c r="K832" s="55"/>
      <c r="L832" s="42"/>
      <c r="M832" s="56"/>
      <c r="O832" s="33"/>
      <c r="P832" s="14"/>
      <c r="T832" s="14"/>
    </row>
    <row r="833" spans="2:20" ht="12.5">
      <c r="B833" s="14"/>
      <c r="C833" s="10"/>
      <c r="D833" s="10"/>
      <c r="E833" s="61"/>
      <c r="F833" s="14"/>
      <c r="G833" s="14"/>
      <c r="H833" s="53"/>
      <c r="I833" s="33"/>
      <c r="J833" s="54"/>
      <c r="K833" s="55"/>
      <c r="L833" s="42"/>
      <c r="M833" s="56"/>
      <c r="O833" s="33"/>
      <c r="P833" s="14"/>
      <c r="T833" s="14"/>
    </row>
    <row r="834" spans="2:20" ht="12.5">
      <c r="B834" s="14"/>
      <c r="C834" s="10"/>
      <c r="D834" s="10"/>
      <c r="E834" s="61"/>
      <c r="F834" s="14"/>
      <c r="G834" s="14"/>
      <c r="H834" s="53"/>
      <c r="I834" s="33"/>
      <c r="J834" s="54"/>
      <c r="K834" s="55"/>
      <c r="L834" s="42"/>
      <c r="M834" s="56"/>
      <c r="O834" s="33"/>
      <c r="P834" s="14"/>
      <c r="T834" s="14"/>
    </row>
    <row r="835" spans="2:20" ht="12.5">
      <c r="B835" s="14"/>
      <c r="C835" s="10"/>
      <c r="D835" s="10"/>
      <c r="E835" s="61"/>
      <c r="F835" s="14"/>
      <c r="G835" s="14"/>
      <c r="H835" s="53"/>
      <c r="I835" s="33"/>
      <c r="J835" s="54"/>
      <c r="K835" s="55"/>
      <c r="L835" s="42"/>
      <c r="M835" s="56"/>
      <c r="O835" s="33"/>
      <c r="P835" s="14"/>
      <c r="T835" s="14"/>
    </row>
    <row r="836" spans="2:20" ht="12.5">
      <c r="B836" s="14"/>
      <c r="C836" s="10"/>
      <c r="D836" s="10"/>
      <c r="E836" s="61"/>
      <c r="F836" s="14"/>
      <c r="G836" s="14"/>
      <c r="H836" s="53"/>
      <c r="I836" s="33"/>
      <c r="J836" s="54"/>
      <c r="K836" s="55"/>
      <c r="L836" s="42"/>
      <c r="M836" s="56"/>
      <c r="O836" s="33"/>
      <c r="P836" s="14"/>
      <c r="T836" s="14"/>
    </row>
    <row r="837" spans="2:20" ht="12.5">
      <c r="B837" s="14"/>
      <c r="C837" s="10"/>
      <c r="D837" s="10"/>
      <c r="E837" s="61"/>
      <c r="F837" s="14"/>
      <c r="G837" s="14"/>
      <c r="H837" s="53"/>
      <c r="I837" s="33"/>
      <c r="J837" s="54"/>
      <c r="K837" s="55"/>
      <c r="L837" s="42"/>
      <c r="M837" s="56"/>
      <c r="O837" s="33"/>
      <c r="P837" s="14"/>
      <c r="T837" s="14"/>
    </row>
    <row r="838" spans="2:20" ht="12.5">
      <c r="B838" s="14"/>
      <c r="C838" s="10"/>
      <c r="D838" s="10"/>
      <c r="E838" s="61"/>
      <c r="F838" s="14"/>
      <c r="G838" s="14"/>
      <c r="H838" s="53"/>
      <c r="I838" s="33"/>
      <c r="J838" s="54"/>
      <c r="K838" s="55"/>
      <c r="L838" s="42"/>
      <c r="M838" s="56"/>
      <c r="O838" s="33"/>
      <c r="P838" s="14"/>
      <c r="T838" s="14"/>
    </row>
    <row r="839" spans="2:20" ht="12.5">
      <c r="B839" s="14"/>
      <c r="C839" s="10"/>
      <c r="D839" s="10"/>
      <c r="E839" s="61"/>
      <c r="F839" s="14"/>
      <c r="G839" s="14"/>
      <c r="H839" s="53"/>
      <c r="I839" s="33"/>
      <c r="J839" s="54"/>
      <c r="K839" s="55"/>
      <c r="L839" s="42"/>
      <c r="M839" s="56"/>
      <c r="O839" s="33"/>
      <c r="P839" s="14"/>
      <c r="T839" s="14"/>
    </row>
    <row r="840" spans="2:20" ht="12.5">
      <c r="B840" s="14"/>
      <c r="C840" s="10"/>
      <c r="D840" s="10"/>
      <c r="E840" s="61"/>
      <c r="F840" s="14"/>
      <c r="G840" s="14"/>
      <c r="H840" s="53"/>
      <c r="I840" s="33"/>
      <c r="J840" s="54"/>
      <c r="K840" s="55"/>
      <c r="L840" s="42"/>
      <c r="M840" s="56"/>
      <c r="O840" s="33"/>
      <c r="P840" s="14"/>
      <c r="T840" s="14"/>
    </row>
    <row r="841" spans="2:20" ht="12.5">
      <c r="B841" s="14"/>
      <c r="C841" s="10"/>
      <c r="D841" s="10"/>
      <c r="E841" s="61"/>
      <c r="F841" s="14"/>
      <c r="G841" s="14"/>
      <c r="H841" s="53"/>
      <c r="I841" s="33"/>
      <c r="J841" s="54"/>
      <c r="K841" s="55"/>
      <c r="L841" s="42"/>
      <c r="M841" s="56"/>
      <c r="O841" s="33"/>
      <c r="P841" s="14"/>
      <c r="T841" s="14"/>
    </row>
    <row r="842" spans="2:20" ht="12.5">
      <c r="B842" s="14"/>
      <c r="C842" s="10"/>
      <c r="D842" s="10"/>
      <c r="E842" s="61"/>
      <c r="F842" s="14"/>
      <c r="G842" s="14"/>
      <c r="H842" s="53"/>
      <c r="I842" s="33"/>
      <c r="J842" s="54"/>
      <c r="K842" s="55"/>
      <c r="L842" s="42"/>
      <c r="M842" s="56"/>
      <c r="O842" s="33"/>
      <c r="P842" s="14"/>
      <c r="T842" s="14"/>
    </row>
    <row r="843" spans="2:20" ht="12.5">
      <c r="B843" s="14"/>
      <c r="C843" s="10"/>
      <c r="D843" s="10"/>
      <c r="E843" s="61"/>
      <c r="F843" s="14"/>
      <c r="G843" s="14"/>
      <c r="H843" s="53"/>
      <c r="I843" s="33"/>
      <c r="J843" s="54"/>
      <c r="K843" s="55"/>
      <c r="L843" s="42"/>
      <c r="M843" s="56"/>
      <c r="O843" s="33"/>
      <c r="P843" s="14"/>
      <c r="T843" s="14"/>
    </row>
    <row r="844" spans="2:20" ht="12.5">
      <c r="B844" s="14"/>
      <c r="C844" s="10"/>
      <c r="D844" s="10"/>
      <c r="E844" s="61"/>
      <c r="F844" s="14"/>
      <c r="G844" s="14"/>
      <c r="H844" s="53"/>
      <c r="I844" s="33"/>
      <c r="J844" s="54"/>
      <c r="K844" s="55"/>
      <c r="L844" s="42"/>
      <c r="M844" s="56"/>
      <c r="O844" s="33"/>
      <c r="P844" s="14"/>
      <c r="T844" s="14"/>
    </row>
    <row r="845" spans="2:20" ht="12.5">
      <c r="B845" s="14"/>
      <c r="C845" s="10"/>
      <c r="D845" s="10"/>
      <c r="E845" s="61"/>
      <c r="F845" s="14"/>
      <c r="G845" s="14"/>
      <c r="H845" s="53"/>
      <c r="I845" s="33"/>
      <c r="J845" s="54"/>
      <c r="K845" s="55"/>
      <c r="L845" s="42"/>
      <c r="M845" s="56"/>
      <c r="O845" s="33"/>
      <c r="P845" s="14"/>
      <c r="T845" s="14"/>
    </row>
    <row r="846" spans="2:20" ht="12.5">
      <c r="B846" s="14"/>
      <c r="C846" s="10"/>
      <c r="D846" s="10"/>
      <c r="E846" s="61"/>
      <c r="F846" s="14"/>
      <c r="G846" s="14"/>
      <c r="H846" s="53"/>
      <c r="I846" s="33"/>
      <c r="J846" s="54"/>
      <c r="K846" s="55"/>
      <c r="L846" s="42"/>
      <c r="M846" s="56"/>
      <c r="O846" s="33"/>
      <c r="P846" s="14"/>
      <c r="T846" s="14"/>
    </row>
    <row r="847" spans="2:20" ht="12.5">
      <c r="B847" s="14"/>
      <c r="C847" s="10"/>
      <c r="D847" s="10"/>
      <c r="E847" s="61"/>
      <c r="F847" s="14"/>
      <c r="G847" s="14"/>
      <c r="H847" s="53"/>
      <c r="I847" s="33"/>
      <c r="J847" s="54"/>
      <c r="K847" s="55"/>
      <c r="L847" s="42"/>
      <c r="M847" s="56"/>
      <c r="O847" s="33"/>
      <c r="P847" s="14"/>
      <c r="T847" s="14"/>
    </row>
    <row r="848" spans="2:20" ht="12.5">
      <c r="B848" s="14"/>
      <c r="C848" s="10"/>
      <c r="D848" s="10"/>
      <c r="E848" s="61"/>
      <c r="F848" s="14"/>
      <c r="G848" s="14"/>
      <c r="H848" s="53"/>
      <c r="I848" s="33"/>
      <c r="J848" s="54"/>
      <c r="K848" s="55"/>
      <c r="L848" s="42"/>
      <c r="M848" s="56"/>
      <c r="O848" s="33"/>
      <c r="P848" s="14"/>
      <c r="T848" s="14"/>
    </row>
    <row r="849" spans="2:20" ht="12.5">
      <c r="B849" s="14"/>
      <c r="C849" s="10"/>
      <c r="D849" s="10"/>
      <c r="E849" s="61"/>
      <c r="F849" s="14"/>
      <c r="G849" s="14"/>
      <c r="H849" s="53"/>
      <c r="I849" s="33"/>
      <c r="J849" s="54"/>
      <c r="K849" s="55"/>
      <c r="L849" s="42"/>
      <c r="M849" s="56"/>
      <c r="O849" s="33"/>
      <c r="P849" s="14"/>
      <c r="T849" s="14"/>
    </row>
    <row r="850" spans="2:20" ht="12.5">
      <c r="B850" s="14"/>
      <c r="C850" s="10"/>
      <c r="D850" s="10"/>
      <c r="E850" s="61"/>
      <c r="F850" s="14"/>
      <c r="G850" s="14"/>
      <c r="H850" s="53"/>
      <c r="I850" s="33"/>
      <c r="J850" s="54"/>
      <c r="K850" s="55"/>
      <c r="L850" s="42"/>
      <c r="M850" s="56"/>
      <c r="O850" s="33"/>
      <c r="P850" s="14"/>
      <c r="T850" s="14"/>
    </row>
    <row r="851" spans="2:20" ht="12.5">
      <c r="B851" s="14"/>
      <c r="C851" s="10"/>
      <c r="D851" s="10"/>
      <c r="E851" s="61"/>
      <c r="F851" s="14"/>
      <c r="G851" s="14"/>
      <c r="H851" s="53"/>
      <c r="I851" s="33"/>
      <c r="J851" s="54"/>
      <c r="K851" s="55"/>
      <c r="L851" s="42"/>
      <c r="M851" s="56"/>
      <c r="O851" s="33"/>
      <c r="P851" s="14"/>
      <c r="T851" s="14"/>
    </row>
    <row r="852" spans="2:20" ht="12.5">
      <c r="B852" s="14"/>
      <c r="C852" s="10"/>
      <c r="D852" s="10"/>
      <c r="E852" s="61"/>
      <c r="F852" s="14"/>
      <c r="G852" s="14"/>
      <c r="H852" s="53"/>
      <c r="I852" s="33"/>
      <c r="J852" s="54"/>
      <c r="K852" s="55"/>
      <c r="L852" s="42"/>
      <c r="M852" s="56"/>
      <c r="O852" s="33"/>
      <c r="P852" s="14"/>
      <c r="T852" s="14"/>
    </row>
    <row r="853" spans="2:20" ht="12.5">
      <c r="B853" s="14"/>
      <c r="C853" s="10"/>
      <c r="D853" s="10"/>
      <c r="E853" s="61"/>
      <c r="F853" s="14"/>
      <c r="G853" s="14"/>
      <c r="H853" s="53"/>
      <c r="I853" s="33"/>
      <c r="J853" s="54"/>
      <c r="K853" s="55"/>
      <c r="L853" s="42"/>
      <c r="M853" s="56"/>
      <c r="O853" s="33"/>
      <c r="P853" s="14"/>
      <c r="T853" s="14"/>
    </row>
    <row r="854" spans="2:20" ht="12.5">
      <c r="B854" s="14"/>
      <c r="C854" s="10"/>
      <c r="D854" s="10"/>
      <c r="E854" s="61"/>
      <c r="F854" s="14"/>
      <c r="G854" s="14"/>
      <c r="H854" s="53"/>
      <c r="I854" s="33"/>
      <c r="J854" s="54"/>
      <c r="K854" s="55"/>
      <c r="L854" s="42"/>
      <c r="M854" s="56"/>
      <c r="O854" s="33"/>
      <c r="P854" s="14"/>
      <c r="T854" s="14"/>
    </row>
    <row r="855" spans="2:20" ht="12.5">
      <c r="B855" s="14"/>
      <c r="C855" s="10"/>
      <c r="D855" s="10"/>
      <c r="E855" s="61"/>
      <c r="F855" s="14"/>
      <c r="G855" s="14"/>
      <c r="H855" s="53"/>
      <c r="I855" s="33"/>
      <c r="J855" s="54"/>
      <c r="K855" s="55"/>
      <c r="L855" s="42"/>
      <c r="M855" s="56"/>
      <c r="O855" s="33"/>
      <c r="P855" s="14"/>
      <c r="T855" s="14"/>
    </row>
    <row r="856" spans="2:20" ht="12.5">
      <c r="B856" s="14"/>
      <c r="C856" s="10"/>
      <c r="D856" s="10"/>
      <c r="E856" s="61"/>
      <c r="F856" s="14"/>
      <c r="G856" s="14"/>
      <c r="H856" s="53"/>
      <c r="I856" s="33"/>
      <c r="J856" s="54"/>
      <c r="K856" s="55"/>
      <c r="L856" s="42"/>
      <c r="M856" s="56"/>
      <c r="O856" s="33"/>
      <c r="P856" s="14"/>
      <c r="T856" s="14"/>
    </row>
    <row r="857" spans="2:20" ht="12.5">
      <c r="B857" s="14"/>
      <c r="C857" s="10"/>
      <c r="D857" s="10"/>
      <c r="E857" s="61"/>
      <c r="F857" s="14"/>
      <c r="G857" s="14"/>
      <c r="H857" s="53"/>
      <c r="I857" s="33"/>
      <c r="J857" s="54"/>
      <c r="K857" s="55"/>
      <c r="L857" s="42"/>
      <c r="M857" s="56"/>
      <c r="O857" s="33"/>
      <c r="P857" s="14"/>
      <c r="T857" s="14"/>
    </row>
    <row r="858" spans="2:20" ht="12.5">
      <c r="B858" s="14"/>
      <c r="C858" s="10"/>
      <c r="D858" s="10"/>
      <c r="E858" s="61"/>
      <c r="F858" s="14"/>
      <c r="G858" s="14"/>
      <c r="H858" s="53"/>
      <c r="I858" s="33"/>
      <c r="J858" s="54"/>
      <c r="K858" s="55"/>
      <c r="L858" s="42"/>
      <c r="M858" s="56"/>
      <c r="O858" s="33"/>
      <c r="P858" s="14"/>
      <c r="T858" s="14"/>
    </row>
    <row r="859" spans="2:20" ht="12.5">
      <c r="B859" s="14"/>
      <c r="C859" s="10"/>
      <c r="D859" s="10"/>
      <c r="E859" s="61"/>
      <c r="F859" s="14"/>
      <c r="G859" s="14"/>
      <c r="H859" s="53"/>
      <c r="I859" s="33"/>
      <c r="J859" s="54"/>
      <c r="K859" s="55"/>
      <c r="L859" s="42"/>
      <c r="M859" s="56"/>
      <c r="O859" s="33"/>
      <c r="P859" s="14"/>
      <c r="T859" s="14"/>
    </row>
    <row r="860" spans="2:20" ht="12.5">
      <c r="B860" s="14"/>
      <c r="C860" s="10"/>
      <c r="D860" s="10"/>
      <c r="E860" s="61"/>
      <c r="F860" s="14"/>
      <c r="G860" s="14"/>
      <c r="H860" s="53"/>
      <c r="I860" s="33"/>
      <c r="J860" s="54"/>
      <c r="K860" s="55"/>
      <c r="L860" s="42"/>
      <c r="M860" s="56"/>
      <c r="O860" s="33"/>
      <c r="P860" s="14"/>
      <c r="T860" s="14"/>
    </row>
    <row r="861" spans="2:20" ht="12.5">
      <c r="B861" s="14"/>
      <c r="C861" s="10"/>
      <c r="D861" s="10"/>
      <c r="E861" s="61"/>
      <c r="F861" s="14"/>
      <c r="G861" s="14"/>
      <c r="H861" s="53"/>
      <c r="I861" s="33"/>
      <c r="J861" s="54"/>
      <c r="K861" s="55"/>
      <c r="L861" s="42"/>
      <c r="M861" s="56"/>
      <c r="O861" s="33"/>
      <c r="P861" s="14"/>
      <c r="T861" s="14"/>
    </row>
    <row r="862" spans="2:20" ht="12.5">
      <c r="B862" s="14"/>
      <c r="C862" s="10"/>
      <c r="D862" s="10"/>
      <c r="E862" s="61"/>
      <c r="F862" s="14"/>
      <c r="G862" s="14"/>
      <c r="H862" s="53"/>
      <c r="I862" s="33"/>
      <c r="J862" s="54"/>
      <c r="K862" s="55"/>
      <c r="L862" s="42"/>
      <c r="M862" s="56"/>
      <c r="O862" s="33"/>
      <c r="P862" s="14"/>
      <c r="T862" s="14"/>
    </row>
    <row r="863" spans="2:20" ht="12.5">
      <c r="B863" s="14"/>
      <c r="C863" s="10"/>
      <c r="D863" s="10"/>
      <c r="E863" s="61"/>
      <c r="F863" s="14"/>
      <c r="G863" s="14"/>
      <c r="H863" s="53"/>
      <c r="I863" s="33"/>
      <c r="J863" s="54"/>
      <c r="K863" s="55"/>
      <c r="L863" s="42"/>
      <c r="M863" s="56"/>
      <c r="O863" s="33"/>
      <c r="P863" s="14"/>
      <c r="T863" s="14"/>
    </row>
    <row r="864" spans="2:20" ht="12.5">
      <c r="B864" s="14"/>
      <c r="C864" s="10"/>
      <c r="D864" s="10"/>
      <c r="E864" s="61"/>
      <c r="F864" s="14"/>
      <c r="G864" s="14"/>
      <c r="H864" s="53"/>
      <c r="I864" s="33"/>
      <c r="J864" s="54"/>
      <c r="K864" s="55"/>
      <c r="L864" s="42"/>
      <c r="M864" s="56"/>
      <c r="O864" s="33"/>
      <c r="P864" s="14"/>
      <c r="T864" s="14"/>
    </row>
    <row r="865" spans="2:20" ht="12.5">
      <c r="B865" s="14"/>
      <c r="C865" s="10"/>
      <c r="D865" s="10"/>
      <c r="E865" s="61"/>
      <c r="F865" s="14"/>
      <c r="G865" s="14"/>
      <c r="H865" s="53"/>
      <c r="I865" s="33"/>
      <c r="J865" s="54"/>
      <c r="K865" s="55"/>
      <c r="L865" s="42"/>
      <c r="M865" s="56"/>
      <c r="O865" s="33"/>
      <c r="P865" s="14"/>
      <c r="T865" s="14"/>
    </row>
    <row r="866" spans="2:20" ht="12.5">
      <c r="B866" s="14"/>
      <c r="C866" s="10"/>
      <c r="D866" s="10"/>
      <c r="E866" s="61"/>
      <c r="F866" s="14"/>
      <c r="G866" s="14"/>
      <c r="H866" s="53"/>
      <c r="I866" s="33"/>
      <c r="J866" s="54"/>
      <c r="K866" s="55"/>
      <c r="L866" s="42"/>
      <c r="M866" s="56"/>
      <c r="O866" s="33"/>
      <c r="P866" s="14"/>
      <c r="T866" s="14"/>
    </row>
    <row r="867" spans="2:20" ht="12.5">
      <c r="B867" s="14"/>
      <c r="C867" s="10"/>
      <c r="D867" s="10"/>
      <c r="E867" s="61"/>
      <c r="F867" s="14"/>
      <c r="G867" s="14"/>
      <c r="H867" s="53"/>
      <c r="I867" s="33"/>
      <c r="J867" s="54"/>
      <c r="K867" s="55"/>
      <c r="L867" s="42"/>
      <c r="M867" s="56"/>
      <c r="O867" s="33"/>
      <c r="P867" s="14"/>
      <c r="T867" s="14"/>
    </row>
    <row r="868" spans="2:20" ht="12.5">
      <c r="B868" s="14"/>
      <c r="C868" s="10"/>
      <c r="D868" s="10"/>
      <c r="E868" s="61"/>
      <c r="F868" s="14"/>
      <c r="G868" s="14"/>
      <c r="H868" s="53"/>
      <c r="I868" s="33"/>
      <c r="J868" s="54"/>
      <c r="K868" s="55"/>
      <c r="L868" s="42"/>
      <c r="M868" s="56"/>
      <c r="O868" s="33"/>
      <c r="P868" s="14"/>
      <c r="T868" s="14"/>
    </row>
    <row r="869" spans="2:20" ht="12.5">
      <c r="B869" s="14"/>
      <c r="C869" s="10"/>
      <c r="D869" s="10"/>
      <c r="E869" s="61"/>
      <c r="F869" s="14"/>
      <c r="G869" s="14"/>
      <c r="H869" s="53"/>
      <c r="I869" s="33"/>
      <c r="J869" s="54"/>
      <c r="K869" s="55"/>
      <c r="L869" s="42"/>
      <c r="M869" s="56"/>
      <c r="O869" s="33"/>
      <c r="P869" s="14"/>
      <c r="T869" s="14"/>
    </row>
    <row r="870" spans="2:20" ht="12.5">
      <c r="B870" s="14"/>
      <c r="C870" s="10"/>
      <c r="D870" s="10"/>
      <c r="E870" s="61"/>
      <c r="F870" s="14"/>
      <c r="G870" s="14"/>
      <c r="H870" s="53"/>
      <c r="I870" s="33"/>
      <c r="J870" s="54"/>
      <c r="K870" s="55"/>
      <c r="L870" s="42"/>
      <c r="M870" s="56"/>
      <c r="O870" s="33"/>
      <c r="P870" s="14"/>
      <c r="T870" s="14"/>
    </row>
    <row r="871" spans="2:20" ht="12.5">
      <c r="B871" s="14"/>
      <c r="C871" s="10"/>
      <c r="D871" s="10"/>
      <c r="E871" s="61"/>
      <c r="F871" s="14"/>
      <c r="G871" s="14"/>
      <c r="H871" s="53"/>
      <c r="I871" s="33"/>
      <c r="J871" s="54"/>
      <c r="K871" s="55"/>
      <c r="L871" s="42"/>
      <c r="M871" s="56"/>
      <c r="O871" s="33"/>
      <c r="P871" s="14"/>
      <c r="T871" s="14"/>
    </row>
    <row r="872" spans="2:20" ht="12.5">
      <c r="B872" s="14"/>
      <c r="C872" s="10"/>
      <c r="D872" s="10"/>
      <c r="E872" s="61"/>
      <c r="F872" s="14"/>
      <c r="G872" s="14"/>
      <c r="H872" s="53"/>
      <c r="I872" s="33"/>
      <c r="J872" s="54"/>
      <c r="K872" s="55"/>
      <c r="L872" s="42"/>
      <c r="M872" s="56"/>
      <c r="O872" s="33"/>
      <c r="P872" s="14"/>
      <c r="T872" s="14"/>
    </row>
    <row r="873" spans="2:20" ht="12.5">
      <c r="B873" s="14"/>
      <c r="C873" s="10"/>
      <c r="D873" s="10"/>
      <c r="E873" s="61"/>
      <c r="F873" s="14"/>
      <c r="G873" s="14"/>
      <c r="H873" s="53"/>
      <c r="I873" s="33"/>
      <c r="J873" s="54"/>
      <c r="K873" s="55"/>
      <c r="L873" s="42"/>
      <c r="M873" s="56"/>
      <c r="O873" s="33"/>
      <c r="P873" s="14"/>
      <c r="T873" s="14"/>
    </row>
    <row r="874" spans="2:20" ht="12.5">
      <c r="B874" s="14"/>
      <c r="C874" s="10"/>
      <c r="D874" s="10"/>
      <c r="E874" s="61"/>
      <c r="F874" s="14"/>
      <c r="G874" s="14"/>
      <c r="H874" s="53"/>
      <c r="I874" s="33"/>
      <c r="J874" s="54"/>
      <c r="K874" s="55"/>
      <c r="L874" s="42"/>
      <c r="M874" s="56"/>
      <c r="O874" s="33"/>
      <c r="P874" s="14"/>
      <c r="T874" s="14"/>
    </row>
    <row r="875" spans="2:20" ht="12.5">
      <c r="B875" s="14"/>
      <c r="C875" s="10"/>
      <c r="D875" s="10"/>
      <c r="E875" s="61"/>
      <c r="F875" s="14"/>
      <c r="G875" s="14"/>
      <c r="H875" s="53"/>
      <c r="I875" s="33"/>
      <c r="J875" s="54"/>
      <c r="K875" s="55"/>
      <c r="L875" s="42"/>
      <c r="M875" s="56"/>
      <c r="O875" s="33"/>
      <c r="P875" s="14"/>
      <c r="T875" s="14"/>
    </row>
    <row r="876" spans="2:20" ht="12.5">
      <c r="B876" s="14"/>
      <c r="C876" s="10"/>
      <c r="D876" s="10"/>
      <c r="E876" s="61"/>
      <c r="F876" s="14"/>
      <c r="G876" s="14"/>
      <c r="H876" s="53"/>
      <c r="I876" s="33"/>
      <c r="J876" s="54"/>
      <c r="K876" s="55"/>
      <c r="L876" s="42"/>
      <c r="M876" s="56"/>
      <c r="O876" s="33"/>
      <c r="P876" s="14"/>
      <c r="T876" s="14"/>
    </row>
    <row r="877" spans="2:20" ht="12.5">
      <c r="B877" s="14"/>
      <c r="C877" s="10"/>
      <c r="D877" s="10"/>
      <c r="E877" s="61"/>
      <c r="F877" s="14"/>
      <c r="G877" s="14"/>
      <c r="H877" s="53"/>
      <c r="I877" s="33"/>
      <c r="J877" s="54"/>
      <c r="K877" s="55"/>
      <c r="L877" s="42"/>
      <c r="M877" s="56"/>
      <c r="O877" s="33"/>
      <c r="P877" s="14"/>
      <c r="T877" s="14"/>
    </row>
    <row r="878" spans="2:20" ht="12.5">
      <c r="B878" s="14"/>
      <c r="C878" s="10"/>
      <c r="D878" s="10"/>
      <c r="E878" s="61"/>
      <c r="F878" s="14"/>
      <c r="G878" s="14"/>
      <c r="H878" s="53"/>
      <c r="I878" s="33"/>
      <c r="J878" s="54"/>
      <c r="K878" s="55"/>
      <c r="L878" s="42"/>
      <c r="M878" s="56"/>
      <c r="O878" s="33"/>
      <c r="P878" s="14"/>
      <c r="T878" s="14"/>
    </row>
    <row r="879" spans="2:20" ht="12.5">
      <c r="B879" s="14"/>
      <c r="C879" s="10"/>
      <c r="D879" s="10"/>
      <c r="E879" s="61"/>
      <c r="F879" s="14"/>
      <c r="G879" s="14"/>
      <c r="H879" s="53"/>
      <c r="I879" s="33"/>
      <c r="J879" s="54"/>
      <c r="K879" s="55"/>
      <c r="L879" s="42"/>
      <c r="M879" s="56"/>
      <c r="O879" s="33"/>
      <c r="P879" s="14"/>
      <c r="T879" s="14"/>
    </row>
    <row r="880" spans="2:20" ht="12.5">
      <c r="B880" s="14"/>
      <c r="C880" s="10"/>
      <c r="D880" s="10"/>
      <c r="E880" s="61"/>
      <c r="F880" s="14"/>
      <c r="G880" s="14"/>
      <c r="H880" s="53"/>
      <c r="I880" s="33"/>
      <c r="J880" s="54"/>
      <c r="K880" s="55"/>
      <c r="L880" s="42"/>
      <c r="M880" s="56"/>
      <c r="O880" s="33"/>
      <c r="P880" s="14"/>
      <c r="T880" s="14"/>
    </row>
    <row r="881" spans="2:20" ht="12.5">
      <c r="B881" s="14"/>
      <c r="C881" s="10"/>
      <c r="D881" s="10"/>
      <c r="E881" s="61"/>
      <c r="F881" s="14"/>
      <c r="G881" s="14"/>
      <c r="H881" s="53"/>
      <c r="I881" s="33"/>
      <c r="J881" s="54"/>
      <c r="K881" s="55"/>
      <c r="L881" s="42"/>
      <c r="M881" s="56"/>
      <c r="O881" s="33"/>
      <c r="P881" s="14"/>
      <c r="T881" s="14"/>
    </row>
    <row r="882" spans="2:20" ht="12.5">
      <c r="B882" s="14"/>
      <c r="C882" s="10"/>
      <c r="D882" s="10"/>
      <c r="E882" s="61"/>
      <c r="F882" s="14"/>
      <c r="G882" s="14"/>
      <c r="H882" s="53"/>
      <c r="I882" s="33"/>
      <c r="J882" s="54"/>
      <c r="K882" s="55"/>
      <c r="L882" s="42"/>
      <c r="M882" s="56"/>
      <c r="O882" s="33"/>
      <c r="P882" s="14"/>
      <c r="T882" s="14"/>
    </row>
    <row r="883" spans="2:20" ht="12.5">
      <c r="B883" s="14"/>
      <c r="C883" s="10"/>
      <c r="D883" s="10"/>
      <c r="E883" s="61"/>
      <c r="F883" s="14"/>
      <c r="G883" s="14"/>
      <c r="H883" s="53"/>
      <c r="I883" s="33"/>
      <c r="J883" s="54"/>
      <c r="K883" s="55"/>
      <c r="L883" s="42"/>
      <c r="M883" s="56"/>
      <c r="O883" s="33"/>
      <c r="P883" s="14"/>
      <c r="T883" s="14"/>
    </row>
    <row r="884" spans="2:20" ht="12.5">
      <c r="B884" s="14"/>
      <c r="C884" s="10"/>
      <c r="D884" s="10"/>
      <c r="E884" s="61"/>
      <c r="F884" s="14"/>
      <c r="G884" s="14"/>
      <c r="H884" s="53"/>
      <c r="I884" s="33"/>
      <c r="J884" s="54"/>
      <c r="K884" s="55"/>
      <c r="L884" s="42"/>
      <c r="M884" s="56"/>
      <c r="O884" s="33"/>
      <c r="P884" s="14"/>
      <c r="T884" s="14"/>
    </row>
    <row r="885" spans="2:20" ht="12.5">
      <c r="B885" s="14"/>
      <c r="C885" s="10"/>
      <c r="D885" s="10"/>
      <c r="E885" s="61"/>
      <c r="F885" s="14"/>
      <c r="G885" s="14"/>
      <c r="H885" s="53"/>
      <c r="I885" s="33"/>
      <c r="J885" s="54"/>
      <c r="K885" s="55"/>
      <c r="L885" s="42"/>
      <c r="M885" s="56"/>
      <c r="O885" s="33"/>
      <c r="P885" s="14"/>
      <c r="T885" s="14"/>
    </row>
    <row r="886" spans="2:20" ht="12.5">
      <c r="B886" s="14"/>
      <c r="C886" s="10"/>
      <c r="D886" s="10"/>
      <c r="E886" s="61"/>
      <c r="F886" s="14"/>
      <c r="G886" s="14"/>
      <c r="H886" s="53"/>
      <c r="I886" s="33"/>
      <c r="J886" s="54"/>
      <c r="K886" s="55"/>
      <c r="L886" s="42"/>
      <c r="M886" s="56"/>
      <c r="O886" s="33"/>
      <c r="P886" s="14"/>
      <c r="T886" s="14"/>
    </row>
    <row r="887" spans="2:20" ht="12.5">
      <c r="B887" s="14"/>
      <c r="C887" s="10"/>
      <c r="D887" s="10"/>
      <c r="E887" s="61"/>
      <c r="F887" s="14"/>
      <c r="G887" s="14"/>
      <c r="H887" s="53"/>
      <c r="I887" s="33"/>
      <c r="J887" s="54"/>
      <c r="K887" s="55"/>
      <c r="L887" s="42"/>
      <c r="M887" s="56"/>
      <c r="O887" s="33"/>
      <c r="P887" s="14"/>
      <c r="T887" s="14"/>
    </row>
    <row r="888" spans="2:20" ht="12.5">
      <c r="B888" s="14"/>
      <c r="C888" s="10"/>
      <c r="D888" s="10"/>
      <c r="E888" s="61"/>
      <c r="F888" s="14"/>
      <c r="G888" s="14"/>
      <c r="H888" s="53"/>
      <c r="I888" s="33"/>
      <c r="J888" s="54"/>
      <c r="K888" s="55"/>
      <c r="L888" s="42"/>
      <c r="M888" s="56"/>
      <c r="O888" s="33"/>
      <c r="P888" s="14"/>
      <c r="T888" s="14"/>
    </row>
    <row r="889" spans="2:20" ht="12.5">
      <c r="B889" s="14"/>
      <c r="C889" s="10"/>
      <c r="D889" s="10"/>
      <c r="E889" s="61"/>
      <c r="F889" s="14"/>
      <c r="G889" s="14"/>
      <c r="H889" s="53"/>
      <c r="I889" s="33"/>
      <c r="J889" s="54"/>
      <c r="K889" s="55"/>
      <c r="L889" s="42"/>
      <c r="M889" s="56"/>
      <c r="O889" s="33"/>
      <c r="P889" s="14"/>
      <c r="T889" s="14"/>
    </row>
    <row r="890" spans="2:20" ht="12.5">
      <c r="B890" s="14"/>
      <c r="C890" s="10"/>
      <c r="D890" s="10"/>
      <c r="E890" s="61"/>
      <c r="F890" s="14"/>
      <c r="G890" s="14"/>
      <c r="H890" s="53"/>
      <c r="I890" s="33"/>
      <c r="J890" s="54"/>
      <c r="K890" s="55"/>
      <c r="L890" s="42"/>
      <c r="M890" s="56"/>
      <c r="O890" s="33"/>
      <c r="P890" s="14"/>
      <c r="T890" s="14"/>
    </row>
    <row r="891" spans="2:20" ht="12.5">
      <c r="B891" s="14"/>
      <c r="C891" s="10"/>
      <c r="D891" s="10"/>
      <c r="E891" s="61"/>
      <c r="F891" s="14"/>
      <c r="G891" s="14"/>
      <c r="H891" s="53"/>
      <c r="I891" s="33"/>
      <c r="J891" s="54"/>
      <c r="K891" s="55"/>
      <c r="L891" s="42"/>
      <c r="M891" s="56"/>
      <c r="O891" s="33"/>
      <c r="P891" s="14"/>
      <c r="T891" s="14"/>
    </row>
    <row r="892" spans="2:20" ht="12.5">
      <c r="B892" s="14"/>
      <c r="C892" s="10"/>
      <c r="D892" s="10"/>
      <c r="E892" s="61"/>
      <c r="F892" s="14"/>
      <c r="G892" s="14"/>
      <c r="H892" s="53"/>
      <c r="I892" s="33"/>
      <c r="J892" s="54"/>
      <c r="K892" s="55"/>
      <c r="L892" s="42"/>
      <c r="M892" s="56"/>
      <c r="O892" s="33"/>
      <c r="P892" s="14"/>
      <c r="T892" s="14"/>
    </row>
    <row r="893" spans="2:20" ht="12.5">
      <c r="B893" s="14"/>
      <c r="C893" s="10"/>
      <c r="D893" s="10"/>
      <c r="E893" s="61"/>
      <c r="F893" s="14"/>
      <c r="G893" s="14"/>
      <c r="H893" s="53"/>
      <c r="I893" s="33"/>
      <c r="J893" s="54"/>
      <c r="K893" s="55"/>
      <c r="L893" s="42"/>
      <c r="M893" s="56"/>
      <c r="O893" s="33"/>
      <c r="P893" s="14"/>
      <c r="T893" s="14"/>
    </row>
    <row r="894" spans="2:20" ht="12.5">
      <c r="B894" s="14"/>
      <c r="C894" s="10"/>
      <c r="D894" s="10"/>
      <c r="E894" s="61"/>
      <c r="F894" s="14"/>
      <c r="G894" s="14"/>
      <c r="H894" s="53"/>
      <c r="I894" s="33"/>
      <c r="J894" s="54"/>
      <c r="K894" s="55"/>
      <c r="L894" s="42"/>
      <c r="M894" s="56"/>
      <c r="O894" s="33"/>
      <c r="P894" s="14"/>
      <c r="T894" s="14"/>
    </row>
    <row r="895" spans="2:20" ht="12.5">
      <c r="B895" s="14"/>
      <c r="C895" s="10"/>
      <c r="D895" s="10"/>
      <c r="E895" s="61"/>
      <c r="F895" s="14"/>
      <c r="G895" s="14"/>
      <c r="H895" s="53"/>
      <c r="I895" s="33"/>
      <c r="J895" s="54"/>
      <c r="K895" s="55"/>
      <c r="L895" s="42"/>
      <c r="M895" s="56"/>
      <c r="O895" s="33"/>
      <c r="P895" s="14"/>
      <c r="T895" s="14"/>
    </row>
    <row r="896" spans="2:20" ht="12.5">
      <c r="B896" s="14"/>
      <c r="C896" s="10"/>
      <c r="D896" s="10"/>
      <c r="E896" s="61"/>
      <c r="F896" s="14"/>
      <c r="G896" s="14"/>
      <c r="H896" s="53"/>
      <c r="I896" s="33"/>
      <c r="J896" s="54"/>
      <c r="K896" s="55"/>
      <c r="L896" s="42"/>
      <c r="M896" s="56"/>
      <c r="O896" s="33"/>
      <c r="P896" s="14"/>
      <c r="T896" s="14"/>
    </row>
    <row r="897" spans="2:20" ht="12.5">
      <c r="B897" s="14"/>
      <c r="C897" s="10"/>
      <c r="D897" s="10"/>
      <c r="E897" s="61"/>
      <c r="F897" s="14"/>
      <c r="G897" s="14"/>
      <c r="H897" s="53"/>
      <c r="I897" s="33"/>
      <c r="J897" s="54"/>
      <c r="K897" s="55"/>
      <c r="L897" s="42"/>
      <c r="M897" s="56"/>
      <c r="O897" s="33"/>
      <c r="P897" s="14"/>
      <c r="T897" s="14"/>
    </row>
    <row r="898" spans="2:20" ht="12.5">
      <c r="B898" s="14"/>
      <c r="C898" s="10"/>
      <c r="D898" s="10"/>
      <c r="E898" s="61"/>
      <c r="F898" s="14"/>
      <c r="G898" s="14"/>
      <c r="H898" s="53"/>
      <c r="I898" s="33"/>
      <c r="J898" s="54"/>
      <c r="K898" s="55"/>
      <c r="L898" s="42"/>
      <c r="M898" s="56"/>
      <c r="O898" s="33"/>
      <c r="P898" s="14"/>
      <c r="T898" s="14"/>
    </row>
    <row r="899" spans="2:20" ht="12.5">
      <c r="B899" s="14"/>
      <c r="C899" s="10"/>
      <c r="D899" s="10"/>
      <c r="E899" s="61"/>
      <c r="F899" s="14"/>
      <c r="G899" s="14"/>
      <c r="H899" s="53"/>
      <c r="I899" s="33"/>
      <c r="J899" s="54"/>
      <c r="K899" s="55"/>
      <c r="L899" s="42"/>
      <c r="M899" s="56"/>
      <c r="O899" s="33"/>
      <c r="P899" s="14"/>
      <c r="T899" s="14"/>
    </row>
    <row r="900" spans="2:20" ht="12.5">
      <c r="B900" s="14"/>
      <c r="C900" s="10"/>
      <c r="D900" s="10"/>
      <c r="E900" s="61"/>
      <c r="F900" s="14"/>
      <c r="G900" s="14"/>
      <c r="H900" s="53"/>
      <c r="I900" s="33"/>
      <c r="J900" s="54"/>
      <c r="K900" s="55"/>
      <c r="L900" s="42"/>
      <c r="M900" s="56"/>
      <c r="O900" s="33"/>
      <c r="P900" s="14"/>
      <c r="T900" s="14"/>
    </row>
    <row r="901" spans="2:20" ht="12.5">
      <c r="B901" s="14"/>
      <c r="C901" s="10"/>
      <c r="D901" s="10"/>
      <c r="E901" s="61"/>
      <c r="F901" s="14"/>
      <c r="G901" s="14"/>
      <c r="H901" s="53"/>
      <c r="I901" s="33"/>
      <c r="J901" s="54"/>
      <c r="K901" s="55"/>
      <c r="L901" s="42"/>
      <c r="M901" s="56"/>
      <c r="O901" s="33"/>
      <c r="P901" s="14"/>
      <c r="T901" s="14"/>
    </row>
    <row r="902" spans="2:20" ht="12.5">
      <c r="B902" s="14"/>
      <c r="C902" s="10"/>
      <c r="D902" s="10"/>
      <c r="E902" s="61"/>
      <c r="F902" s="14"/>
      <c r="G902" s="14"/>
      <c r="H902" s="53"/>
      <c r="I902" s="33"/>
      <c r="J902" s="54"/>
      <c r="K902" s="55"/>
      <c r="L902" s="42"/>
      <c r="M902" s="56"/>
      <c r="O902" s="33"/>
      <c r="P902" s="14"/>
      <c r="T902" s="14"/>
    </row>
    <row r="903" spans="2:20" ht="12.5">
      <c r="B903" s="14"/>
      <c r="C903" s="10"/>
      <c r="D903" s="10"/>
      <c r="E903" s="61"/>
      <c r="F903" s="14"/>
      <c r="G903" s="14"/>
      <c r="H903" s="53"/>
      <c r="I903" s="33"/>
      <c r="J903" s="54"/>
      <c r="K903" s="55"/>
      <c r="L903" s="42"/>
      <c r="M903" s="56"/>
      <c r="O903" s="33"/>
      <c r="P903" s="14"/>
      <c r="T903" s="14"/>
    </row>
    <row r="904" spans="2:20" ht="12.5">
      <c r="B904" s="14"/>
      <c r="C904" s="10"/>
      <c r="D904" s="10"/>
      <c r="E904" s="61"/>
      <c r="F904" s="14"/>
      <c r="G904" s="14"/>
      <c r="H904" s="53"/>
      <c r="I904" s="33"/>
      <c r="J904" s="54"/>
      <c r="K904" s="55"/>
      <c r="L904" s="42"/>
      <c r="M904" s="56"/>
      <c r="O904" s="33"/>
      <c r="P904" s="14"/>
      <c r="T904" s="14"/>
    </row>
    <row r="905" spans="2:20" ht="12.5">
      <c r="B905" s="14"/>
      <c r="C905" s="10"/>
      <c r="D905" s="10"/>
      <c r="E905" s="61"/>
      <c r="F905" s="14"/>
      <c r="G905" s="14"/>
      <c r="H905" s="53"/>
      <c r="I905" s="33"/>
      <c r="J905" s="54"/>
      <c r="K905" s="55"/>
      <c r="L905" s="42"/>
      <c r="M905" s="56"/>
      <c r="O905" s="33"/>
      <c r="P905" s="14"/>
      <c r="T905" s="14"/>
    </row>
    <row r="906" spans="2:20" ht="12.5">
      <c r="B906" s="14"/>
      <c r="C906" s="10"/>
      <c r="D906" s="10"/>
      <c r="E906" s="61"/>
      <c r="F906" s="14"/>
      <c r="G906" s="14"/>
      <c r="H906" s="53"/>
      <c r="I906" s="33"/>
      <c r="J906" s="54"/>
      <c r="K906" s="55"/>
      <c r="L906" s="42"/>
      <c r="M906" s="56"/>
      <c r="O906" s="33"/>
      <c r="P906" s="14"/>
      <c r="T906" s="14"/>
    </row>
    <row r="907" spans="2:20" ht="12.5">
      <c r="B907" s="14"/>
      <c r="C907" s="10"/>
      <c r="D907" s="10"/>
      <c r="E907" s="61"/>
      <c r="F907" s="14"/>
      <c r="G907" s="14"/>
      <c r="H907" s="53"/>
      <c r="I907" s="33"/>
      <c r="J907" s="54"/>
      <c r="K907" s="55"/>
      <c r="L907" s="42"/>
      <c r="M907" s="56"/>
      <c r="O907" s="33"/>
      <c r="P907" s="14"/>
      <c r="T907" s="14"/>
    </row>
    <row r="908" spans="2:20" ht="12.5">
      <c r="B908" s="14"/>
      <c r="C908" s="10"/>
      <c r="D908" s="10"/>
      <c r="E908" s="61"/>
      <c r="F908" s="14"/>
      <c r="G908" s="14"/>
      <c r="H908" s="53"/>
      <c r="I908" s="33"/>
      <c r="J908" s="54"/>
      <c r="K908" s="55"/>
      <c r="L908" s="42"/>
      <c r="M908" s="56"/>
      <c r="O908" s="33"/>
      <c r="P908" s="14"/>
      <c r="T908" s="14"/>
    </row>
    <row r="909" spans="2:20" ht="12.5">
      <c r="B909" s="14"/>
      <c r="C909" s="10"/>
      <c r="D909" s="10"/>
      <c r="E909" s="61"/>
      <c r="F909" s="14"/>
      <c r="G909" s="14"/>
      <c r="H909" s="53"/>
      <c r="I909" s="33"/>
      <c r="J909" s="54"/>
      <c r="K909" s="55"/>
      <c r="L909" s="42"/>
      <c r="M909" s="56"/>
      <c r="O909" s="33"/>
      <c r="P909" s="14"/>
      <c r="T909" s="14"/>
    </row>
    <row r="910" spans="2:20" ht="12.5">
      <c r="B910" s="14"/>
      <c r="C910" s="10"/>
      <c r="D910" s="10"/>
      <c r="E910" s="61"/>
      <c r="F910" s="14"/>
      <c r="G910" s="14"/>
      <c r="H910" s="53"/>
      <c r="I910" s="33"/>
      <c r="J910" s="54"/>
      <c r="K910" s="55"/>
      <c r="L910" s="42"/>
      <c r="M910" s="56"/>
      <c r="O910" s="33"/>
      <c r="P910" s="14"/>
      <c r="T910" s="14"/>
    </row>
    <row r="911" spans="2:20" ht="12.5">
      <c r="B911" s="14"/>
      <c r="C911" s="10"/>
      <c r="D911" s="10"/>
      <c r="E911" s="61"/>
      <c r="F911" s="14"/>
      <c r="G911" s="14"/>
      <c r="H911" s="53"/>
      <c r="I911" s="33"/>
      <c r="J911" s="54"/>
      <c r="K911" s="55"/>
      <c r="L911" s="42"/>
      <c r="M911" s="56"/>
      <c r="O911" s="33"/>
      <c r="P911" s="14"/>
      <c r="T911" s="14"/>
    </row>
    <row r="912" spans="2:20" ht="12.5">
      <c r="B912" s="14"/>
      <c r="C912" s="10"/>
      <c r="D912" s="10"/>
      <c r="E912" s="61"/>
      <c r="F912" s="14"/>
      <c r="G912" s="14"/>
      <c r="H912" s="53"/>
      <c r="I912" s="33"/>
      <c r="J912" s="54"/>
      <c r="K912" s="55"/>
      <c r="L912" s="42"/>
      <c r="M912" s="56"/>
      <c r="O912" s="33"/>
      <c r="P912" s="14"/>
      <c r="T912" s="14"/>
    </row>
    <row r="913" spans="2:20" ht="12.5">
      <c r="B913" s="14"/>
      <c r="C913" s="10"/>
      <c r="D913" s="10"/>
      <c r="E913" s="61"/>
      <c r="F913" s="14"/>
      <c r="G913" s="14"/>
      <c r="H913" s="53"/>
      <c r="I913" s="33"/>
      <c r="J913" s="54"/>
      <c r="K913" s="55"/>
      <c r="L913" s="42"/>
      <c r="M913" s="56"/>
      <c r="O913" s="33"/>
      <c r="P913" s="14"/>
      <c r="T913" s="14"/>
    </row>
    <row r="914" spans="2:20" ht="12.5">
      <c r="B914" s="14"/>
      <c r="C914" s="10"/>
      <c r="D914" s="10"/>
      <c r="E914" s="61"/>
      <c r="F914" s="14"/>
      <c r="G914" s="14"/>
      <c r="H914" s="53"/>
      <c r="I914" s="33"/>
      <c r="J914" s="54"/>
      <c r="K914" s="55"/>
      <c r="L914" s="42"/>
      <c r="M914" s="56"/>
      <c r="O914" s="33"/>
      <c r="P914" s="14"/>
      <c r="T914" s="14"/>
    </row>
    <row r="915" spans="2:20" ht="12.5">
      <c r="B915" s="14"/>
      <c r="C915" s="10"/>
      <c r="D915" s="10"/>
      <c r="E915" s="61"/>
      <c r="F915" s="14"/>
      <c r="G915" s="14"/>
      <c r="H915" s="53"/>
      <c r="I915" s="33"/>
      <c r="J915" s="54"/>
      <c r="K915" s="55"/>
      <c r="L915" s="42"/>
      <c r="M915" s="56"/>
      <c r="O915" s="33"/>
      <c r="P915" s="14"/>
      <c r="T915" s="14"/>
    </row>
    <row r="916" spans="2:20" ht="12.5">
      <c r="B916" s="14"/>
      <c r="C916" s="10"/>
      <c r="D916" s="10"/>
      <c r="E916" s="61"/>
      <c r="F916" s="14"/>
      <c r="G916" s="14"/>
      <c r="H916" s="53"/>
      <c r="I916" s="33"/>
      <c r="J916" s="54"/>
      <c r="K916" s="55"/>
      <c r="L916" s="42"/>
      <c r="M916" s="56"/>
      <c r="O916" s="33"/>
      <c r="P916" s="14"/>
      <c r="T916" s="14"/>
    </row>
    <row r="917" spans="2:20" ht="12.5">
      <c r="B917" s="14"/>
      <c r="C917" s="10"/>
      <c r="D917" s="10"/>
      <c r="E917" s="61"/>
      <c r="F917" s="14"/>
      <c r="G917" s="14"/>
      <c r="H917" s="53"/>
      <c r="I917" s="33"/>
      <c r="J917" s="54"/>
      <c r="K917" s="55"/>
      <c r="L917" s="42"/>
      <c r="M917" s="56"/>
      <c r="O917" s="33"/>
      <c r="P917" s="14"/>
      <c r="T917" s="14"/>
    </row>
    <row r="918" spans="2:20" ht="12.5">
      <c r="B918" s="14"/>
      <c r="C918" s="10"/>
      <c r="D918" s="10"/>
      <c r="E918" s="61"/>
      <c r="F918" s="14"/>
      <c r="G918" s="14"/>
      <c r="H918" s="53"/>
      <c r="I918" s="33"/>
      <c r="J918" s="54"/>
      <c r="K918" s="55"/>
      <c r="L918" s="42"/>
      <c r="M918" s="56"/>
      <c r="O918" s="33"/>
      <c r="P918" s="14"/>
      <c r="T918" s="14"/>
    </row>
    <row r="919" spans="2:20" ht="12.5">
      <c r="B919" s="14"/>
      <c r="C919" s="10"/>
      <c r="D919" s="10"/>
      <c r="E919" s="61"/>
      <c r="F919" s="14"/>
      <c r="G919" s="14"/>
      <c r="H919" s="53"/>
      <c r="I919" s="33"/>
      <c r="J919" s="54"/>
      <c r="K919" s="55"/>
      <c r="L919" s="42"/>
      <c r="M919" s="56"/>
      <c r="O919" s="33"/>
      <c r="P919" s="14"/>
      <c r="T919" s="14"/>
    </row>
    <row r="920" spans="2:20" ht="12.5">
      <c r="B920" s="14"/>
      <c r="C920" s="10"/>
      <c r="D920" s="10"/>
      <c r="E920" s="61"/>
      <c r="F920" s="14"/>
      <c r="G920" s="14"/>
      <c r="H920" s="53"/>
      <c r="I920" s="33"/>
      <c r="J920" s="54"/>
      <c r="K920" s="55"/>
      <c r="L920" s="42"/>
      <c r="M920" s="56"/>
      <c r="O920" s="33"/>
      <c r="P920" s="14"/>
      <c r="T920" s="14"/>
    </row>
    <row r="921" spans="2:20" ht="12.5">
      <c r="B921" s="14"/>
      <c r="C921" s="10"/>
      <c r="D921" s="10"/>
      <c r="E921" s="61"/>
      <c r="F921" s="14"/>
      <c r="G921" s="14"/>
      <c r="H921" s="53"/>
      <c r="I921" s="33"/>
      <c r="J921" s="54"/>
      <c r="K921" s="55"/>
      <c r="L921" s="42"/>
      <c r="M921" s="56"/>
      <c r="O921" s="33"/>
      <c r="P921" s="14"/>
      <c r="T921" s="14"/>
    </row>
    <row r="922" spans="2:20" ht="12.5">
      <c r="B922" s="14"/>
      <c r="C922" s="10"/>
      <c r="D922" s="10"/>
      <c r="E922" s="61"/>
      <c r="F922" s="14"/>
      <c r="G922" s="14"/>
      <c r="H922" s="53"/>
      <c r="I922" s="33"/>
      <c r="J922" s="54"/>
      <c r="K922" s="55"/>
      <c r="L922" s="42"/>
      <c r="M922" s="56"/>
      <c r="O922" s="33"/>
      <c r="P922" s="14"/>
      <c r="T922" s="14"/>
    </row>
    <row r="923" spans="2:20" ht="12.5">
      <c r="B923" s="14"/>
      <c r="C923" s="10"/>
      <c r="D923" s="10"/>
      <c r="E923" s="61"/>
      <c r="F923" s="14"/>
      <c r="G923" s="14"/>
      <c r="H923" s="53"/>
      <c r="I923" s="33"/>
      <c r="J923" s="54"/>
      <c r="K923" s="55"/>
      <c r="L923" s="42"/>
      <c r="M923" s="56"/>
      <c r="O923" s="33"/>
      <c r="P923" s="14"/>
      <c r="T923" s="14"/>
    </row>
    <row r="924" spans="2:20" ht="12.5">
      <c r="B924" s="14"/>
      <c r="C924" s="10"/>
      <c r="D924" s="10"/>
      <c r="E924" s="61"/>
      <c r="F924" s="14"/>
      <c r="G924" s="14"/>
      <c r="H924" s="53"/>
      <c r="I924" s="33"/>
      <c r="J924" s="54"/>
      <c r="K924" s="55"/>
      <c r="L924" s="42"/>
      <c r="M924" s="56"/>
      <c r="O924" s="33"/>
      <c r="P924" s="14"/>
      <c r="T924" s="14"/>
    </row>
    <row r="925" spans="2:20" ht="12.5">
      <c r="B925" s="14"/>
      <c r="C925" s="10"/>
      <c r="D925" s="10"/>
      <c r="E925" s="61"/>
      <c r="F925" s="14"/>
      <c r="G925" s="14"/>
      <c r="H925" s="53"/>
      <c r="I925" s="33"/>
      <c r="J925" s="54"/>
      <c r="K925" s="55"/>
      <c r="L925" s="42"/>
      <c r="M925" s="56"/>
      <c r="O925" s="33"/>
      <c r="P925" s="14"/>
      <c r="T925" s="14"/>
    </row>
    <row r="926" spans="2:20" ht="12.5">
      <c r="B926" s="14"/>
      <c r="C926" s="10"/>
      <c r="D926" s="10"/>
      <c r="E926" s="61"/>
      <c r="F926" s="14"/>
      <c r="G926" s="14"/>
      <c r="H926" s="53"/>
      <c r="I926" s="33"/>
      <c r="J926" s="54"/>
      <c r="K926" s="55"/>
      <c r="L926" s="42"/>
      <c r="M926" s="56"/>
      <c r="O926" s="33"/>
      <c r="P926" s="14"/>
      <c r="T926" s="14"/>
    </row>
    <row r="927" spans="2:20" ht="12.5">
      <c r="B927" s="14"/>
      <c r="C927" s="10"/>
      <c r="D927" s="10"/>
      <c r="E927" s="61"/>
      <c r="F927" s="14"/>
      <c r="G927" s="14"/>
      <c r="H927" s="53"/>
      <c r="I927" s="33"/>
      <c r="J927" s="54"/>
      <c r="K927" s="55"/>
      <c r="L927" s="42"/>
      <c r="M927" s="56"/>
      <c r="O927" s="33"/>
      <c r="P927" s="14"/>
      <c r="T927" s="14"/>
    </row>
    <row r="928" spans="2:20" ht="12.5">
      <c r="B928" s="14"/>
      <c r="C928" s="10"/>
      <c r="D928" s="10"/>
      <c r="E928" s="61"/>
      <c r="F928" s="14"/>
      <c r="G928" s="14"/>
      <c r="H928" s="53"/>
      <c r="I928" s="33"/>
      <c r="J928" s="54"/>
      <c r="K928" s="55"/>
      <c r="L928" s="42"/>
      <c r="M928" s="56"/>
      <c r="O928" s="33"/>
      <c r="P928" s="14"/>
      <c r="T928" s="14"/>
    </row>
    <row r="929" spans="2:20" ht="12.5">
      <c r="B929" s="14"/>
      <c r="C929" s="10"/>
      <c r="D929" s="10"/>
      <c r="E929" s="61"/>
      <c r="F929" s="14"/>
      <c r="G929" s="14"/>
      <c r="H929" s="53"/>
      <c r="I929" s="33"/>
      <c r="J929" s="54"/>
      <c r="K929" s="55"/>
      <c r="L929" s="42"/>
      <c r="M929" s="56"/>
      <c r="O929" s="33"/>
      <c r="P929" s="14"/>
      <c r="T929" s="14"/>
    </row>
    <row r="930" spans="2:20" ht="12.5">
      <c r="B930" s="14"/>
      <c r="C930" s="10"/>
      <c r="D930" s="10"/>
      <c r="E930" s="61"/>
      <c r="F930" s="14"/>
      <c r="G930" s="14"/>
      <c r="H930" s="53"/>
      <c r="I930" s="33"/>
      <c r="J930" s="54"/>
      <c r="K930" s="55"/>
      <c r="L930" s="42"/>
      <c r="M930" s="56"/>
      <c r="O930" s="33"/>
      <c r="P930" s="14"/>
      <c r="T930" s="14"/>
    </row>
    <row r="931" spans="2:20" ht="12.5">
      <c r="B931" s="14"/>
      <c r="C931" s="10"/>
      <c r="D931" s="10"/>
      <c r="E931" s="61"/>
      <c r="F931" s="14"/>
      <c r="G931" s="14"/>
      <c r="H931" s="53"/>
      <c r="I931" s="33"/>
      <c r="J931" s="54"/>
      <c r="K931" s="55"/>
      <c r="L931" s="42"/>
      <c r="M931" s="56"/>
      <c r="O931" s="33"/>
      <c r="P931" s="14"/>
      <c r="T931" s="14"/>
    </row>
    <row r="932" spans="2:20" ht="12.5">
      <c r="B932" s="14"/>
      <c r="C932" s="10"/>
      <c r="D932" s="10"/>
      <c r="E932" s="61"/>
      <c r="F932" s="14"/>
      <c r="G932" s="14"/>
      <c r="H932" s="53"/>
      <c r="I932" s="33"/>
      <c r="J932" s="54"/>
      <c r="K932" s="55"/>
      <c r="L932" s="42"/>
      <c r="M932" s="56"/>
      <c r="O932" s="33"/>
      <c r="P932" s="14"/>
      <c r="T932" s="14"/>
    </row>
    <row r="933" spans="2:20" ht="12.5">
      <c r="B933" s="14"/>
      <c r="C933" s="10"/>
      <c r="D933" s="10"/>
      <c r="E933" s="61"/>
      <c r="F933" s="14"/>
      <c r="G933" s="14"/>
      <c r="H933" s="53"/>
      <c r="I933" s="33"/>
      <c r="J933" s="54"/>
      <c r="K933" s="55"/>
      <c r="L933" s="42"/>
      <c r="M933" s="56"/>
      <c r="O933" s="33"/>
      <c r="P933" s="14"/>
      <c r="T933" s="14"/>
    </row>
    <row r="934" spans="2:20" ht="12.5">
      <c r="B934" s="14"/>
      <c r="C934" s="10"/>
      <c r="D934" s="10"/>
      <c r="E934" s="61"/>
      <c r="F934" s="14"/>
      <c r="G934" s="14"/>
      <c r="H934" s="53"/>
      <c r="I934" s="33"/>
      <c r="J934" s="54"/>
      <c r="K934" s="55"/>
      <c r="L934" s="42"/>
      <c r="M934" s="56"/>
      <c r="O934" s="33"/>
      <c r="P934" s="14"/>
      <c r="T934" s="14"/>
    </row>
    <row r="935" spans="2:20" ht="12.5">
      <c r="B935" s="14"/>
      <c r="C935" s="10"/>
      <c r="D935" s="10"/>
      <c r="E935" s="61"/>
      <c r="F935" s="14"/>
      <c r="G935" s="14"/>
      <c r="H935" s="53"/>
      <c r="I935" s="33"/>
      <c r="J935" s="54"/>
      <c r="K935" s="55"/>
      <c r="L935" s="42"/>
      <c r="M935" s="56"/>
      <c r="O935" s="33"/>
      <c r="P935" s="14"/>
      <c r="T935" s="14"/>
    </row>
    <row r="936" spans="2:20" ht="12.5">
      <c r="B936" s="14"/>
      <c r="C936" s="10"/>
      <c r="D936" s="10"/>
      <c r="E936" s="61"/>
      <c r="F936" s="14"/>
      <c r="G936" s="14"/>
      <c r="H936" s="53"/>
      <c r="I936" s="33"/>
      <c r="J936" s="54"/>
      <c r="K936" s="55"/>
      <c r="L936" s="42"/>
      <c r="M936" s="56"/>
      <c r="O936" s="33"/>
      <c r="P936" s="14"/>
      <c r="T936" s="14"/>
    </row>
    <row r="937" spans="2:20" ht="12.5">
      <c r="B937" s="14"/>
      <c r="C937" s="10"/>
      <c r="D937" s="10"/>
      <c r="E937" s="61"/>
      <c r="F937" s="14"/>
      <c r="G937" s="14"/>
      <c r="H937" s="53"/>
      <c r="I937" s="33"/>
      <c r="J937" s="54"/>
      <c r="K937" s="55"/>
      <c r="L937" s="42"/>
      <c r="M937" s="56"/>
      <c r="O937" s="33"/>
      <c r="P937" s="14"/>
      <c r="T937" s="14"/>
    </row>
    <row r="938" spans="2:20" ht="12.5">
      <c r="B938" s="14"/>
      <c r="C938" s="10"/>
      <c r="D938" s="10"/>
      <c r="E938" s="61"/>
      <c r="F938" s="14"/>
      <c r="G938" s="14"/>
      <c r="H938" s="53"/>
      <c r="I938" s="33"/>
      <c r="J938" s="54"/>
      <c r="K938" s="55"/>
      <c r="L938" s="42"/>
      <c r="M938" s="56"/>
      <c r="O938" s="33"/>
      <c r="P938" s="14"/>
      <c r="T938" s="14"/>
    </row>
    <row r="939" spans="2:20" ht="12.5">
      <c r="B939" s="14"/>
      <c r="C939" s="10"/>
      <c r="D939" s="10"/>
      <c r="E939" s="61"/>
      <c r="F939" s="14"/>
      <c r="G939" s="14"/>
      <c r="H939" s="53"/>
      <c r="I939" s="33"/>
      <c r="J939" s="54"/>
      <c r="K939" s="55"/>
      <c r="L939" s="42"/>
      <c r="M939" s="56"/>
      <c r="O939" s="33"/>
      <c r="P939" s="14"/>
      <c r="T939" s="14"/>
    </row>
    <row r="940" spans="2:20" ht="12.5">
      <c r="B940" s="14"/>
      <c r="C940" s="10"/>
      <c r="D940" s="10"/>
      <c r="E940" s="61"/>
      <c r="F940" s="14"/>
      <c r="G940" s="14"/>
      <c r="H940" s="53"/>
      <c r="I940" s="33"/>
      <c r="J940" s="54"/>
      <c r="K940" s="55"/>
      <c r="L940" s="42"/>
      <c r="M940" s="56"/>
      <c r="O940" s="33"/>
      <c r="P940" s="14"/>
      <c r="T940" s="14"/>
    </row>
    <row r="941" spans="2:20" ht="12.5">
      <c r="B941" s="14"/>
      <c r="C941" s="10"/>
      <c r="D941" s="10"/>
      <c r="E941" s="61"/>
      <c r="F941" s="14"/>
      <c r="G941" s="14"/>
      <c r="H941" s="53"/>
      <c r="I941" s="33"/>
      <c r="J941" s="54"/>
      <c r="K941" s="55"/>
      <c r="L941" s="42"/>
      <c r="M941" s="56"/>
      <c r="O941" s="33"/>
      <c r="P941" s="14"/>
      <c r="T941" s="14"/>
    </row>
    <row r="942" spans="2:20" ht="12.5">
      <c r="B942" s="14"/>
      <c r="C942" s="10"/>
      <c r="D942" s="10"/>
      <c r="E942" s="61"/>
      <c r="F942" s="14"/>
      <c r="G942" s="14"/>
      <c r="H942" s="53"/>
      <c r="I942" s="33"/>
      <c r="J942" s="54"/>
      <c r="K942" s="55"/>
      <c r="L942" s="42"/>
      <c r="M942" s="56"/>
      <c r="O942" s="33"/>
      <c r="P942" s="14"/>
      <c r="T942" s="14"/>
    </row>
    <row r="943" spans="2:20" ht="12.5">
      <c r="B943" s="14"/>
      <c r="C943" s="10"/>
      <c r="D943" s="10"/>
      <c r="E943" s="61"/>
      <c r="F943" s="14"/>
      <c r="G943" s="14"/>
      <c r="H943" s="53"/>
      <c r="I943" s="33"/>
      <c r="J943" s="54"/>
      <c r="K943" s="55"/>
      <c r="L943" s="42"/>
      <c r="M943" s="56"/>
      <c r="O943" s="33"/>
      <c r="P943" s="14"/>
      <c r="T943" s="14"/>
    </row>
    <row r="944" spans="2:20" ht="12.5">
      <c r="B944" s="14"/>
      <c r="C944" s="10"/>
      <c r="D944" s="10"/>
      <c r="E944" s="61"/>
      <c r="F944" s="14"/>
      <c r="G944" s="14"/>
      <c r="H944" s="53"/>
      <c r="I944" s="33"/>
      <c r="J944" s="54"/>
      <c r="K944" s="55"/>
      <c r="L944" s="42"/>
      <c r="M944" s="56"/>
      <c r="O944" s="33"/>
      <c r="P944" s="14"/>
      <c r="T944" s="14"/>
    </row>
    <row r="945" spans="2:20" ht="12.5">
      <c r="B945" s="14"/>
      <c r="C945" s="10"/>
      <c r="D945" s="10"/>
      <c r="E945" s="61"/>
      <c r="F945" s="14"/>
      <c r="G945" s="14"/>
      <c r="H945" s="53"/>
      <c r="I945" s="33"/>
      <c r="J945" s="54"/>
      <c r="K945" s="55"/>
      <c r="L945" s="42"/>
      <c r="M945" s="56"/>
      <c r="O945" s="33"/>
      <c r="P945" s="14"/>
      <c r="T945" s="14"/>
    </row>
    <row r="946" spans="2:20" ht="12.5">
      <c r="B946" s="14"/>
      <c r="C946" s="10"/>
      <c r="D946" s="10"/>
      <c r="E946" s="61"/>
      <c r="F946" s="14"/>
      <c r="G946" s="14"/>
      <c r="H946" s="53"/>
      <c r="I946" s="33"/>
      <c r="J946" s="54"/>
      <c r="K946" s="55"/>
      <c r="L946" s="42"/>
      <c r="M946" s="56"/>
      <c r="O946" s="33"/>
      <c r="P946" s="14"/>
      <c r="T946" s="14"/>
    </row>
    <row r="947" spans="2:20" ht="12.5">
      <c r="B947" s="14"/>
      <c r="C947" s="10"/>
      <c r="D947" s="10"/>
      <c r="E947" s="61"/>
      <c r="F947" s="14"/>
      <c r="G947" s="14"/>
      <c r="H947" s="53"/>
      <c r="I947" s="33"/>
      <c r="J947" s="54"/>
      <c r="K947" s="55"/>
      <c r="L947" s="42"/>
      <c r="M947" s="56"/>
      <c r="O947" s="33"/>
      <c r="P947" s="14"/>
      <c r="T947" s="14"/>
    </row>
    <row r="948" spans="2:20" ht="12.5">
      <c r="B948" s="14"/>
      <c r="C948" s="10"/>
      <c r="D948" s="10"/>
      <c r="E948" s="61"/>
      <c r="F948" s="14"/>
      <c r="G948" s="14"/>
      <c r="H948" s="53"/>
      <c r="I948" s="33"/>
      <c r="J948" s="54"/>
      <c r="K948" s="55"/>
      <c r="L948" s="42"/>
      <c r="M948" s="56"/>
      <c r="O948" s="33"/>
      <c r="P948" s="14"/>
      <c r="T948" s="14"/>
    </row>
    <row r="949" spans="2:20" ht="12.5">
      <c r="B949" s="14"/>
      <c r="C949" s="10"/>
      <c r="D949" s="10"/>
      <c r="E949" s="61"/>
      <c r="F949" s="14"/>
      <c r="G949" s="14"/>
      <c r="H949" s="53"/>
      <c r="I949" s="33"/>
      <c r="J949" s="54"/>
      <c r="K949" s="55"/>
      <c r="L949" s="42"/>
      <c r="M949" s="56"/>
      <c r="O949" s="33"/>
      <c r="P949" s="14"/>
      <c r="T949" s="14"/>
    </row>
    <row r="950" spans="2:20" ht="12.5">
      <c r="B950" s="14"/>
      <c r="C950" s="10"/>
      <c r="D950" s="10"/>
      <c r="E950" s="61"/>
      <c r="F950" s="14"/>
      <c r="G950" s="14"/>
      <c r="H950" s="53"/>
      <c r="I950" s="33"/>
      <c r="J950" s="54"/>
      <c r="K950" s="55"/>
      <c r="L950" s="42"/>
      <c r="M950" s="56"/>
      <c r="O950" s="33"/>
      <c r="P950" s="14"/>
      <c r="T950" s="14"/>
    </row>
    <row r="951" spans="2:20" ht="12.5">
      <c r="B951" s="14"/>
      <c r="C951" s="10"/>
      <c r="D951" s="10"/>
      <c r="E951" s="61"/>
      <c r="F951" s="14"/>
      <c r="G951" s="14"/>
      <c r="H951" s="53"/>
      <c r="I951" s="33"/>
      <c r="J951" s="54"/>
      <c r="K951" s="55"/>
      <c r="L951" s="42"/>
      <c r="M951" s="56"/>
      <c r="O951" s="33"/>
      <c r="P951" s="14"/>
      <c r="T951" s="14"/>
    </row>
    <row r="952" spans="2:20" ht="12.5">
      <c r="B952" s="14"/>
      <c r="C952" s="10"/>
      <c r="D952" s="10"/>
      <c r="E952" s="61"/>
      <c r="F952" s="14"/>
      <c r="G952" s="14"/>
      <c r="H952" s="53"/>
      <c r="I952" s="33"/>
      <c r="J952" s="54"/>
      <c r="K952" s="55"/>
      <c r="L952" s="42"/>
      <c r="M952" s="56"/>
      <c r="O952" s="33"/>
      <c r="P952" s="14"/>
      <c r="T952" s="14"/>
    </row>
    <row r="953" spans="2:20" ht="12.5">
      <c r="B953" s="14"/>
      <c r="C953" s="10"/>
      <c r="D953" s="10"/>
      <c r="E953" s="61"/>
      <c r="F953" s="14"/>
      <c r="G953" s="14"/>
      <c r="H953" s="53"/>
      <c r="I953" s="33"/>
      <c r="J953" s="54"/>
      <c r="K953" s="55"/>
      <c r="L953" s="42"/>
      <c r="M953" s="56"/>
      <c r="O953" s="33"/>
      <c r="P953" s="14"/>
      <c r="T953" s="14"/>
    </row>
    <row r="954" spans="2:20" ht="12.5">
      <c r="B954" s="14"/>
      <c r="C954" s="10"/>
      <c r="D954" s="10"/>
      <c r="E954" s="61"/>
      <c r="F954" s="14"/>
      <c r="G954" s="14"/>
      <c r="H954" s="53"/>
      <c r="I954" s="33"/>
      <c r="J954" s="54"/>
      <c r="K954" s="55"/>
      <c r="L954" s="42"/>
      <c r="M954" s="56"/>
      <c r="O954" s="33"/>
      <c r="P954" s="14"/>
      <c r="T954" s="14"/>
    </row>
    <row r="955" spans="2:20" ht="12.5">
      <c r="B955" s="14"/>
      <c r="C955" s="10"/>
      <c r="D955" s="10"/>
      <c r="E955" s="14"/>
      <c r="F955" s="14"/>
      <c r="G955" s="14"/>
      <c r="H955" s="53"/>
      <c r="I955" s="33"/>
      <c r="J955" s="54"/>
      <c r="K955" s="55"/>
      <c r="L955" s="42"/>
      <c r="M955" s="56"/>
      <c r="O955" s="33"/>
      <c r="P955" s="14"/>
      <c r="T955" s="14"/>
    </row>
    <row r="956" spans="2:20" ht="12.5">
      <c r="B956" s="14"/>
      <c r="C956" s="10"/>
      <c r="D956" s="10"/>
      <c r="E956" s="14"/>
      <c r="F956" s="14"/>
      <c r="G956" s="14"/>
      <c r="H956" s="53"/>
      <c r="I956" s="33"/>
      <c r="J956" s="54"/>
      <c r="K956" s="55"/>
      <c r="L956" s="42"/>
      <c r="M956" s="56"/>
      <c r="O956" s="33"/>
      <c r="P956" s="14"/>
      <c r="T956" s="14"/>
    </row>
    <row r="957" spans="2:20" ht="12.5">
      <c r="B957" s="14"/>
      <c r="C957" s="10"/>
      <c r="D957" s="10"/>
      <c r="E957" s="14"/>
      <c r="F957" s="14"/>
      <c r="G957" s="14"/>
      <c r="H957" s="53"/>
      <c r="I957" s="33"/>
      <c r="J957" s="54"/>
      <c r="K957" s="55"/>
      <c r="L957" s="42"/>
      <c r="M957" s="56"/>
      <c r="O957" s="33"/>
      <c r="P957" s="14"/>
      <c r="T957" s="14"/>
    </row>
  </sheetData>
  <autoFilter ref="A2:AE39" xr:uid="{00000000-0009-0000-0000-000001000000}">
    <sortState xmlns:xlrd2="http://schemas.microsoft.com/office/spreadsheetml/2017/richdata2" ref="A2:AE39">
      <sortCondition descending="1" ref="H2:H39"/>
      <sortCondition ref="Q2:Q39"/>
    </sortState>
  </autoFilter>
  <conditionalFormatting sqref="E4:E39">
    <cfRule type="colorScale" priority="1">
      <colorScale>
        <cfvo type="formula" val="0"/>
        <cfvo type="formula" val="1"/>
        <cfvo type="formula" val="25"/>
        <color rgb="FF57BB8A"/>
        <color rgb="FFFFFFFF"/>
        <color rgb="FFE67C73"/>
      </colorScale>
    </cfRule>
  </conditionalFormatting>
  <hyperlinks>
    <hyperlink ref="T16" r:id="rId1" location="gid=2041250499" xr:uid="{00000000-0004-0000-0100-000000000000}"/>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1001"/>
  <sheetViews>
    <sheetView workbookViewId="0"/>
  </sheetViews>
  <sheetFormatPr defaultColWidth="12.6328125" defaultRowHeight="15.75" customHeight="1"/>
  <cols>
    <col min="1" max="1" width="12.6328125" customWidth="1"/>
    <col min="2" max="2" width="19.453125" customWidth="1"/>
    <col min="3" max="3" width="34.6328125" customWidth="1"/>
    <col min="4" max="9" width="15.08984375" customWidth="1"/>
    <col min="10" max="10" width="16.7265625" customWidth="1"/>
  </cols>
  <sheetData>
    <row r="1" spans="1:10" ht="15.75" customHeight="1">
      <c r="A1" s="62"/>
      <c r="B1" s="62"/>
      <c r="C1" s="62" t="s">
        <v>170</v>
      </c>
      <c r="D1" s="63">
        <v>30</v>
      </c>
      <c r="E1" s="63">
        <v>28</v>
      </c>
      <c r="F1" s="64">
        <v>29</v>
      </c>
      <c r="G1" s="65"/>
      <c r="H1" s="65"/>
      <c r="I1" s="66"/>
      <c r="J1" s="67"/>
    </row>
    <row r="2" spans="1:10" ht="15.75" customHeight="1">
      <c r="A2" s="62" t="s">
        <v>171</v>
      </c>
      <c r="B2" s="62" t="s">
        <v>172</v>
      </c>
      <c r="C2" s="62" t="s">
        <v>173</v>
      </c>
      <c r="D2" s="65" t="s">
        <v>174</v>
      </c>
      <c r="E2" s="65" t="s">
        <v>175</v>
      </c>
      <c r="F2" s="66" t="s">
        <v>176</v>
      </c>
      <c r="G2" s="65" t="s">
        <v>177</v>
      </c>
      <c r="H2" s="65" t="s">
        <v>178</v>
      </c>
      <c r="I2" s="66" t="s">
        <v>179</v>
      </c>
      <c r="J2" s="67" t="s">
        <v>180</v>
      </c>
    </row>
    <row r="3" spans="1:10" ht="15.75" customHeight="1">
      <c r="A3" s="68" t="s">
        <v>181</v>
      </c>
      <c r="B3" s="68" t="s">
        <v>182</v>
      </c>
      <c r="C3" s="68" t="s">
        <v>71</v>
      </c>
      <c r="D3" s="69">
        <v>105000000</v>
      </c>
      <c r="E3" s="69">
        <v>146000000</v>
      </c>
      <c r="F3" s="70">
        <v>167000000</v>
      </c>
      <c r="G3" s="71">
        <v>30.92</v>
      </c>
      <c r="H3" s="71">
        <v>25.88</v>
      </c>
      <c r="I3" s="72">
        <v>23.89</v>
      </c>
      <c r="J3" s="73" t="b">
        <v>1</v>
      </c>
    </row>
    <row r="4" spans="1:10" ht="15.75" customHeight="1">
      <c r="A4" s="68" t="s">
        <v>181</v>
      </c>
      <c r="B4" s="68" t="s">
        <v>182</v>
      </c>
      <c r="C4" s="68" t="s">
        <v>47</v>
      </c>
      <c r="D4" s="69">
        <v>1147696</v>
      </c>
      <c r="E4" s="69">
        <v>20693163</v>
      </c>
      <c r="F4" s="70">
        <v>147000000</v>
      </c>
      <c r="G4" s="71">
        <v>0.34</v>
      </c>
      <c r="H4" s="71">
        <v>3.67</v>
      </c>
      <c r="I4" s="72">
        <v>21.11</v>
      </c>
      <c r="J4" s="73" t="b">
        <v>1</v>
      </c>
    </row>
    <row r="5" spans="1:10" ht="15.75" customHeight="1">
      <c r="A5" s="68" t="s">
        <v>181</v>
      </c>
      <c r="B5" s="68" t="s">
        <v>182</v>
      </c>
      <c r="C5" s="68" t="s">
        <v>51</v>
      </c>
      <c r="D5" s="69">
        <v>2504656</v>
      </c>
      <c r="E5" s="69">
        <v>44018964</v>
      </c>
      <c r="F5" s="70">
        <v>80864552</v>
      </c>
      <c r="G5" s="71">
        <v>0.74</v>
      </c>
      <c r="H5" s="71">
        <v>7.82</v>
      </c>
      <c r="I5" s="72">
        <v>11.58</v>
      </c>
      <c r="J5" s="73" t="b">
        <v>1</v>
      </c>
    </row>
    <row r="6" spans="1:10" ht="15.75" customHeight="1">
      <c r="A6" s="68" t="s">
        <v>181</v>
      </c>
      <c r="B6" s="68" t="s">
        <v>182</v>
      </c>
      <c r="C6" s="68" t="s">
        <v>56</v>
      </c>
      <c r="D6" s="69">
        <v>37618766</v>
      </c>
      <c r="E6" s="69">
        <v>50507375</v>
      </c>
      <c r="F6" s="70">
        <v>39788696</v>
      </c>
      <c r="G6" s="71">
        <v>11.05</v>
      </c>
      <c r="H6" s="71">
        <v>8.9700000000000006</v>
      </c>
      <c r="I6" s="72">
        <v>5.7</v>
      </c>
      <c r="J6" s="73" t="b">
        <v>1</v>
      </c>
    </row>
    <row r="7" spans="1:10" ht="15.75" customHeight="1">
      <c r="A7" s="68" t="s">
        <v>181</v>
      </c>
      <c r="B7" s="68" t="s">
        <v>182</v>
      </c>
      <c r="C7" s="68" t="s">
        <v>40</v>
      </c>
      <c r="D7" s="69">
        <v>33589626</v>
      </c>
      <c r="E7" s="69">
        <v>50396747</v>
      </c>
      <c r="F7" s="70">
        <v>37433891</v>
      </c>
      <c r="G7" s="71">
        <v>9.8699999999999992</v>
      </c>
      <c r="H7" s="71">
        <v>8.9499999999999993</v>
      </c>
      <c r="I7" s="72">
        <v>5.36</v>
      </c>
      <c r="J7" s="73"/>
    </row>
    <row r="8" spans="1:10" ht="15.75" customHeight="1">
      <c r="A8" s="68" t="s">
        <v>181</v>
      </c>
      <c r="B8" s="68" t="s">
        <v>182</v>
      </c>
      <c r="C8" s="68" t="s">
        <v>114</v>
      </c>
      <c r="D8" s="69">
        <v>27419067</v>
      </c>
      <c r="E8" s="69">
        <v>18295898</v>
      </c>
      <c r="F8" s="70">
        <v>36653474</v>
      </c>
      <c r="G8" s="71">
        <v>8.0500000000000007</v>
      </c>
      <c r="H8" s="71">
        <v>3.25</v>
      </c>
      <c r="I8" s="72">
        <v>5.25</v>
      </c>
      <c r="J8" s="73"/>
    </row>
    <row r="9" spans="1:10" ht="15.75" customHeight="1">
      <c r="A9" s="68" t="s">
        <v>181</v>
      </c>
      <c r="B9" s="68" t="s">
        <v>182</v>
      </c>
      <c r="C9" s="68" t="s">
        <v>116</v>
      </c>
      <c r="D9" s="69">
        <v>19200000</v>
      </c>
      <c r="E9" s="69">
        <v>55705945</v>
      </c>
      <c r="F9" s="70">
        <v>33644036</v>
      </c>
      <c r="G9" s="71">
        <v>5.64</v>
      </c>
      <c r="H9" s="71">
        <v>9.89</v>
      </c>
      <c r="I9" s="72">
        <v>4.82</v>
      </c>
      <c r="J9" s="73"/>
    </row>
    <row r="10" spans="1:10" ht="15.75" customHeight="1">
      <c r="A10" s="68" t="s">
        <v>181</v>
      </c>
      <c r="B10" s="68" t="s">
        <v>182</v>
      </c>
      <c r="C10" s="68" t="s">
        <v>94</v>
      </c>
      <c r="D10" s="69">
        <v>2994325</v>
      </c>
      <c r="E10" s="69">
        <v>13363862</v>
      </c>
      <c r="F10" s="70">
        <v>29010354</v>
      </c>
      <c r="G10" s="71">
        <v>0.88</v>
      </c>
      <c r="H10" s="71">
        <v>2.37</v>
      </c>
      <c r="I10" s="72">
        <v>4.16</v>
      </c>
      <c r="J10" s="73" t="b">
        <v>1</v>
      </c>
    </row>
    <row r="11" spans="1:10" ht="15.75" customHeight="1">
      <c r="A11" s="74" t="s">
        <v>181</v>
      </c>
      <c r="B11" s="74" t="s">
        <v>183</v>
      </c>
      <c r="C11" s="74" t="s">
        <v>44</v>
      </c>
      <c r="D11" s="69">
        <v>17627430</v>
      </c>
      <c r="E11" s="69">
        <v>28268062</v>
      </c>
      <c r="F11" s="70">
        <v>27983107</v>
      </c>
      <c r="G11" s="71">
        <v>5.18</v>
      </c>
      <c r="H11" s="71">
        <v>5.0199999999999996</v>
      </c>
      <c r="I11" s="72">
        <v>4.01</v>
      </c>
      <c r="J11" s="73"/>
    </row>
    <row r="12" spans="1:10" ht="15.75" customHeight="1">
      <c r="A12" s="68" t="s">
        <v>181</v>
      </c>
      <c r="B12" s="68" t="s">
        <v>182</v>
      </c>
      <c r="C12" s="68" t="s">
        <v>98</v>
      </c>
      <c r="D12" s="69">
        <v>2220666</v>
      </c>
      <c r="E12" s="69">
        <v>8555347</v>
      </c>
      <c r="F12" s="70">
        <v>15736075</v>
      </c>
      <c r="G12" s="71">
        <v>0.65</v>
      </c>
      <c r="H12" s="71">
        <v>1.52</v>
      </c>
      <c r="I12" s="72">
        <v>2.25</v>
      </c>
      <c r="J12" s="73" t="b">
        <v>1</v>
      </c>
    </row>
    <row r="13" spans="1:10" ht="15.75" customHeight="1">
      <c r="A13" s="68" t="s">
        <v>181</v>
      </c>
      <c r="B13" s="68" t="s">
        <v>182</v>
      </c>
      <c r="C13" s="68" t="s">
        <v>92</v>
      </c>
      <c r="D13" s="69">
        <v>24000</v>
      </c>
      <c r="E13" s="69">
        <v>6819774</v>
      </c>
      <c r="F13" s="70">
        <v>12643012</v>
      </c>
      <c r="G13" s="71">
        <v>0.01</v>
      </c>
      <c r="H13" s="71">
        <v>1.21</v>
      </c>
      <c r="I13" s="72">
        <v>1.81</v>
      </c>
      <c r="J13" s="73" t="b">
        <v>1</v>
      </c>
    </row>
    <row r="14" spans="1:10" ht="15.75" customHeight="1">
      <c r="A14" s="68" t="s">
        <v>181</v>
      </c>
      <c r="B14" s="68" t="s">
        <v>182</v>
      </c>
      <c r="C14" s="68" t="s">
        <v>125</v>
      </c>
      <c r="D14" s="69">
        <v>7641557</v>
      </c>
      <c r="E14" s="69">
        <v>8426879</v>
      </c>
      <c r="F14" s="70">
        <v>10864885</v>
      </c>
      <c r="G14" s="71">
        <v>2.2400000000000002</v>
      </c>
      <c r="H14" s="71">
        <v>1.5</v>
      </c>
      <c r="I14" s="72">
        <v>1.56</v>
      </c>
      <c r="J14" s="73"/>
    </row>
    <row r="15" spans="1:10" ht="15.75" customHeight="1">
      <c r="A15" s="68" t="s">
        <v>181</v>
      </c>
      <c r="B15" s="68" t="s">
        <v>182</v>
      </c>
      <c r="C15" s="68" t="s">
        <v>146</v>
      </c>
      <c r="D15" s="69">
        <v>9722895</v>
      </c>
      <c r="E15" s="69">
        <v>12731065</v>
      </c>
      <c r="F15" s="70">
        <v>8642166</v>
      </c>
      <c r="G15" s="71">
        <v>2.86</v>
      </c>
      <c r="H15" s="71">
        <v>2.2599999999999998</v>
      </c>
      <c r="I15" s="72">
        <v>1.24</v>
      </c>
      <c r="J15" s="73"/>
    </row>
    <row r="16" spans="1:10" ht="15.75" customHeight="1">
      <c r="A16" s="68" t="s">
        <v>181</v>
      </c>
      <c r="B16" s="68" t="s">
        <v>182</v>
      </c>
      <c r="C16" s="68" t="s">
        <v>105</v>
      </c>
      <c r="D16" s="69">
        <v>3925500</v>
      </c>
      <c r="E16" s="69">
        <v>4281020</v>
      </c>
      <c r="F16" s="70">
        <v>8568503</v>
      </c>
      <c r="G16" s="71">
        <v>1.1499999999999999</v>
      </c>
      <c r="H16" s="71">
        <v>0.76</v>
      </c>
      <c r="I16" s="72">
        <v>1.23</v>
      </c>
      <c r="J16" s="73"/>
    </row>
    <row r="17" spans="1:10" ht="15.75" customHeight="1">
      <c r="A17" s="68" t="s">
        <v>181</v>
      </c>
      <c r="B17" s="68" t="s">
        <v>182</v>
      </c>
      <c r="C17" s="68" t="s">
        <v>60</v>
      </c>
      <c r="D17" s="69">
        <v>3847471</v>
      </c>
      <c r="E17" s="69">
        <v>10435027</v>
      </c>
      <c r="F17" s="70">
        <v>8234206</v>
      </c>
      <c r="G17" s="71">
        <v>1.1299999999999999</v>
      </c>
      <c r="H17" s="71">
        <v>1.85</v>
      </c>
      <c r="I17" s="72">
        <v>1.18</v>
      </c>
      <c r="J17" s="73" t="b">
        <v>1</v>
      </c>
    </row>
    <row r="18" spans="1:10" ht="15.75" customHeight="1">
      <c r="A18" s="68" t="s">
        <v>181</v>
      </c>
      <c r="B18" s="68" t="s">
        <v>182</v>
      </c>
      <c r="C18" s="68" t="s">
        <v>63</v>
      </c>
      <c r="D18" s="69"/>
      <c r="E18" s="69">
        <v>0</v>
      </c>
      <c r="F18" s="70">
        <v>6404129</v>
      </c>
      <c r="G18" s="71"/>
      <c r="H18" s="71">
        <v>0</v>
      </c>
      <c r="I18" s="72">
        <v>0.92</v>
      </c>
      <c r="J18" s="73" t="b">
        <v>1</v>
      </c>
    </row>
    <row r="19" spans="1:10" ht="15.75" customHeight="1">
      <c r="A19" s="68" t="s">
        <v>181</v>
      </c>
      <c r="B19" s="68" t="s">
        <v>182</v>
      </c>
      <c r="C19" s="68" t="s">
        <v>84</v>
      </c>
      <c r="D19" s="69">
        <v>7939132</v>
      </c>
      <c r="E19" s="69">
        <v>7173956</v>
      </c>
      <c r="F19" s="70">
        <v>5301055</v>
      </c>
      <c r="G19" s="71">
        <v>2.33</v>
      </c>
      <c r="H19" s="71">
        <v>1.27</v>
      </c>
      <c r="I19" s="72">
        <v>0.76</v>
      </c>
      <c r="J19" s="73" t="b">
        <v>1</v>
      </c>
    </row>
    <row r="20" spans="1:10" ht="15.75" customHeight="1">
      <c r="A20" s="68" t="s">
        <v>181</v>
      </c>
      <c r="B20" s="68" t="s">
        <v>182</v>
      </c>
      <c r="C20" s="68" t="s">
        <v>108</v>
      </c>
      <c r="D20" s="69"/>
      <c r="E20" s="69">
        <v>24794137</v>
      </c>
      <c r="F20" s="70">
        <v>4577508</v>
      </c>
      <c r="G20" s="71"/>
      <c r="H20" s="71">
        <v>4.4000000000000004</v>
      </c>
      <c r="I20" s="72">
        <v>0.66</v>
      </c>
      <c r="J20" s="73"/>
    </row>
    <row r="21" spans="1:10" ht="15.75" customHeight="1">
      <c r="A21" s="68" t="s">
        <v>181</v>
      </c>
      <c r="B21" s="68" t="s">
        <v>182</v>
      </c>
      <c r="C21" s="68" t="s">
        <v>184</v>
      </c>
      <c r="D21" s="69"/>
      <c r="E21" s="69">
        <v>21384009</v>
      </c>
      <c r="F21" s="70">
        <v>3370000</v>
      </c>
      <c r="G21" s="71"/>
      <c r="H21" s="71">
        <v>3.8</v>
      </c>
      <c r="I21" s="72">
        <v>0.48</v>
      </c>
      <c r="J21" s="73"/>
    </row>
    <row r="22" spans="1:10" ht="14.5">
      <c r="A22" s="68" t="s">
        <v>181</v>
      </c>
      <c r="B22" s="68" t="s">
        <v>182</v>
      </c>
      <c r="C22" s="68" t="s">
        <v>102</v>
      </c>
      <c r="D22" s="69">
        <v>3275921</v>
      </c>
      <c r="E22" s="69">
        <v>2800592</v>
      </c>
      <c r="F22" s="70">
        <v>2976115</v>
      </c>
      <c r="G22" s="71">
        <v>0.96</v>
      </c>
      <c r="H22" s="71">
        <v>0.5</v>
      </c>
      <c r="I22" s="72">
        <v>0.43</v>
      </c>
      <c r="J22" s="73" t="b">
        <v>1</v>
      </c>
    </row>
    <row r="23" spans="1:10" ht="14.5">
      <c r="A23" s="68" t="s">
        <v>181</v>
      </c>
      <c r="B23" s="68" t="s">
        <v>182</v>
      </c>
      <c r="C23" s="68" t="s">
        <v>110</v>
      </c>
      <c r="D23" s="69">
        <v>2134016</v>
      </c>
      <c r="E23" s="69">
        <v>1133066</v>
      </c>
      <c r="F23" s="70">
        <v>2667651</v>
      </c>
      <c r="G23" s="71">
        <v>0.63</v>
      </c>
      <c r="H23" s="71">
        <v>0.2</v>
      </c>
      <c r="I23" s="72">
        <v>0.38</v>
      </c>
      <c r="J23" s="73" t="b">
        <v>1</v>
      </c>
    </row>
    <row r="24" spans="1:10" ht="14.5">
      <c r="A24" s="68" t="s">
        <v>181</v>
      </c>
      <c r="B24" s="68" t="s">
        <v>182</v>
      </c>
      <c r="C24" s="68" t="s">
        <v>82</v>
      </c>
      <c r="D24" s="69">
        <v>11944011</v>
      </c>
      <c r="E24" s="69">
        <v>7907482</v>
      </c>
      <c r="F24" s="70">
        <v>1965432</v>
      </c>
      <c r="G24" s="71">
        <v>3.51</v>
      </c>
      <c r="H24" s="71">
        <v>1.4</v>
      </c>
      <c r="I24" s="72">
        <v>0.28000000000000003</v>
      </c>
      <c r="J24" s="73" t="b">
        <v>1</v>
      </c>
    </row>
    <row r="25" spans="1:10" ht="14.5">
      <c r="A25" s="68" t="s">
        <v>181</v>
      </c>
      <c r="B25" s="68" t="s">
        <v>182</v>
      </c>
      <c r="C25" s="68" t="s">
        <v>67</v>
      </c>
      <c r="D25" s="69">
        <v>6785914</v>
      </c>
      <c r="E25" s="69">
        <v>4085356</v>
      </c>
      <c r="F25" s="70">
        <v>1763967</v>
      </c>
      <c r="G25" s="71">
        <v>1.99</v>
      </c>
      <c r="H25" s="71">
        <v>0.73</v>
      </c>
      <c r="I25" s="72">
        <v>0.25</v>
      </c>
      <c r="J25" s="73" t="b">
        <v>1</v>
      </c>
    </row>
    <row r="26" spans="1:10" ht="14.5">
      <c r="A26" s="68" t="s">
        <v>181</v>
      </c>
      <c r="B26" s="68" t="s">
        <v>182</v>
      </c>
      <c r="C26" s="68" t="s">
        <v>103</v>
      </c>
      <c r="D26" s="69">
        <v>934142</v>
      </c>
      <c r="E26" s="69">
        <v>0</v>
      </c>
      <c r="F26" s="70">
        <v>1557379</v>
      </c>
      <c r="G26" s="71">
        <v>0.27</v>
      </c>
      <c r="H26" s="71">
        <v>0</v>
      </c>
      <c r="I26" s="72">
        <v>0.22</v>
      </c>
      <c r="J26" s="73" t="b">
        <v>1</v>
      </c>
    </row>
    <row r="27" spans="1:10" ht="14.5">
      <c r="A27" s="68" t="s">
        <v>181</v>
      </c>
      <c r="B27" s="68" t="s">
        <v>182</v>
      </c>
      <c r="C27" s="68" t="s">
        <v>127</v>
      </c>
      <c r="D27" s="69">
        <v>1090231</v>
      </c>
      <c r="E27" s="69">
        <v>986882</v>
      </c>
      <c r="F27" s="70">
        <v>1555844</v>
      </c>
      <c r="G27" s="71">
        <v>0.32</v>
      </c>
      <c r="H27" s="71">
        <v>0.18</v>
      </c>
      <c r="I27" s="72">
        <v>0.22</v>
      </c>
      <c r="J27" s="73"/>
    </row>
    <row r="28" spans="1:10" ht="14.5">
      <c r="A28" s="68" t="s">
        <v>181</v>
      </c>
      <c r="B28" s="68" t="s">
        <v>182</v>
      </c>
      <c r="C28" s="68" t="s">
        <v>87</v>
      </c>
      <c r="D28" s="69"/>
      <c r="E28" s="69"/>
      <c r="F28" s="70">
        <v>962957</v>
      </c>
      <c r="G28" s="71"/>
      <c r="H28" s="71"/>
      <c r="I28" s="72">
        <v>0.14000000000000001</v>
      </c>
      <c r="J28" s="73" t="b">
        <v>1</v>
      </c>
    </row>
    <row r="29" spans="1:10" ht="14.5">
      <c r="A29" s="68" t="s">
        <v>181</v>
      </c>
      <c r="B29" s="68" t="s">
        <v>182</v>
      </c>
      <c r="C29" s="68" t="s">
        <v>73</v>
      </c>
      <c r="D29" s="69">
        <v>1648802</v>
      </c>
      <c r="E29" s="69">
        <v>1271059</v>
      </c>
      <c r="F29" s="70">
        <v>683613</v>
      </c>
      <c r="G29" s="71">
        <v>0.48</v>
      </c>
      <c r="H29" s="71">
        <v>0.23</v>
      </c>
      <c r="I29" s="72">
        <v>0.1</v>
      </c>
      <c r="J29" s="73" t="b">
        <v>1</v>
      </c>
    </row>
    <row r="30" spans="1:10" ht="14.5">
      <c r="A30" s="68" t="s">
        <v>181</v>
      </c>
      <c r="B30" s="68" t="s">
        <v>182</v>
      </c>
      <c r="C30" s="68" t="s">
        <v>139</v>
      </c>
      <c r="D30" s="69">
        <v>4143341</v>
      </c>
      <c r="E30" s="69">
        <v>102717</v>
      </c>
      <c r="F30" s="70">
        <v>98431</v>
      </c>
      <c r="G30" s="71">
        <v>1.22</v>
      </c>
      <c r="H30" s="71">
        <v>0.02</v>
      </c>
      <c r="I30" s="72">
        <v>0.01</v>
      </c>
      <c r="J30" s="73"/>
    </row>
    <row r="31" spans="1:10" ht="14.5">
      <c r="A31" s="68" t="s">
        <v>181</v>
      </c>
      <c r="B31" s="68" t="s">
        <v>182</v>
      </c>
      <c r="C31" s="68" t="s">
        <v>122</v>
      </c>
      <c r="D31" s="69">
        <v>150098.5</v>
      </c>
      <c r="E31" s="69">
        <v>91430.19</v>
      </c>
      <c r="F31" s="70">
        <v>11974.52</v>
      </c>
      <c r="G31" s="71">
        <v>0.04</v>
      </c>
      <c r="H31" s="71">
        <v>0.02</v>
      </c>
      <c r="I31" s="72">
        <v>0</v>
      </c>
      <c r="J31" s="73" t="b">
        <v>1</v>
      </c>
    </row>
    <row r="32" spans="1:10" ht="14.5">
      <c r="A32" s="68" t="s">
        <v>181</v>
      </c>
      <c r="B32" s="68" t="s">
        <v>182</v>
      </c>
      <c r="C32" s="68" t="s">
        <v>121</v>
      </c>
      <c r="D32" s="69">
        <v>157924</v>
      </c>
      <c r="E32" s="69">
        <v>0</v>
      </c>
      <c r="F32" s="70">
        <v>0</v>
      </c>
      <c r="G32" s="71">
        <v>0.05</v>
      </c>
      <c r="H32" s="71">
        <v>0</v>
      </c>
      <c r="I32" s="72">
        <v>0</v>
      </c>
      <c r="J32" s="73"/>
    </row>
    <row r="33" spans="1:10" ht="14.5">
      <c r="A33" s="74" t="s">
        <v>181</v>
      </c>
      <c r="B33" s="74" t="s">
        <v>185</v>
      </c>
      <c r="C33" s="74" t="s">
        <v>87</v>
      </c>
      <c r="D33" s="69">
        <v>3735892</v>
      </c>
      <c r="E33" s="69"/>
      <c r="F33" s="70"/>
      <c r="G33" s="71">
        <v>1.1000000000000001</v>
      </c>
      <c r="H33" s="71"/>
      <c r="I33" s="72"/>
      <c r="J33" s="73" t="b">
        <v>1</v>
      </c>
    </row>
    <row r="34" spans="1:10" ht="14.5">
      <c r="A34" s="68" t="s">
        <v>181</v>
      </c>
      <c r="B34" s="68" t="s">
        <v>182</v>
      </c>
      <c r="C34" s="68" t="s">
        <v>89</v>
      </c>
      <c r="D34" s="69"/>
      <c r="E34" s="69">
        <v>0</v>
      </c>
      <c r="F34" s="70"/>
      <c r="G34" s="71"/>
      <c r="H34" s="71">
        <v>0</v>
      </c>
      <c r="I34" s="72"/>
      <c r="J34" s="73" t="b">
        <v>1</v>
      </c>
    </row>
    <row r="35" spans="1:10" ht="14.5">
      <c r="A35" s="68" t="s">
        <v>181</v>
      </c>
      <c r="B35" s="68" t="s">
        <v>182</v>
      </c>
      <c r="C35" s="68" t="s">
        <v>137</v>
      </c>
      <c r="D35" s="69"/>
      <c r="E35" s="69"/>
      <c r="F35" s="70"/>
      <c r="G35" s="71"/>
      <c r="H35" s="71"/>
      <c r="I35" s="72"/>
      <c r="J35" s="73"/>
    </row>
    <row r="36" spans="1:10" ht="14.5">
      <c r="A36" s="68" t="s">
        <v>181</v>
      </c>
      <c r="B36" s="68" t="s">
        <v>182</v>
      </c>
      <c r="C36" s="68" t="s">
        <v>186</v>
      </c>
      <c r="D36" s="69"/>
      <c r="E36" s="69"/>
      <c r="F36" s="70"/>
      <c r="G36" s="71"/>
      <c r="H36" s="71"/>
      <c r="I36" s="72"/>
      <c r="J36" s="73"/>
    </row>
    <row r="37" spans="1:10" ht="14.5">
      <c r="A37" s="68" t="s">
        <v>181</v>
      </c>
      <c r="B37" s="68" t="s">
        <v>182</v>
      </c>
      <c r="C37" s="68" t="s">
        <v>187</v>
      </c>
      <c r="D37" s="69"/>
      <c r="E37" s="69">
        <v>1250990</v>
      </c>
      <c r="F37" s="70"/>
      <c r="G37" s="71"/>
      <c r="H37" s="71">
        <v>0.22</v>
      </c>
      <c r="I37" s="72"/>
      <c r="J37" s="73"/>
    </row>
    <row r="38" spans="1:10" ht="14.5">
      <c r="A38" s="68" t="s">
        <v>181</v>
      </c>
      <c r="B38" s="68" t="s">
        <v>182</v>
      </c>
      <c r="C38" s="68" t="s">
        <v>188</v>
      </c>
      <c r="D38" s="69">
        <v>20477000</v>
      </c>
      <c r="E38" s="69">
        <v>11979343</v>
      </c>
      <c r="F38" s="70"/>
      <c r="G38" s="71">
        <v>6.02</v>
      </c>
      <c r="H38" s="71">
        <v>2.13</v>
      </c>
      <c r="I38" s="72"/>
      <c r="J38" s="73"/>
    </row>
    <row r="39" spans="1:10" ht="14.5">
      <c r="A39" s="68" t="s">
        <v>181</v>
      </c>
      <c r="B39" s="68" t="s">
        <v>182</v>
      </c>
      <c r="C39" s="68" t="s">
        <v>142</v>
      </c>
      <c r="D39" s="69">
        <v>1280421</v>
      </c>
      <c r="E39" s="69"/>
      <c r="F39" s="70"/>
      <c r="G39" s="71">
        <v>0.38</v>
      </c>
      <c r="H39" s="71"/>
      <c r="I39" s="72"/>
      <c r="J39" s="73"/>
    </row>
    <row r="40" spans="1:10" ht="14.5">
      <c r="A40" s="74" t="s">
        <v>181</v>
      </c>
      <c r="B40" s="74" t="s">
        <v>183</v>
      </c>
      <c r="C40" s="74" t="s">
        <v>189</v>
      </c>
      <c r="D40" s="69"/>
      <c r="E40" s="69"/>
      <c r="F40" s="70"/>
      <c r="G40" s="71"/>
      <c r="H40" s="71"/>
      <c r="I40" s="72"/>
      <c r="J40" s="73"/>
    </row>
    <row r="41" spans="1:10" ht="14.5">
      <c r="A41" s="68" t="s">
        <v>181</v>
      </c>
      <c r="B41" s="68" t="s">
        <v>182</v>
      </c>
      <c r="C41" s="68" t="s">
        <v>132</v>
      </c>
      <c r="D41" s="69"/>
      <c r="E41" s="69"/>
      <c r="F41" s="70"/>
      <c r="G41" s="71"/>
      <c r="H41" s="71"/>
      <c r="I41" s="72"/>
      <c r="J41" s="73" t="b">
        <v>1</v>
      </c>
    </row>
    <row r="42" spans="1:10" ht="12.5">
      <c r="D42" s="75"/>
      <c r="E42" s="75"/>
      <c r="F42" s="75"/>
      <c r="G42" s="75"/>
      <c r="H42" s="75"/>
      <c r="I42" s="75"/>
      <c r="J42" s="75"/>
    </row>
    <row r="43" spans="1:10" ht="12.5">
      <c r="D43" s="75"/>
      <c r="E43" s="75"/>
      <c r="F43" s="75"/>
      <c r="G43" s="75"/>
      <c r="H43" s="75"/>
      <c r="I43" s="75"/>
      <c r="J43" s="75"/>
    </row>
    <row r="44" spans="1:10" ht="12.5">
      <c r="D44" s="75"/>
      <c r="E44" s="75"/>
      <c r="F44" s="75"/>
      <c r="G44" s="75"/>
      <c r="H44" s="75"/>
      <c r="I44" s="75"/>
      <c r="J44" s="75"/>
    </row>
    <row r="45" spans="1:10" ht="12.5">
      <c r="D45" s="75"/>
      <c r="E45" s="75"/>
      <c r="F45" s="75"/>
      <c r="G45" s="75"/>
      <c r="H45" s="75"/>
      <c r="I45" s="75"/>
      <c r="J45" s="75"/>
    </row>
    <row r="46" spans="1:10" ht="12.5">
      <c r="D46" s="75"/>
      <c r="E46" s="75"/>
      <c r="F46" s="75"/>
      <c r="G46" s="75"/>
      <c r="H46" s="75"/>
      <c r="I46" s="75"/>
      <c r="J46" s="75"/>
    </row>
    <row r="47" spans="1:10" ht="12.5">
      <c r="D47" s="75"/>
      <c r="E47" s="75"/>
      <c r="F47" s="75"/>
      <c r="G47" s="75"/>
      <c r="H47" s="75"/>
      <c r="I47" s="75"/>
      <c r="J47" s="75"/>
    </row>
    <row r="48" spans="1:10" ht="12.5">
      <c r="D48" s="75"/>
      <c r="E48" s="75"/>
      <c r="F48" s="75"/>
      <c r="G48" s="75"/>
      <c r="H48" s="75"/>
      <c r="I48" s="75"/>
      <c r="J48" s="75"/>
    </row>
    <row r="49" spans="4:10" ht="12.5">
      <c r="D49" s="75"/>
      <c r="E49" s="75"/>
      <c r="F49" s="75"/>
      <c r="G49" s="75"/>
      <c r="H49" s="75"/>
      <c r="I49" s="75"/>
      <c r="J49" s="75"/>
    </row>
    <row r="50" spans="4:10" ht="12.5">
      <c r="D50" s="75"/>
      <c r="E50" s="75"/>
      <c r="F50" s="75"/>
      <c r="G50" s="75"/>
      <c r="H50" s="75"/>
      <c r="I50" s="75"/>
      <c r="J50" s="75"/>
    </row>
    <row r="51" spans="4:10" ht="12.5">
      <c r="D51" s="75"/>
      <c r="E51" s="75"/>
      <c r="F51" s="75"/>
      <c r="G51" s="75"/>
      <c r="H51" s="75"/>
      <c r="I51" s="75"/>
      <c r="J51" s="75"/>
    </row>
    <row r="52" spans="4:10" ht="12.5">
      <c r="D52" s="75"/>
      <c r="E52" s="75"/>
      <c r="F52" s="75"/>
      <c r="G52" s="75"/>
      <c r="H52" s="75"/>
      <c r="I52" s="75"/>
      <c r="J52" s="75"/>
    </row>
    <row r="53" spans="4:10" ht="12.5">
      <c r="D53" s="75"/>
      <c r="E53" s="75"/>
      <c r="F53" s="75"/>
      <c r="G53" s="75"/>
      <c r="H53" s="75"/>
      <c r="I53" s="75"/>
      <c r="J53" s="75"/>
    </row>
    <row r="54" spans="4:10" ht="12.5">
      <c r="D54" s="75"/>
      <c r="E54" s="75"/>
      <c r="F54" s="75"/>
      <c r="G54" s="75"/>
      <c r="H54" s="75"/>
      <c r="I54" s="75"/>
      <c r="J54" s="75"/>
    </row>
    <row r="55" spans="4:10" ht="12.5">
      <c r="D55" s="75"/>
      <c r="E55" s="75"/>
      <c r="F55" s="75"/>
      <c r="G55" s="75"/>
      <c r="H55" s="75"/>
      <c r="I55" s="75"/>
      <c r="J55" s="75"/>
    </row>
    <row r="56" spans="4:10" ht="12.5">
      <c r="D56" s="75"/>
      <c r="E56" s="75"/>
      <c r="F56" s="75"/>
      <c r="G56" s="75"/>
      <c r="H56" s="75"/>
      <c r="I56" s="75"/>
      <c r="J56" s="75"/>
    </row>
    <row r="57" spans="4:10" ht="12.5">
      <c r="D57" s="75"/>
      <c r="E57" s="75"/>
      <c r="F57" s="75"/>
      <c r="G57" s="75"/>
      <c r="H57" s="75"/>
      <c r="I57" s="75"/>
      <c r="J57" s="75"/>
    </row>
    <row r="58" spans="4:10" ht="12.5">
      <c r="D58" s="75"/>
      <c r="E58" s="75"/>
      <c r="F58" s="75"/>
      <c r="G58" s="75"/>
      <c r="H58" s="75"/>
      <c r="I58" s="75"/>
      <c r="J58" s="75"/>
    </row>
    <row r="59" spans="4:10" ht="12.5">
      <c r="D59" s="75"/>
      <c r="E59" s="75"/>
      <c r="F59" s="75"/>
      <c r="G59" s="75"/>
      <c r="H59" s="75"/>
      <c r="I59" s="75"/>
      <c r="J59" s="75"/>
    </row>
    <row r="60" spans="4:10" ht="12.5">
      <c r="D60" s="75"/>
      <c r="E60" s="75"/>
      <c r="F60" s="75"/>
      <c r="G60" s="75"/>
      <c r="H60" s="75"/>
      <c r="I60" s="75"/>
      <c r="J60" s="75"/>
    </row>
    <row r="61" spans="4:10" ht="12.5">
      <c r="D61" s="75"/>
      <c r="E61" s="75"/>
      <c r="F61" s="75"/>
      <c r="G61" s="75"/>
      <c r="H61" s="75"/>
      <c r="I61" s="75"/>
      <c r="J61" s="75"/>
    </row>
    <row r="62" spans="4:10" ht="12.5">
      <c r="D62" s="75"/>
      <c r="E62" s="75"/>
      <c r="F62" s="75"/>
      <c r="G62" s="75"/>
      <c r="H62" s="75"/>
      <c r="I62" s="75"/>
      <c r="J62" s="75"/>
    </row>
    <row r="63" spans="4:10" ht="12.5">
      <c r="D63" s="75"/>
      <c r="E63" s="75"/>
      <c r="F63" s="75"/>
      <c r="G63" s="75"/>
      <c r="H63" s="75"/>
      <c r="I63" s="75"/>
      <c r="J63" s="75"/>
    </row>
    <row r="64" spans="4:10" ht="12.5">
      <c r="D64" s="75"/>
      <c r="E64" s="75"/>
      <c r="F64" s="75"/>
      <c r="G64" s="75"/>
      <c r="H64" s="75"/>
      <c r="I64" s="75"/>
      <c r="J64" s="75"/>
    </row>
    <row r="65" spans="4:10" ht="12.5">
      <c r="D65" s="75"/>
      <c r="E65" s="75"/>
      <c r="F65" s="75"/>
      <c r="G65" s="75"/>
      <c r="H65" s="75"/>
      <c r="I65" s="75"/>
      <c r="J65" s="75"/>
    </row>
    <row r="66" spans="4:10" ht="12.5">
      <c r="D66" s="75"/>
      <c r="E66" s="75"/>
      <c r="F66" s="75"/>
      <c r="G66" s="75"/>
      <c r="H66" s="75"/>
      <c r="I66" s="75"/>
      <c r="J66" s="75"/>
    </row>
    <row r="67" spans="4:10" ht="12.5">
      <c r="D67" s="75"/>
      <c r="E67" s="75"/>
      <c r="F67" s="75"/>
      <c r="G67" s="75"/>
      <c r="H67" s="75"/>
      <c r="I67" s="75"/>
      <c r="J67" s="75"/>
    </row>
    <row r="68" spans="4:10" ht="12.5">
      <c r="D68" s="75"/>
      <c r="E68" s="75"/>
      <c r="F68" s="75"/>
      <c r="G68" s="75"/>
      <c r="H68" s="75"/>
      <c r="I68" s="75"/>
      <c r="J68" s="75"/>
    </row>
    <row r="69" spans="4:10" ht="12.5">
      <c r="D69" s="75"/>
      <c r="E69" s="75"/>
      <c r="F69" s="75"/>
      <c r="G69" s="75"/>
      <c r="H69" s="75"/>
      <c r="I69" s="75"/>
      <c r="J69" s="75"/>
    </row>
    <row r="70" spans="4:10" ht="12.5">
      <c r="D70" s="75"/>
      <c r="E70" s="75"/>
      <c r="F70" s="75"/>
      <c r="G70" s="75"/>
      <c r="H70" s="75"/>
      <c r="I70" s="75"/>
      <c r="J70" s="75"/>
    </row>
    <row r="71" spans="4:10" ht="12.5">
      <c r="D71" s="75"/>
      <c r="E71" s="75"/>
      <c r="F71" s="75"/>
      <c r="G71" s="75"/>
      <c r="H71" s="75"/>
      <c r="I71" s="75"/>
      <c r="J71" s="75"/>
    </row>
    <row r="72" spans="4:10" ht="12.5">
      <c r="D72" s="75"/>
      <c r="E72" s="75"/>
      <c r="F72" s="75"/>
      <c r="G72" s="75"/>
      <c r="H72" s="75"/>
      <c r="I72" s="75"/>
      <c r="J72" s="75"/>
    </row>
    <row r="73" spans="4:10" ht="12.5">
      <c r="D73" s="75"/>
      <c r="E73" s="75"/>
      <c r="F73" s="75"/>
      <c r="G73" s="75"/>
      <c r="H73" s="75"/>
      <c r="I73" s="75"/>
      <c r="J73" s="75"/>
    </row>
    <row r="74" spans="4:10" ht="12.5">
      <c r="D74" s="75"/>
      <c r="E74" s="75"/>
      <c r="F74" s="75"/>
      <c r="G74" s="75"/>
      <c r="H74" s="75"/>
      <c r="I74" s="75"/>
      <c r="J74" s="75"/>
    </row>
    <row r="75" spans="4:10" ht="12.5">
      <c r="D75" s="75"/>
      <c r="E75" s="75"/>
      <c r="F75" s="75"/>
      <c r="G75" s="75"/>
      <c r="H75" s="75"/>
      <c r="I75" s="75"/>
      <c r="J75" s="75"/>
    </row>
    <row r="76" spans="4:10" ht="12.5">
      <c r="D76" s="75"/>
      <c r="E76" s="75"/>
      <c r="F76" s="75"/>
      <c r="G76" s="75"/>
      <c r="H76" s="75"/>
      <c r="I76" s="75"/>
      <c r="J76" s="75"/>
    </row>
    <row r="77" spans="4:10" ht="12.5">
      <c r="D77" s="75"/>
      <c r="E77" s="75"/>
      <c r="F77" s="75"/>
      <c r="G77" s="75"/>
      <c r="H77" s="75"/>
      <c r="I77" s="75"/>
      <c r="J77" s="75"/>
    </row>
    <row r="78" spans="4:10" ht="12.5">
      <c r="D78" s="75"/>
      <c r="E78" s="75"/>
      <c r="F78" s="75"/>
      <c r="G78" s="75"/>
      <c r="H78" s="75"/>
      <c r="I78" s="75"/>
      <c r="J78" s="75"/>
    </row>
    <row r="79" spans="4:10" ht="12.5">
      <c r="D79" s="75"/>
      <c r="E79" s="75"/>
      <c r="F79" s="75"/>
      <c r="G79" s="75"/>
      <c r="H79" s="75"/>
      <c r="I79" s="75"/>
      <c r="J79" s="75"/>
    </row>
    <row r="80" spans="4:10" ht="12.5">
      <c r="D80" s="75"/>
      <c r="E80" s="75"/>
      <c r="F80" s="75"/>
      <c r="G80" s="75"/>
      <c r="H80" s="75"/>
      <c r="I80" s="75"/>
      <c r="J80" s="75"/>
    </row>
    <row r="81" spans="4:10" ht="12.5">
      <c r="D81" s="75"/>
      <c r="E81" s="75"/>
      <c r="F81" s="75"/>
      <c r="G81" s="75"/>
      <c r="H81" s="75"/>
      <c r="I81" s="75"/>
      <c r="J81" s="75"/>
    </row>
    <row r="82" spans="4:10" ht="12.5">
      <c r="D82" s="75"/>
      <c r="E82" s="75"/>
      <c r="F82" s="75"/>
      <c r="G82" s="75"/>
      <c r="H82" s="75"/>
      <c r="I82" s="75"/>
      <c r="J82" s="75"/>
    </row>
    <row r="83" spans="4:10" ht="12.5">
      <c r="D83" s="75"/>
      <c r="E83" s="75"/>
      <c r="F83" s="75"/>
      <c r="G83" s="75"/>
      <c r="H83" s="75"/>
      <c r="I83" s="75"/>
      <c r="J83" s="75"/>
    </row>
    <row r="84" spans="4:10" ht="12.5">
      <c r="D84" s="75"/>
      <c r="E84" s="75"/>
      <c r="F84" s="75"/>
      <c r="G84" s="75"/>
      <c r="H84" s="75"/>
      <c r="I84" s="75"/>
      <c r="J84" s="75"/>
    </row>
    <row r="85" spans="4:10" ht="12.5">
      <c r="D85" s="75"/>
      <c r="E85" s="75"/>
      <c r="F85" s="75"/>
      <c r="G85" s="75"/>
      <c r="H85" s="75"/>
      <c r="I85" s="75"/>
      <c r="J85" s="75"/>
    </row>
    <row r="86" spans="4:10" ht="12.5">
      <c r="D86" s="75"/>
      <c r="E86" s="75"/>
      <c r="F86" s="75"/>
      <c r="G86" s="75"/>
      <c r="H86" s="75"/>
      <c r="I86" s="75"/>
      <c r="J86" s="75"/>
    </row>
    <row r="87" spans="4:10" ht="12.5">
      <c r="D87" s="75"/>
      <c r="E87" s="75"/>
      <c r="F87" s="75"/>
      <c r="G87" s="75"/>
      <c r="H87" s="75"/>
      <c r="I87" s="75"/>
      <c r="J87" s="75"/>
    </row>
    <row r="88" spans="4:10" ht="12.5">
      <c r="D88" s="75"/>
      <c r="E88" s="75"/>
      <c r="F88" s="75"/>
      <c r="G88" s="75"/>
      <c r="H88" s="75"/>
      <c r="I88" s="75"/>
      <c r="J88" s="75"/>
    </row>
    <row r="89" spans="4:10" ht="12.5">
      <c r="D89" s="75"/>
      <c r="E89" s="75"/>
      <c r="F89" s="75"/>
      <c r="G89" s="75"/>
      <c r="H89" s="75"/>
      <c r="I89" s="75"/>
      <c r="J89" s="75"/>
    </row>
    <row r="90" spans="4:10" ht="12.5">
      <c r="D90" s="75"/>
      <c r="E90" s="75"/>
      <c r="F90" s="75"/>
      <c r="G90" s="75"/>
      <c r="H90" s="75"/>
      <c r="I90" s="75"/>
      <c r="J90" s="75"/>
    </row>
    <row r="91" spans="4:10" ht="12.5">
      <c r="D91" s="75"/>
      <c r="E91" s="75"/>
      <c r="F91" s="75"/>
      <c r="G91" s="75"/>
      <c r="H91" s="75"/>
      <c r="I91" s="75"/>
      <c r="J91" s="75"/>
    </row>
    <row r="92" spans="4:10" ht="12.5">
      <c r="D92" s="75"/>
      <c r="E92" s="75"/>
      <c r="F92" s="75"/>
      <c r="G92" s="75"/>
      <c r="H92" s="75"/>
      <c r="I92" s="75"/>
      <c r="J92" s="75"/>
    </row>
    <row r="93" spans="4:10" ht="12.5">
      <c r="D93" s="75"/>
      <c r="E93" s="75"/>
      <c r="F93" s="75"/>
      <c r="G93" s="75"/>
      <c r="H93" s="75"/>
      <c r="I93" s="75"/>
      <c r="J93" s="75"/>
    </row>
    <row r="94" spans="4:10" ht="12.5">
      <c r="D94" s="75"/>
      <c r="E94" s="75"/>
      <c r="F94" s="75"/>
      <c r="G94" s="75"/>
      <c r="H94" s="75"/>
      <c r="I94" s="75"/>
      <c r="J94" s="75"/>
    </row>
    <row r="95" spans="4:10" ht="12.5">
      <c r="D95" s="75"/>
      <c r="E95" s="75"/>
      <c r="F95" s="75"/>
      <c r="G95" s="75"/>
      <c r="H95" s="75"/>
      <c r="I95" s="75"/>
      <c r="J95" s="75"/>
    </row>
    <row r="96" spans="4:10" ht="12.5">
      <c r="D96" s="75"/>
      <c r="E96" s="75"/>
      <c r="F96" s="75"/>
      <c r="G96" s="75"/>
      <c r="H96" s="75"/>
      <c r="I96" s="75"/>
      <c r="J96" s="75"/>
    </row>
    <row r="97" spans="4:10" ht="12.5">
      <c r="D97" s="75"/>
      <c r="E97" s="75"/>
      <c r="F97" s="75"/>
      <c r="G97" s="75"/>
      <c r="H97" s="75"/>
      <c r="I97" s="75"/>
      <c r="J97" s="75"/>
    </row>
    <row r="98" spans="4:10" ht="12.5">
      <c r="D98" s="75"/>
      <c r="E98" s="75"/>
      <c r="F98" s="75"/>
      <c r="G98" s="75"/>
      <c r="H98" s="75"/>
      <c r="I98" s="75"/>
      <c r="J98" s="75"/>
    </row>
    <row r="99" spans="4:10" ht="12.5">
      <c r="D99" s="75"/>
      <c r="E99" s="75"/>
      <c r="F99" s="75"/>
      <c r="G99" s="75"/>
      <c r="H99" s="75"/>
      <c r="I99" s="75"/>
      <c r="J99" s="75"/>
    </row>
    <row r="100" spans="4:10" ht="12.5">
      <c r="D100" s="75"/>
      <c r="E100" s="75"/>
      <c r="F100" s="75"/>
      <c r="G100" s="75"/>
      <c r="H100" s="75"/>
      <c r="I100" s="75"/>
      <c r="J100" s="75"/>
    </row>
    <row r="101" spans="4:10" ht="12.5">
      <c r="D101" s="75"/>
      <c r="E101" s="75"/>
      <c r="F101" s="75"/>
      <c r="G101" s="75"/>
      <c r="H101" s="75"/>
      <c r="I101" s="75"/>
      <c r="J101" s="75"/>
    </row>
    <row r="102" spans="4:10" ht="12.5">
      <c r="D102" s="75"/>
      <c r="E102" s="75"/>
      <c r="F102" s="75"/>
      <c r="G102" s="75"/>
      <c r="H102" s="75"/>
      <c r="I102" s="75"/>
      <c r="J102" s="75"/>
    </row>
    <row r="103" spans="4:10" ht="12.5">
      <c r="D103" s="75"/>
      <c r="E103" s="75"/>
      <c r="F103" s="75"/>
      <c r="G103" s="75"/>
      <c r="H103" s="75"/>
      <c r="I103" s="75"/>
      <c r="J103" s="75"/>
    </row>
    <row r="104" spans="4:10" ht="12.5">
      <c r="D104" s="75"/>
      <c r="E104" s="75"/>
      <c r="F104" s="75"/>
      <c r="G104" s="75"/>
      <c r="H104" s="75"/>
      <c r="I104" s="75"/>
      <c r="J104" s="75"/>
    </row>
    <row r="105" spans="4:10" ht="12.5">
      <c r="D105" s="75"/>
      <c r="E105" s="75"/>
      <c r="F105" s="75"/>
      <c r="G105" s="75"/>
      <c r="H105" s="75"/>
      <c r="I105" s="75"/>
      <c r="J105" s="75"/>
    </row>
    <row r="106" spans="4:10" ht="12.5">
      <c r="D106" s="75"/>
      <c r="E106" s="75"/>
      <c r="F106" s="75"/>
      <c r="G106" s="75"/>
      <c r="H106" s="75"/>
      <c r="I106" s="75"/>
      <c r="J106" s="75"/>
    </row>
    <row r="107" spans="4:10" ht="12.5">
      <c r="D107" s="75"/>
      <c r="E107" s="75"/>
      <c r="F107" s="75"/>
      <c r="G107" s="75"/>
      <c r="H107" s="75"/>
      <c r="I107" s="75"/>
      <c r="J107" s="75"/>
    </row>
    <row r="108" spans="4:10" ht="12.5">
      <c r="D108" s="75"/>
      <c r="E108" s="75"/>
      <c r="F108" s="75"/>
      <c r="G108" s="75"/>
      <c r="H108" s="75"/>
      <c r="I108" s="75"/>
      <c r="J108" s="75"/>
    </row>
    <row r="109" spans="4:10" ht="12.5">
      <c r="D109" s="75"/>
      <c r="E109" s="75"/>
      <c r="F109" s="75"/>
      <c r="G109" s="75"/>
      <c r="H109" s="75"/>
      <c r="I109" s="75"/>
      <c r="J109" s="75"/>
    </row>
    <row r="110" spans="4:10" ht="12.5">
      <c r="D110" s="75"/>
      <c r="E110" s="75"/>
      <c r="F110" s="75"/>
      <c r="G110" s="75"/>
      <c r="H110" s="75"/>
      <c r="I110" s="75"/>
      <c r="J110" s="75"/>
    </row>
    <row r="111" spans="4:10" ht="12.5">
      <c r="D111" s="75"/>
      <c r="E111" s="75"/>
      <c r="F111" s="75"/>
      <c r="G111" s="75"/>
      <c r="H111" s="75"/>
      <c r="I111" s="75"/>
      <c r="J111" s="75"/>
    </row>
    <row r="112" spans="4:10" ht="12.5">
      <c r="D112" s="75"/>
      <c r="E112" s="75"/>
      <c r="F112" s="75"/>
      <c r="G112" s="75"/>
      <c r="H112" s="75"/>
      <c r="I112" s="75"/>
      <c r="J112" s="75"/>
    </row>
    <row r="113" spans="4:10" ht="12.5">
      <c r="D113" s="75"/>
      <c r="E113" s="75"/>
      <c r="F113" s="75"/>
      <c r="G113" s="75"/>
      <c r="H113" s="75"/>
      <c r="I113" s="75"/>
      <c r="J113" s="75"/>
    </row>
    <row r="114" spans="4:10" ht="12.5">
      <c r="D114" s="75"/>
      <c r="E114" s="75"/>
      <c r="F114" s="75"/>
      <c r="G114" s="75"/>
      <c r="H114" s="75"/>
      <c r="I114" s="75"/>
      <c r="J114" s="75"/>
    </row>
    <row r="115" spans="4:10" ht="12.5">
      <c r="D115" s="75"/>
      <c r="E115" s="75"/>
      <c r="F115" s="75"/>
      <c r="G115" s="75"/>
      <c r="H115" s="75"/>
      <c r="I115" s="75"/>
      <c r="J115" s="75"/>
    </row>
    <row r="116" spans="4:10" ht="12.5">
      <c r="D116" s="75"/>
      <c r="E116" s="75"/>
      <c r="F116" s="75"/>
      <c r="G116" s="75"/>
      <c r="H116" s="75"/>
      <c r="I116" s="75"/>
      <c r="J116" s="75"/>
    </row>
    <row r="117" spans="4:10" ht="12.5">
      <c r="D117" s="75"/>
      <c r="E117" s="75"/>
      <c r="F117" s="75"/>
      <c r="G117" s="75"/>
      <c r="H117" s="75"/>
      <c r="I117" s="75"/>
      <c r="J117" s="75"/>
    </row>
    <row r="118" spans="4:10" ht="12.5">
      <c r="D118" s="75"/>
      <c r="E118" s="75"/>
      <c r="F118" s="75"/>
      <c r="G118" s="75"/>
      <c r="H118" s="75"/>
      <c r="I118" s="75"/>
      <c r="J118" s="75"/>
    </row>
    <row r="119" spans="4:10" ht="12.5">
      <c r="D119" s="75"/>
      <c r="E119" s="75"/>
      <c r="F119" s="75"/>
      <c r="G119" s="75"/>
      <c r="H119" s="75"/>
      <c r="I119" s="75"/>
      <c r="J119" s="75"/>
    </row>
    <row r="120" spans="4:10" ht="12.5">
      <c r="D120" s="75"/>
      <c r="E120" s="75"/>
      <c r="F120" s="75"/>
      <c r="G120" s="75"/>
      <c r="H120" s="75"/>
      <c r="I120" s="75"/>
      <c r="J120" s="75"/>
    </row>
    <row r="121" spans="4:10" ht="12.5">
      <c r="D121" s="75"/>
      <c r="E121" s="75"/>
      <c r="F121" s="75"/>
      <c r="G121" s="75"/>
      <c r="H121" s="75"/>
      <c r="I121" s="75"/>
      <c r="J121" s="75"/>
    </row>
    <row r="122" spans="4:10" ht="12.5">
      <c r="D122" s="75"/>
      <c r="E122" s="75"/>
      <c r="F122" s="75"/>
      <c r="G122" s="75"/>
      <c r="H122" s="75"/>
      <c r="I122" s="75"/>
      <c r="J122" s="75"/>
    </row>
    <row r="123" spans="4:10" ht="12.5">
      <c r="D123" s="75"/>
      <c r="E123" s="75"/>
      <c r="F123" s="75"/>
      <c r="G123" s="75"/>
      <c r="H123" s="75"/>
      <c r="I123" s="75"/>
      <c r="J123" s="75"/>
    </row>
    <row r="124" spans="4:10" ht="12.5">
      <c r="D124" s="75"/>
      <c r="E124" s="75"/>
      <c r="F124" s="75"/>
      <c r="G124" s="75"/>
      <c r="H124" s="75"/>
      <c r="I124" s="75"/>
      <c r="J124" s="75"/>
    </row>
    <row r="125" spans="4:10" ht="12.5">
      <c r="D125" s="75"/>
      <c r="E125" s="75"/>
      <c r="F125" s="75"/>
      <c r="G125" s="75"/>
      <c r="H125" s="75"/>
      <c r="I125" s="75"/>
      <c r="J125" s="75"/>
    </row>
    <row r="126" spans="4:10" ht="12.5">
      <c r="D126" s="75"/>
      <c r="E126" s="75"/>
      <c r="F126" s="75"/>
      <c r="G126" s="75"/>
      <c r="H126" s="75"/>
      <c r="I126" s="75"/>
      <c r="J126" s="75"/>
    </row>
    <row r="127" spans="4:10" ht="12.5">
      <c r="D127" s="75"/>
      <c r="E127" s="75"/>
      <c r="F127" s="75"/>
      <c r="G127" s="75"/>
      <c r="H127" s="75"/>
      <c r="I127" s="75"/>
      <c r="J127" s="75"/>
    </row>
    <row r="128" spans="4:10" ht="12.5">
      <c r="D128" s="75"/>
      <c r="E128" s="75"/>
      <c r="F128" s="75"/>
      <c r="G128" s="75"/>
      <c r="H128" s="75"/>
      <c r="I128" s="75"/>
      <c r="J128" s="75"/>
    </row>
    <row r="129" spans="4:10" ht="12.5">
      <c r="D129" s="75"/>
      <c r="E129" s="75"/>
      <c r="F129" s="75"/>
      <c r="G129" s="75"/>
      <c r="H129" s="75"/>
      <c r="I129" s="75"/>
      <c r="J129" s="75"/>
    </row>
    <row r="130" spans="4:10" ht="12.5">
      <c r="D130" s="75"/>
      <c r="E130" s="75"/>
      <c r="F130" s="75"/>
      <c r="G130" s="75"/>
      <c r="H130" s="75"/>
      <c r="I130" s="75"/>
      <c r="J130" s="75"/>
    </row>
    <row r="131" spans="4:10" ht="12.5">
      <c r="D131" s="75"/>
      <c r="E131" s="75"/>
      <c r="F131" s="75"/>
      <c r="G131" s="75"/>
      <c r="H131" s="75"/>
      <c r="I131" s="75"/>
      <c r="J131" s="75"/>
    </row>
    <row r="132" spans="4:10" ht="12.5">
      <c r="D132" s="75"/>
      <c r="E132" s="75"/>
      <c r="F132" s="75"/>
      <c r="G132" s="75"/>
      <c r="H132" s="75"/>
      <c r="I132" s="75"/>
      <c r="J132" s="75"/>
    </row>
    <row r="133" spans="4:10" ht="12.5">
      <c r="D133" s="75"/>
      <c r="E133" s="75"/>
      <c r="F133" s="75"/>
      <c r="G133" s="75"/>
      <c r="H133" s="75"/>
      <c r="I133" s="75"/>
      <c r="J133" s="75"/>
    </row>
    <row r="134" spans="4:10" ht="12.5">
      <c r="D134" s="75"/>
      <c r="E134" s="75"/>
      <c r="F134" s="75"/>
      <c r="G134" s="75"/>
      <c r="H134" s="75"/>
      <c r="I134" s="75"/>
      <c r="J134" s="75"/>
    </row>
    <row r="135" spans="4:10" ht="12.5">
      <c r="D135" s="75"/>
      <c r="E135" s="75"/>
      <c r="F135" s="75"/>
      <c r="G135" s="75"/>
      <c r="H135" s="75"/>
      <c r="I135" s="75"/>
      <c r="J135" s="75"/>
    </row>
    <row r="136" spans="4:10" ht="12.5">
      <c r="D136" s="75"/>
      <c r="E136" s="75"/>
      <c r="F136" s="75"/>
      <c r="G136" s="75"/>
      <c r="H136" s="75"/>
      <c r="I136" s="75"/>
      <c r="J136" s="75"/>
    </row>
    <row r="137" spans="4:10" ht="12.5">
      <c r="D137" s="75"/>
      <c r="E137" s="75"/>
      <c r="F137" s="75"/>
      <c r="G137" s="75"/>
      <c r="H137" s="75"/>
      <c r="I137" s="75"/>
      <c r="J137" s="75"/>
    </row>
    <row r="138" spans="4:10" ht="12.5">
      <c r="D138" s="75"/>
      <c r="E138" s="75"/>
      <c r="F138" s="75"/>
      <c r="G138" s="75"/>
      <c r="H138" s="75"/>
      <c r="I138" s="75"/>
      <c r="J138" s="75"/>
    </row>
    <row r="139" spans="4:10" ht="12.5">
      <c r="D139" s="75"/>
      <c r="E139" s="75"/>
      <c r="F139" s="75"/>
      <c r="G139" s="75"/>
      <c r="H139" s="75"/>
      <c r="I139" s="75"/>
      <c r="J139" s="75"/>
    </row>
    <row r="140" spans="4:10" ht="12.5">
      <c r="D140" s="75"/>
      <c r="E140" s="75"/>
      <c r="F140" s="75"/>
      <c r="G140" s="75"/>
      <c r="H140" s="75"/>
      <c r="I140" s="75"/>
      <c r="J140" s="75"/>
    </row>
    <row r="141" spans="4:10" ht="12.5">
      <c r="D141" s="75"/>
      <c r="E141" s="75"/>
      <c r="F141" s="75"/>
      <c r="G141" s="75"/>
      <c r="H141" s="75"/>
      <c r="I141" s="75"/>
      <c r="J141" s="75"/>
    </row>
    <row r="142" spans="4:10" ht="12.5">
      <c r="D142" s="75"/>
      <c r="E142" s="75"/>
      <c r="F142" s="75"/>
      <c r="G142" s="75"/>
      <c r="H142" s="75"/>
      <c r="I142" s="75"/>
      <c r="J142" s="75"/>
    </row>
    <row r="143" spans="4:10" ht="12.5">
      <c r="D143" s="75"/>
      <c r="E143" s="75"/>
      <c r="F143" s="75"/>
      <c r="G143" s="75"/>
      <c r="H143" s="75"/>
      <c r="I143" s="75"/>
      <c r="J143" s="75"/>
    </row>
    <row r="144" spans="4:10" ht="12.5">
      <c r="D144" s="75"/>
      <c r="E144" s="75"/>
      <c r="F144" s="75"/>
      <c r="G144" s="75"/>
      <c r="H144" s="75"/>
      <c r="I144" s="75"/>
      <c r="J144" s="75"/>
    </row>
    <row r="145" spans="4:10" ht="12.5">
      <c r="D145" s="75"/>
      <c r="E145" s="75"/>
      <c r="F145" s="75"/>
      <c r="G145" s="75"/>
      <c r="H145" s="75"/>
      <c r="I145" s="75"/>
      <c r="J145" s="75"/>
    </row>
    <row r="146" spans="4:10" ht="12.5">
      <c r="D146" s="75"/>
      <c r="E146" s="75"/>
      <c r="F146" s="75"/>
      <c r="G146" s="75"/>
      <c r="H146" s="75"/>
      <c r="I146" s="75"/>
      <c r="J146" s="75"/>
    </row>
    <row r="147" spans="4:10" ht="12.5">
      <c r="D147" s="75"/>
      <c r="E147" s="75"/>
      <c r="F147" s="75"/>
      <c r="G147" s="75"/>
      <c r="H147" s="75"/>
      <c r="I147" s="75"/>
      <c r="J147" s="75"/>
    </row>
    <row r="148" spans="4:10" ht="12.5">
      <c r="D148" s="75"/>
      <c r="E148" s="75"/>
      <c r="F148" s="75"/>
      <c r="G148" s="75"/>
      <c r="H148" s="75"/>
      <c r="I148" s="75"/>
      <c r="J148" s="75"/>
    </row>
    <row r="149" spans="4:10" ht="12.5">
      <c r="D149" s="75"/>
      <c r="E149" s="75"/>
      <c r="F149" s="75"/>
      <c r="G149" s="75"/>
      <c r="H149" s="75"/>
      <c r="I149" s="75"/>
      <c r="J149" s="75"/>
    </row>
    <row r="150" spans="4:10" ht="12.5">
      <c r="D150" s="75"/>
      <c r="E150" s="75"/>
      <c r="F150" s="75"/>
      <c r="G150" s="75"/>
      <c r="H150" s="75"/>
      <c r="I150" s="75"/>
      <c r="J150" s="75"/>
    </row>
    <row r="151" spans="4:10" ht="12.5">
      <c r="D151" s="75"/>
      <c r="E151" s="75"/>
      <c r="F151" s="75"/>
      <c r="G151" s="75"/>
      <c r="H151" s="75"/>
      <c r="I151" s="75"/>
      <c r="J151" s="75"/>
    </row>
    <row r="152" spans="4:10" ht="12.5">
      <c r="D152" s="75"/>
      <c r="E152" s="75"/>
      <c r="F152" s="75"/>
      <c r="G152" s="75"/>
      <c r="H152" s="75"/>
      <c r="I152" s="75"/>
      <c r="J152" s="75"/>
    </row>
    <row r="153" spans="4:10" ht="12.5">
      <c r="D153" s="75"/>
      <c r="E153" s="75"/>
      <c r="F153" s="75"/>
      <c r="G153" s="75"/>
      <c r="H153" s="75"/>
      <c r="I153" s="75"/>
      <c r="J153" s="75"/>
    </row>
    <row r="154" spans="4:10" ht="12.5">
      <c r="D154" s="75"/>
      <c r="E154" s="75"/>
      <c r="F154" s="75"/>
      <c r="G154" s="75"/>
      <c r="H154" s="75"/>
      <c r="I154" s="75"/>
      <c r="J154" s="75"/>
    </row>
    <row r="155" spans="4:10" ht="12.5">
      <c r="D155" s="75"/>
      <c r="E155" s="75"/>
      <c r="F155" s="75"/>
      <c r="G155" s="75"/>
      <c r="H155" s="75"/>
      <c r="I155" s="75"/>
      <c r="J155" s="75"/>
    </row>
    <row r="156" spans="4:10" ht="12.5">
      <c r="D156" s="75"/>
      <c r="E156" s="75"/>
      <c r="F156" s="75"/>
      <c r="G156" s="75"/>
      <c r="H156" s="75"/>
      <c r="I156" s="75"/>
      <c r="J156" s="75"/>
    </row>
    <row r="157" spans="4:10" ht="12.5">
      <c r="D157" s="75"/>
      <c r="E157" s="75"/>
      <c r="F157" s="75"/>
      <c r="G157" s="75"/>
      <c r="H157" s="75"/>
      <c r="I157" s="75"/>
      <c r="J157" s="75"/>
    </row>
    <row r="158" spans="4:10" ht="12.5">
      <c r="D158" s="75"/>
      <c r="E158" s="75"/>
      <c r="F158" s="75"/>
      <c r="G158" s="75"/>
      <c r="H158" s="75"/>
      <c r="I158" s="75"/>
      <c r="J158" s="75"/>
    </row>
    <row r="159" spans="4:10" ht="12.5">
      <c r="D159" s="75"/>
      <c r="E159" s="75"/>
      <c r="F159" s="75"/>
      <c r="G159" s="75"/>
      <c r="H159" s="75"/>
      <c r="I159" s="75"/>
      <c r="J159" s="75"/>
    </row>
    <row r="160" spans="4:10" ht="12.5">
      <c r="D160" s="75"/>
      <c r="E160" s="75"/>
      <c r="F160" s="75"/>
      <c r="G160" s="75"/>
      <c r="H160" s="75"/>
      <c r="I160" s="75"/>
      <c r="J160" s="75"/>
    </row>
    <row r="161" spans="4:10" ht="12.5">
      <c r="D161" s="75"/>
      <c r="E161" s="75"/>
      <c r="F161" s="75"/>
      <c r="G161" s="75"/>
      <c r="H161" s="75"/>
      <c r="I161" s="75"/>
      <c r="J161" s="75"/>
    </row>
    <row r="162" spans="4:10" ht="12.5">
      <c r="D162" s="75"/>
      <c r="E162" s="75"/>
      <c r="F162" s="75"/>
      <c r="G162" s="75"/>
      <c r="H162" s="75"/>
      <c r="I162" s="75"/>
      <c r="J162" s="75"/>
    </row>
    <row r="163" spans="4:10" ht="12.5">
      <c r="D163" s="75"/>
      <c r="E163" s="75"/>
      <c r="F163" s="75"/>
      <c r="G163" s="75"/>
      <c r="H163" s="75"/>
      <c r="I163" s="75"/>
      <c r="J163" s="75"/>
    </row>
    <row r="164" spans="4:10" ht="12.5">
      <c r="D164" s="75"/>
      <c r="E164" s="75"/>
      <c r="F164" s="75"/>
      <c r="G164" s="75"/>
      <c r="H164" s="75"/>
      <c r="I164" s="75"/>
      <c r="J164" s="75"/>
    </row>
    <row r="165" spans="4:10" ht="12.5">
      <c r="D165" s="75"/>
      <c r="E165" s="75"/>
      <c r="F165" s="75"/>
      <c r="G165" s="75"/>
      <c r="H165" s="75"/>
      <c r="I165" s="75"/>
      <c r="J165" s="75"/>
    </row>
    <row r="166" spans="4:10" ht="12.5">
      <c r="D166" s="75"/>
      <c r="E166" s="75"/>
      <c r="F166" s="75"/>
      <c r="G166" s="75"/>
      <c r="H166" s="75"/>
      <c r="I166" s="75"/>
      <c r="J166" s="75"/>
    </row>
    <row r="167" spans="4:10" ht="12.5">
      <c r="D167" s="75"/>
      <c r="E167" s="75"/>
      <c r="F167" s="75"/>
      <c r="G167" s="75"/>
      <c r="H167" s="75"/>
      <c r="I167" s="75"/>
      <c r="J167" s="75"/>
    </row>
    <row r="168" spans="4:10" ht="12.5">
      <c r="D168" s="75"/>
      <c r="E168" s="75"/>
      <c r="F168" s="75"/>
      <c r="G168" s="75"/>
      <c r="H168" s="75"/>
      <c r="I168" s="75"/>
      <c r="J168" s="75"/>
    </row>
    <row r="169" spans="4:10" ht="12.5">
      <c r="D169" s="75"/>
      <c r="E169" s="75"/>
      <c r="F169" s="75"/>
      <c r="G169" s="75"/>
      <c r="H169" s="75"/>
      <c r="I169" s="75"/>
      <c r="J169" s="75"/>
    </row>
    <row r="170" spans="4:10" ht="12.5">
      <c r="D170" s="75"/>
      <c r="E170" s="75"/>
      <c r="F170" s="75"/>
      <c r="G170" s="75"/>
      <c r="H170" s="75"/>
      <c r="I170" s="75"/>
      <c r="J170" s="75"/>
    </row>
    <row r="171" spans="4:10" ht="12.5">
      <c r="D171" s="75"/>
      <c r="E171" s="75"/>
      <c r="F171" s="75"/>
      <c r="G171" s="75"/>
      <c r="H171" s="75"/>
      <c r="I171" s="75"/>
      <c r="J171" s="75"/>
    </row>
    <row r="172" spans="4:10" ht="12.5">
      <c r="D172" s="75"/>
      <c r="E172" s="75"/>
      <c r="F172" s="75"/>
      <c r="G172" s="75"/>
      <c r="H172" s="75"/>
      <c r="I172" s="75"/>
      <c r="J172" s="75"/>
    </row>
    <row r="173" spans="4:10" ht="12.5">
      <c r="D173" s="75"/>
      <c r="E173" s="75"/>
      <c r="F173" s="75"/>
      <c r="G173" s="75"/>
      <c r="H173" s="75"/>
      <c r="I173" s="75"/>
      <c r="J173" s="75"/>
    </row>
    <row r="174" spans="4:10" ht="12.5">
      <c r="D174" s="75"/>
      <c r="E174" s="75"/>
      <c r="F174" s="75"/>
      <c r="G174" s="75"/>
      <c r="H174" s="75"/>
      <c r="I174" s="75"/>
      <c r="J174" s="75"/>
    </row>
    <row r="175" spans="4:10" ht="12.5">
      <c r="D175" s="75"/>
      <c r="E175" s="75"/>
      <c r="F175" s="75"/>
      <c r="G175" s="75"/>
      <c r="H175" s="75"/>
      <c r="I175" s="75"/>
      <c r="J175" s="75"/>
    </row>
    <row r="176" spans="4:10" ht="12.5">
      <c r="D176" s="75"/>
      <c r="E176" s="75"/>
      <c r="F176" s="75"/>
      <c r="G176" s="75"/>
      <c r="H176" s="75"/>
      <c r="I176" s="75"/>
      <c r="J176" s="75"/>
    </row>
    <row r="177" spans="4:10" ht="12.5">
      <c r="D177" s="75"/>
      <c r="E177" s="75"/>
      <c r="F177" s="75"/>
      <c r="G177" s="75"/>
      <c r="H177" s="75"/>
      <c r="I177" s="75"/>
      <c r="J177" s="75"/>
    </row>
    <row r="178" spans="4:10" ht="12.5">
      <c r="D178" s="75"/>
      <c r="E178" s="75"/>
      <c r="F178" s="75"/>
      <c r="G178" s="75"/>
      <c r="H178" s="75"/>
      <c r="I178" s="75"/>
      <c r="J178" s="75"/>
    </row>
    <row r="179" spans="4:10" ht="12.5">
      <c r="D179" s="75"/>
      <c r="E179" s="75"/>
      <c r="F179" s="75"/>
      <c r="G179" s="75"/>
      <c r="H179" s="75"/>
      <c r="I179" s="75"/>
      <c r="J179" s="75"/>
    </row>
    <row r="180" spans="4:10" ht="12.5">
      <c r="D180" s="75"/>
      <c r="E180" s="75"/>
      <c r="F180" s="75"/>
      <c r="G180" s="75"/>
      <c r="H180" s="75"/>
      <c r="I180" s="75"/>
      <c r="J180" s="75"/>
    </row>
    <row r="181" spans="4:10" ht="12.5">
      <c r="D181" s="75"/>
      <c r="E181" s="75"/>
      <c r="F181" s="75"/>
      <c r="G181" s="75"/>
      <c r="H181" s="75"/>
      <c r="I181" s="75"/>
      <c r="J181" s="75"/>
    </row>
    <row r="182" spans="4:10" ht="12.5">
      <c r="D182" s="75"/>
      <c r="E182" s="75"/>
      <c r="F182" s="75"/>
      <c r="G182" s="75"/>
      <c r="H182" s="75"/>
      <c r="I182" s="75"/>
      <c r="J182" s="75"/>
    </row>
    <row r="183" spans="4:10" ht="12.5">
      <c r="D183" s="75"/>
      <c r="E183" s="75"/>
      <c r="F183" s="75"/>
      <c r="G183" s="75"/>
      <c r="H183" s="75"/>
      <c r="I183" s="75"/>
      <c r="J183" s="75"/>
    </row>
    <row r="184" spans="4:10" ht="12.5">
      <c r="D184" s="75"/>
      <c r="E184" s="75"/>
      <c r="F184" s="75"/>
      <c r="G184" s="75"/>
      <c r="H184" s="75"/>
      <c r="I184" s="75"/>
      <c r="J184" s="75"/>
    </row>
    <row r="185" spans="4:10" ht="12.5">
      <c r="D185" s="75"/>
      <c r="E185" s="75"/>
      <c r="F185" s="75"/>
      <c r="G185" s="75"/>
      <c r="H185" s="75"/>
      <c r="I185" s="75"/>
      <c r="J185" s="75"/>
    </row>
    <row r="186" spans="4:10" ht="12.5">
      <c r="D186" s="75"/>
      <c r="E186" s="75"/>
      <c r="F186" s="75"/>
      <c r="G186" s="75"/>
      <c r="H186" s="75"/>
      <c r="I186" s="75"/>
      <c r="J186" s="75"/>
    </row>
    <row r="187" spans="4:10" ht="12.5">
      <c r="D187" s="75"/>
      <c r="E187" s="75"/>
      <c r="F187" s="75"/>
      <c r="G187" s="75"/>
      <c r="H187" s="75"/>
      <c r="I187" s="75"/>
      <c r="J187" s="75"/>
    </row>
    <row r="188" spans="4:10" ht="12.5">
      <c r="D188" s="75"/>
      <c r="E188" s="75"/>
      <c r="F188" s="75"/>
      <c r="G188" s="75"/>
      <c r="H188" s="75"/>
      <c r="I188" s="75"/>
      <c r="J188" s="75"/>
    </row>
    <row r="189" spans="4:10" ht="12.5">
      <c r="D189" s="75"/>
      <c r="E189" s="75"/>
      <c r="F189" s="75"/>
      <c r="G189" s="75"/>
      <c r="H189" s="75"/>
      <c r="I189" s="75"/>
      <c r="J189" s="75"/>
    </row>
    <row r="190" spans="4:10" ht="12.5">
      <c r="D190" s="75"/>
      <c r="E190" s="75"/>
      <c r="F190" s="75"/>
      <c r="G190" s="75"/>
      <c r="H190" s="75"/>
      <c r="I190" s="75"/>
      <c r="J190" s="75"/>
    </row>
    <row r="191" spans="4:10" ht="12.5">
      <c r="D191" s="75"/>
      <c r="E191" s="75"/>
      <c r="F191" s="75"/>
      <c r="G191" s="75"/>
      <c r="H191" s="75"/>
      <c r="I191" s="75"/>
      <c r="J191" s="75"/>
    </row>
    <row r="192" spans="4:10" ht="12.5">
      <c r="D192" s="75"/>
      <c r="E192" s="75"/>
      <c r="F192" s="75"/>
      <c r="G192" s="75"/>
      <c r="H192" s="75"/>
      <c r="I192" s="75"/>
      <c r="J192" s="75"/>
    </row>
    <row r="193" spans="4:10" ht="12.5">
      <c r="D193" s="75"/>
      <c r="E193" s="75"/>
      <c r="F193" s="75"/>
      <c r="G193" s="75"/>
      <c r="H193" s="75"/>
      <c r="I193" s="75"/>
      <c r="J193" s="75"/>
    </row>
    <row r="194" spans="4:10" ht="12.5">
      <c r="D194" s="75"/>
      <c r="E194" s="75"/>
      <c r="F194" s="75"/>
      <c r="G194" s="75"/>
      <c r="H194" s="75"/>
      <c r="I194" s="75"/>
      <c r="J194" s="75"/>
    </row>
    <row r="195" spans="4:10" ht="12.5">
      <c r="D195" s="75"/>
      <c r="E195" s="75"/>
      <c r="F195" s="75"/>
      <c r="G195" s="75"/>
      <c r="H195" s="75"/>
      <c r="I195" s="75"/>
      <c r="J195" s="75"/>
    </row>
    <row r="196" spans="4:10" ht="12.5">
      <c r="D196" s="75"/>
      <c r="E196" s="75"/>
      <c r="F196" s="75"/>
      <c r="G196" s="75"/>
      <c r="H196" s="75"/>
      <c r="I196" s="75"/>
      <c r="J196" s="75"/>
    </row>
    <row r="197" spans="4:10" ht="12.5">
      <c r="D197" s="75"/>
      <c r="E197" s="75"/>
      <c r="F197" s="75"/>
      <c r="G197" s="75"/>
      <c r="H197" s="75"/>
      <c r="I197" s="75"/>
      <c r="J197" s="75"/>
    </row>
    <row r="198" spans="4:10" ht="12.5">
      <c r="D198" s="75"/>
      <c r="E198" s="75"/>
      <c r="F198" s="75"/>
      <c r="G198" s="75"/>
      <c r="H198" s="75"/>
      <c r="I198" s="75"/>
      <c r="J198" s="75"/>
    </row>
    <row r="199" spans="4:10" ht="12.5">
      <c r="D199" s="75"/>
      <c r="E199" s="75"/>
      <c r="F199" s="75"/>
      <c r="G199" s="75"/>
      <c r="H199" s="75"/>
      <c r="I199" s="75"/>
      <c r="J199" s="75"/>
    </row>
    <row r="200" spans="4:10" ht="12.5">
      <c r="D200" s="75"/>
      <c r="E200" s="75"/>
      <c r="F200" s="75"/>
      <c r="G200" s="75"/>
      <c r="H200" s="75"/>
      <c r="I200" s="75"/>
      <c r="J200" s="75"/>
    </row>
    <row r="201" spans="4:10" ht="12.5">
      <c r="D201" s="75"/>
      <c r="E201" s="75"/>
      <c r="F201" s="75"/>
      <c r="G201" s="75"/>
      <c r="H201" s="75"/>
      <c r="I201" s="75"/>
      <c r="J201" s="75"/>
    </row>
    <row r="202" spans="4:10" ht="12.5">
      <c r="D202" s="75"/>
      <c r="E202" s="75"/>
      <c r="F202" s="75"/>
      <c r="G202" s="75"/>
      <c r="H202" s="75"/>
      <c r="I202" s="75"/>
      <c r="J202" s="75"/>
    </row>
    <row r="203" spans="4:10" ht="12.5">
      <c r="D203" s="75"/>
      <c r="E203" s="75"/>
      <c r="F203" s="75"/>
      <c r="G203" s="75"/>
      <c r="H203" s="75"/>
      <c r="I203" s="75"/>
      <c r="J203" s="75"/>
    </row>
    <row r="204" spans="4:10" ht="12.5">
      <c r="D204" s="75"/>
      <c r="E204" s="75"/>
      <c r="F204" s="75"/>
      <c r="G204" s="75"/>
      <c r="H204" s="75"/>
      <c r="I204" s="75"/>
      <c r="J204" s="75"/>
    </row>
    <row r="205" spans="4:10" ht="12.5">
      <c r="D205" s="75"/>
      <c r="E205" s="75"/>
      <c r="F205" s="75"/>
      <c r="G205" s="75"/>
      <c r="H205" s="75"/>
      <c r="I205" s="75"/>
      <c r="J205" s="75"/>
    </row>
    <row r="206" spans="4:10" ht="12.5">
      <c r="D206" s="75"/>
      <c r="E206" s="75"/>
      <c r="F206" s="75"/>
      <c r="G206" s="75"/>
      <c r="H206" s="75"/>
      <c r="I206" s="75"/>
      <c r="J206" s="75"/>
    </row>
    <row r="207" spans="4:10" ht="12.5">
      <c r="D207" s="75"/>
      <c r="E207" s="75"/>
      <c r="F207" s="75"/>
      <c r="G207" s="75"/>
      <c r="H207" s="75"/>
      <c r="I207" s="75"/>
      <c r="J207" s="75"/>
    </row>
    <row r="208" spans="4:10" ht="12.5">
      <c r="D208" s="75"/>
      <c r="E208" s="75"/>
      <c r="F208" s="75"/>
      <c r="G208" s="75"/>
      <c r="H208" s="75"/>
      <c r="I208" s="75"/>
      <c r="J208" s="75"/>
    </row>
    <row r="209" spans="4:10" ht="12.5">
      <c r="D209" s="75"/>
      <c r="E209" s="75"/>
      <c r="F209" s="75"/>
      <c r="G209" s="75"/>
      <c r="H209" s="75"/>
      <c r="I209" s="75"/>
      <c r="J209" s="75"/>
    </row>
    <row r="210" spans="4:10" ht="12.5">
      <c r="D210" s="75"/>
      <c r="E210" s="75"/>
      <c r="F210" s="75"/>
      <c r="G210" s="75"/>
      <c r="H210" s="75"/>
      <c r="I210" s="75"/>
      <c r="J210" s="75"/>
    </row>
    <row r="211" spans="4:10" ht="12.5">
      <c r="D211" s="75"/>
      <c r="E211" s="75"/>
      <c r="F211" s="75"/>
      <c r="G211" s="75"/>
      <c r="H211" s="75"/>
      <c r="I211" s="75"/>
      <c r="J211" s="75"/>
    </row>
    <row r="212" spans="4:10" ht="12.5">
      <c r="D212" s="75"/>
      <c r="E212" s="75"/>
      <c r="F212" s="75"/>
      <c r="G212" s="75"/>
      <c r="H212" s="75"/>
      <c r="I212" s="75"/>
      <c r="J212" s="75"/>
    </row>
    <row r="213" spans="4:10" ht="12.5">
      <c r="D213" s="75"/>
      <c r="E213" s="75"/>
      <c r="F213" s="75"/>
      <c r="G213" s="75"/>
      <c r="H213" s="75"/>
      <c r="I213" s="75"/>
      <c r="J213" s="75"/>
    </row>
    <row r="214" spans="4:10" ht="12.5">
      <c r="D214" s="75"/>
      <c r="E214" s="75"/>
      <c r="F214" s="75"/>
      <c r="G214" s="75"/>
      <c r="H214" s="75"/>
      <c r="I214" s="75"/>
      <c r="J214" s="75"/>
    </row>
    <row r="215" spans="4:10" ht="12.5">
      <c r="D215" s="75"/>
      <c r="E215" s="75"/>
      <c r="F215" s="75"/>
      <c r="G215" s="75"/>
      <c r="H215" s="75"/>
      <c r="I215" s="75"/>
      <c r="J215" s="75"/>
    </row>
    <row r="216" spans="4:10" ht="12.5">
      <c r="D216" s="75"/>
      <c r="E216" s="75"/>
      <c r="F216" s="75"/>
      <c r="G216" s="75"/>
      <c r="H216" s="75"/>
      <c r="I216" s="75"/>
      <c r="J216" s="75"/>
    </row>
    <row r="217" spans="4:10" ht="12.5">
      <c r="D217" s="75"/>
      <c r="E217" s="75"/>
      <c r="F217" s="75"/>
      <c r="G217" s="75"/>
      <c r="H217" s="75"/>
      <c r="I217" s="75"/>
      <c r="J217" s="75"/>
    </row>
    <row r="218" spans="4:10" ht="12.5">
      <c r="D218" s="75"/>
      <c r="E218" s="75"/>
      <c r="F218" s="75"/>
      <c r="G218" s="75"/>
      <c r="H218" s="75"/>
      <c r="I218" s="75"/>
      <c r="J218" s="75"/>
    </row>
    <row r="219" spans="4:10" ht="12.5">
      <c r="D219" s="75"/>
      <c r="E219" s="75"/>
      <c r="F219" s="75"/>
      <c r="G219" s="75"/>
      <c r="H219" s="75"/>
      <c r="I219" s="75"/>
      <c r="J219" s="75"/>
    </row>
    <row r="220" spans="4:10" ht="12.5">
      <c r="D220" s="75"/>
      <c r="E220" s="75"/>
      <c r="F220" s="75"/>
      <c r="G220" s="75"/>
      <c r="H220" s="75"/>
      <c r="I220" s="75"/>
      <c r="J220" s="75"/>
    </row>
    <row r="221" spans="4:10" ht="12.5">
      <c r="D221" s="75"/>
      <c r="E221" s="75"/>
      <c r="F221" s="75"/>
      <c r="G221" s="75"/>
      <c r="H221" s="75"/>
      <c r="I221" s="75"/>
      <c r="J221" s="75"/>
    </row>
    <row r="222" spans="4:10" ht="12.5">
      <c r="D222" s="75"/>
      <c r="E222" s="75"/>
      <c r="F222" s="75"/>
      <c r="G222" s="75"/>
      <c r="H222" s="75"/>
      <c r="I222" s="75"/>
      <c r="J222" s="75"/>
    </row>
    <row r="223" spans="4:10" ht="12.5">
      <c r="D223" s="75"/>
      <c r="E223" s="75"/>
      <c r="F223" s="75"/>
      <c r="G223" s="75"/>
      <c r="H223" s="75"/>
      <c r="I223" s="75"/>
      <c r="J223" s="75"/>
    </row>
    <row r="224" spans="4:10" ht="12.5">
      <c r="D224" s="75"/>
      <c r="E224" s="75"/>
      <c r="F224" s="75"/>
      <c r="G224" s="75"/>
      <c r="H224" s="75"/>
      <c r="I224" s="75"/>
      <c r="J224" s="75"/>
    </row>
    <row r="225" spans="4:10" ht="12.5">
      <c r="D225" s="75"/>
      <c r="E225" s="75"/>
      <c r="F225" s="75"/>
      <c r="G225" s="75"/>
      <c r="H225" s="75"/>
      <c r="I225" s="75"/>
      <c r="J225" s="75"/>
    </row>
    <row r="226" spans="4:10" ht="12.5">
      <c r="D226" s="75"/>
      <c r="E226" s="75"/>
      <c r="F226" s="75"/>
      <c r="G226" s="75"/>
      <c r="H226" s="75"/>
      <c r="I226" s="75"/>
      <c r="J226" s="75"/>
    </row>
    <row r="227" spans="4:10" ht="12.5">
      <c r="D227" s="75"/>
      <c r="E227" s="75"/>
      <c r="F227" s="75"/>
      <c r="G227" s="75"/>
      <c r="H227" s="75"/>
      <c r="I227" s="75"/>
      <c r="J227" s="75"/>
    </row>
    <row r="228" spans="4:10" ht="12.5">
      <c r="D228" s="75"/>
      <c r="E228" s="75"/>
      <c r="F228" s="75"/>
      <c r="G228" s="75"/>
      <c r="H228" s="75"/>
      <c r="I228" s="75"/>
      <c r="J228" s="75"/>
    </row>
    <row r="229" spans="4:10" ht="12.5">
      <c r="D229" s="75"/>
      <c r="E229" s="75"/>
      <c r="F229" s="75"/>
      <c r="G229" s="75"/>
      <c r="H229" s="75"/>
      <c r="I229" s="75"/>
      <c r="J229" s="75"/>
    </row>
    <row r="230" spans="4:10" ht="12.5">
      <c r="D230" s="75"/>
      <c r="E230" s="75"/>
      <c r="F230" s="75"/>
      <c r="G230" s="75"/>
      <c r="H230" s="75"/>
      <c r="I230" s="75"/>
      <c r="J230" s="75"/>
    </row>
    <row r="231" spans="4:10" ht="12.5">
      <c r="D231" s="75"/>
      <c r="E231" s="75"/>
      <c r="F231" s="75"/>
      <c r="G231" s="75"/>
      <c r="H231" s="75"/>
      <c r="I231" s="75"/>
      <c r="J231" s="75"/>
    </row>
    <row r="232" spans="4:10" ht="12.5">
      <c r="D232" s="75"/>
      <c r="E232" s="75"/>
      <c r="F232" s="75"/>
      <c r="G232" s="75"/>
      <c r="H232" s="75"/>
      <c r="I232" s="75"/>
      <c r="J232" s="75"/>
    </row>
    <row r="233" spans="4:10" ht="12.5">
      <c r="D233" s="75"/>
      <c r="E233" s="75"/>
      <c r="F233" s="75"/>
      <c r="G233" s="75"/>
      <c r="H233" s="75"/>
      <c r="I233" s="75"/>
      <c r="J233" s="75"/>
    </row>
    <row r="234" spans="4:10" ht="12.5">
      <c r="D234" s="75"/>
      <c r="E234" s="75"/>
      <c r="F234" s="75"/>
      <c r="G234" s="75"/>
      <c r="H234" s="75"/>
      <c r="I234" s="75"/>
      <c r="J234" s="75"/>
    </row>
    <row r="235" spans="4:10" ht="12.5">
      <c r="D235" s="75"/>
      <c r="E235" s="75"/>
      <c r="F235" s="75"/>
      <c r="G235" s="75"/>
      <c r="H235" s="75"/>
      <c r="I235" s="75"/>
      <c r="J235" s="75"/>
    </row>
    <row r="236" spans="4:10" ht="12.5">
      <c r="D236" s="75"/>
      <c r="E236" s="75"/>
      <c r="F236" s="75"/>
      <c r="G236" s="75"/>
      <c r="H236" s="75"/>
      <c r="I236" s="75"/>
      <c r="J236" s="75"/>
    </row>
    <row r="237" spans="4:10" ht="12.5">
      <c r="D237" s="75"/>
      <c r="E237" s="75"/>
      <c r="F237" s="75"/>
      <c r="G237" s="75"/>
      <c r="H237" s="75"/>
      <c r="I237" s="75"/>
      <c r="J237" s="75"/>
    </row>
    <row r="238" spans="4:10" ht="12.5">
      <c r="D238" s="75"/>
      <c r="E238" s="75"/>
      <c r="F238" s="75"/>
      <c r="G238" s="75"/>
      <c r="H238" s="75"/>
      <c r="I238" s="75"/>
      <c r="J238" s="75"/>
    </row>
    <row r="239" spans="4:10" ht="12.5">
      <c r="D239" s="75"/>
      <c r="E239" s="75"/>
      <c r="F239" s="75"/>
      <c r="G239" s="75"/>
      <c r="H239" s="75"/>
      <c r="I239" s="75"/>
      <c r="J239" s="75"/>
    </row>
    <row r="240" spans="4:10" ht="12.5">
      <c r="D240" s="75"/>
      <c r="E240" s="75"/>
      <c r="F240" s="75"/>
      <c r="G240" s="75"/>
      <c r="H240" s="75"/>
      <c r="I240" s="75"/>
      <c r="J240" s="75"/>
    </row>
    <row r="241" spans="4:10" ht="12.5">
      <c r="D241" s="75"/>
      <c r="E241" s="75"/>
      <c r="F241" s="75"/>
      <c r="G241" s="75"/>
      <c r="H241" s="75"/>
      <c r="I241" s="75"/>
      <c r="J241" s="75"/>
    </row>
    <row r="242" spans="4:10" ht="12.5">
      <c r="D242" s="75"/>
      <c r="E242" s="75"/>
      <c r="F242" s="75"/>
      <c r="G242" s="75"/>
      <c r="H242" s="75"/>
      <c r="I242" s="75"/>
      <c r="J242" s="75"/>
    </row>
    <row r="243" spans="4:10" ht="12.5">
      <c r="D243" s="75"/>
      <c r="E243" s="75"/>
      <c r="F243" s="75"/>
      <c r="G243" s="75"/>
      <c r="H243" s="75"/>
      <c r="I243" s="75"/>
      <c r="J243" s="75"/>
    </row>
    <row r="244" spans="4:10" ht="12.5">
      <c r="D244" s="75"/>
      <c r="E244" s="75"/>
      <c r="F244" s="75"/>
      <c r="G244" s="75"/>
      <c r="H244" s="75"/>
      <c r="I244" s="75"/>
      <c r="J244" s="75"/>
    </row>
    <row r="245" spans="4:10" ht="12.5">
      <c r="D245" s="75"/>
      <c r="E245" s="75"/>
      <c r="F245" s="75"/>
      <c r="G245" s="75"/>
      <c r="H245" s="75"/>
      <c r="I245" s="75"/>
      <c r="J245" s="75"/>
    </row>
    <row r="246" spans="4:10" ht="12.5">
      <c r="D246" s="75"/>
      <c r="E246" s="75"/>
      <c r="F246" s="75"/>
      <c r="G246" s="75"/>
      <c r="H246" s="75"/>
      <c r="I246" s="75"/>
      <c r="J246" s="75"/>
    </row>
    <row r="247" spans="4:10" ht="12.5">
      <c r="D247" s="75"/>
      <c r="E247" s="75"/>
      <c r="F247" s="75"/>
      <c r="G247" s="75"/>
      <c r="H247" s="75"/>
      <c r="I247" s="75"/>
      <c r="J247" s="75"/>
    </row>
    <row r="248" spans="4:10" ht="12.5">
      <c r="D248" s="75"/>
      <c r="E248" s="75"/>
      <c r="F248" s="75"/>
      <c r="G248" s="75"/>
      <c r="H248" s="75"/>
      <c r="I248" s="75"/>
      <c r="J248" s="75"/>
    </row>
    <row r="249" spans="4:10" ht="12.5">
      <c r="D249" s="75"/>
      <c r="E249" s="75"/>
      <c r="F249" s="75"/>
      <c r="G249" s="75"/>
      <c r="H249" s="75"/>
      <c r="I249" s="75"/>
      <c r="J249" s="75"/>
    </row>
    <row r="250" spans="4:10" ht="12.5">
      <c r="D250" s="75"/>
      <c r="E250" s="75"/>
      <c r="F250" s="75"/>
      <c r="G250" s="75"/>
      <c r="H250" s="75"/>
      <c r="I250" s="75"/>
      <c r="J250" s="75"/>
    </row>
    <row r="251" spans="4:10" ht="12.5">
      <c r="D251" s="75"/>
      <c r="E251" s="75"/>
      <c r="F251" s="75"/>
      <c r="G251" s="75"/>
      <c r="H251" s="75"/>
      <c r="I251" s="75"/>
      <c r="J251" s="75"/>
    </row>
    <row r="252" spans="4:10" ht="12.5">
      <c r="D252" s="75"/>
      <c r="E252" s="75"/>
      <c r="F252" s="75"/>
      <c r="G252" s="75"/>
      <c r="H252" s="75"/>
      <c r="I252" s="75"/>
      <c r="J252" s="75"/>
    </row>
    <row r="253" spans="4:10" ht="12.5">
      <c r="D253" s="75"/>
      <c r="E253" s="75"/>
      <c r="F253" s="75"/>
      <c r="G253" s="75"/>
      <c r="H253" s="75"/>
      <c r="I253" s="75"/>
      <c r="J253" s="75"/>
    </row>
    <row r="254" spans="4:10" ht="12.5">
      <c r="D254" s="75"/>
      <c r="E254" s="75"/>
      <c r="F254" s="75"/>
      <c r="G254" s="75"/>
      <c r="H254" s="75"/>
      <c r="I254" s="75"/>
      <c r="J254" s="75"/>
    </row>
    <row r="255" spans="4:10" ht="12.5">
      <c r="D255" s="75"/>
      <c r="E255" s="75"/>
      <c r="F255" s="75"/>
      <c r="G255" s="75"/>
      <c r="H255" s="75"/>
      <c r="I255" s="75"/>
      <c r="J255" s="75"/>
    </row>
    <row r="256" spans="4:10" ht="12.5">
      <c r="D256" s="75"/>
      <c r="E256" s="75"/>
      <c r="F256" s="75"/>
      <c r="G256" s="75"/>
      <c r="H256" s="75"/>
      <c r="I256" s="75"/>
      <c r="J256" s="75"/>
    </row>
    <row r="257" spans="4:10" ht="12.5">
      <c r="D257" s="75"/>
      <c r="E257" s="75"/>
      <c r="F257" s="75"/>
      <c r="G257" s="75"/>
      <c r="H257" s="75"/>
      <c r="I257" s="75"/>
      <c r="J257" s="75"/>
    </row>
    <row r="258" spans="4:10" ht="12.5">
      <c r="D258" s="75"/>
      <c r="E258" s="75"/>
      <c r="F258" s="75"/>
      <c r="G258" s="75"/>
      <c r="H258" s="75"/>
      <c r="I258" s="75"/>
      <c r="J258" s="75"/>
    </row>
    <row r="259" spans="4:10" ht="12.5">
      <c r="D259" s="75"/>
      <c r="E259" s="75"/>
      <c r="F259" s="75"/>
      <c r="G259" s="75"/>
      <c r="H259" s="75"/>
      <c r="I259" s="75"/>
      <c r="J259" s="75"/>
    </row>
    <row r="260" spans="4:10" ht="12.5">
      <c r="D260" s="75"/>
      <c r="E260" s="75"/>
      <c r="F260" s="75"/>
      <c r="G260" s="75"/>
      <c r="H260" s="75"/>
      <c r="I260" s="75"/>
      <c r="J260" s="75"/>
    </row>
    <row r="261" spans="4:10" ht="12.5">
      <c r="D261" s="75"/>
      <c r="E261" s="75"/>
      <c r="F261" s="75"/>
      <c r="G261" s="75"/>
      <c r="H261" s="75"/>
      <c r="I261" s="75"/>
      <c r="J261" s="75"/>
    </row>
    <row r="262" spans="4:10" ht="12.5">
      <c r="D262" s="75"/>
      <c r="E262" s="75"/>
      <c r="F262" s="75"/>
      <c r="G262" s="75"/>
      <c r="H262" s="75"/>
      <c r="I262" s="75"/>
      <c r="J262" s="75"/>
    </row>
    <row r="263" spans="4:10" ht="12.5">
      <c r="D263" s="75"/>
      <c r="E263" s="75"/>
      <c r="F263" s="75"/>
      <c r="G263" s="75"/>
      <c r="H263" s="75"/>
      <c r="I263" s="75"/>
      <c r="J263" s="75"/>
    </row>
    <row r="264" spans="4:10" ht="12.5">
      <c r="D264" s="75"/>
      <c r="E264" s="75"/>
      <c r="F264" s="75"/>
      <c r="G264" s="75"/>
      <c r="H264" s="75"/>
      <c r="I264" s="75"/>
      <c r="J264" s="75"/>
    </row>
    <row r="265" spans="4:10" ht="12.5">
      <c r="D265" s="75"/>
      <c r="E265" s="75"/>
      <c r="F265" s="75"/>
      <c r="G265" s="75"/>
      <c r="H265" s="75"/>
      <c r="I265" s="75"/>
      <c r="J265" s="75"/>
    </row>
    <row r="266" spans="4:10" ht="12.5">
      <c r="D266" s="75"/>
      <c r="E266" s="75"/>
      <c r="F266" s="75"/>
      <c r="G266" s="75"/>
      <c r="H266" s="75"/>
      <c r="I266" s="75"/>
      <c r="J266" s="75"/>
    </row>
    <row r="267" spans="4:10" ht="12.5">
      <c r="D267" s="75"/>
      <c r="E267" s="75"/>
      <c r="F267" s="75"/>
      <c r="G267" s="75"/>
      <c r="H267" s="75"/>
      <c r="I267" s="75"/>
      <c r="J267" s="75"/>
    </row>
    <row r="268" spans="4:10" ht="12.5">
      <c r="D268" s="75"/>
      <c r="E268" s="75"/>
      <c r="F268" s="75"/>
      <c r="G268" s="75"/>
      <c r="H268" s="75"/>
      <c r="I268" s="75"/>
      <c r="J268" s="75"/>
    </row>
    <row r="269" spans="4:10" ht="12.5">
      <c r="D269" s="75"/>
      <c r="E269" s="75"/>
      <c r="F269" s="75"/>
      <c r="G269" s="75"/>
      <c r="H269" s="75"/>
      <c r="I269" s="75"/>
      <c r="J269" s="75"/>
    </row>
    <row r="270" spans="4:10" ht="12.5">
      <c r="D270" s="75"/>
      <c r="E270" s="75"/>
      <c r="F270" s="75"/>
      <c r="G270" s="75"/>
      <c r="H270" s="75"/>
      <c r="I270" s="75"/>
      <c r="J270" s="75"/>
    </row>
    <row r="271" spans="4:10" ht="12.5">
      <c r="D271" s="75"/>
      <c r="E271" s="75"/>
      <c r="F271" s="75"/>
      <c r="G271" s="75"/>
      <c r="H271" s="75"/>
      <c r="I271" s="75"/>
      <c r="J271" s="75"/>
    </row>
    <row r="272" spans="4:10" ht="12.5">
      <c r="D272" s="75"/>
      <c r="E272" s="75"/>
      <c r="F272" s="75"/>
      <c r="G272" s="75"/>
      <c r="H272" s="75"/>
      <c r="I272" s="75"/>
      <c r="J272" s="75"/>
    </row>
    <row r="273" spans="4:10" ht="12.5">
      <c r="D273" s="75"/>
      <c r="E273" s="75"/>
      <c r="F273" s="75"/>
      <c r="G273" s="75"/>
      <c r="H273" s="75"/>
      <c r="I273" s="75"/>
      <c r="J273" s="75"/>
    </row>
    <row r="274" spans="4:10" ht="12.5">
      <c r="D274" s="75"/>
      <c r="E274" s="75"/>
      <c r="F274" s="75"/>
      <c r="G274" s="75"/>
      <c r="H274" s="75"/>
      <c r="I274" s="75"/>
      <c r="J274" s="75"/>
    </row>
    <row r="275" spans="4:10" ht="12.5">
      <c r="D275" s="75"/>
      <c r="E275" s="75"/>
      <c r="F275" s="75"/>
      <c r="G275" s="75"/>
      <c r="H275" s="75"/>
      <c r="I275" s="75"/>
      <c r="J275" s="75"/>
    </row>
    <row r="276" spans="4:10" ht="12.5">
      <c r="D276" s="75"/>
      <c r="E276" s="75"/>
      <c r="F276" s="75"/>
      <c r="G276" s="75"/>
      <c r="H276" s="75"/>
      <c r="I276" s="75"/>
      <c r="J276" s="75"/>
    </row>
    <row r="277" spans="4:10" ht="12.5">
      <c r="D277" s="75"/>
      <c r="E277" s="75"/>
      <c r="F277" s="75"/>
      <c r="G277" s="75"/>
      <c r="H277" s="75"/>
      <c r="I277" s="75"/>
      <c r="J277" s="75"/>
    </row>
    <row r="278" spans="4:10" ht="12.5">
      <c r="D278" s="75"/>
      <c r="E278" s="75"/>
      <c r="F278" s="75"/>
      <c r="G278" s="75"/>
      <c r="H278" s="75"/>
      <c r="I278" s="75"/>
      <c r="J278" s="75"/>
    </row>
    <row r="279" spans="4:10" ht="12.5">
      <c r="D279" s="75"/>
      <c r="E279" s="75"/>
      <c r="F279" s="75"/>
      <c r="G279" s="75"/>
      <c r="H279" s="75"/>
      <c r="I279" s="75"/>
      <c r="J279" s="75"/>
    </row>
    <row r="280" spans="4:10" ht="12.5">
      <c r="D280" s="75"/>
      <c r="E280" s="75"/>
      <c r="F280" s="75"/>
      <c r="G280" s="75"/>
      <c r="H280" s="75"/>
      <c r="I280" s="75"/>
      <c r="J280" s="75"/>
    </row>
    <row r="281" spans="4:10" ht="12.5">
      <c r="D281" s="75"/>
      <c r="E281" s="75"/>
      <c r="F281" s="75"/>
      <c r="G281" s="75"/>
      <c r="H281" s="75"/>
      <c r="I281" s="75"/>
      <c r="J281" s="75"/>
    </row>
    <row r="282" spans="4:10" ht="12.5">
      <c r="D282" s="75"/>
      <c r="E282" s="75"/>
      <c r="F282" s="75"/>
      <c r="G282" s="75"/>
      <c r="H282" s="75"/>
      <c r="I282" s="75"/>
      <c r="J282" s="75"/>
    </row>
    <row r="283" spans="4:10" ht="12.5">
      <c r="D283" s="75"/>
      <c r="E283" s="75"/>
      <c r="F283" s="75"/>
      <c r="G283" s="75"/>
      <c r="H283" s="75"/>
      <c r="I283" s="75"/>
      <c r="J283" s="75"/>
    </row>
    <row r="284" spans="4:10" ht="12.5">
      <c r="D284" s="75"/>
      <c r="E284" s="75"/>
      <c r="F284" s="75"/>
      <c r="G284" s="75"/>
      <c r="H284" s="75"/>
      <c r="I284" s="75"/>
      <c r="J284" s="75"/>
    </row>
    <row r="285" spans="4:10" ht="12.5">
      <c r="D285" s="75"/>
      <c r="E285" s="75"/>
      <c r="F285" s="75"/>
      <c r="G285" s="75"/>
      <c r="H285" s="75"/>
      <c r="I285" s="75"/>
      <c r="J285" s="75"/>
    </row>
    <row r="286" spans="4:10" ht="12.5">
      <c r="D286" s="75"/>
      <c r="E286" s="75"/>
      <c r="F286" s="75"/>
      <c r="G286" s="75"/>
      <c r="H286" s="75"/>
      <c r="I286" s="75"/>
      <c r="J286" s="75"/>
    </row>
    <row r="287" spans="4:10" ht="12.5">
      <c r="D287" s="75"/>
      <c r="E287" s="75"/>
      <c r="F287" s="75"/>
      <c r="G287" s="75"/>
      <c r="H287" s="75"/>
      <c r="I287" s="75"/>
      <c r="J287" s="75"/>
    </row>
    <row r="288" spans="4:10" ht="12.5">
      <c r="D288" s="75"/>
      <c r="E288" s="75"/>
      <c r="F288" s="75"/>
      <c r="G288" s="75"/>
      <c r="H288" s="75"/>
      <c r="I288" s="75"/>
      <c r="J288" s="75"/>
    </row>
    <row r="289" spans="4:10" ht="12.5">
      <c r="D289" s="75"/>
      <c r="E289" s="75"/>
      <c r="F289" s="75"/>
      <c r="G289" s="75"/>
      <c r="H289" s="75"/>
      <c r="I289" s="75"/>
      <c r="J289" s="75"/>
    </row>
    <row r="290" spans="4:10" ht="12.5">
      <c r="D290" s="75"/>
      <c r="E290" s="75"/>
      <c r="F290" s="75"/>
      <c r="G290" s="75"/>
      <c r="H290" s="75"/>
      <c r="I290" s="75"/>
      <c r="J290" s="75"/>
    </row>
    <row r="291" spans="4:10" ht="12.5">
      <c r="D291" s="75"/>
      <c r="E291" s="75"/>
      <c r="F291" s="75"/>
      <c r="G291" s="75"/>
      <c r="H291" s="75"/>
      <c r="I291" s="75"/>
      <c r="J291" s="75"/>
    </row>
    <row r="292" spans="4:10" ht="12.5">
      <c r="D292" s="75"/>
      <c r="E292" s="75"/>
      <c r="F292" s="75"/>
      <c r="G292" s="75"/>
      <c r="H292" s="75"/>
      <c r="I292" s="75"/>
      <c r="J292" s="75"/>
    </row>
    <row r="293" spans="4:10" ht="12.5">
      <c r="D293" s="75"/>
      <c r="E293" s="75"/>
      <c r="F293" s="75"/>
      <c r="G293" s="75"/>
      <c r="H293" s="75"/>
      <c r="I293" s="75"/>
      <c r="J293" s="75"/>
    </row>
    <row r="294" spans="4:10" ht="12.5">
      <c r="D294" s="75"/>
      <c r="E294" s="75"/>
      <c r="F294" s="75"/>
      <c r="G294" s="75"/>
      <c r="H294" s="75"/>
      <c r="I294" s="75"/>
      <c r="J294" s="75"/>
    </row>
    <row r="295" spans="4:10" ht="12.5">
      <c r="D295" s="75"/>
      <c r="E295" s="75"/>
      <c r="F295" s="75"/>
      <c r="G295" s="75"/>
      <c r="H295" s="75"/>
      <c r="I295" s="75"/>
      <c r="J295" s="75"/>
    </row>
    <row r="296" spans="4:10" ht="12.5">
      <c r="D296" s="75"/>
      <c r="E296" s="75"/>
      <c r="F296" s="75"/>
      <c r="G296" s="75"/>
      <c r="H296" s="75"/>
      <c r="I296" s="75"/>
      <c r="J296" s="75"/>
    </row>
    <row r="297" spans="4:10" ht="12.5">
      <c r="D297" s="75"/>
      <c r="E297" s="75"/>
      <c r="F297" s="75"/>
      <c r="G297" s="75"/>
      <c r="H297" s="75"/>
      <c r="I297" s="75"/>
      <c r="J297" s="75"/>
    </row>
    <row r="298" spans="4:10" ht="12.5">
      <c r="D298" s="75"/>
      <c r="E298" s="75"/>
      <c r="F298" s="75"/>
      <c r="G298" s="75"/>
      <c r="H298" s="75"/>
      <c r="I298" s="75"/>
      <c r="J298" s="75"/>
    </row>
    <row r="299" spans="4:10" ht="12.5">
      <c r="D299" s="75"/>
      <c r="E299" s="75"/>
      <c r="F299" s="75"/>
      <c r="G299" s="75"/>
      <c r="H299" s="75"/>
      <c r="I299" s="75"/>
      <c r="J299" s="75"/>
    </row>
    <row r="300" spans="4:10" ht="12.5">
      <c r="D300" s="75"/>
      <c r="E300" s="75"/>
      <c r="F300" s="75"/>
      <c r="G300" s="75"/>
      <c r="H300" s="75"/>
      <c r="I300" s="75"/>
      <c r="J300" s="75"/>
    </row>
    <row r="301" spans="4:10" ht="12.5">
      <c r="D301" s="75"/>
      <c r="E301" s="75"/>
      <c r="F301" s="75"/>
      <c r="G301" s="75"/>
      <c r="H301" s="75"/>
      <c r="I301" s="75"/>
      <c r="J301" s="75"/>
    </row>
    <row r="302" spans="4:10" ht="12.5">
      <c r="D302" s="75"/>
      <c r="E302" s="75"/>
      <c r="F302" s="75"/>
      <c r="G302" s="75"/>
      <c r="H302" s="75"/>
      <c r="I302" s="75"/>
      <c r="J302" s="75"/>
    </row>
    <row r="303" spans="4:10" ht="12.5">
      <c r="D303" s="75"/>
      <c r="E303" s="75"/>
      <c r="F303" s="75"/>
      <c r="G303" s="75"/>
      <c r="H303" s="75"/>
      <c r="I303" s="75"/>
      <c r="J303" s="75"/>
    </row>
    <row r="304" spans="4:10" ht="12.5">
      <c r="D304" s="75"/>
      <c r="E304" s="75"/>
      <c r="F304" s="75"/>
      <c r="G304" s="75"/>
      <c r="H304" s="75"/>
      <c r="I304" s="75"/>
      <c r="J304" s="75"/>
    </row>
    <row r="305" spans="4:10" ht="12.5">
      <c r="D305" s="75"/>
      <c r="E305" s="75"/>
      <c r="F305" s="75"/>
      <c r="G305" s="75"/>
      <c r="H305" s="75"/>
      <c r="I305" s="75"/>
      <c r="J305" s="75"/>
    </row>
    <row r="306" spans="4:10" ht="12.5">
      <c r="D306" s="75"/>
      <c r="E306" s="75"/>
      <c r="F306" s="75"/>
      <c r="G306" s="75"/>
      <c r="H306" s="75"/>
      <c r="I306" s="75"/>
      <c r="J306" s="75"/>
    </row>
    <row r="307" spans="4:10" ht="12.5">
      <c r="D307" s="75"/>
      <c r="E307" s="75"/>
      <c r="F307" s="75"/>
      <c r="G307" s="75"/>
      <c r="H307" s="75"/>
      <c r="I307" s="75"/>
      <c r="J307" s="75"/>
    </row>
    <row r="308" spans="4:10" ht="12.5">
      <c r="D308" s="75"/>
      <c r="E308" s="75"/>
      <c r="F308" s="75"/>
      <c r="G308" s="75"/>
      <c r="H308" s="75"/>
      <c r="I308" s="75"/>
      <c r="J308" s="75"/>
    </row>
    <row r="309" spans="4:10" ht="12.5">
      <c r="D309" s="75"/>
      <c r="E309" s="75"/>
      <c r="F309" s="75"/>
      <c r="G309" s="75"/>
      <c r="H309" s="75"/>
      <c r="I309" s="75"/>
      <c r="J309" s="75"/>
    </row>
    <row r="310" spans="4:10" ht="12.5">
      <c r="D310" s="75"/>
      <c r="E310" s="75"/>
      <c r="F310" s="75"/>
      <c r="G310" s="75"/>
      <c r="H310" s="75"/>
      <c r="I310" s="75"/>
      <c r="J310" s="75"/>
    </row>
    <row r="311" spans="4:10" ht="12.5">
      <c r="D311" s="75"/>
      <c r="E311" s="75"/>
      <c r="F311" s="75"/>
      <c r="G311" s="75"/>
      <c r="H311" s="75"/>
      <c r="I311" s="75"/>
      <c r="J311" s="75"/>
    </row>
    <row r="312" spans="4:10" ht="12.5">
      <c r="D312" s="75"/>
      <c r="E312" s="75"/>
      <c r="F312" s="75"/>
      <c r="G312" s="75"/>
      <c r="H312" s="75"/>
      <c r="I312" s="75"/>
      <c r="J312" s="75"/>
    </row>
    <row r="313" spans="4:10" ht="12.5">
      <c r="D313" s="75"/>
      <c r="E313" s="75"/>
      <c r="F313" s="75"/>
      <c r="G313" s="75"/>
      <c r="H313" s="75"/>
      <c r="I313" s="75"/>
      <c r="J313" s="75"/>
    </row>
    <row r="314" spans="4:10" ht="12.5">
      <c r="D314" s="75"/>
      <c r="E314" s="75"/>
      <c r="F314" s="75"/>
      <c r="G314" s="75"/>
      <c r="H314" s="75"/>
      <c r="I314" s="75"/>
      <c r="J314" s="75"/>
    </row>
    <row r="315" spans="4:10" ht="12.5">
      <c r="D315" s="75"/>
      <c r="E315" s="75"/>
      <c r="F315" s="75"/>
      <c r="G315" s="75"/>
      <c r="H315" s="75"/>
      <c r="I315" s="75"/>
      <c r="J315" s="75"/>
    </row>
    <row r="316" spans="4:10" ht="12.5">
      <c r="D316" s="75"/>
      <c r="E316" s="75"/>
      <c r="F316" s="75"/>
      <c r="G316" s="75"/>
      <c r="H316" s="75"/>
      <c r="I316" s="75"/>
      <c r="J316" s="75"/>
    </row>
    <row r="317" spans="4:10" ht="12.5">
      <c r="D317" s="75"/>
      <c r="E317" s="75"/>
      <c r="F317" s="75"/>
      <c r="G317" s="75"/>
      <c r="H317" s="75"/>
      <c r="I317" s="75"/>
      <c r="J317" s="75"/>
    </row>
    <row r="318" spans="4:10" ht="12.5">
      <c r="D318" s="75"/>
      <c r="E318" s="75"/>
      <c r="F318" s="75"/>
      <c r="G318" s="75"/>
      <c r="H318" s="75"/>
      <c r="I318" s="75"/>
      <c r="J318" s="75"/>
    </row>
    <row r="319" spans="4:10" ht="12.5">
      <c r="D319" s="75"/>
      <c r="E319" s="75"/>
      <c r="F319" s="75"/>
      <c r="G319" s="75"/>
      <c r="H319" s="75"/>
      <c r="I319" s="75"/>
      <c r="J319" s="75"/>
    </row>
    <row r="320" spans="4:10" ht="12.5">
      <c r="D320" s="75"/>
      <c r="E320" s="75"/>
      <c r="F320" s="75"/>
      <c r="G320" s="75"/>
      <c r="H320" s="75"/>
      <c r="I320" s="75"/>
      <c r="J320" s="75"/>
    </row>
    <row r="321" spans="4:10" ht="12.5">
      <c r="D321" s="75"/>
      <c r="E321" s="75"/>
      <c r="F321" s="75"/>
      <c r="G321" s="75"/>
      <c r="H321" s="75"/>
      <c r="I321" s="75"/>
      <c r="J321" s="75"/>
    </row>
    <row r="322" spans="4:10" ht="12.5">
      <c r="D322" s="75"/>
      <c r="E322" s="75"/>
      <c r="F322" s="75"/>
      <c r="G322" s="75"/>
      <c r="H322" s="75"/>
      <c r="I322" s="75"/>
      <c r="J322" s="75"/>
    </row>
    <row r="323" spans="4:10" ht="12.5">
      <c r="D323" s="75"/>
      <c r="E323" s="75"/>
      <c r="F323" s="75"/>
      <c r="G323" s="75"/>
      <c r="H323" s="75"/>
      <c r="I323" s="75"/>
      <c r="J323" s="75"/>
    </row>
    <row r="324" spans="4:10" ht="12.5">
      <c r="D324" s="75"/>
      <c r="E324" s="75"/>
      <c r="F324" s="75"/>
      <c r="G324" s="75"/>
      <c r="H324" s="75"/>
      <c r="I324" s="75"/>
      <c r="J324" s="75"/>
    </row>
    <row r="325" spans="4:10" ht="12.5">
      <c r="D325" s="75"/>
      <c r="E325" s="75"/>
      <c r="F325" s="75"/>
      <c r="G325" s="75"/>
      <c r="H325" s="75"/>
      <c r="I325" s="75"/>
      <c r="J325" s="75"/>
    </row>
    <row r="326" spans="4:10" ht="12.5">
      <c r="D326" s="75"/>
      <c r="E326" s="75"/>
      <c r="F326" s="75"/>
      <c r="G326" s="75"/>
      <c r="H326" s="75"/>
      <c r="I326" s="75"/>
      <c r="J326" s="75"/>
    </row>
    <row r="327" spans="4:10" ht="12.5">
      <c r="D327" s="75"/>
      <c r="E327" s="75"/>
      <c r="F327" s="75"/>
      <c r="G327" s="75"/>
      <c r="H327" s="75"/>
      <c r="I327" s="75"/>
      <c r="J327" s="75"/>
    </row>
    <row r="328" spans="4:10" ht="12.5">
      <c r="D328" s="75"/>
      <c r="E328" s="75"/>
      <c r="F328" s="75"/>
      <c r="G328" s="75"/>
      <c r="H328" s="75"/>
      <c r="I328" s="75"/>
      <c r="J328" s="75"/>
    </row>
    <row r="329" spans="4:10" ht="12.5">
      <c r="D329" s="75"/>
      <c r="E329" s="75"/>
      <c r="F329" s="75"/>
      <c r="G329" s="75"/>
      <c r="H329" s="75"/>
      <c r="I329" s="75"/>
      <c r="J329" s="75"/>
    </row>
    <row r="330" spans="4:10" ht="12.5">
      <c r="D330" s="75"/>
      <c r="E330" s="75"/>
      <c r="F330" s="75"/>
      <c r="G330" s="75"/>
      <c r="H330" s="75"/>
      <c r="I330" s="75"/>
      <c r="J330" s="75"/>
    </row>
    <row r="331" spans="4:10" ht="12.5">
      <c r="D331" s="75"/>
      <c r="E331" s="75"/>
      <c r="F331" s="75"/>
      <c r="G331" s="75"/>
      <c r="H331" s="75"/>
      <c r="I331" s="75"/>
      <c r="J331" s="75"/>
    </row>
    <row r="332" spans="4:10" ht="12.5">
      <c r="D332" s="75"/>
      <c r="E332" s="75"/>
      <c r="F332" s="75"/>
      <c r="G332" s="75"/>
      <c r="H332" s="75"/>
      <c r="I332" s="75"/>
      <c r="J332" s="75"/>
    </row>
    <row r="333" spans="4:10" ht="12.5">
      <c r="D333" s="75"/>
      <c r="E333" s="75"/>
      <c r="F333" s="75"/>
      <c r="G333" s="75"/>
      <c r="H333" s="75"/>
      <c r="I333" s="75"/>
      <c r="J333" s="75"/>
    </row>
    <row r="334" spans="4:10" ht="12.5">
      <c r="D334" s="75"/>
      <c r="E334" s="75"/>
      <c r="F334" s="75"/>
      <c r="G334" s="75"/>
      <c r="H334" s="75"/>
      <c r="I334" s="75"/>
      <c r="J334" s="75"/>
    </row>
    <row r="335" spans="4:10" ht="12.5">
      <c r="D335" s="75"/>
      <c r="E335" s="75"/>
      <c r="F335" s="75"/>
      <c r="G335" s="75"/>
      <c r="H335" s="75"/>
      <c r="I335" s="75"/>
      <c r="J335" s="75"/>
    </row>
    <row r="336" spans="4:10" ht="12.5">
      <c r="D336" s="75"/>
      <c r="E336" s="75"/>
      <c r="F336" s="75"/>
      <c r="G336" s="75"/>
      <c r="H336" s="75"/>
      <c r="I336" s="75"/>
      <c r="J336" s="75"/>
    </row>
    <row r="337" spans="4:10" ht="12.5">
      <c r="D337" s="75"/>
      <c r="E337" s="75"/>
      <c r="F337" s="75"/>
      <c r="G337" s="75"/>
      <c r="H337" s="75"/>
      <c r="I337" s="75"/>
      <c r="J337" s="75"/>
    </row>
    <row r="338" spans="4:10" ht="12.5">
      <c r="D338" s="75"/>
      <c r="E338" s="75"/>
      <c r="F338" s="75"/>
      <c r="G338" s="75"/>
      <c r="H338" s="75"/>
      <c r="I338" s="75"/>
      <c r="J338" s="75"/>
    </row>
    <row r="339" spans="4:10" ht="12.5">
      <c r="D339" s="75"/>
      <c r="E339" s="75"/>
      <c r="F339" s="75"/>
      <c r="G339" s="75"/>
      <c r="H339" s="75"/>
      <c r="I339" s="75"/>
      <c r="J339" s="75"/>
    </row>
    <row r="340" spans="4:10" ht="12.5">
      <c r="D340" s="75"/>
      <c r="E340" s="75"/>
      <c r="F340" s="75"/>
      <c r="G340" s="75"/>
      <c r="H340" s="75"/>
      <c r="I340" s="75"/>
      <c r="J340" s="75"/>
    </row>
    <row r="341" spans="4:10" ht="12.5">
      <c r="D341" s="75"/>
      <c r="E341" s="75"/>
      <c r="F341" s="75"/>
      <c r="G341" s="75"/>
      <c r="H341" s="75"/>
      <c r="I341" s="75"/>
      <c r="J341" s="75"/>
    </row>
    <row r="342" spans="4:10" ht="12.5">
      <c r="D342" s="75"/>
      <c r="E342" s="75"/>
      <c r="F342" s="75"/>
      <c r="G342" s="75"/>
      <c r="H342" s="75"/>
      <c r="I342" s="75"/>
      <c r="J342" s="75"/>
    </row>
    <row r="343" spans="4:10" ht="12.5">
      <c r="D343" s="75"/>
      <c r="E343" s="75"/>
      <c r="F343" s="75"/>
      <c r="G343" s="75"/>
      <c r="H343" s="75"/>
      <c r="I343" s="75"/>
      <c r="J343" s="75"/>
    </row>
    <row r="344" spans="4:10" ht="12.5">
      <c r="D344" s="75"/>
      <c r="E344" s="75"/>
      <c r="F344" s="75"/>
      <c r="G344" s="75"/>
      <c r="H344" s="75"/>
      <c r="I344" s="75"/>
      <c r="J344" s="75"/>
    </row>
    <row r="345" spans="4:10" ht="12.5">
      <c r="D345" s="75"/>
      <c r="E345" s="75"/>
      <c r="F345" s="75"/>
      <c r="G345" s="75"/>
      <c r="H345" s="75"/>
      <c r="I345" s="75"/>
      <c r="J345" s="75"/>
    </row>
    <row r="346" spans="4:10" ht="12.5">
      <c r="D346" s="75"/>
      <c r="E346" s="75"/>
      <c r="F346" s="75"/>
      <c r="G346" s="75"/>
      <c r="H346" s="75"/>
      <c r="I346" s="75"/>
      <c r="J346" s="75"/>
    </row>
    <row r="347" spans="4:10" ht="12.5">
      <c r="D347" s="75"/>
      <c r="E347" s="75"/>
      <c r="F347" s="75"/>
      <c r="G347" s="75"/>
      <c r="H347" s="75"/>
      <c r="I347" s="75"/>
      <c r="J347" s="75"/>
    </row>
    <row r="348" spans="4:10" ht="12.5">
      <c r="D348" s="75"/>
      <c r="E348" s="75"/>
      <c r="F348" s="75"/>
      <c r="G348" s="75"/>
      <c r="H348" s="75"/>
      <c r="I348" s="75"/>
      <c r="J348" s="75"/>
    </row>
    <row r="349" spans="4:10" ht="12.5">
      <c r="D349" s="75"/>
      <c r="E349" s="75"/>
      <c r="F349" s="75"/>
      <c r="G349" s="75"/>
      <c r="H349" s="75"/>
      <c r="I349" s="75"/>
      <c r="J349" s="75"/>
    </row>
    <row r="350" spans="4:10" ht="12.5">
      <c r="D350" s="75"/>
      <c r="E350" s="75"/>
      <c r="F350" s="75"/>
      <c r="G350" s="75"/>
      <c r="H350" s="75"/>
      <c r="I350" s="75"/>
      <c r="J350" s="75"/>
    </row>
    <row r="351" spans="4:10" ht="12.5">
      <c r="D351" s="75"/>
      <c r="E351" s="75"/>
      <c r="F351" s="75"/>
      <c r="G351" s="75"/>
      <c r="H351" s="75"/>
      <c r="I351" s="75"/>
      <c r="J351" s="75"/>
    </row>
    <row r="352" spans="4:10" ht="12.5">
      <c r="D352" s="75"/>
      <c r="E352" s="75"/>
      <c r="F352" s="75"/>
      <c r="G352" s="75"/>
      <c r="H352" s="75"/>
      <c r="I352" s="75"/>
      <c r="J352" s="75"/>
    </row>
    <row r="353" spans="4:10" ht="12.5">
      <c r="D353" s="75"/>
      <c r="E353" s="75"/>
      <c r="F353" s="75"/>
      <c r="G353" s="75"/>
      <c r="H353" s="75"/>
      <c r="I353" s="75"/>
      <c r="J353" s="75"/>
    </row>
    <row r="354" spans="4:10" ht="12.5">
      <c r="D354" s="75"/>
      <c r="E354" s="75"/>
      <c r="F354" s="75"/>
      <c r="G354" s="75"/>
      <c r="H354" s="75"/>
      <c r="I354" s="75"/>
      <c r="J354" s="75"/>
    </row>
    <row r="355" spans="4:10" ht="12.5">
      <c r="D355" s="75"/>
      <c r="E355" s="75"/>
      <c r="F355" s="75"/>
      <c r="G355" s="75"/>
      <c r="H355" s="75"/>
      <c r="I355" s="75"/>
      <c r="J355" s="75"/>
    </row>
    <row r="356" spans="4:10" ht="12.5">
      <c r="D356" s="75"/>
      <c r="E356" s="75"/>
      <c r="F356" s="75"/>
      <c r="G356" s="75"/>
      <c r="H356" s="75"/>
      <c r="I356" s="75"/>
      <c r="J356" s="75"/>
    </row>
    <row r="357" spans="4:10" ht="12.5">
      <c r="D357" s="75"/>
      <c r="E357" s="75"/>
      <c r="F357" s="75"/>
      <c r="G357" s="75"/>
      <c r="H357" s="75"/>
      <c r="I357" s="75"/>
      <c r="J357" s="75"/>
    </row>
    <row r="358" spans="4:10" ht="12.5">
      <c r="D358" s="75"/>
      <c r="E358" s="75"/>
      <c r="F358" s="75"/>
      <c r="G358" s="75"/>
      <c r="H358" s="75"/>
      <c r="I358" s="75"/>
      <c r="J358" s="75"/>
    </row>
    <row r="359" spans="4:10" ht="12.5">
      <c r="D359" s="75"/>
      <c r="E359" s="75"/>
      <c r="F359" s="75"/>
      <c r="G359" s="75"/>
      <c r="H359" s="75"/>
      <c r="I359" s="75"/>
      <c r="J359" s="75"/>
    </row>
    <row r="360" spans="4:10" ht="12.5">
      <c r="D360" s="75"/>
      <c r="E360" s="75"/>
      <c r="F360" s="75"/>
      <c r="G360" s="75"/>
      <c r="H360" s="75"/>
      <c r="I360" s="75"/>
      <c r="J360" s="75"/>
    </row>
    <row r="361" spans="4:10" ht="12.5">
      <c r="D361" s="75"/>
      <c r="E361" s="75"/>
      <c r="F361" s="75"/>
      <c r="G361" s="75"/>
      <c r="H361" s="75"/>
      <c r="I361" s="75"/>
      <c r="J361" s="75"/>
    </row>
    <row r="362" spans="4:10" ht="12.5">
      <c r="D362" s="75"/>
      <c r="E362" s="75"/>
      <c r="F362" s="75"/>
      <c r="G362" s="75"/>
      <c r="H362" s="75"/>
      <c r="I362" s="75"/>
      <c r="J362" s="75"/>
    </row>
    <row r="363" spans="4:10" ht="12.5">
      <c r="D363" s="75"/>
      <c r="E363" s="75"/>
      <c r="F363" s="75"/>
      <c r="G363" s="75"/>
      <c r="H363" s="75"/>
      <c r="I363" s="75"/>
      <c r="J363" s="75"/>
    </row>
    <row r="364" spans="4:10" ht="12.5">
      <c r="D364" s="75"/>
      <c r="E364" s="75"/>
      <c r="F364" s="75"/>
      <c r="G364" s="75"/>
      <c r="H364" s="75"/>
      <c r="I364" s="75"/>
      <c r="J364" s="75"/>
    </row>
    <row r="365" spans="4:10" ht="12.5">
      <c r="D365" s="75"/>
      <c r="E365" s="75"/>
      <c r="F365" s="75"/>
      <c r="G365" s="75"/>
      <c r="H365" s="75"/>
      <c r="I365" s="75"/>
      <c r="J365" s="75"/>
    </row>
    <row r="366" spans="4:10" ht="12.5">
      <c r="D366" s="75"/>
      <c r="E366" s="75"/>
      <c r="F366" s="75"/>
      <c r="G366" s="75"/>
      <c r="H366" s="75"/>
      <c r="I366" s="75"/>
      <c r="J366" s="75"/>
    </row>
    <row r="367" spans="4:10" ht="12.5">
      <c r="D367" s="75"/>
      <c r="E367" s="75"/>
      <c r="F367" s="75"/>
      <c r="G367" s="75"/>
      <c r="H367" s="75"/>
      <c r="I367" s="75"/>
      <c r="J367" s="75"/>
    </row>
    <row r="368" spans="4:10" ht="12.5">
      <c r="D368" s="75"/>
      <c r="E368" s="75"/>
      <c r="F368" s="75"/>
      <c r="G368" s="75"/>
      <c r="H368" s="75"/>
      <c r="I368" s="75"/>
      <c r="J368" s="75"/>
    </row>
    <row r="369" spans="4:10" ht="12.5">
      <c r="D369" s="75"/>
      <c r="E369" s="75"/>
      <c r="F369" s="75"/>
      <c r="G369" s="75"/>
      <c r="H369" s="75"/>
      <c r="I369" s="75"/>
      <c r="J369" s="75"/>
    </row>
    <row r="370" spans="4:10" ht="12.5">
      <c r="D370" s="75"/>
      <c r="E370" s="75"/>
      <c r="F370" s="75"/>
      <c r="G370" s="75"/>
      <c r="H370" s="75"/>
      <c r="I370" s="75"/>
      <c r="J370" s="75"/>
    </row>
    <row r="371" spans="4:10" ht="12.5">
      <c r="D371" s="75"/>
      <c r="E371" s="75"/>
      <c r="F371" s="75"/>
      <c r="G371" s="75"/>
      <c r="H371" s="75"/>
      <c r="I371" s="75"/>
      <c r="J371" s="75"/>
    </row>
    <row r="372" spans="4:10" ht="12.5">
      <c r="D372" s="75"/>
      <c r="E372" s="75"/>
      <c r="F372" s="75"/>
      <c r="G372" s="75"/>
      <c r="H372" s="75"/>
      <c r="I372" s="75"/>
      <c r="J372" s="75"/>
    </row>
    <row r="373" spans="4:10" ht="12.5">
      <c r="D373" s="75"/>
      <c r="E373" s="75"/>
      <c r="F373" s="75"/>
      <c r="G373" s="75"/>
      <c r="H373" s="75"/>
      <c r="I373" s="75"/>
      <c r="J373" s="75"/>
    </row>
    <row r="374" spans="4:10" ht="12.5">
      <c r="D374" s="75"/>
      <c r="E374" s="75"/>
      <c r="F374" s="75"/>
      <c r="G374" s="75"/>
      <c r="H374" s="75"/>
      <c r="I374" s="75"/>
      <c r="J374" s="75"/>
    </row>
    <row r="375" spans="4:10" ht="12.5">
      <c r="D375" s="75"/>
      <c r="E375" s="75"/>
      <c r="F375" s="75"/>
      <c r="G375" s="75"/>
      <c r="H375" s="75"/>
      <c r="I375" s="75"/>
      <c r="J375" s="75"/>
    </row>
    <row r="376" spans="4:10" ht="12.5">
      <c r="D376" s="75"/>
      <c r="E376" s="75"/>
      <c r="F376" s="75"/>
      <c r="G376" s="75"/>
      <c r="H376" s="75"/>
      <c r="I376" s="75"/>
      <c r="J376" s="75"/>
    </row>
    <row r="377" spans="4:10" ht="12.5">
      <c r="D377" s="75"/>
      <c r="E377" s="75"/>
      <c r="F377" s="75"/>
      <c r="G377" s="75"/>
      <c r="H377" s="75"/>
      <c r="I377" s="75"/>
      <c r="J377" s="75"/>
    </row>
    <row r="378" spans="4:10" ht="12.5">
      <c r="D378" s="75"/>
      <c r="E378" s="75"/>
      <c r="F378" s="75"/>
      <c r="G378" s="75"/>
      <c r="H378" s="75"/>
      <c r="I378" s="75"/>
      <c r="J378" s="75"/>
    </row>
    <row r="379" spans="4:10" ht="12.5">
      <c r="D379" s="75"/>
      <c r="E379" s="75"/>
      <c r="F379" s="75"/>
      <c r="G379" s="75"/>
      <c r="H379" s="75"/>
      <c r="I379" s="75"/>
      <c r="J379" s="75"/>
    </row>
    <row r="380" spans="4:10" ht="12.5">
      <c r="D380" s="75"/>
      <c r="E380" s="75"/>
      <c r="F380" s="75"/>
      <c r="G380" s="75"/>
      <c r="H380" s="75"/>
      <c r="I380" s="75"/>
      <c r="J380" s="75"/>
    </row>
    <row r="381" spans="4:10" ht="12.5">
      <c r="D381" s="75"/>
      <c r="E381" s="75"/>
      <c r="F381" s="75"/>
      <c r="G381" s="75"/>
      <c r="H381" s="75"/>
      <c r="I381" s="75"/>
      <c r="J381" s="75"/>
    </row>
    <row r="382" spans="4:10" ht="12.5">
      <c r="D382" s="75"/>
      <c r="E382" s="75"/>
      <c r="F382" s="75"/>
      <c r="G382" s="75"/>
      <c r="H382" s="75"/>
      <c r="I382" s="75"/>
      <c r="J382" s="75"/>
    </row>
    <row r="383" spans="4:10" ht="12.5">
      <c r="D383" s="75"/>
      <c r="E383" s="75"/>
      <c r="F383" s="75"/>
      <c r="G383" s="75"/>
      <c r="H383" s="75"/>
      <c r="I383" s="75"/>
      <c r="J383" s="75"/>
    </row>
    <row r="384" spans="4:10" ht="12.5">
      <c r="D384" s="75"/>
      <c r="E384" s="75"/>
      <c r="F384" s="75"/>
      <c r="G384" s="75"/>
      <c r="H384" s="75"/>
      <c r="I384" s="75"/>
      <c r="J384" s="75"/>
    </row>
    <row r="385" spans="4:10" ht="12.5">
      <c r="D385" s="75"/>
      <c r="E385" s="75"/>
      <c r="F385" s="75"/>
      <c r="G385" s="75"/>
      <c r="H385" s="75"/>
      <c r="I385" s="75"/>
      <c r="J385" s="75"/>
    </row>
    <row r="386" spans="4:10" ht="12.5">
      <c r="D386" s="75"/>
      <c r="E386" s="75"/>
      <c r="F386" s="75"/>
      <c r="G386" s="75"/>
      <c r="H386" s="75"/>
      <c r="I386" s="75"/>
      <c r="J386" s="75"/>
    </row>
    <row r="387" spans="4:10" ht="12.5">
      <c r="D387" s="75"/>
      <c r="E387" s="75"/>
      <c r="F387" s="75"/>
      <c r="G387" s="75"/>
      <c r="H387" s="75"/>
      <c r="I387" s="75"/>
      <c r="J387" s="75"/>
    </row>
    <row r="388" spans="4:10" ht="12.5">
      <c r="D388" s="75"/>
      <c r="E388" s="75"/>
      <c r="F388" s="75"/>
      <c r="G388" s="75"/>
      <c r="H388" s="75"/>
      <c r="I388" s="75"/>
      <c r="J388" s="75"/>
    </row>
    <row r="389" spans="4:10" ht="12.5">
      <c r="D389" s="75"/>
      <c r="E389" s="75"/>
      <c r="F389" s="75"/>
      <c r="G389" s="75"/>
      <c r="H389" s="75"/>
      <c r="I389" s="75"/>
      <c r="J389" s="75"/>
    </row>
    <row r="390" spans="4:10" ht="12.5">
      <c r="D390" s="75"/>
      <c r="E390" s="75"/>
      <c r="F390" s="75"/>
      <c r="G390" s="75"/>
      <c r="H390" s="75"/>
      <c r="I390" s="75"/>
      <c r="J390" s="75"/>
    </row>
    <row r="391" spans="4:10" ht="12.5">
      <c r="D391" s="75"/>
      <c r="E391" s="75"/>
      <c r="F391" s="75"/>
      <c r="G391" s="75"/>
      <c r="H391" s="75"/>
      <c r="I391" s="75"/>
      <c r="J391" s="75"/>
    </row>
    <row r="392" spans="4:10" ht="12.5">
      <c r="D392" s="75"/>
      <c r="E392" s="75"/>
      <c r="F392" s="75"/>
      <c r="G392" s="75"/>
      <c r="H392" s="75"/>
      <c r="I392" s="75"/>
      <c r="J392" s="75"/>
    </row>
    <row r="393" spans="4:10" ht="12.5">
      <c r="D393" s="75"/>
      <c r="E393" s="75"/>
      <c r="F393" s="75"/>
      <c r="G393" s="75"/>
      <c r="H393" s="75"/>
      <c r="I393" s="75"/>
      <c r="J393" s="75"/>
    </row>
    <row r="394" spans="4:10" ht="12.5">
      <c r="D394" s="75"/>
      <c r="E394" s="75"/>
      <c r="F394" s="75"/>
      <c r="G394" s="75"/>
      <c r="H394" s="75"/>
      <c r="I394" s="75"/>
      <c r="J394" s="75"/>
    </row>
    <row r="395" spans="4:10" ht="12.5">
      <c r="D395" s="75"/>
      <c r="E395" s="75"/>
      <c r="F395" s="75"/>
      <c r="G395" s="75"/>
      <c r="H395" s="75"/>
      <c r="I395" s="75"/>
      <c r="J395" s="75"/>
    </row>
    <row r="396" spans="4:10" ht="12.5">
      <c r="D396" s="75"/>
      <c r="E396" s="75"/>
      <c r="F396" s="75"/>
      <c r="G396" s="75"/>
      <c r="H396" s="75"/>
      <c r="I396" s="75"/>
      <c r="J396" s="75"/>
    </row>
    <row r="397" spans="4:10" ht="12.5">
      <c r="D397" s="75"/>
      <c r="E397" s="75"/>
      <c r="F397" s="75"/>
      <c r="G397" s="75"/>
      <c r="H397" s="75"/>
      <c r="I397" s="75"/>
      <c r="J397" s="75"/>
    </row>
    <row r="398" spans="4:10" ht="12.5">
      <c r="D398" s="75"/>
      <c r="E398" s="75"/>
      <c r="F398" s="75"/>
      <c r="G398" s="75"/>
      <c r="H398" s="75"/>
      <c r="I398" s="75"/>
      <c r="J398" s="75"/>
    </row>
    <row r="399" spans="4:10" ht="12.5">
      <c r="D399" s="75"/>
      <c r="E399" s="75"/>
      <c r="F399" s="75"/>
      <c r="G399" s="75"/>
      <c r="H399" s="75"/>
      <c r="I399" s="75"/>
      <c r="J399" s="75"/>
    </row>
    <row r="400" spans="4:10" ht="12.5">
      <c r="D400" s="75"/>
      <c r="E400" s="75"/>
      <c r="F400" s="75"/>
      <c r="G400" s="75"/>
      <c r="H400" s="75"/>
      <c r="I400" s="75"/>
      <c r="J400" s="75"/>
    </row>
    <row r="401" spans="4:10" ht="12.5">
      <c r="D401" s="75"/>
      <c r="E401" s="75"/>
      <c r="F401" s="75"/>
      <c r="G401" s="75"/>
      <c r="H401" s="75"/>
      <c r="I401" s="75"/>
      <c r="J401" s="75"/>
    </row>
    <row r="402" spans="4:10" ht="12.5">
      <c r="D402" s="75"/>
      <c r="E402" s="75"/>
      <c r="F402" s="75"/>
      <c r="G402" s="75"/>
      <c r="H402" s="75"/>
      <c r="I402" s="75"/>
      <c r="J402" s="75"/>
    </row>
    <row r="403" spans="4:10" ht="12.5">
      <c r="D403" s="75"/>
      <c r="E403" s="75"/>
      <c r="F403" s="75"/>
      <c r="G403" s="75"/>
      <c r="H403" s="75"/>
      <c r="I403" s="75"/>
      <c r="J403" s="75"/>
    </row>
    <row r="404" spans="4:10" ht="12.5">
      <c r="D404" s="75"/>
      <c r="E404" s="75"/>
      <c r="F404" s="75"/>
      <c r="G404" s="75"/>
      <c r="H404" s="75"/>
      <c r="I404" s="75"/>
      <c r="J404" s="75"/>
    </row>
    <row r="405" spans="4:10" ht="12.5">
      <c r="D405" s="75"/>
      <c r="E405" s="75"/>
      <c r="F405" s="75"/>
      <c r="G405" s="75"/>
      <c r="H405" s="75"/>
      <c r="I405" s="75"/>
      <c r="J405" s="75"/>
    </row>
    <row r="406" spans="4:10" ht="12.5">
      <c r="D406" s="75"/>
      <c r="E406" s="75"/>
      <c r="F406" s="75"/>
      <c r="G406" s="75"/>
      <c r="H406" s="75"/>
      <c r="I406" s="75"/>
      <c r="J406" s="75"/>
    </row>
    <row r="407" spans="4:10" ht="12.5">
      <c r="D407" s="75"/>
      <c r="E407" s="75"/>
      <c r="F407" s="75"/>
      <c r="G407" s="75"/>
      <c r="H407" s="75"/>
      <c r="I407" s="75"/>
      <c r="J407" s="75"/>
    </row>
    <row r="408" spans="4:10" ht="12.5">
      <c r="D408" s="75"/>
      <c r="E408" s="75"/>
      <c r="F408" s="75"/>
      <c r="G408" s="75"/>
      <c r="H408" s="75"/>
      <c r="I408" s="75"/>
      <c r="J408" s="75"/>
    </row>
    <row r="409" spans="4:10" ht="12.5">
      <c r="D409" s="75"/>
      <c r="E409" s="75"/>
      <c r="F409" s="75"/>
      <c r="G409" s="75"/>
      <c r="H409" s="75"/>
      <c r="I409" s="75"/>
      <c r="J409" s="75"/>
    </row>
    <row r="410" spans="4:10" ht="12.5">
      <c r="D410" s="75"/>
      <c r="E410" s="75"/>
      <c r="F410" s="75"/>
      <c r="G410" s="75"/>
      <c r="H410" s="75"/>
      <c r="I410" s="75"/>
      <c r="J410" s="75"/>
    </row>
    <row r="411" spans="4:10" ht="12.5">
      <c r="D411" s="75"/>
      <c r="E411" s="75"/>
      <c r="F411" s="75"/>
      <c r="G411" s="75"/>
      <c r="H411" s="75"/>
      <c r="I411" s="75"/>
      <c r="J411" s="75"/>
    </row>
    <row r="412" spans="4:10" ht="12.5">
      <c r="D412" s="75"/>
      <c r="E412" s="75"/>
      <c r="F412" s="75"/>
      <c r="G412" s="75"/>
      <c r="H412" s="75"/>
      <c r="I412" s="75"/>
      <c r="J412" s="75"/>
    </row>
    <row r="413" spans="4:10" ht="12.5">
      <c r="D413" s="75"/>
      <c r="E413" s="75"/>
      <c r="F413" s="75"/>
      <c r="G413" s="75"/>
      <c r="H413" s="75"/>
      <c r="I413" s="75"/>
      <c r="J413" s="75"/>
    </row>
    <row r="414" spans="4:10" ht="12.5">
      <c r="D414" s="75"/>
      <c r="E414" s="75"/>
      <c r="F414" s="75"/>
      <c r="G414" s="75"/>
      <c r="H414" s="75"/>
      <c r="I414" s="75"/>
      <c r="J414" s="75"/>
    </row>
    <row r="415" spans="4:10" ht="12.5">
      <c r="D415" s="75"/>
      <c r="E415" s="75"/>
      <c r="F415" s="75"/>
      <c r="G415" s="75"/>
      <c r="H415" s="75"/>
      <c r="I415" s="75"/>
      <c r="J415" s="75"/>
    </row>
    <row r="416" spans="4:10" ht="12.5">
      <c r="D416" s="75"/>
      <c r="E416" s="75"/>
      <c r="F416" s="75"/>
      <c r="G416" s="75"/>
      <c r="H416" s="75"/>
      <c r="I416" s="75"/>
      <c r="J416" s="75"/>
    </row>
    <row r="417" spans="4:10" ht="12.5">
      <c r="D417" s="75"/>
      <c r="E417" s="75"/>
      <c r="F417" s="75"/>
      <c r="G417" s="75"/>
      <c r="H417" s="75"/>
      <c r="I417" s="75"/>
      <c r="J417" s="75"/>
    </row>
    <row r="418" spans="4:10" ht="12.5">
      <c r="D418" s="75"/>
      <c r="E418" s="75"/>
      <c r="F418" s="75"/>
      <c r="G418" s="75"/>
      <c r="H418" s="75"/>
      <c r="I418" s="75"/>
      <c r="J418" s="75"/>
    </row>
    <row r="419" spans="4:10" ht="12.5">
      <c r="D419" s="75"/>
      <c r="E419" s="75"/>
      <c r="F419" s="75"/>
      <c r="G419" s="75"/>
      <c r="H419" s="75"/>
      <c r="I419" s="75"/>
      <c r="J419" s="75"/>
    </row>
    <row r="420" spans="4:10" ht="12.5">
      <c r="D420" s="75"/>
      <c r="E420" s="75"/>
      <c r="F420" s="75"/>
      <c r="G420" s="75"/>
      <c r="H420" s="75"/>
      <c r="I420" s="75"/>
      <c r="J420" s="75"/>
    </row>
    <row r="421" spans="4:10" ht="12.5">
      <c r="D421" s="75"/>
      <c r="E421" s="75"/>
      <c r="F421" s="75"/>
      <c r="G421" s="75"/>
      <c r="H421" s="75"/>
      <c r="I421" s="75"/>
      <c r="J421" s="75"/>
    </row>
    <row r="422" spans="4:10" ht="12.5">
      <c r="D422" s="75"/>
      <c r="E422" s="75"/>
      <c r="F422" s="75"/>
      <c r="G422" s="75"/>
      <c r="H422" s="75"/>
      <c r="I422" s="75"/>
      <c r="J422" s="75"/>
    </row>
    <row r="423" spans="4:10" ht="12.5">
      <c r="D423" s="75"/>
      <c r="E423" s="75"/>
      <c r="F423" s="75"/>
      <c r="G423" s="75"/>
      <c r="H423" s="75"/>
      <c r="I423" s="75"/>
      <c r="J423" s="75"/>
    </row>
    <row r="424" spans="4:10" ht="12.5">
      <c r="D424" s="75"/>
      <c r="E424" s="75"/>
      <c r="F424" s="75"/>
      <c r="G424" s="75"/>
      <c r="H424" s="75"/>
      <c r="I424" s="75"/>
      <c r="J424" s="75"/>
    </row>
    <row r="425" spans="4:10" ht="12.5">
      <c r="D425" s="75"/>
      <c r="E425" s="75"/>
      <c r="F425" s="75"/>
      <c r="G425" s="75"/>
      <c r="H425" s="75"/>
      <c r="I425" s="75"/>
      <c r="J425" s="75"/>
    </row>
    <row r="426" spans="4:10" ht="12.5">
      <c r="D426" s="75"/>
      <c r="E426" s="75"/>
      <c r="F426" s="75"/>
      <c r="G426" s="75"/>
      <c r="H426" s="75"/>
      <c r="I426" s="75"/>
      <c r="J426" s="75"/>
    </row>
    <row r="427" spans="4:10" ht="12.5">
      <c r="D427" s="75"/>
      <c r="E427" s="75"/>
      <c r="F427" s="75"/>
      <c r="G427" s="75"/>
      <c r="H427" s="75"/>
      <c r="I427" s="75"/>
      <c r="J427" s="75"/>
    </row>
    <row r="428" spans="4:10" ht="12.5">
      <c r="D428" s="75"/>
      <c r="E428" s="75"/>
      <c r="F428" s="75"/>
      <c r="G428" s="75"/>
      <c r="H428" s="75"/>
      <c r="I428" s="75"/>
      <c r="J428" s="75"/>
    </row>
    <row r="429" spans="4:10" ht="12.5">
      <c r="D429" s="75"/>
      <c r="E429" s="75"/>
      <c r="F429" s="75"/>
      <c r="G429" s="75"/>
      <c r="H429" s="75"/>
      <c r="I429" s="75"/>
      <c r="J429" s="75"/>
    </row>
    <row r="430" spans="4:10" ht="12.5">
      <c r="D430" s="75"/>
      <c r="E430" s="75"/>
      <c r="F430" s="75"/>
      <c r="G430" s="75"/>
      <c r="H430" s="75"/>
      <c r="I430" s="75"/>
      <c r="J430" s="75"/>
    </row>
    <row r="431" spans="4:10" ht="12.5">
      <c r="D431" s="75"/>
      <c r="E431" s="75"/>
      <c r="F431" s="75"/>
      <c r="G431" s="75"/>
      <c r="H431" s="75"/>
      <c r="I431" s="75"/>
      <c r="J431" s="75"/>
    </row>
    <row r="432" spans="4:10" ht="12.5">
      <c r="D432" s="75"/>
      <c r="E432" s="75"/>
      <c r="F432" s="75"/>
      <c r="G432" s="75"/>
      <c r="H432" s="75"/>
      <c r="I432" s="75"/>
      <c r="J432" s="75"/>
    </row>
    <row r="433" spans="4:10" ht="12.5">
      <c r="D433" s="75"/>
      <c r="E433" s="75"/>
      <c r="F433" s="75"/>
      <c r="G433" s="75"/>
      <c r="H433" s="75"/>
      <c r="I433" s="75"/>
      <c r="J433" s="75"/>
    </row>
    <row r="434" spans="4:10" ht="12.5">
      <c r="D434" s="75"/>
      <c r="E434" s="75"/>
      <c r="F434" s="75"/>
      <c r="G434" s="75"/>
      <c r="H434" s="75"/>
      <c r="I434" s="75"/>
      <c r="J434" s="75"/>
    </row>
    <row r="435" spans="4:10" ht="12.5">
      <c r="D435" s="75"/>
      <c r="E435" s="75"/>
      <c r="F435" s="75"/>
      <c r="G435" s="75"/>
      <c r="H435" s="75"/>
      <c r="I435" s="75"/>
      <c r="J435" s="75"/>
    </row>
    <row r="436" spans="4:10" ht="12.5">
      <c r="D436" s="75"/>
      <c r="E436" s="75"/>
      <c r="F436" s="75"/>
      <c r="G436" s="75"/>
      <c r="H436" s="75"/>
      <c r="I436" s="75"/>
      <c r="J436" s="75"/>
    </row>
    <row r="437" spans="4:10" ht="12.5">
      <c r="D437" s="75"/>
      <c r="E437" s="75"/>
      <c r="F437" s="75"/>
      <c r="G437" s="75"/>
      <c r="H437" s="75"/>
      <c r="I437" s="75"/>
      <c r="J437" s="75"/>
    </row>
    <row r="438" spans="4:10" ht="12.5">
      <c r="D438" s="75"/>
      <c r="E438" s="75"/>
      <c r="F438" s="75"/>
      <c r="G438" s="75"/>
      <c r="H438" s="75"/>
      <c r="I438" s="75"/>
      <c r="J438" s="75"/>
    </row>
    <row r="439" spans="4:10" ht="12.5">
      <c r="D439" s="75"/>
      <c r="E439" s="75"/>
      <c r="F439" s="75"/>
      <c r="G439" s="75"/>
      <c r="H439" s="75"/>
      <c r="I439" s="75"/>
      <c r="J439" s="75"/>
    </row>
    <row r="440" spans="4:10" ht="12.5">
      <c r="D440" s="75"/>
      <c r="E440" s="75"/>
      <c r="F440" s="75"/>
      <c r="G440" s="75"/>
      <c r="H440" s="75"/>
      <c r="I440" s="75"/>
      <c r="J440" s="75"/>
    </row>
    <row r="441" spans="4:10" ht="12.5">
      <c r="D441" s="75"/>
      <c r="E441" s="75"/>
      <c r="F441" s="75"/>
      <c r="G441" s="75"/>
      <c r="H441" s="75"/>
      <c r="I441" s="75"/>
      <c r="J441" s="75"/>
    </row>
    <row r="442" spans="4:10" ht="12.5">
      <c r="D442" s="75"/>
      <c r="E442" s="75"/>
      <c r="F442" s="75"/>
      <c r="G442" s="75"/>
      <c r="H442" s="75"/>
      <c r="I442" s="75"/>
      <c r="J442" s="75"/>
    </row>
    <row r="443" spans="4:10" ht="12.5">
      <c r="D443" s="75"/>
      <c r="E443" s="75"/>
      <c r="F443" s="75"/>
      <c r="G443" s="75"/>
      <c r="H443" s="75"/>
      <c r="I443" s="75"/>
      <c r="J443" s="75"/>
    </row>
    <row r="444" spans="4:10" ht="12.5">
      <c r="D444" s="75"/>
      <c r="E444" s="75"/>
      <c r="F444" s="75"/>
      <c r="G444" s="75"/>
      <c r="H444" s="75"/>
      <c r="I444" s="75"/>
      <c r="J444" s="75"/>
    </row>
    <row r="445" spans="4:10" ht="12.5">
      <c r="D445" s="75"/>
      <c r="E445" s="75"/>
      <c r="F445" s="75"/>
      <c r="G445" s="75"/>
      <c r="H445" s="75"/>
      <c r="I445" s="75"/>
      <c r="J445" s="75"/>
    </row>
    <row r="446" spans="4:10" ht="12.5">
      <c r="D446" s="75"/>
      <c r="E446" s="75"/>
      <c r="F446" s="75"/>
      <c r="G446" s="75"/>
      <c r="H446" s="75"/>
      <c r="I446" s="75"/>
      <c r="J446" s="75"/>
    </row>
    <row r="447" spans="4:10" ht="12.5">
      <c r="D447" s="75"/>
      <c r="E447" s="75"/>
      <c r="F447" s="75"/>
      <c r="G447" s="75"/>
      <c r="H447" s="75"/>
      <c r="I447" s="75"/>
      <c r="J447" s="75"/>
    </row>
    <row r="448" spans="4:10" ht="12.5">
      <c r="D448" s="75"/>
      <c r="E448" s="75"/>
      <c r="F448" s="75"/>
      <c r="G448" s="75"/>
      <c r="H448" s="75"/>
      <c r="I448" s="75"/>
      <c r="J448" s="75"/>
    </row>
    <row r="449" spans="4:10" ht="12.5">
      <c r="D449" s="75"/>
      <c r="E449" s="75"/>
      <c r="F449" s="75"/>
      <c r="G449" s="75"/>
      <c r="H449" s="75"/>
      <c r="I449" s="75"/>
      <c r="J449" s="75"/>
    </row>
    <row r="450" spans="4:10" ht="12.5">
      <c r="D450" s="75"/>
      <c r="E450" s="75"/>
      <c r="F450" s="75"/>
      <c r="G450" s="75"/>
      <c r="H450" s="75"/>
      <c r="I450" s="75"/>
      <c r="J450" s="75"/>
    </row>
    <row r="451" spans="4:10" ht="12.5">
      <c r="D451" s="75"/>
      <c r="E451" s="75"/>
      <c r="F451" s="75"/>
      <c r="G451" s="75"/>
      <c r="H451" s="75"/>
      <c r="I451" s="75"/>
      <c r="J451" s="75"/>
    </row>
    <row r="452" spans="4:10" ht="12.5">
      <c r="D452" s="75"/>
      <c r="E452" s="75"/>
      <c r="F452" s="75"/>
      <c r="G452" s="75"/>
      <c r="H452" s="75"/>
      <c r="I452" s="75"/>
      <c r="J452" s="75"/>
    </row>
    <row r="453" spans="4:10" ht="12.5">
      <c r="D453" s="75"/>
      <c r="E453" s="75"/>
      <c r="F453" s="75"/>
      <c r="G453" s="75"/>
      <c r="H453" s="75"/>
      <c r="I453" s="75"/>
      <c r="J453" s="75"/>
    </row>
    <row r="454" spans="4:10" ht="12.5">
      <c r="D454" s="75"/>
      <c r="E454" s="75"/>
      <c r="F454" s="75"/>
      <c r="G454" s="75"/>
      <c r="H454" s="75"/>
      <c r="I454" s="75"/>
      <c r="J454" s="75"/>
    </row>
    <row r="455" spans="4:10" ht="12.5">
      <c r="D455" s="75"/>
      <c r="E455" s="75"/>
      <c r="F455" s="75"/>
      <c r="G455" s="75"/>
      <c r="H455" s="75"/>
      <c r="I455" s="75"/>
      <c r="J455" s="75"/>
    </row>
    <row r="456" spans="4:10" ht="12.5">
      <c r="D456" s="75"/>
      <c r="E456" s="75"/>
      <c r="F456" s="75"/>
      <c r="G456" s="75"/>
      <c r="H456" s="75"/>
      <c r="I456" s="75"/>
      <c r="J456" s="75"/>
    </row>
    <row r="457" spans="4:10" ht="12.5">
      <c r="D457" s="75"/>
      <c r="E457" s="75"/>
      <c r="F457" s="75"/>
      <c r="G457" s="75"/>
      <c r="H457" s="75"/>
      <c r="I457" s="75"/>
      <c r="J457" s="75"/>
    </row>
    <row r="458" spans="4:10" ht="12.5">
      <c r="D458" s="75"/>
      <c r="E458" s="75"/>
      <c r="F458" s="75"/>
      <c r="G458" s="75"/>
      <c r="H458" s="75"/>
      <c r="I458" s="75"/>
      <c r="J458" s="75"/>
    </row>
    <row r="459" spans="4:10" ht="12.5">
      <c r="D459" s="75"/>
      <c r="E459" s="75"/>
      <c r="F459" s="75"/>
      <c r="G459" s="75"/>
      <c r="H459" s="75"/>
      <c r="I459" s="75"/>
      <c r="J459" s="75"/>
    </row>
    <row r="460" spans="4:10" ht="12.5">
      <c r="D460" s="75"/>
      <c r="E460" s="75"/>
      <c r="F460" s="75"/>
      <c r="G460" s="75"/>
      <c r="H460" s="75"/>
      <c r="I460" s="75"/>
      <c r="J460" s="75"/>
    </row>
    <row r="461" spans="4:10" ht="12.5">
      <c r="D461" s="75"/>
      <c r="E461" s="75"/>
      <c r="F461" s="75"/>
      <c r="G461" s="75"/>
      <c r="H461" s="75"/>
      <c r="I461" s="75"/>
      <c r="J461" s="75"/>
    </row>
    <row r="462" spans="4:10" ht="12.5">
      <c r="D462" s="75"/>
      <c r="E462" s="75"/>
      <c r="F462" s="75"/>
      <c r="G462" s="75"/>
      <c r="H462" s="75"/>
      <c r="I462" s="75"/>
      <c r="J462" s="75"/>
    </row>
    <row r="463" spans="4:10" ht="12.5">
      <c r="D463" s="75"/>
      <c r="E463" s="75"/>
      <c r="F463" s="75"/>
      <c r="G463" s="75"/>
      <c r="H463" s="75"/>
      <c r="I463" s="75"/>
      <c r="J463" s="75"/>
    </row>
    <row r="464" spans="4:10" ht="12.5">
      <c r="D464" s="75"/>
      <c r="E464" s="75"/>
      <c r="F464" s="75"/>
      <c r="G464" s="75"/>
      <c r="H464" s="75"/>
      <c r="I464" s="75"/>
      <c r="J464" s="75"/>
    </row>
    <row r="465" spans="4:10" ht="12.5">
      <c r="D465" s="75"/>
      <c r="E465" s="75"/>
      <c r="F465" s="75"/>
      <c r="G465" s="75"/>
      <c r="H465" s="75"/>
      <c r="I465" s="75"/>
      <c r="J465" s="75"/>
    </row>
    <row r="466" spans="4:10" ht="12.5">
      <c r="D466" s="75"/>
      <c r="E466" s="75"/>
      <c r="F466" s="75"/>
      <c r="G466" s="75"/>
      <c r="H466" s="75"/>
      <c r="I466" s="75"/>
      <c r="J466" s="75"/>
    </row>
    <row r="467" spans="4:10" ht="12.5">
      <c r="D467" s="75"/>
      <c r="E467" s="75"/>
      <c r="F467" s="75"/>
      <c r="G467" s="75"/>
      <c r="H467" s="75"/>
      <c r="I467" s="75"/>
      <c r="J467" s="75"/>
    </row>
    <row r="468" spans="4:10" ht="12.5">
      <c r="D468" s="75"/>
      <c r="E468" s="75"/>
      <c r="F468" s="75"/>
      <c r="G468" s="75"/>
      <c r="H468" s="75"/>
      <c r="I468" s="75"/>
      <c r="J468" s="75"/>
    </row>
    <row r="469" spans="4:10" ht="12.5">
      <c r="D469" s="75"/>
      <c r="E469" s="75"/>
      <c r="F469" s="75"/>
      <c r="G469" s="75"/>
      <c r="H469" s="75"/>
      <c r="I469" s="75"/>
      <c r="J469" s="75"/>
    </row>
    <row r="470" spans="4:10" ht="12.5">
      <c r="D470" s="75"/>
      <c r="E470" s="75"/>
      <c r="F470" s="75"/>
      <c r="G470" s="75"/>
      <c r="H470" s="75"/>
      <c r="I470" s="75"/>
      <c r="J470" s="75"/>
    </row>
    <row r="471" spans="4:10" ht="12.5">
      <c r="D471" s="75"/>
      <c r="E471" s="75"/>
      <c r="F471" s="75"/>
      <c r="G471" s="75"/>
      <c r="H471" s="75"/>
      <c r="I471" s="75"/>
      <c r="J471" s="75"/>
    </row>
    <row r="472" spans="4:10" ht="12.5">
      <c r="D472" s="75"/>
      <c r="E472" s="75"/>
      <c r="F472" s="75"/>
      <c r="G472" s="75"/>
      <c r="H472" s="75"/>
      <c r="I472" s="75"/>
      <c r="J472" s="75"/>
    </row>
    <row r="473" spans="4:10" ht="12.5">
      <c r="D473" s="75"/>
      <c r="E473" s="75"/>
      <c r="F473" s="75"/>
      <c r="G473" s="75"/>
      <c r="H473" s="75"/>
      <c r="I473" s="75"/>
      <c r="J473" s="75"/>
    </row>
    <row r="474" spans="4:10" ht="12.5">
      <c r="D474" s="75"/>
      <c r="E474" s="75"/>
      <c r="F474" s="75"/>
      <c r="G474" s="75"/>
      <c r="H474" s="75"/>
      <c r="I474" s="75"/>
      <c r="J474" s="75"/>
    </row>
    <row r="475" spans="4:10" ht="12.5">
      <c r="D475" s="75"/>
      <c r="E475" s="75"/>
      <c r="F475" s="75"/>
      <c r="G475" s="75"/>
      <c r="H475" s="75"/>
      <c r="I475" s="75"/>
      <c r="J475" s="75"/>
    </row>
    <row r="476" spans="4:10" ht="12.5">
      <c r="D476" s="75"/>
      <c r="E476" s="75"/>
      <c r="F476" s="75"/>
      <c r="G476" s="75"/>
      <c r="H476" s="75"/>
      <c r="I476" s="75"/>
      <c r="J476" s="75"/>
    </row>
    <row r="477" spans="4:10" ht="12.5">
      <c r="D477" s="75"/>
      <c r="E477" s="75"/>
      <c r="F477" s="75"/>
      <c r="G477" s="75"/>
      <c r="H477" s="75"/>
      <c r="I477" s="75"/>
      <c r="J477" s="75"/>
    </row>
    <row r="478" spans="4:10" ht="12.5">
      <c r="D478" s="75"/>
      <c r="E478" s="75"/>
      <c r="F478" s="75"/>
      <c r="G478" s="75"/>
      <c r="H478" s="75"/>
      <c r="I478" s="75"/>
      <c r="J478" s="75"/>
    </row>
    <row r="479" spans="4:10" ht="12.5">
      <c r="D479" s="75"/>
      <c r="E479" s="75"/>
      <c r="F479" s="75"/>
      <c r="G479" s="75"/>
      <c r="H479" s="75"/>
      <c r="I479" s="75"/>
      <c r="J479" s="75"/>
    </row>
    <row r="480" spans="4:10" ht="12.5">
      <c r="D480" s="75"/>
      <c r="E480" s="75"/>
      <c r="F480" s="75"/>
      <c r="G480" s="75"/>
      <c r="H480" s="75"/>
      <c r="I480" s="75"/>
      <c r="J480" s="75"/>
    </row>
    <row r="481" spans="4:10" ht="12.5">
      <c r="D481" s="75"/>
      <c r="E481" s="75"/>
      <c r="F481" s="75"/>
      <c r="G481" s="75"/>
      <c r="H481" s="75"/>
      <c r="I481" s="75"/>
      <c r="J481" s="75"/>
    </row>
    <row r="482" spans="4:10" ht="12.5">
      <c r="D482" s="75"/>
      <c r="E482" s="75"/>
      <c r="F482" s="75"/>
      <c r="G482" s="75"/>
      <c r="H482" s="75"/>
      <c r="I482" s="75"/>
      <c r="J482" s="75"/>
    </row>
    <row r="483" spans="4:10" ht="12.5">
      <c r="D483" s="75"/>
      <c r="E483" s="75"/>
      <c r="F483" s="75"/>
      <c r="G483" s="75"/>
      <c r="H483" s="75"/>
      <c r="I483" s="75"/>
      <c r="J483" s="75"/>
    </row>
    <row r="484" spans="4:10" ht="12.5">
      <c r="D484" s="75"/>
      <c r="E484" s="75"/>
      <c r="F484" s="75"/>
      <c r="G484" s="75"/>
      <c r="H484" s="75"/>
      <c r="I484" s="75"/>
      <c r="J484" s="75"/>
    </row>
    <row r="485" spans="4:10" ht="12.5">
      <c r="D485" s="75"/>
      <c r="E485" s="75"/>
      <c r="F485" s="75"/>
      <c r="G485" s="75"/>
      <c r="H485" s="75"/>
      <c r="I485" s="75"/>
      <c r="J485" s="75"/>
    </row>
    <row r="486" spans="4:10" ht="12.5">
      <c r="D486" s="75"/>
      <c r="E486" s="75"/>
      <c r="F486" s="75"/>
      <c r="G486" s="75"/>
      <c r="H486" s="75"/>
      <c r="I486" s="75"/>
      <c r="J486" s="75"/>
    </row>
    <row r="487" spans="4:10" ht="12.5">
      <c r="D487" s="75"/>
      <c r="E487" s="75"/>
      <c r="F487" s="75"/>
      <c r="G487" s="75"/>
      <c r="H487" s="75"/>
      <c r="I487" s="75"/>
      <c r="J487" s="75"/>
    </row>
    <row r="488" spans="4:10" ht="12.5">
      <c r="D488" s="75"/>
      <c r="E488" s="75"/>
      <c r="F488" s="75"/>
      <c r="G488" s="75"/>
      <c r="H488" s="75"/>
      <c r="I488" s="75"/>
      <c r="J488" s="75"/>
    </row>
    <row r="489" spans="4:10" ht="12.5">
      <c r="D489" s="75"/>
      <c r="E489" s="75"/>
      <c r="F489" s="75"/>
      <c r="G489" s="75"/>
      <c r="H489" s="75"/>
      <c r="I489" s="75"/>
      <c r="J489" s="75"/>
    </row>
    <row r="490" spans="4:10" ht="12.5">
      <c r="D490" s="75"/>
      <c r="E490" s="75"/>
      <c r="F490" s="75"/>
      <c r="G490" s="75"/>
      <c r="H490" s="75"/>
      <c r="I490" s="75"/>
      <c r="J490" s="75"/>
    </row>
    <row r="491" spans="4:10" ht="12.5">
      <c r="D491" s="75"/>
      <c r="E491" s="75"/>
      <c r="F491" s="75"/>
      <c r="G491" s="75"/>
      <c r="H491" s="75"/>
      <c r="I491" s="75"/>
      <c r="J491" s="75"/>
    </row>
    <row r="492" spans="4:10" ht="12.5">
      <c r="D492" s="75"/>
      <c r="E492" s="75"/>
      <c r="F492" s="75"/>
      <c r="G492" s="75"/>
      <c r="H492" s="75"/>
      <c r="I492" s="75"/>
      <c r="J492" s="75"/>
    </row>
    <row r="493" spans="4:10" ht="12.5">
      <c r="D493" s="75"/>
      <c r="E493" s="75"/>
      <c r="F493" s="75"/>
      <c r="G493" s="75"/>
      <c r="H493" s="75"/>
      <c r="I493" s="75"/>
      <c r="J493" s="75"/>
    </row>
    <row r="494" spans="4:10" ht="12.5">
      <c r="D494" s="75"/>
      <c r="E494" s="75"/>
      <c r="F494" s="75"/>
      <c r="G494" s="75"/>
      <c r="H494" s="75"/>
      <c r="I494" s="75"/>
      <c r="J494" s="75"/>
    </row>
    <row r="495" spans="4:10" ht="12.5">
      <c r="D495" s="75"/>
      <c r="E495" s="75"/>
      <c r="F495" s="75"/>
      <c r="G495" s="75"/>
      <c r="H495" s="75"/>
      <c r="I495" s="75"/>
      <c r="J495" s="75"/>
    </row>
    <row r="496" spans="4:10" ht="12.5">
      <c r="D496" s="75"/>
      <c r="E496" s="75"/>
      <c r="F496" s="75"/>
      <c r="G496" s="75"/>
      <c r="H496" s="75"/>
      <c r="I496" s="75"/>
      <c r="J496" s="75"/>
    </row>
    <row r="497" spans="4:10" ht="12.5">
      <c r="D497" s="75"/>
      <c r="E497" s="75"/>
      <c r="F497" s="75"/>
      <c r="G497" s="75"/>
      <c r="H497" s="75"/>
      <c r="I497" s="75"/>
      <c r="J497" s="75"/>
    </row>
    <row r="498" spans="4:10" ht="12.5">
      <c r="D498" s="75"/>
      <c r="E498" s="75"/>
      <c r="F498" s="75"/>
      <c r="G498" s="75"/>
      <c r="H498" s="75"/>
      <c r="I498" s="75"/>
      <c r="J498" s="75"/>
    </row>
    <row r="499" spans="4:10" ht="12.5">
      <c r="D499" s="75"/>
      <c r="E499" s="75"/>
      <c r="F499" s="75"/>
      <c r="G499" s="75"/>
      <c r="H499" s="75"/>
      <c r="I499" s="75"/>
      <c r="J499" s="75"/>
    </row>
    <row r="500" spans="4:10" ht="12.5">
      <c r="D500" s="75"/>
      <c r="E500" s="75"/>
      <c r="F500" s="75"/>
      <c r="G500" s="75"/>
      <c r="H500" s="75"/>
      <c r="I500" s="75"/>
      <c r="J500" s="75"/>
    </row>
    <row r="501" spans="4:10" ht="12.5">
      <c r="D501" s="75"/>
      <c r="E501" s="75"/>
      <c r="F501" s="75"/>
      <c r="G501" s="75"/>
      <c r="H501" s="75"/>
      <c r="I501" s="75"/>
      <c r="J501" s="75"/>
    </row>
    <row r="502" spans="4:10" ht="12.5">
      <c r="D502" s="75"/>
      <c r="E502" s="75"/>
      <c r="F502" s="75"/>
      <c r="G502" s="75"/>
      <c r="H502" s="75"/>
      <c r="I502" s="75"/>
      <c r="J502" s="75"/>
    </row>
    <row r="503" spans="4:10" ht="12.5">
      <c r="D503" s="75"/>
      <c r="E503" s="75"/>
      <c r="F503" s="75"/>
      <c r="G503" s="75"/>
      <c r="H503" s="75"/>
      <c r="I503" s="75"/>
      <c r="J503" s="75"/>
    </row>
    <row r="504" spans="4:10" ht="12.5">
      <c r="D504" s="75"/>
      <c r="E504" s="75"/>
      <c r="F504" s="75"/>
      <c r="G504" s="75"/>
      <c r="H504" s="75"/>
      <c r="I504" s="75"/>
      <c r="J504" s="75"/>
    </row>
    <row r="505" spans="4:10" ht="12.5">
      <c r="D505" s="75"/>
      <c r="E505" s="75"/>
      <c r="F505" s="75"/>
      <c r="G505" s="75"/>
      <c r="H505" s="75"/>
      <c r="I505" s="75"/>
      <c r="J505" s="75"/>
    </row>
    <row r="506" spans="4:10" ht="12.5">
      <c r="D506" s="75"/>
      <c r="E506" s="75"/>
      <c r="F506" s="75"/>
      <c r="G506" s="75"/>
      <c r="H506" s="75"/>
      <c r="I506" s="75"/>
      <c r="J506" s="75"/>
    </row>
    <row r="507" spans="4:10" ht="12.5">
      <c r="D507" s="75"/>
      <c r="E507" s="75"/>
      <c r="F507" s="75"/>
      <c r="G507" s="75"/>
      <c r="H507" s="75"/>
      <c r="I507" s="75"/>
      <c r="J507" s="75"/>
    </row>
    <row r="508" spans="4:10" ht="12.5">
      <c r="D508" s="75"/>
      <c r="E508" s="75"/>
      <c r="F508" s="75"/>
      <c r="G508" s="75"/>
      <c r="H508" s="75"/>
      <c r="I508" s="75"/>
      <c r="J508" s="75"/>
    </row>
    <row r="509" spans="4:10" ht="12.5">
      <c r="D509" s="75"/>
      <c r="E509" s="75"/>
      <c r="F509" s="75"/>
      <c r="G509" s="75"/>
      <c r="H509" s="75"/>
      <c r="I509" s="75"/>
      <c r="J509" s="75"/>
    </row>
    <row r="510" spans="4:10" ht="12.5">
      <c r="D510" s="75"/>
      <c r="E510" s="75"/>
      <c r="F510" s="75"/>
      <c r="G510" s="75"/>
      <c r="H510" s="75"/>
      <c r="I510" s="75"/>
      <c r="J510" s="75"/>
    </row>
    <row r="511" spans="4:10" ht="12.5">
      <c r="D511" s="75"/>
      <c r="E511" s="75"/>
      <c r="F511" s="75"/>
      <c r="G511" s="75"/>
      <c r="H511" s="75"/>
      <c r="I511" s="75"/>
      <c r="J511" s="75"/>
    </row>
    <row r="512" spans="4:10" ht="12.5">
      <c r="D512" s="75"/>
      <c r="E512" s="75"/>
      <c r="F512" s="75"/>
      <c r="G512" s="75"/>
      <c r="H512" s="75"/>
      <c r="I512" s="75"/>
      <c r="J512" s="75"/>
    </row>
    <row r="513" spans="4:10" ht="12.5">
      <c r="D513" s="75"/>
      <c r="E513" s="75"/>
      <c r="F513" s="75"/>
      <c r="G513" s="75"/>
      <c r="H513" s="75"/>
      <c r="I513" s="75"/>
      <c r="J513" s="75"/>
    </row>
    <row r="514" spans="4:10" ht="12.5">
      <c r="D514" s="75"/>
      <c r="E514" s="75"/>
      <c r="F514" s="75"/>
      <c r="G514" s="75"/>
      <c r="H514" s="75"/>
      <c r="I514" s="75"/>
      <c r="J514" s="75"/>
    </row>
    <row r="515" spans="4:10" ht="12.5">
      <c r="D515" s="75"/>
      <c r="E515" s="75"/>
      <c r="F515" s="75"/>
      <c r="G515" s="75"/>
      <c r="H515" s="75"/>
      <c r="I515" s="75"/>
      <c r="J515" s="75"/>
    </row>
    <row r="516" spans="4:10" ht="12.5">
      <c r="D516" s="75"/>
      <c r="E516" s="75"/>
      <c r="F516" s="75"/>
      <c r="G516" s="75"/>
      <c r="H516" s="75"/>
      <c r="I516" s="75"/>
      <c r="J516" s="75"/>
    </row>
    <row r="517" spans="4:10" ht="12.5">
      <c r="D517" s="75"/>
      <c r="E517" s="75"/>
      <c r="F517" s="75"/>
      <c r="G517" s="75"/>
      <c r="H517" s="75"/>
      <c r="I517" s="75"/>
      <c r="J517" s="75"/>
    </row>
    <row r="518" spans="4:10" ht="12.5">
      <c r="D518" s="75"/>
      <c r="E518" s="75"/>
      <c r="F518" s="75"/>
      <c r="G518" s="75"/>
      <c r="H518" s="75"/>
      <c r="I518" s="75"/>
      <c r="J518" s="75"/>
    </row>
    <row r="519" spans="4:10" ht="12.5">
      <c r="D519" s="75"/>
      <c r="E519" s="75"/>
      <c r="F519" s="75"/>
      <c r="G519" s="75"/>
      <c r="H519" s="75"/>
      <c r="I519" s="75"/>
      <c r="J519" s="75"/>
    </row>
    <row r="520" spans="4:10" ht="12.5">
      <c r="D520" s="75"/>
      <c r="E520" s="75"/>
      <c r="F520" s="75"/>
      <c r="G520" s="75"/>
      <c r="H520" s="75"/>
      <c r="I520" s="75"/>
      <c r="J520" s="75"/>
    </row>
    <row r="521" spans="4:10" ht="12.5">
      <c r="D521" s="75"/>
      <c r="E521" s="75"/>
      <c r="F521" s="75"/>
      <c r="G521" s="75"/>
      <c r="H521" s="75"/>
      <c r="I521" s="75"/>
      <c r="J521" s="75"/>
    </row>
    <row r="522" spans="4:10" ht="12.5">
      <c r="D522" s="75"/>
      <c r="E522" s="75"/>
      <c r="F522" s="75"/>
      <c r="G522" s="75"/>
      <c r="H522" s="75"/>
      <c r="I522" s="75"/>
      <c r="J522" s="75"/>
    </row>
    <row r="523" spans="4:10" ht="12.5">
      <c r="D523" s="75"/>
      <c r="E523" s="75"/>
      <c r="F523" s="75"/>
      <c r="G523" s="75"/>
      <c r="H523" s="75"/>
      <c r="I523" s="75"/>
      <c r="J523" s="75"/>
    </row>
    <row r="524" spans="4:10" ht="12.5">
      <c r="D524" s="75"/>
      <c r="E524" s="75"/>
      <c r="F524" s="75"/>
      <c r="G524" s="75"/>
      <c r="H524" s="75"/>
      <c r="I524" s="75"/>
      <c r="J524" s="75"/>
    </row>
    <row r="525" spans="4:10" ht="12.5">
      <c r="D525" s="75"/>
      <c r="E525" s="75"/>
      <c r="F525" s="75"/>
      <c r="G525" s="75"/>
      <c r="H525" s="75"/>
      <c r="I525" s="75"/>
      <c r="J525" s="75"/>
    </row>
    <row r="526" spans="4:10" ht="12.5">
      <c r="D526" s="75"/>
      <c r="E526" s="75"/>
      <c r="F526" s="75"/>
      <c r="G526" s="75"/>
      <c r="H526" s="75"/>
      <c r="I526" s="75"/>
      <c r="J526" s="75"/>
    </row>
    <row r="527" spans="4:10" ht="12.5">
      <c r="D527" s="75"/>
      <c r="E527" s="75"/>
      <c r="F527" s="75"/>
      <c r="G527" s="75"/>
      <c r="H527" s="75"/>
      <c r="I527" s="75"/>
      <c r="J527" s="75"/>
    </row>
    <row r="528" spans="4:10" ht="12.5">
      <c r="D528" s="75"/>
      <c r="E528" s="75"/>
      <c r="F528" s="75"/>
      <c r="G528" s="75"/>
      <c r="H528" s="75"/>
      <c r="I528" s="75"/>
      <c r="J528" s="75"/>
    </row>
    <row r="529" spans="4:10" ht="12.5">
      <c r="D529" s="75"/>
      <c r="E529" s="75"/>
      <c r="F529" s="75"/>
      <c r="G529" s="75"/>
      <c r="H529" s="75"/>
      <c r="I529" s="75"/>
      <c r="J529" s="75"/>
    </row>
    <row r="530" spans="4:10" ht="12.5">
      <c r="D530" s="75"/>
      <c r="E530" s="75"/>
      <c r="F530" s="75"/>
      <c r="G530" s="75"/>
      <c r="H530" s="75"/>
      <c r="I530" s="75"/>
      <c r="J530" s="75"/>
    </row>
    <row r="531" spans="4:10" ht="12.5">
      <c r="D531" s="75"/>
      <c r="E531" s="75"/>
      <c r="F531" s="75"/>
      <c r="G531" s="75"/>
      <c r="H531" s="75"/>
      <c r="I531" s="75"/>
      <c r="J531" s="75"/>
    </row>
    <row r="532" spans="4:10" ht="12.5">
      <c r="D532" s="75"/>
      <c r="E532" s="75"/>
      <c r="F532" s="75"/>
      <c r="G532" s="75"/>
      <c r="H532" s="75"/>
      <c r="I532" s="75"/>
      <c r="J532" s="75"/>
    </row>
    <row r="533" spans="4:10" ht="12.5">
      <c r="D533" s="75"/>
      <c r="E533" s="75"/>
      <c r="F533" s="75"/>
      <c r="G533" s="75"/>
      <c r="H533" s="75"/>
      <c r="I533" s="75"/>
      <c r="J533" s="75"/>
    </row>
    <row r="534" spans="4:10" ht="12.5">
      <c r="D534" s="75"/>
      <c r="E534" s="75"/>
      <c r="F534" s="75"/>
      <c r="G534" s="75"/>
      <c r="H534" s="75"/>
      <c r="I534" s="75"/>
      <c r="J534" s="75"/>
    </row>
    <row r="535" spans="4:10" ht="12.5">
      <c r="D535" s="75"/>
      <c r="E535" s="75"/>
      <c r="F535" s="75"/>
      <c r="G535" s="75"/>
      <c r="H535" s="75"/>
      <c r="I535" s="75"/>
      <c r="J535" s="75"/>
    </row>
    <row r="536" spans="4:10" ht="12.5">
      <c r="D536" s="75"/>
      <c r="E536" s="75"/>
      <c r="F536" s="75"/>
      <c r="G536" s="75"/>
      <c r="H536" s="75"/>
      <c r="I536" s="75"/>
      <c r="J536" s="75"/>
    </row>
    <row r="537" spans="4:10" ht="12.5">
      <c r="D537" s="75"/>
      <c r="E537" s="75"/>
      <c r="F537" s="75"/>
      <c r="G537" s="75"/>
      <c r="H537" s="75"/>
      <c r="I537" s="75"/>
      <c r="J537" s="75"/>
    </row>
    <row r="538" spans="4:10" ht="12.5">
      <c r="D538" s="75"/>
      <c r="E538" s="75"/>
      <c r="F538" s="75"/>
      <c r="G538" s="75"/>
      <c r="H538" s="75"/>
      <c r="I538" s="75"/>
      <c r="J538" s="75"/>
    </row>
    <row r="539" spans="4:10" ht="12.5">
      <c r="D539" s="75"/>
      <c r="E539" s="75"/>
      <c r="F539" s="75"/>
      <c r="G539" s="75"/>
      <c r="H539" s="75"/>
      <c r="I539" s="75"/>
      <c r="J539" s="75"/>
    </row>
    <row r="540" spans="4:10" ht="12.5">
      <c r="D540" s="75"/>
      <c r="E540" s="75"/>
      <c r="F540" s="75"/>
      <c r="G540" s="75"/>
      <c r="H540" s="75"/>
      <c r="I540" s="75"/>
      <c r="J540" s="75"/>
    </row>
    <row r="541" spans="4:10" ht="12.5">
      <c r="D541" s="75"/>
      <c r="E541" s="75"/>
      <c r="F541" s="75"/>
      <c r="G541" s="75"/>
      <c r="H541" s="75"/>
      <c r="I541" s="75"/>
      <c r="J541" s="75"/>
    </row>
    <row r="542" spans="4:10" ht="12.5">
      <c r="D542" s="75"/>
      <c r="E542" s="75"/>
      <c r="F542" s="75"/>
      <c r="G542" s="75"/>
      <c r="H542" s="75"/>
      <c r="I542" s="75"/>
      <c r="J542" s="75"/>
    </row>
    <row r="543" spans="4:10" ht="12.5">
      <c r="D543" s="75"/>
      <c r="E543" s="75"/>
      <c r="F543" s="75"/>
      <c r="G543" s="75"/>
      <c r="H543" s="75"/>
      <c r="I543" s="75"/>
      <c r="J543" s="75"/>
    </row>
    <row r="544" spans="4:10" ht="12.5">
      <c r="D544" s="75"/>
      <c r="E544" s="75"/>
      <c r="F544" s="75"/>
      <c r="G544" s="75"/>
      <c r="H544" s="75"/>
      <c r="I544" s="75"/>
      <c r="J544" s="75"/>
    </row>
    <row r="545" spans="4:10" ht="12.5">
      <c r="D545" s="75"/>
      <c r="E545" s="75"/>
      <c r="F545" s="75"/>
      <c r="G545" s="75"/>
      <c r="H545" s="75"/>
      <c r="I545" s="75"/>
      <c r="J545" s="75"/>
    </row>
    <row r="546" spans="4:10" ht="12.5">
      <c r="D546" s="75"/>
      <c r="E546" s="75"/>
      <c r="F546" s="75"/>
      <c r="G546" s="75"/>
      <c r="H546" s="75"/>
      <c r="I546" s="75"/>
      <c r="J546" s="75"/>
    </row>
    <row r="547" spans="4:10" ht="12.5">
      <c r="D547" s="75"/>
      <c r="E547" s="75"/>
      <c r="F547" s="75"/>
      <c r="G547" s="75"/>
      <c r="H547" s="75"/>
      <c r="I547" s="75"/>
      <c r="J547" s="75"/>
    </row>
    <row r="548" spans="4:10" ht="12.5">
      <c r="D548" s="75"/>
      <c r="E548" s="75"/>
      <c r="F548" s="75"/>
      <c r="G548" s="75"/>
      <c r="H548" s="75"/>
      <c r="I548" s="75"/>
      <c r="J548" s="75"/>
    </row>
    <row r="549" spans="4:10" ht="12.5">
      <c r="D549" s="75"/>
      <c r="E549" s="75"/>
      <c r="F549" s="75"/>
      <c r="G549" s="75"/>
      <c r="H549" s="75"/>
      <c r="I549" s="75"/>
      <c r="J549" s="75"/>
    </row>
    <row r="550" spans="4:10" ht="12.5">
      <c r="D550" s="75"/>
      <c r="E550" s="75"/>
      <c r="F550" s="75"/>
      <c r="G550" s="75"/>
      <c r="H550" s="75"/>
      <c r="I550" s="75"/>
      <c r="J550" s="75"/>
    </row>
    <row r="551" spans="4:10" ht="12.5">
      <c r="D551" s="75"/>
      <c r="E551" s="75"/>
      <c r="F551" s="75"/>
      <c r="G551" s="75"/>
      <c r="H551" s="75"/>
      <c r="I551" s="75"/>
      <c r="J551" s="75"/>
    </row>
    <row r="552" spans="4:10" ht="12.5">
      <c r="D552" s="75"/>
      <c r="E552" s="75"/>
      <c r="F552" s="75"/>
      <c r="G552" s="75"/>
      <c r="H552" s="75"/>
      <c r="I552" s="75"/>
      <c r="J552" s="75"/>
    </row>
    <row r="553" spans="4:10" ht="12.5">
      <c r="D553" s="75"/>
      <c r="E553" s="75"/>
      <c r="F553" s="75"/>
      <c r="G553" s="75"/>
      <c r="H553" s="75"/>
      <c r="I553" s="75"/>
      <c r="J553" s="75"/>
    </row>
    <row r="554" spans="4:10" ht="12.5">
      <c r="D554" s="75"/>
      <c r="E554" s="75"/>
      <c r="F554" s="75"/>
      <c r="G554" s="75"/>
      <c r="H554" s="75"/>
      <c r="I554" s="75"/>
      <c r="J554" s="75"/>
    </row>
    <row r="555" spans="4:10" ht="12.5">
      <c r="D555" s="75"/>
      <c r="E555" s="75"/>
      <c r="F555" s="75"/>
      <c r="G555" s="75"/>
      <c r="H555" s="75"/>
      <c r="I555" s="75"/>
      <c r="J555" s="75"/>
    </row>
    <row r="556" spans="4:10" ht="12.5">
      <c r="D556" s="75"/>
      <c r="E556" s="75"/>
      <c r="F556" s="75"/>
      <c r="G556" s="75"/>
      <c r="H556" s="75"/>
      <c r="I556" s="75"/>
      <c r="J556" s="75"/>
    </row>
    <row r="557" spans="4:10" ht="12.5">
      <c r="D557" s="75"/>
      <c r="E557" s="75"/>
      <c r="F557" s="75"/>
      <c r="G557" s="75"/>
      <c r="H557" s="75"/>
      <c r="I557" s="75"/>
      <c r="J557" s="75"/>
    </row>
    <row r="558" spans="4:10" ht="12.5">
      <c r="D558" s="75"/>
      <c r="E558" s="75"/>
      <c r="F558" s="75"/>
      <c r="G558" s="75"/>
      <c r="H558" s="75"/>
      <c r="I558" s="75"/>
      <c r="J558" s="75"/>
    </row>
    <row r="559" spans="4:10" ht="12.5">
      <c r="D559" s="75"/>
      <c r="E559" s="75"/>
      <c r="F559" s="75"/>
      <c r="G559" s="75"/>
      <c r="H559" s="75"/>
      <c r="I559" s="75"/>
      <c r="J559" s="75"/>
    </row>
    <row r="560" spans="4:10" ht="12.5">
      <c r="D560" s="75"/>
      <c r="E560" s="75"/>
      <c r="F560" s="75"/>
      <c r="G560" s="75"/>
      <c r="H560" s="75"/>
      <c r="I560" s="75"/>
      <c r="J560" s="75"/>
    </row>
    <row r="561" spans="4:10" ht="12.5">
      <c r="D561" s="75"/>
      <c r="E561" s="75"/>
      <c r="F561" s="75"/>
      <c r="G561" s="75"/>
      <c r="H561" s="75"/>
      <c r="I561" s="75"/>
      <c r="J561" s="75"/>
    </row>
    <row r="562" spans="4:10" ht="12.5">
      <c r="D562" s="75"/>
      <c r="E562" s="75"/>
      <c r="F562" s="75"/>
      <c r="G562" s="75"/>
      <c r="H562" s="75"/>
      <c r="I562" s="75"/>
      <c r="J562" s="75"/>
    </row>
    <row r="563" spans="4:10" ht="12.5">
      <c r="D563" s="75"/>
      <c r="E563" s="75"/>
      <c r="F563" s="75"/>
      <c r="G563" s="75"/>
      <c r="H563" s="75"/>
      <c r="I563" s="75"/>
      <c r="J563" s="75"/>
    </row>
    <row r="564" spans="4:10" ht="12.5">
      <c r="D564" s="75"/>
      <c r="E564" s="75"/>
      <c r="F564" s="75"/>
      <c r="G564" s="75"/>
      <c r="H564" s="75"/>
      <c r="I564" s="75"/>
      <c r="J564" s="75"/>
    </row>
    <row r="565" spans="4:10" ht="12.5">
      <c r="D565" s="75"/>
      <c r="E565" s="75"/>
      <c r="F565" s="75"/>
      <c r="G565" s="75"/>
      <c r="H565" s="75"/>
      <c r="I565" s="75"/>
      <c r="J565" s="75"/>
    </row>
    <row r="566" spans="4:10" ht="12.5">
      <c r="D566" s="75"/>
      <c r="E566" s="75"/>
      <c r="F566" s="75"/>
      <c r="G566" s="75"/>
      <c r="H566" s="75"/>
      <c r="I566" s="75"/>
      <c r="J566" s="75"/>
    </row>
    <row r="567" spans="4:10" ht="12.5">
      <c r="D567" s="75"/>
      <c r="E567" s="75"/>
      <c r="F567" s="75"/>
      <c r="G567" s="75"/>
      <c r="H567" s="75"/>
      <c r="I567" s="75"/>
      <c r="J567" s="75"/>
    </row>
    <row r="568" spans="4:10" ht="12.5">
      <c r="D568" s="75"/>
      <c r="E568" s="75"/>
      <c r="F568" s="75"/>
      <c r="G568" s="75"/>
      <c r="H568" s="75"/>
      <c r="I568" s="75"/>
      <c r="J568" s="75"/>
    </row>
    <row r="569" spans="4:10" ht="12.5">
      <c r="D569" s="75"/>
      <c r="E569" s="75"/>
      <c r="F569" s="75"/>
      <c r="G569" s="75"/>
      <c r="H569" s="75"/>
      <c r="I569" s="75"/>
      <c r="J569" s="75"/>
    </row>
    <row r="570" spans="4:10" ht="12.5">
      <c r="D570" s="75"/>
      <c r="E570" s="75"/>
      <c r="F570" s="75"/>
      <c r="G570" s="75"/>
      <c r="H570" s="75"/>
      <c r="I570" s="75"/>
      <c r="J570" s="75"/>
    </row>
    <row r="571" spans="4:10" ht="12.5">
      <c r="D571" s="75"/>
      <c r="E571" s="75"/>
      <c r="F571" s="75"/>
      <c r="G571" s="75"/>
      <c r="H571" s="75"/>
      <c r="I571" s="75"/>
      <c r="J571" s="75"/>
    </row>
    <row r="572" spans="4:10" ht="12.5">
      <c r="D572" s="75"/>
      <c r="E572" s="75"/>
      <c r="F572" s="75"/>
      <c r="G572" s="75"/>
      <c r="H572" s="75"/>
      <c r="I572" s="75"/>
      <c r="J572" s="75"/>
    </row>
    <row r="573" spans="4:10" ht="12.5">
      <c r="D573" s="75"/>
      <c r="E573" s="75"/>
      <c r="F573" s="75"/>
      <c r="G573" s="75"/>
      <c r="H573" s="75"/>
      <c r="I573" s="75"/>
      <c r="J573" s="75"/>
    </row>
    <row r="574" spans="4:10" ht="12.5">
      <c r="D574" s="75"/>
      <c r="E574" s="75"/>
      <c r="F574" s="75"/>
      <c r="G574" s="75"/>
      <c r="H574" s="75"/>
      <c r="I574" s="75"/>
      <c r="J574" s="75"/>
    </row>
    <row r="575" spans="4:10" ht="12.5">
      <c r="D575" s="75"/>
      <c r="E575" s="75"/>
      <c r="F575" s="75"/>
      <c r="G575" s="75"/>
      <c r="H575" s="75"/>
      <c r="I575" s="75"/>
      <c r="J575" s="75"/>
    </row>
    <row r="576" spans="4:10" ht="12.5">
      <c r="D576" s="75"/>
      <c r="E576" s="75"/>
      <c r="F576" s="75"/>
      <c r="G576" s="75"/>
      <c r="H576" s="75"/>
      <c r="I576" s="75"/>
      <c r="J576" s="75"/>
    </row>
    <row r="577" spans="4:10" ht="12.5">
      <c r="D577" s="75"/>
      <c r="E577" s="75"/>
      <c r="F577" s="75"/>
      <c r="G577" s="75"/>
      <c r="H577" s="75"/>
      <c r="I577" s="75"/>
      <c r="J577" s="75"/>
    </row>
    <row r="578" spans="4:10" ht="12.5">
      <c r="D578" s="75"/>
      <c r="E578" s="75"/>
      <c r="F578" s="75"/>
      <c r="G578" s="75"/>
      <c r="H578" s="75"/>
      <c r="I578" s="75"/>
      <c r="J578" s="75"/>
    </row>
    <row r="579" spans="4:10" ht="12.5">
      <c r="D579" s="75"/>
      <c r="E579" s="75"/>
      <c r="F579" s="75"/>
      <c r="G579" s="75"/>
      <c r="H579" s="75"/>
      <c r="I579" s="75"/>
      <c r="J579" s="75"/>
    </row>
    <row r="580" spans="4:10" ht="12.5">
      <c r="D580" s="75"/>
      <c r="E580" s="75"/>
      <c r="F580" s="75"/>
      <c r="G580" s="75"/>
      <c r="H580" s="75"/>
      <c r="I580" s="75"/>
      <c r="J580" s="75"/>
    </row>
    <row r="581" spans="4:10" ht="12.5">
      <c r="D581" s="75"/>
      <c r="E581" s="75"/>
      <c r="F581" s="75"/>
      <c r="G581" s="75"/>
      <c r="H581" s="75"/>
      <c r="I581" s="75"/>
      <c r="J581" s="75"/>
    </row>
    <row r="582" spans="4:10" ht="12.5">
      <c r="D582" s="75"/>
      <c r="E582" s="75"/>
      <c r="F582" s="75"/>
      <c r="G582" s="75"/>
      <c r="H582" s="75"/>
      <c r="I582" s="75"/>
      <c r="J582" s="75"/>
    </row>
    <row r="583" spans="4:10" ht="12.5">
      <c r="D583" s="75"/>
      <c r="E583" s="75"/>
      <c r="F583" s="75"/>
      <c r="G583" s="75"/>
      <c r="H583" s="75"/>
      <c r="I583" s="75"/>
      <c r="J583" s="75"/>
    </row>
    <row r="584" spans="4:10" ht="12.5">
      <c r="D584" s="75"/>
      <c r="E584" s="75"/>
      <c r="F584" s="75"/>
      <c r="G584" s="75"/>
      <c r="H584" s="75"/>
      <c r="I584" s="75"/>
      <c r="J584" s="75"/>
    </row>
    <row r="585" spans="4:10" ht="12.5">
      <c r="D585" s="75"/>
      <c r="E585" s="75"/>
      <c r="F585" s="75"/>
      <c r="G585" s="75"/>
      <c r="H585" s="75"/>
      <c r="I585" s="75"/>
      <c r="J585" s="75"/>
    </row>
    <row r="586" spans="4:10" ht="12.5">
      <c r="D586" s="75"/>
      <c r="E586" s="75"/>
      <c r="F586" s="75"/>
      <c r="G586" s="75"/>
      <c r="H586" s="75"/>
      <c r="I586" s="75"/>
      <c r="J586" s="75"/>
    </row>
    <row r="587" spans="4:10" ht="12.5">
      <c r="D587" s="75"/>
      <c r="E587" s="75"/>
      <c r="F587" s="75"/>
      <c r="G587" s="75"/>
      <c r="H587" s="75"/>
      <c r="I587" s="75"/>
      <c r="J587" s="75"/>
    </row>
    <row r="588" spans="4:10" ht="12.5">
      <c r="D588" s="75"/>
      <c r="E588" s="75"/>
      <c r="F588" s="75"/>
      <c r="G588" s="75"/>
      <c r="H588" s="75"/>
      <c r="I588" s="75"/>
      <c r="J588" s="75"/>
    </row>
    <row r="589" spans="4:10" ht="12.5">
      <c r="D589" s="75"/>
      <c r="E589" s="75"/>
      <c r="F589" s="75"/>
      <c r="G589" s="75"/>
      <c r="H589" s="75"/>
      <c r="I589" s="75"/>
      <c r="J589" s="75"/>
    </row>
    <row r="590" spans="4:10" ht="12.5">
      <c r="D590" s="75"/>
      <c r="E590" s="75"/>
      <c r="F590" s="75"/>
      <c r="G590" s="75"/>
      <c r="H590" s="75"/>
      <c r="I590" s="75"/>
      <c r="J590" s="75"/>
    </row>
    <row r="591" spans="4:10" ht="12.5">
      <c r="D591" s="75"/>
      <c r="E591" s="75"/>
      <c r="F591" s="75"/>
      <c r="G591" s="75"/>
      <c r="H591" s="75"/>
      <c r="I591" s="75"/>
      <c r="J591" s="75"/>
    </row>
    <row r="592" spans="4:10" ht="12.5">
      <c r="D592" s="75"/>
      <c r="E592" s="75"/>
      <c r="F592" s="75"/>
      <c r="G592" s="75"/>
      <c r="H592" s="75"/>
      <c r="I592" s="75"/>
      <c r="J592" s="75"/>
    </row>
    <row r="593" spans="4:10" ht="12.5">
      <c r="D593" s="75"/>
      <c r="E593" s="75"/>
      <c r="F593" s="75"/>
      <c r="G593" s="75"/>
      <c r="H593" s="75"/>
      <c r="I593" s="75"/>
      <c r="J593" s="75"/>
    </row>
    <row r="594" spans="4:10" ht="12.5">
      <c r="D594" s="75"/>
      <c r="E594" s="75"/>
      <c r="F594" s="75"/>
      <c r="G594" s="75"/>
      <c r="H594" s="75"/>
      <c r="I594" s="75"/>
      <c r="J594" s="75"/>
    </row>
    <row r="595" spans="4:10" ht="12.5">
      <c r="D595" s="75"/>
      <c r="E595" s="75"/>
      <c r="F595" s="75"/>
      <c r="G595" s="75"/>
      <c r="H595" s="75"/>
      <c r="I595" s="75"/>
      <c r="J595" s="75"/>
    </row>
    <row r="596" spans="4:10" ht="12.5">
      <c r="D596" s="75"/>
      <c r="E596" s="75"/>
      <c r="F596" s="75"/>
      <c r="G596" s="75"/>
      <c r="H596" s="75"/>
      <c r="I596" s="75"/>
      <c r="J596" s="75"/>
    </row>
    <row r="597" spans="4:10" ht="12.5">
      <c r="D597" s="75"/>
      <c r="E597" s="75"/>
      <c r="F597" s="75"/>
      <c r="G597" s="75"/>
      <c r="H597" s="75"/>
      <c r="I597" s="75"/>
      <c r="J597" s="75"/>
    </row>
    <row r="598" spans="4:10" ht="12.5">
      <c r="D598" s="75"/>
      <c r="E598" s="75"/>
      <c r="F598" s="75"/>
      <c r="G598" s="75"/>
      <c r="H598" s="75"/>
      <c r="I598" s="75"/>
      <c r="J598" s="75"/>
    </row>
    <row r="599" spans="4:10" ht="12.5">
      <c r="D599" s="75"/>
      <c r="E599" s="75"/>
      <c r="F599" s="75"/>
      <c r="G599" s="75"/>
      <c r="H599" s="75"/>
      <c r="I599" s="75"/>
      <c r="J599" s="75"/>
    </row>
    <row r="600" spans="4:10" ht="12.5">
      <c r="D600" s="75"/>
      <c r="E600" s="75"/>
      <c r="F600" s="75"/>
      <c r="G600" s="75"/>
      <c r="H600" s="75"/>
      <c r="I600" s="75"/>
      <c r="J600" s="75"/>
    </row>
    <row r="601" spans="4:10" ht="12.5">
      <c r="D601" s="75"/>
      <c r="E601" s="75"/>
      <c r="F601" s="75"/>
      <c r="G601" s="75"/>
      <c r="H601" s="75"/>
      <c r="I601" s="75"/>
      <c r="J601" s="75"/>
    </row>
    <row r="602" spans="4:10" ht="12.5">
      <c r="D602" s="75"/>
      <c r="E602" s="75"/>
      <c r="F602" s="75"/>
      <c r="G602" s="75"/>
      <c r="H602" s="75"/>
      <c r="I602" s="75"/>
      <c r="J602" s="75"/>
    </row>
    <row r="603" spans="4:10" ht="12.5">
      <c r="D603" s="75"/>
      <c r="E603" s="75"/>
      <c r="F603" s="75"/>
      <c r="G603" s="75"/>
      <c r="H603" s="75"/>
      <c r="I603" s="75"/>
      <c r="J603" s="75"/>
    </row>
    <row r="604" spans="4:10" ht="12.5">
      <c r="D604" s="75"/>
      <c r="E604" s="75"/>
      <c r="F604" s="75"/>
      <c r="G604" s="75"/>
      <c r="H604" s="75"/>
      <c r="I604" s="75"/>
      <c r="J604" s="75"/>
    </row>
    <row r="605" spans="4:10" ht="12.5">
      <c r="D605" s="75"/>
      <c r="E605" s="75"/>
      <c r="F605" s="75"/>
      <c r="G605" s="75"/>
      <c r="H605" s="75"/>
      <c r="I605" s="75"/>
      <c r="J605" s="75"/>
    </row>
    <row r="606" spans="4:10" ht="12.5">
      <c r="D606" s="75"/>
      <c r="E606" s="75"/>
      <c r="F606" s="75"/>
      <c r="G606" s="75"/>
      <c r="H606" s="75"/>
      <c r="I606" s="75"/>
      <c r="J606" s="75"/>
    </row>
    <row r="607" spans="4:10" ht="12.5">
      <c r="D607" s="75"/>
      <c r="E607" s="75"/>
      <c r="F607" s="75"/>
      <c r="G607" s="75"/>
      <c r="H607" s="75"/>
      <c r="I607" s="75"/>
      <c r="J607" s="75"/>
    </row>
    <row r="608" spans="4:10" ht="12.5">
      <c r="D608" s="75"/>
      <c r="E608" s="75"/>
      <c r="F608" s="75"/>
      <c r="G608" s="75"/>
      <c r="H608" s="75"/>
      <c r="I608" s="75"/>
      <c r="J608" s="75"/>
    </row>
    <row r="609" spans="4:10" ht="12.5">
      <c r="D609" s="75"/>
      <c r="E609" s="75"/>
      <c r="F609" s="75"/>
      <c r="G609" s="75"/>
      <c r="H609" s="75"/>
      <c r="I609" s="75"/>
      <c r="J609" s="75"/>
    </row>
    <row r="610" spans="4:10" ht="12.5">
      <c r="D610" s="75"/>
      <c r="E610" s="75"/>
      <c r="F610" s="75"/>
      <c r="G610" s="75"/>
      <c r="H610" s="75"/>
      <c r="I610" s="75"/>
      <c r="J610" s="75"/>
    </row>
    <row r="611" spans="4:10" ht="12.5">
      <c r="D611" s="75"/>
      <c r="E611" s="75"/>
      <c r="F611" s="75"/>
      <c r="G611" s="75"/>
      <c r="H611" s="75"/>
      <c r="I611" s="75"/>
      <c r="J611" s="75"/>
    </row>
    <row r="612" spans="4:10" ht="12.5">
      <c r="D612" s="75"/>
      <c r="E612" s="75"/>
      <c r="F612" s="75"/>
      <c r="G612" s="75"/>
      <c r="H612" s="75"/>
      <c r="I612" s="75"/>
      <c r="J612" s="75"/>
    </row>
    <row r="613" spans="4:10" ht="12.5">
      <c r="D613" s="75"/>
      <c r="E613" s="75"/>
      <c r="F613" s="75"/>
      <c r="G613" s="75"/>
      <c r="H613" s="75"/>
      <c r="I613" s="75"/>
      <c r="J613" s="75"/>
    </row>
    <row r="614" spans="4:10" ht="12.5">
      <c r="D614" s="75"/>
      <c r="E614" s="75"/>
      <c r="F614" s="75"/>
      <c r="G614" s="75"/>
      <c r="H614" s="75"/>
      <c r="I614" s="75"/>
      <c r="J614" s="75"/>
    </row>
    <row r="615" spans="4:10" ht="12.5">
      <c r="D615" s="75"/>
      <c r="E615" s="75"/>
      <c r="F615" s="75"/>
      <c r="G615" s="75"/>
      <c r="H615" s="75"/>
      <c r="I615" s="75"/>
      <c r="J615" s="75"/>
    </row>
    <row r="616" spans="4:10" ht="12.5">
      <c r="D616" s="75"/>
      <c r="E616" s="75"/>
      <c r="F616" s="75"/>
      <c r="G616" s="75"/>
      <c r="H616" s="75"/>
      <c r="I616" s="75"/>
      <c r="J616" s="75"/>
    </row>
    <row r="617" spans="4:10" ht="12.5">
      <c r="D617" s="75"/>
      <c r="E617" s="75"/>
      <c r="F617" s="75"/>
      <c r="G617" s="75"/>
      <c r="H617" s="75"/>
      <c r="I617" s="75"/>
      <c r="J617" s="75"/>
    </row>
    <row r="618" spans="4:10" ht="12.5">
      <c r="D618" s="75"/>
      <c r="E618" s="75"/>
      <c r="F618" s="75"/>
      <c r="G618" s="75"/>
      <c r="H618" s="75"/>
      <c r="I618" s="75"/>
      <c r="J618" s="75"/>
    </row>
    <row r="619" spans="4:10" ht="12.5">
      <c r="D619" s="75"/>
      <c r="E619" s="75"/>
      <c r="F619" s="75"/>
      <c r="G619" s="75"/>
      <c r="H619" s="75"/>
      <c r="I619" s="75"/>
      <c r="J619" s="75"/>
    </row>
    <row r="620" spans="4:10" ht="12.5">
      <c r="D620" s="75"/>
      <c r="E620" s="75"/>
      <c r="F620" s="75"/>
      <c r="G620" s="75"/>
      <c r="H620" s="75"/>
      <c r="I620" s="75"/>
      <c r="J620" s="75"/>
    </row>
    <row r="621" spans="4:10" ht="12.5">
      <c r="D621" s="75"/>
      <c r="E621" s="75"/>
      <c r="F621" s="75"/>
      <c r="G621" s="75"/>
      <c r="H621" s="75"/>
      <c r="I621" s="75"/>
      <c r="J621" s="75"/>
    </row>
    <row r="622" spans="4:10" ht="12.5">
      <c r="D622" s="75"/>
      <c r="E622" s="75"/>
      <c r="F622" s="75"/>
      <c r="G622" s="75"/>
      <c r="H622" s="75"/>
      <c r="I622" s="75"/>
      <c r="J622" s="75"/>
    </row>
    <row r="623" spans="4:10" ht="12.5">
      <c r="D623" s="75"/>
      <c r="E623" s="75"/>
      <c r="F623" s="75"/>
      <c r="G623" s="75"/>
      <c r="H623" s="75"/>
      <c r="I623" s="75"/>
      <c r="J623" s="75"/>
    </row>
    <row r="624" spans="4:10" ht="12.5">
      <c r="D624" s="75"/>
      <c r="E624" s="75"/>
      <c r="F624" s="75"/>
      <c r="G624" s="75"/>
      <c r="H624" s="75"/>
      <c r="I624" s="75"/>
      <c r="J624" s="75"/>
    </row>
    <row r="625" spans="4:10" ht="12.5">
      <c r="D625" s="75"/>
      <c r="E625" s="75"/>
      <c r="F625" s="75"/>
      <c r="G625" s="75"/>
      <c r="H625" s="75"/>
      <c r="I625" s="75"/>
      <c r="J625" s="75"/>
    </row>
    <row r="626" spans="4:10" ht="12.5">
      <c r="D626" s="75"/>
      <c r="E626" s="75"/>
      <c r="F626" s="75"/>
      <c r="G626" s="75"/>
      <c r="H626" s="75"/>
      <c r="I626" s="75"/>
      <c r="J626" s="75"/>
    </row>
    <row r="627" spans="4:10" ht="12.5">
      <c r="D627" s="75"/>
      <c r="E627" s="75"/>
      <c r="F627" s="75"/>
      <c r="G627" s="75"/>
      <c r="H627" s="75"/>
      <c r="I627" s="75"/>
      <c r="J627" s="75"/>
    </row>
    <row r="628" spans="4:10" ht="12.5">
      <c r="D628" s="75"/>
      <c r="E628" s="75"/>
      <c r="F628" s="75"/>
      <c r="G628" s="75"/>
      <c r="H628" s="75"/>
      <c r="I628" s="75"/>
      <c r="J628" s="75"/>
    </row>
    <row r="629" spans="4:10" ht="12.5">
      <c r="D629" s="75"/>
      <c r="E629" s="75"/>
      <c r="F629" s="75"/>
      <c r="G629" s="75"/>
      <c r="H629" s="75"/>
      <c r="I629" s="75"/>
      <c r="J629" s="75"/>
    </row>
    <row r="630" spans="4:10" ht="12.5">
      <c r="D630" s="75"/>
      <c r="E630" s="75"/>
      <c r="F630" s="75"/>
      <c r="G630" s="75"/>
      <c r="H630" s="75"/>
      <c r="I630" s="75"/>
      <c r="J630" s="75"/>
    </row>
    <row r="631" spans="4:10" ht="12.5">
      <c r="D631" s="75"/>
      <c r="E631" s="75"/>
      <c r="F631" s="75"/>
      <c r="G631" s="75"/>
      <c r="H631" s="75"/>
      <c r="I631" s="75"/>
      <c r="J631" s="75"/>
    </row>
    <row r="632" spans="4:10" ht="12.5">
      <c r="D632" s="75"/>
      <c r="E632" s="75"/>
      <c r="F632" s="75"/>
      <c r="G632" s="75"/>
      <c r="H632" s="75"/>
      <c r="I632" s="75"/>
      <c r="J632" s="75"/>
    </row>
    <row r="633" spans="4:10" ht="12.5">
      <c r="D633" s="75"/>
      <c r="E633" s="75"/>
      <c r="F633" s="75"/>
      <c r="G633" s="75"/>
      <c r="H633" s="75"/>
      <c r="I633" s="75"/>
      <c r="J633" s="75"/>
    </row>
    <row r="634" spans="4:10" ht="12.5">
      <c r="D634" s="75"/>
      <c r="E634" s="75"/>
      <c r="F634" s="75"/>
      <c r="G634" s="75"/>
      <c r="H634" s="75"/>
      <c r="I634" s="75"/>
      <c r="J634" s="75"/>
    </row>
    <row r="635" spans="4:10" ht="12.5">
      <c r="D635" s="75"/>
      <c r="E635" s="75"/>
      <c r="F635" s="75"/>
      <c r="G635" s="75"/>
      <c r="H635" s="75"/>
      <c r="I635" s="75"/>
      <c r="J635" s="75"/>
    </row>
    <row r="636" spans="4:10" ht="12.5">
      <c r="D636" s="75"/>
      <c r="E636" s="75"/>
      <c r="F636" s="75"/>
      <c r="G636" s="75"/>
      <c r="H636" s="75"/>
      <c r="I636" s="75"/>
      <c r="J636" s="75"/>
    </row>
    <row r="637" spans="4:10" ht="12.5">
      <c r="D637" s="75"/>
      <c r="E637" s="75"/>
      <c r="F637" s="75"/>
      <c r="G637" s="75"/>
      <c r="H637" s="75"/>
      <c r="I637" s="75"/>
      <c r="J637" s="75"/>
    </row>
    <row r="638" spans="4:10" ht="12.5">
      <c r="D638" s="75"/>
      <c r="E638" s="75"/>
      <c r="F638" s="75"/>
      <c r="G638" s="75"/>
      <c r="H638" s="75"/>
      <c r="I638" s="75"/>
      <c r="J638" s="75"/>
    </row>
    <row r="639" spans="4:10" ht="12.5">
      <c r="D639" s="75"/>
      <c r="E639" s="75"/>
      <c r="F639" s="75"/>
      <c r="G639" s="75"/>
      <c r="H639" s="75"/>
      <c r="I639" s="75"/>
      <c r="J639" s="75"/>
    </row>
    <row r="640" spans="4:10" ht="12.5">
      <c r="D640" s="75"/>
      <c r="E640" s="75"/>
      <c r="F640" s="75"/>
      <c r="G640" s="75"/>
      <c r="H640" s="75"/>
      <c r="I640" s="75"/>
      <c r="J640" s="75"/>
    </row>
    <row r="641" spans="4:10" ht="12.5">
      <c r="D641" s="75"/>
      <c r="E641" s="75"/>
      <c r="F641" s="75"/>
      <c r="G641" s="75"/>
      <c r="H641" s="75"/>
      <c r="I641" s="75"/>
      <c r="J641" s="75"/>
    </row>
    <row r="642" spans="4:10" ht="12.5">
      <c r="D642" s="75"/>
      <c r="E642" s="75"/>
      <c r="F642" s="75"/>
      <c r="G642" s="75"/>
      <c r="H642" s="75"/>
      <c r="I642" s="75"/>
      <c r="J642" s="75"/>
    </row>
    <row r="643" spans="4:10" ht="12.5">
      <c r="D643" s="75"/>
      <c r="E643" s="75"/>
      <c r="F643" s="75"/>
      <c r="G643" s="75"/>
      <c r="H643" s="75"/>
      <c r="I643" s="75"/>
      <c r="J643" s="75"/>
    </row>
    <row r="644" spans="4:10" ht="12.5">
      <c r="D644" s="75"/>
      <c r="E644" s="75"/>
      <c r="F644" s="75"/>
      <c r="G644" s="75"/>
      <c r="H644" s="75"/>
      <c r="I644" s="75"/>
      <c r="J644" s="75"/>
    </row>
    <row r="645" spans="4:10" ht="12.5">
      <c r="D645" s="75"/>
      <c r="E645" s="75"/>
      <c r="F645" s="75"/>
      <c r="G645" s="75"/>
      <c r="H645" s="75"/>
      <c r="I645" s="75"/>
      <c r="J645" s="75"/>
    </row>
    <row r="646" spans="4:10" ht="12.5">
      <c r="D646" s="75"/>
      <c r="E646" s="75"/>
      <c r="F646" s="75"/>
      <c r="G646" s="75"/>
      <c r="H646" s="75"/>
      <c r="I646" s="75"/>
      <c r="J646" s="75"/>
    </row>
    <row r="647" spans="4:10" ht="12.5">
      <c r="D647" s="75"/>
      <c r="E647" s="75"/>
      <c r="F647" s="75"/>
      <c r="G647" s="75"/>
      <c r="H647" s="75"/>
      <c r="I647" s="75"/>
      <c r="J647" s="75"/>
    </row>
    <row r="648" spans="4:10" ht="12.5">
      <c r="D648" s="75"/>
      <c r="E648" s="75"/>
      <c r="F648" s="75"/>
      <c r="G648" s="75"/>
      <c r="H648" s="75"/>
      <c r="I648" s="75"/>
      <c r="J648" s="75"/>
    </row>
    <row r="649" spans="4:10" ht="12.5">
      <c r="D649" s="75"/>
      <c r="E649" s="75"/>
      <c r="F649" s="75"/>
      <c r="G649" s="75"/>
      <c r="H649" s="75"/>
      <c r="I649" s="75"/>
      <c r="J649" s="75"/>
    </row>
    <row r="650" spans="4:10" ht="12.5">
      <c r="D650" s="75"/>
      <c r="E650" s="75"/>
      <c r="F650" s="75"/>
      <c r="G650" s="75"/>
      <c r="H650" s="75"/>
      <c r="I650" s="75"/>
      <c r="J650" s="75"/>
    </row>
    <row r="651" spans="4:10" ht="12.5">
      <c r="D651" s="75"/>
      <c r="E651" s="75"/>
      <c r="F651" s="75"/>
      <c r="G651" s="75"/>
      <c r="H651" s="75"/>
      <c r="I651" s="75"/>
      <c r="J651" s="75"/>
    </row>
    <row r="652" spans="4:10" ht="12.5">
      <c r="D652" s="75"/>
      <c r="E652" s="75"/>
      <c r="F652" s="75"/>
      <c r="G652" s="75"/>
      <c r="H652" s="75"/>
      <c r="I652" s="75"/>
      <c r="J652" s="75"/>
    </row>
    <row r="653" spans="4:10" ht="12.5">
      <c r="D653" s="75"/>
      <c r="E653" s="75"/>
      <c r="F653" s="75"/>
      <c r="G653" s="75"/>
      <c r="H653" s="75"/>
      <c r="I653" s="75"/>
      <c r="J653" s="75"/>
    </row>
    <row r="654" spans="4:10" ht="12.5">
      <c r="D654" s="75"/>
      <c r="E654" s="75"/>
      <c r="F654" s="75"/>
      <c r="G654" s="75"/>
      <c r="H654" s="75"/>
      <c r="I654" s="75"/>
      <c r="J654" s="75"/>
    </row>
    <row r="655" spans="4:10" ht="12.5">
      <c r="D655" s="75"/>
      <c r="E655" s="75"/>
      <c r="F655" s="75"/>
      <c r="G655" s="75"/>
      <c r="H655" s="75"/>
      <c r="I655" s="75"/>
      <c r="J655" s="75"/>
    </row>
    <row r="656" spans="4:10" ht="12.5">
      <c r="D656" s="75"/>
      <c r="E656" s="75"/>
      <c r="F656" s="75"/>
      <c r="G656" s="75"/>
      <c r="H656" s="75"/>
      <c r="I656" s="75"/>
      <c r="J656" s="75"/>
    </row>
    <row r="657" spans="4:10" ht="12.5">
      <c r="D657" s="75"/>
      <c r="E657" s="75"/>
      <c r="F657" s="75"/>
      <c r="G657" s="75"/>
      <c r="H657" s="75"/>
      <c r="I657" s="75"/>
      <c r="J657" s="75"/>
    </row>
    <row r="658" spans="4:10" ht="12.5">
      <c r="D658" s="75"/>
      <c r="E658" s="75"/>
      <c r="F658" s="75"/>
      <c r="G658" s="75"/>
      <c r="H658" s="75"/>
      <c r="I658" s="75"/>
      <c r="J658" s="75"/>
    </row>
    <row r="659" spans="4:10" ht="12.5">
      <c r="D659" s="75"/>
      <c r="E659" s="75"/>
      <c r="F659" s="75"/>
      <c r="G659" s="75"/>
      <c r="H659" s="75"/>
      <c r="I659" s="75"/>
      <c r="J659" s="75"/>
    </row>
    <row r="660" spans="4:10" ht="12.5">
      <c r="D660" s="75"/>
      <c r="E660" s="75"/>
      <c r="F660" s="75"/>
      <c r="G660" s="75"/>
      <c r="H660" s="75"/>
      <c r="I660" s="75"/>
      <c r="J660" s="75"/>
    </row>
    <row r="661" spans="4:10" ht="12.5">
      <c r="D661" s="75"/>
      <c r="E661" s="75"/>
      <c r="F661" s="75"/>
      <c r="G661" s="75"/>
      <c r="H661" s="75"/>
      <c r="I661" s="75"/>
      <c r="J661" s="75"/>
    </row>
    <row r="662" spans="4:10" ht="12.5">
      <c r="D662" s="75"/>
      <c r="E662" s="75"/>
      <c r="F662" s="75"/>
      <c r="G662" s="75"/>
      <c r="H662" s="75"/>
      <c r="I662" s="75"/>
      <c r="J662" s="75"/>
    </row>
    <row r="663" spans="4:10" ht="12.5">
      <c r="D663" s="75"/>
      <c r="E663" s="75"/>
      <c r="F663" s="75"/>
      <c r="G663" s="75"/>
      <c r="H663" s="75"/>
      <c r="I663" s="75"/>
      <c r="J663" s="75"/>
    </row>
    <row r="664" spans="4:10" ht="12.5">
      <c r="D664" s="75"/>
      <c r="E664" s="75"/>
      <c r="F664" s="75"/>
      <c r="G664" s="75"/>
      <c r="H664" s="75"/>
      <c r="I664" s="75"/>
      <c r="J664" s="75"/>
    </row>
    <row r="665" spans="4:10" ht="12.5">
      <c r="D665" s="75"/>
      <c r="E665" s="75"/>
      <c r="F665" s="75"/>
      <c r="G665" s="75"/>
      <c r="H665" s="75"/>
      <c r="I665" s="75"/>
      <c r="J665" s="75"/>
    </row>
    <row r="666" spans="4:10" ht="12.5">
      <c r="D666" s="75"/>
      <c r="E666" s="75"/>
      <c r="F666" s="75"/>
      <c r="G666" s="75"/>
      <c r="H666" s="75"/>
      <c r="I666" s="75"/>
      <c r="J666" s="75"/>
    </row>
    <row r="667" spans="4:10" ht="12.5">
      <c r="D667" s="75"/>
      <c r="E667" s="75"/>
      <c r="F667" s="75"/>
      <c r="G667" s="75"/>
      <c r="H667" s="75"/>
      <c r="I667" s="75"/>
      <c r="J667" s="75"/>
    </row>
    <row r="668" spans="4:10" ht="12.5">
      <c r="D668" s="75"/>
      <c r="E668" s="75"/>
      <c r="F668" s="75"/>
      <c r="G668" s="75"/>
      <c r="H668" s="75"/>
      <c r="I668" s="75"/>
      <c r="J668" s="75"/>
    </row>
    <row r="669" spans="4:10" ht="12.5">
      <c r="D669" s="75"/>
      <c r="E669" s="75"/>
      <c r="F669" s="75"/>
      <c r="G669" s="75"/>
      <c r="H669" s="75"/>
      <c r="I669" s="75"/>
      <c r="J669" s="75"/>
    </row>
    <row r="670" spans="4:10" ht="12.5">
      <c r="D670" s="75"/>
      <c r="E670" s="75"/>
      <c r="F670" s="75"/>
      <c r="G670" s="75"/>
      <c r="H670" s="75"/>
      <c r="I670" s="75"/>
      <c r="J670" s="75"/>
    </row>
    <row r="671" spans="4:10" ht="12.5">
      <c r="D671" s="75"/>
      <c r="E671" s="75"/>
      <c r="F671" s="75"/>
      <c r="G671" s="75"/>
      <c r="H671" s="75"/>
      <c r="I671" s="75"/>
      <c r="J671" s="75"/>
    </row>
    <row r="672" spans="4:10" ht="12.5">
      <c r="D672" s="75"/>
      <c r="E672" s="75"/>
      <c r="F672" s="75"/>
      <c r="G672" s="75"/>
      <c r="H672" s="75"/>
      <c r="I672" s="75"/>
      <c r="J672" s="75"/>
    </row>
    <row r="673" spans="4:10" ht="12.5">
      <c r="D673" s="75"/>
      <c r="E673" s="75"/>
      <c r="F673" s="75"/>
      <c r="G673" s="75"/>
      <c r="H673" s="75"/>
      <c r="I673" s="75"/>
      <c r="J673" s="75"/>
    </row>
    <row r="674" spans="4:10" ht="12.5">
      <c r="D674" s="75"/>
      <c r="E674" s="75"/>
      <c r="F674" s="75"/>
      <c r="G674" s="75"/>
      <c r="H674" s="75"/>
      <c r="I674" s="75"/>
      <c r="J674" s="75"/>
    </row>
    <row r="675" spans="4:10" ht="12.5">
      <c r="D675" s="75"/>
      <c r="E675" s="75"/>
      <c r="F675" s="75"/>
      <c r="G675" s="75"/>
      <c r="H675" s="75"/>
      <c r="I675" s="75"/>
      <c r="J675" s="75"/>
    </row>
    <row r="676" spans="4:10" ht="12.5">
      <c r="D676" s="75"/>
      <c r="E676" s="75"/>
      <c r="F676" s="75"/>
      <c r="G676" s="75"/>
      <c r="H676" s="75"/>
      <c r="I676" s="75"/>
      <c r="J676" s="75"/>
    </row>
    <row r="677" spans="4:10" ht="12.5">
      <c r="D677" s="75"/>
      <c r="E677" s="75"/>
      <c r="F677" s="75"/>
      <c r="G677" s="75"/>
      <c r="H677" s="75"/>
      <c r="I677" s="75"/>
      <c r="J677" s="75"/>
    </row>
    <row r="678" spans="4:10" ht="12.5">
      <c r="D678" s="75"/>
      <c r="E678" s="75"/>
      <c r="F678" s="75"/>
      <c r="G678" s="75"/>
      <c r="H678" s="75"/>
      <c r="I678" s="75"/>
      <c r="J678" s="75"/>
    </row>
    <row r="679" spans="4:10" ht="12.5">
      <c r="D679" s="75"/>
      <c r="E679" s="75"/>
      <c r="F679" s="75"/>
      <c r="G679" s="75"/>
      <c r="H679" s="75"/>
      <c r="I679" s="75"/>
      <c r="J679" s="75"/>
    </row>
    <row r="680" spans="4:10" ht="12.5">
      <c r="D680" s="75"/>
      <c r="E680" s="75"/>
      <c r="F680" s="75"/>
      <c r="G680" s="75"/>
      <c r="H680" s="75"/>
      <c r="I680" s="75"/>
      <c r="J680" s="75"/>
    </row>
    <row r="681" spans="4:10" ht="12.5">
      <c r="D681" s="75"/>
      <c r="E681" s="75"/>
      <c r="F681" s="75"/>
      <c r="G681" s="75"/>
      <c r="H681" s="75"/>
      <c r="I681" s="75"/>
      <c r="J681" s="75"/>
    </row>
    <row r="682" spans="4:10" ht="12.5">
      <c r="D682" s="75"/>
      <c r="E682" s="75"/>
      <c r="F682" s="75"/>
      <c r="G682" s="75"/>
      <c r="H682" s="75"/>
      <c r="I682" s="75"/>
      <c r="J682" s="75"/>
    </row>
    <row r="683" spans="4:10" ht="12.5">
      <c r="D683" s="75"/>
      <c r="E683" s="75"/>
      <c r="F683" s="75"/>
      <c r="G683" s="75"/>
      <c r="H683" s="75"/>
      <c r="I683" s="75"/>
      <c r="J683" s="75"/>
    </row>
    <row r="684" spans="4:10" ht="12.5">
      <c r="D684" s="75"/>
      <c r="E684" s="75"/>
      <c r="F684" s="75"/>
      <c r="G684" s="75"/>
      <c r="H684" s="75"/>
      <c r="I684" s="75"/>
      <c r="J684" s="75"/>
    </row>
    <row r="685" spans="4:10" ht="12.5">
      <c r="D685" s="75"/>
      <c r="E685" s="75"/>
      <c r="F685" s="75"/>
      <c r="G685" s="75"/>
      <c r="H685" s="75"/>
      <c r="I685" s="75"/>
      <c r="J685" s="75"/>
    </row>
    <row r="686" spans="4:10" ht="12.5">
      <c r="D686" s="75"/>
      <c r="E686" s="75"/>
      <c r="F686" s="75"/>
      <c r="G686" s="75"/>
      <c r="H686" s="75"/>
      <c r="I686" s="75"/>
      <c r="J686" s="75"/>
    </row>
    <row r="687" spans="4:10" ht="12.5">
      <c r="D687" s="75"/>
      <c r="E687" s="75"/>
      <c r="F687" s="75"/>
      <c r="G687" s="75"/>
      <c r="H687" s="75"/>
      <c r="I687" s="75"/>
      <c r="J687" s="75"/>
    </row>
    <row r="688" spans="4:10" ht="12.5">
      <c r="D688" s="75"/>
      <c r="E688" s="75"/>
      <c r="F688" s="75"/>
      <c r="G688" s="75"/>
      <c r="H688" s="75"/>
      <c r="I688" s="75"/>
      <c r="J688" s="75"/>
    </row>
    <row r="689" spans="4:10" ht="12.5">
      <c r="D689" s="75"/>
      <c r="E689" s="75"/>
      <c r="F689" s="75"/>
      <c r="G689" s="75"/>
      <c r="H689" s="75"/>
      <c r="I689" s="75"/>
      <c r="J689" s="75"/>
    </row>
    <row r="690" spans="4:10" ht="12.5">
      <c r="D690" s="75"/>
      <c r="E690" s="75"/>
      <c r="F690" s="75"/>
      <c r="G690" s="75"/>
      <c r="H690" s="75"/>
      <c r="I690" s="75"/>
      <c r="J690" s="75"/>
    </row>
    <row r="691" spans="4:10" ht="12.5">
      <c r="D691" s="75"/>
      <c r="E691" s="75"/>
      <c r="F691" s="75"/>
      <c r="G691" s="75"/>
      <c r="H691" s="75"/>
      <c r="I691" s="75"/>
      <c r="J691" s="75"/>
    </row>
    <row r="692" spans="4:10" ht="12.5">
      <c r="D692" s="75"/>
      <c r="E692" s="75"/>
      <c r="F692" s="75"/>
      <c r="G692" s="75"/>
      <c r="H692" s="75"/>
      <c r="I692" s="75"/>
      <c r="J692" s="75"/>
    </row>
    <row r="693" spans="4:10" ht="12.5">
      <c r="D693" s="75"/>
      <c r="E693" s="75"/>
      <c r="F693" s="75"/>
      <c r="G693" s="75"/>
      <c r="H693" s="75"/>
      <c r="I693" s="75"/>
      <c r="J693" s="75"/>
    </row>
    <row r="694" spans="4:10" ht="12.5">
      <c r="D694" s="75"/>
      <c r="E694" s="75"/>
      <c r="F694" s="75"/>
      <c r="G694" s="75"/>
      <c r="H694" s="75"/>
      <c r="I694" s="75"/>
      <c r="J694" s="75"/>
    </row>
    <row r="695" spans="4:10" ht="12.5">
      <c r="D695" s="75"/>
      <c r="E695" s="75"/>
      <c r="F695" s="75"/>
      <c r="G695" s="75"/>
      <c r="H695" s="75"/>
      <c r="I695" s="75"/>
      <c r="J695" s="75"/>
    </row>
    <row r="696" spans="4:10" ht="12.5">
      <c r="D696" s="75"/>
      <c r="E696" s="75"/>
      <c r="F696" s="75"/>
      <c r="G696" s="75"/>
      <c r="H696" s="75"/>
      <c r="I696" s="75"/>
      <c r="J696" s="75"/>
    </row>
    <row r="697" spans="4:10" ht="12.5">
      <c r="D697" s="75"/>
      <c r="E697" s="75"/>
      <c r="F697" s="75"/>
      <c r="G697" s="75"/>
      <c r="H697" s="75"/>
      <c r="I697" s="75"/>
      <c r="J697" s="75"/>
    </row>
    <row r="698" spans="4:10" ht="12.5">
      <c r="D698" s="75"/>
      <c r="E698" s="75"/>
      <c r="F698" s="75"/>
      <c r="G698" s="75"/>
      <c r="H698" s="75"/>
      <c r="I698" s="75"/>
      <c r="J698" s="75"/>
    </row>
    <row r="699" spans="4:10" ht="12.5">
      <c r="D699" s="75"/>
      <c r="E699" s="75"/>
      <c r="F699" s="75"/>
      <c r="G699" s="75"/>
      <c r="H699" s="75"/>
      <c r="I699" s="75"/>
      <c r="J699" s="75"/>
    </row>
    <row r="700" spans="4:10" ht="12.5">
      <c r="D700" s="75"/>
      <c r="E700" s="75"/>
      <c r="F700" s="75"/>
      <c r="G700" s="75"/>
      <c r="H700" s="75"/>
      <c r="I700" s="75"/>
      <c r="J700" s="75"/>
    </row>
    <row r="701" spans="4:10" ht="12.5">
      <c r="D701" s="75"/>
      <c r="E701" s="75"/>
      <c r="F701" s="75"/>
      <c r="G701" s="75"/>
      <c r="H701" s="75"/>
      <c r="I701" s="75"/>
      <c r="J701" s="75"/>
    </row>
    <row r="702" spans="4:10" ht="12.5">
      <c r="D702" s="75"/>
      <c r="E702" s="75"/>
      <c r="F702" s="75"/>
      <c r="G702" s="75"/>
      <c r="H702" s="75"/>
      <c r="I702" s="75"/>
      <c r="J702" s="75"/>
    </row>
    <row r="703" spans="4:10" ht="12.5">
      <c r="D703" s="75"/>
      <c r="E703" s="75"/>
      <c r="F703" s="75"/>
      <c r="G703" s="75"/>
      <c r="H703" s="75"/>
      <c r="I703" s="75"/>
      <c r="J703" s="75"/>
    </row>
    <row r="704" spans="4:10" ht="12.5">
      <c r="D704" s="75"/>
      <c r="E704" s="75"/>
      <c r="F704" s="75"/>
      <c r="G704" s="75"/>
      <c r="H704" s="75"/>
      <c r="I704" s="75"/>
      <c r="J704" s="75"/>
    </row>
    <row r="705" spans="4:10" ht="12.5">
      <c r="D705" s="75"/>
      <c r="E705" s="75"/>
      <c r="F705" s="75"/>
      <c r="G705" s="75"/>
      <c r="H705" s="75"/>
      <c r="I705" s="75"/>
      <c r="J705" s="75"/>
    </row>
    <row r="706" spans="4:10" ht="12.5">
      <c r="D706" s="75"/>
      <c r="E706" s="75"/>
      <c r="F706" s="75"/>
      <c r="G706" s="75"/>
      <c r="H706" s="75"/>
      <c r="I706" s="75"/>
      <c r="J706" s="75"/>
    </row>
    <row r="707" spans="4:10" ht="12.5">
      <c r="D707" s="75"/>
      <c r="E707" s="75"/>
      <c r="F707" s="75"/>
      <c r="G707" s="75"/>
      <c r="H707" s="75"/>
      <c r="I707" s="75"/>
      <c r="J707" s="75"/>
    </row>
    <row r="708" spans="4:10" ht="12.5">
      <c r="D708" s="75"/>
      <c r="E708" s="75"/>
      <c r="F708" s="75"/>
      <c r="G708" s="75"/>
      <c r="H708" s="75"/>
      <c r="I708" s="75"/>
      <c r="J708" s="75"/>
    </row>
    <row r="709" spans="4:10" ht="12.5">
      <c r="D709" s="75"/>
      <c r="E709" s="75"/>
      <c r="F709" s="75"/>
      <c r="G709" s="75"/>
      <c r="H709" s="75"/>
      <c r="I709" s="75"/>
      <c r="J709" s="75"/>
    </row>
    <row r="710" spans="4:10" ht="12.5">
      <c r="D710" s="75"/>
      <c r="E710" s="75"/>
      <c r="F710" s="75"/>
      <c r="G710" s="75"/>
      <c r="H710" s="75"/>
      <c r="I710" s="75"/>
      <c r="J710" s="75"/>
    </row>
    <row r="711" spans="4:10" ht="12.5">
      <c r="D711" s="75"/>
      <c r="E711" s="75"/>
      <c r="F711" s="75"/>
      <c r="G711" s="75"/>
      <c r="H711" s="75"/>
      <c r="I711" s="75"/>
      <c r="J711" s="75"/>
    </row>
    <row r="712" spans="4:10" ht="12.5">
      <c r="D712" s="75"/>
      <c r="E712" s="75"/>
      <c r="F712" s="75"/>
      <c r="G712" s="75"/>
      <c r="H712" s="75"/>
      <c r="I712" s="75"/>
      <c r="J712" s="75"/>
    </row>
    <row r="713" spans="4:10" ht="12.5">
      <c r="D713" s="75"/>
      <c r="E713" s="75"/>
      <c r="F713" s="75"/>
      <c r="G713" s="75"/>
      <c r="H713" s="75"/>
      <c r="I713" s="75"/>
      <c r="J713" s="75"/>
    </row>
    <row r="714" spans="4:10" ht="12.5">
      <c r="D714" s="75"/>
      <c r="E714" s="75"/>
      <c r="F714" s="75"/>
      <c r="G714" s="75"/>
      <c r="H714" s="75"/>
      <c r="I714" s="75"/>
      <c r="J714" s="75"/>
    </row>
    <row r="715" spans="4:10" ht="12.5">
      <c r="D715" s="75"/>
      <c r="E715" s="75"/>
      <c r="F715" s="75"/>
      <c r="G715" s="75"/>
      <c r="H715" s="75"/>
      <c r="I715" s="75"/>
      <c r="J715" s="75"/>
    </row>
    <row r="716" spans="4:10" ht="12.5">
      <c r="D716" s="75"/>
      <c r="E716" s="75"/>
      <c r="F716" s="75"/>
      <c r="G716" s="75"/>
      <c r="H716" s="75"/>
      <c r="I716" s="75"/>
      <c r="J716" s="75"/>
    </row>
    <row r="717" spans="4:10" ht="12.5">
      <c r="D717" s="75"/>
      <c r="E717" s="75"/>
      <c r="F717" s="75"/>
      <c r="G717" s="75"/>
      <c r="H717" s="75"/>
      <c r="I717" s="75"/>
      <c r="J717" s="75"/>
    </row>
    <row r="718" spans="4:10" ht="12.5">
      <c r="D718" s="75"/>
      <c r="E718" s="75"/>
      <c r="F718" s="75"/>
      <c r="G718" s="75"/>
      <c r="H718" s="75"/>
      <c r="I718" s="75"/>
      <c r="J718" s="75"/>
    </row>
    <row r="719" spans="4:10" ht="12.5">
      <c r="D719" s="75"/>
      <c r="E719" s="75"/>
      <c r="F719" s="75"/>
      <c r="G719" s="75"/>
      <c r="H719" s="75"/>
      <c r="I719" s="75"/>
      <c r="J719" s="75"/>
    </row>
    <row r="720" spans="4:10" ht="12.5">
      <c r="D720" s="75"/>
      <c r="E720" s="75"/>
      <c r="F720" s="75"/>
      <c r="G720" s="75"/>
      <c r="H720" s="75"/>
      <c r="I720" s="75"/>
      <c r="J720" s="75"/>
    </row>
    <row r="721" spans="4:10" ht="12.5">
      <c r="D721" s="75"/>
      <c r="E721" s="75"/>
      <c r="F721" s="75"/>
      <c r="G721" s="75"/>
      <c r="H721" s="75"/>
      <c r="I721" s="75"/>
      <c r="J721" s="75"/>
    </row>
    <row r="722" spans="4:10" ht="12.5">
      <c r="D722" s="75"/>
      <c r="E722" s="75"/>
      <c r="F722" s="75"/>
      <c r="G722" s="75"/>
      <c r="H722" s="75"/>
      <c r="I722" s="75"/>
      <c r="J722" s="75"/>
    </row>
    <row r="723" spans="4:10" ht="12.5">
      <c r="D723" s="75"/>
      <c r="E723" s="75"/>
      <c r="F723" s="75"/>
      <c r="G723" s="75"/>
      <c r="H723" s="75"/>
      <c r="I723" s="75"/>
      <c r="J723" s="75"/>
    </row>
    <row r="724" spans="4:10" ht="12.5">
      <c r="D724" s="75"/>
      <c r="E724" s="75"/>
      <c r="F724" s="75"/>
      <c r="G724" s="75"/>
      <c r="H724" s="75"/>
      <c r="I724" s="75"/>
      <c r="J724" s="75"/>
    </row>
    <row r="725" spans="4:10" ht="12.5">
      <c r="D725" s="75"/>
      <c r="E725" s="75"/>
      <c r="F725" s="75"/>
      <c r="G725" s="75"/>
      <c r="H725" s="75"/>
      <c r="I725" s="75"/>
      <c r="J725" s="75"/>
    </row>
    <row r="726" spans="4:10" ht="12.5">
      <c r="D726" s="75"/>
      <c r="E726" s="75"/>
      <c r="F726" s="75"/>
      <c r="G726" s="75"/>
      <c r="H726" s="75"/>
      <c r="I726" s="75"/>
      <c r="J726" s="75"/>
    </row>
    <row r="727" spans="4:10" ht="12.5">
      <c r="D727" s="75"/>
      <c r="E727" s="75"/>
      <c r="F727" s="75"/>
      <c r="G727" s="75"/>
      <c r="H727" s="75"/>
      <c r="I727" s="75"/>
      <c r="J727" s="75"/>
    </row>
    <row r="728" spans="4:10" ht="12.5">
      <c r="D728" s="75"/>
      <c r="E728" s="75"/>
      <c r="F728" s="75"/>
      <c r="G728" s="75"/>
      <c r="H728" s="75"/>
      <c r="I728" s="75"/>
      <c r="J728" s="75"/>
    </row>
    <row r="729" spans="4:10" ht="12.5">
      <c r="D729" s="75"/>
      <c r="E729" s="75"/>
      <c r="F729" s="75"/>
      <c r="G729" s="75"/>
      <c r="H729" s="75"/>
      <c r="I729" s="75"/>
      <c r="J729" s="75"/>
    </row>
    <row r="730" spans="4:10" ht="12.5">
      <c r="D730" s="75"/>
      <c r="E730" s="75"/>
      <c r="F730" s="75"/>
      <c r="G730" s="75"/>
      <c r="H730" s="75"/>
      <c r="I730" s="75"/>
      <c r="J730" s="75"/>
    </row>
    <row r="731" spans="4:10" ht="12.5">
      <c r="D731" s="75"/>
      <c r="E731" s="75"/>
      <c r="F731" s="75"/>
      <c r="G731" s="75"/>
      <c r="H731" s="75"/>
      <c r="I731" s="75"/>
      <c r="J731" s="75"/>
    </row>
    <row r="732" spans="4:10" ht="12.5">
      <c r="D732" s="75"/>
      <c r="E732" s="75"/>
      <c r="F732" s="75"/>
      <c r="G732" s="75"/>
      <c r="H732" s="75"/>
      <c r="I732" s="75"/>
      <c r="J732" s="75"/>
    </row>
    <row r="733" spans="4:10" ht="12.5">
      <c r="D733" s="75"/>
      <c r="E733" s="75"/>
      <c r="F733" s="75"/>
      <c r="G733" s="75"/>
      <c r="H733" s="75"/>
      <c r="I733" s="75"/>
      <c r="J733" s="75"/>
    </row>
    <row r="734" spans="4:10" ht="12.5">
      <c r="D734" s="75"/>
      <c r="E734" s="75"/>
      <c r="F734" s="75"/>
      <c r="G734" s="75"/>
      <c r="H734" s="75"/>
      <c r="I734" s="75"/>
      <c r="J734" s="75"/>
    </row>
    <row r="735" spans="4:10" ht="12.5">
      <c r="D735" s="75"/>
      <c r="E735" s="75"/>
      <c r="F735" s="75"/>
      <c r="G735" s="75"/>
      <c r="H735" s="75"/>
      <c r="I735" s="75"/>
      <c r="J735" s="75"/>
    </row>
    <row r="736" spans="4:10" ht="12.5">
      <c r="D736" s="75"/>
      <c r="E736" s="75"/>
      <c r="F736" s="75"/>
      <c r="G736" s="75"/>
      <c r="H736" s="75"/>
      <c r="I736" s="75"/>
      <c r="J736" s="75"/>
    </row>
    <row r="737" spans="4:10" ht="12.5">
      <c r="D737" s="75"/>
      <c r="E737" s="75"/>
      <c r="F737" s="75"/>
      <c r="G737" s="75"/>
      <c r="H737" s="75"/>
      <c r="I737" s="75"/>
      <c r="J737" s="75"/>
    </row>
    <row r="738" spans="4:10" ht="12.5">
      <c r="D738" s="75"/>
      <c r="E738" s="75"/>
      <c r="F738" s="75"/>
      <c r="G738" s="75"/>
      <c r="H738" s="75"/>
      <c r="I738" s="75"/>
      <c r="J738" s="75"/>
    </row>
    <row r="739" spans="4:10" ht="12.5">
      <c r="D739" s="75"/>
      <c r="E739" s="75"/>
      <c r="F739" s="75"/>
      <c r="G739" s="75"/>
      <c r="H739" s="75"/>
      <c r="I739" s="75"/>
      <c r="J739" s="75"/>
    </row>
    <row r="740" spans="4:10" ht="12.5">
      <c r="D740" s="75"/>
      <c r="E740" s="75"/>
      <c r="F740" s="75"/>
      <c r="G740" s="75"/>
      <c r="H740" s="75"/>
      <c r="I740" s="75"/>
      <c r="J740" s="75"/>
    </row>
    <row r="741" spans="4:10" ht="12.5">
      <c r="D741" s="75"/>
      <c r="E741" s="75"/>
      <c r="F741" s="75"/>
      <c r="G741" s="75"/>
      <c r="H741" s="75"/>
      <c r="I741" s="75"/>
      <c r="J741" s="75"/>
    </row>
    <row r="742" spans="4:10" ht="12.5">
      <c r="D742" s="75"/>
      <c r="E742" s="75"/>
      <c r="F742" s="75"/>
      <c r="G742" s="75"/>
      <c r="H742" s="75"/>
      <c r="I742" s="75"/>
      <c r="J742" s="75"/>
    </row>
    <row r="743" spans="4:10" ht="12.5">
      <c r="D743" s="75"/>
      <c r="E743" s="75"/>
      <c r="F743" s="75"/>
      <c r="G743" s="75"/>
      <c r="H743" s="75"/>
      <c r="I743" s="75"/>
      <c r="J743" s="75"/>
    </row>
    <row r="744" spans="4:10" ht="12.5">
      <c r="D744" s="75"/>
      <c r="E744" s="75"/>
      <c r="F744" s="75"/>
      <c r="G744" s="75"/>
      <c r="H744" s="75"/>
      <c r="I744" s="75"/>
      <c r="J744" s="75"/>
    </row>
    <row r="745" spans="4:10" ht="12.5">
      <c r="D745" s="75"/>
      <c r="E745" s="75"/>
      <c r="F745" s="75"/>
      <c r="G745" s="75"/>
      <c r="H745" s="75"/>
      <c r="I745" s="75"/>
      <c r="J745" s="75"/>
    </row>
    <row r="746" spans="4:10" ht="12.5">
      <c r="D746" s="75"/>
      <c r="E746" s="75"/>
      <c r="F746" s="75"/>
      <c r="G746" s="75"/>
      <c r="H746" s="75"/>
      <c r="I746" s="75"/>
      <c r="J746" s="75"/>
    </row>
    <row r="747" spans="4:10" ht="12.5">
      <c r="D747" s="75"/>
      <c r="E747" s="75"/>
      <c r="F747" s="75"/>
      <c r="G747" s="75"/>
      <c r="H747" s="75"/>
      <c r="I747" s="75"/>
      <c r="J747" s="75"/>
    </row>
    <row r="748" spans="4:10" ht="12.5">
      <c r="D748" s="75"/>
      <c r="E748" s="75"/>
      <c r="F748" s="75"/>
      <c r="G748" s="75"/>
      <c r="H748" s="75"/>
      <c r="I748" s="75"/>
      <c r="J748" s="75"/>
    </row>
    <row r="749" spans="4:10" ht="12.5">
      <c r="D749" s="75"/>
      <c r="E749" s="75"/>
      <c r="F749" s="75"/>
      <c r="G749" s="75"/>
      <c r="H749" s="75"/>
      <c r="I749" s="75"/>
      <c r="J749" s="75"/>
    </row>
    <row r="750" spans="4:10" ht="12.5">
      <c r="D750" s="75"/>
      <c r="E750" s="75"/>
      <c r="F750" s="75"/>
      <c r="G750" s="75"/>
      <c r="H750" s="75"/>
      <c r="I750" s="75"/>
      <c r="J750" s="75"/>
    </row>
    <row r="751" spans="4:10" ht="12.5">
      <c r="D751" s="75"/>
      <c r="E751" s="75"/>
      <c r="F751" s="75"/>
      <c r="G751" s="75"/>
      <c r="H751" s="75"/>
      <c r="I751" s="75"/>
      <c r="J751" s="75"/>
    </row>
    <row r="752" spans="4:10" ht="12.5">
      <c r="D752" s="75"/>
      <c r="E752" s="75"/>
      <c r="F752" s="75"/>
      <c r="G752" s="75"/>
      <c r="H752" s="75"/>
      <c r="I752" s="75"/>
      <c r="J752" s="75"/>
    </row>
    <row r="753" spans="4:10" ht="12.5">
      <c r="D753" s="75"/>
      <c r="E753" s="75"/>
      <c r="F753" s="75"/>
      <c r="G753" s="75"/>
      <c r="H753" s="75"/>
      <c r="I753" s="75"/>
      <c r="J753" s="75"/>
    </row>
    <row r="754" spans="4:10" ht="12.5">
      <c r="D754" s="75"/>
      <c r="E754" s="75"/>
      <c r="F754" s="75"/>
      <c r="G754" s="75"/>
      <c r="H754" s="75"/>
      <c r="I754" s="75"/>
      <c r="J754" s="75"/>
    </row>
    <row r="755" spans="4:10" ht="12.5">
      <c r="D755" s="75"/>
      <c r="E755" s="75"/>
      <c r="F755" s="75"/>
      <c r="G755" s="75"/>
      <c r="H755" s="75"/>
      <c r="I755" s="75"/>
      <c r="J755" s="75"/>
    </row>
    <row r="756" spans="4:10" ht="12.5">
      <c r="D756" s="75"/>
      <c r="E756" s="75"/>
      <c r="F756" s="75"/>
      <c r="G756" s="75"/>
      <c r="H756" s="75"/>
      <c r="I756" s="75"/>
      <c r="J756" s="75"/>
    </row>
    <row r="757" spans="4:10" ht="12.5">
      <c r="D757" s="75"/>
      <c r="E757" s="75"/>
      <c r="F757" s="75"/>
      <c r="G757" s="75"/>
      <c r="H757" s="75"/>
      <c r="I757" s="75"/>
      <c r="J757" s="75"/>
    </row>
    <row r="758" spans="4:10" ht="12.5">
      <c r="D758" s="75"/>
      <c r="E758" s="75"/>
      <c r="F758" s="75"/>
      <c r="G758" s="75"/>
      <c r="H758" s="75"/>
      <c r="I758" s="75"/>
      <c r="J758" s="75"/>
    </row>
    <row r="759" spans="4:10" ht="12.5">
      <c r="D759" s="75"/>
      <c r="E759" s="75"/>
      <c r="F759" s="75"/>
      <c r="G759" s="75"/>
      <c r="H759" s="75"/>
      <c r="I759" s="75"/>
      <c r="J759" s="75"/>
    </row>
    <row r="760" spans="4:10" ht="12.5">
      <c r="D760" s="75"/>
      <c r="E760" s="75"/>
      <c r="F760" s="75"/>
      <c r="G760" s="75"/>
      <c r="H760" s="75"/>
      <c r="I760" s="75"/>
      <c r="J760" s="75"/>
    </row>
    <row r="761" spans="4:10" ht="12.5">
      <c r="D761" s="75"/>
      <c r="E761" s="75"/>
      <c r="F761" s="75"/>
      <c r="G761" s="75"/>
      <c r="H761" s="75"/>
      <c r="I761" s="75"/>
      <c r="J761" s="75"/>
    </row>
    <row r="762" spans="4:10" ht="12.5">
      <c r="D762" s="75"/>
      <c r="E762" s="75"/>
      <c r="F762" s="75"/>
      <c r="G762" s="75"/>
      <c r="H762" s="75"/>
      <c r="I762" s="75"/>
      <c r="J762" s="75"/>
    </row>
    <row r="763" spans="4:10" ht="12.5">
      <c r="D763" s="75"/>
      <c r="E763" s="75"/>
      <c r="F763" s="75"/>
      <c r="G763" s="75"/>
      <c r="H763" s="75"/>
      <c r="I763" s="75"/>
      <c r="J763" s="75"/>
    </row>
    <row r="764" spans="4:10" ht="12.5">
      <c r="D764" s="75"/>
      <c r="E764" s="75"/>
      <c r="F764" s="75"/>
      <c r="G764" s="75"/>
      <c r="H764" s="75"/>
      <c r="I764" s="75"/>
      <c r="J764" s="75"/>
    </row>
    <row r="765" spans="4:10" ht="12.5">
      <c r="D765" s="75"/>
      <c r="E765" s="75"/>
      <c r="F765" s="75"/>
      <c r="G765" s="75"/>
      <c r="H765" s="75"/>
      <c r="I765" s="75"/>
      <c r="J765" s="75"/>
    </row>
    <row r="766" spans="4:10" ht="12.5">
      <c r="D766" s="75"/>
      <c r="E766" s="75"/>
      <c r="F766" s="75"/>
      <c r="G766" s="75"/>
      <c r="H766" s="75"/>
      <c r="I766" s="75"/>
      <c r="J766" s="75"/>
    </row>
    <row r="767" spans="4:10" ht="12.5">
      <c r="D767" s="75"/>
      <c r="E767" s="75"/>
      <c r="F767" s="75"/>
      <c r="G767" s="75"/>
      <c r="H767" s="75"/>
      <c r="I767" s="75"/>
      <c r="J767" s="75"/>
    </row>
    <row r="768" spans="4:10" ht="12.5">
      <c r="D768" s="75"/>
      <c r="E768" s="75"/>
      <c r="F768" s="75"/>
      <c r="G768" s="75"/>
      <c r="H768" s="75"/>
      <c r="I768" s="75"/>
      <c r="J768" s="75"/>
    </row>
    <row r="769" spans="4:10" ht="12.5">
      <c r="D769" s="75"/>
      <c r="E769" s="75"/>
      <c r="F769" s="75"/>
      <c r="G769" s="75"/>
      <c r="H769" s="75"/>
      <c r="I769" s="75"/>
      <c r="J769" s="75"/>
    </row>
    <row r="770" spans="4:10" ht="12.5">
      <c r="D770" s="75"/>
      <c r="E770" s="75"/>
      <c r="F770" s="75"/>
      <c r="G770" s="75"/>
      <c r="H770" s="75"/>
      <c r="I770" s="75"/>
      <c r="J770" s="75"/>
    </row>
    <row r="771" spans="4:10" ht="12.5">
      <c r="D771" s="75"/>
      <c r="E771" s="75"/>
      <c r="F771" s="75"/>
      <c r="G771" s="75"/>
      <c r="H771" s="75"/>
      <c r="I771" s="75"/>
      <c r="J771" s="75"/>
    </row>
    <row r="772" spans="4:10" ht="12.5">
      <c r="D772" s="75"/>
      <c r="E772" s="75"/>
      <c r="F772" s="75"/>
      <c r="G772" s="75"/>
      <c r="H772" s="75"/>
      <c r="I772" s="75"/>
      <c r="J772" s="75"/>
    </row>
    <row r="773" spans="4:10" ht="12.5">
      <c r="D773" s="75"/>
      <c r="E773" s="75"/>
      <c r="F773" s="75"/>
      <c r="G773" s="75"/>
      <c r="H773" s="75"/>
      <c r="I773" s="75"/>
      <c r="J773" s="75"/>
    </row>
    <row r="774" spans="4:10" ht="12.5">
      <c r="D774" s="75"/>
      <c r="E774" s="75"/>
      <c r="F774" s="75"/>
      <c r="G774" s="75"/>
      <c r="H774" s="75"/>
      <c r="I774" s="75"/>
      <c r="J774" s="75"/>
    </row>
    <row r="775" spans="4:10" ht="12.5">
      <c r="D775" s="75"/>
      <c r="E775" s="75"/>
      <c r="F775" s="75"/>
      <c r="G775" s="75"/>
      <c r="H775" s="75"/>
      <c r="I775" s="75"/>
      <c r="J775" s="75"/>
    </row>
    <row r="776" spans="4:10" ht="12.5">
      <c r="D776" s="75"/>
      <c r="E776" s="75"/>
      <c r="F776" s="75"/>
      <c r="G776" s="75"/>
      <c r="H776" s="75"/>
      <c r="I776" s="75"/>
      <c r="J776" s="75"/>
    </row>
    <row r="777" spans="4:10" ht="12.5">
      <c r="D777" s="75"/>
      <c r="E777" s="75"/>
      <c r="F777" s="75"/>
      <c r="G777" s="75"/>
      <c r="H777" s="75"/>
      <c r="I777" s="75"/>
      <c r="J777" s="75"/>
    </row>
    <row r="778" spans="4:10" ht="12.5">
      <c r="D778" s="75"/>
      <c r="E778" s="75"/>
      <c r="F778" s="75"/>
      <c r="G778" s="75"/>
      <c r="H778" s="75"/>
      <c r="I778" s="75"/>
      <c r="J778" s="75"/>
    </row>
    <row r="779" spans="4:10" ht="12.5">
      <c r="D779" s="75"/>
      <c r="E779" s="75"/>
      <c r="F779" s="75"/>
      <c r="G779" s="75"/>
      <c r="H779" s="75"/>
      <c r="I779" s="75"/>
      <c r="J779" s="75"/>
    </row>
    <row r="780" spans="4:10" ht="12.5">
      <c r="D780" s="75"/>
      <c r="E780" s="75"/>
      <c r="F780" s="75"/>
      <c r="G780" s="75"/>
      <c r="H780" s="75"/>
      <c r="I780" s="75"/>
      <c r="J780" s="75"/>
    </row>
    <row r="781" spans="4:10" ht="12.5">
      <c r="D781" s="75"/>
      <c r="E781" s="75"/>
      <c r="F781" s="75"/>
      <c r="G781" s="75"/>
      <c r="H781" s="75"/>
      <c r="I781" s="75"/>
      <c r="J781" s="75"/>
    </row>
    <row r="782" spans="4:10" ht="12.5">
      <c r="D782" s="75"/>
      <c r="E782" s="75"/>
      <c r="F782" s="75"/>
      <c r="G782" s="75"/>
      <c r="H782" s="75"/>
      <c r="I782" s="75"/>
      <c r="J782" s="75"/>
    </row>
    <row r="783" spans="4:10" ht="12.5">
      <c r="D783" s="75"/>
      <c r="E783" s="75"/>
      <c r="F783" s="75"/>
      <c r="G783" s="75"/>
      <c r="H783" s="75"/>
      <c r="I783" s="75"/>
      <c r="J783" s="75"/>
    </row>
    <row r="784" spans="4:10" ht="12.5">
      <c r="D784" s="75"/>
      <c r="E784" s="75"/>
      <c r="F784" s="75"/>
      <c r="G784" s="75"/>
      <c r="H784" s="75"/>
      <c r="I784" s="75"/>
      <c r="J784" s="75"/>
    </row>
    <row r="785" spans="4:10" ht="12.5">
      <c r="D785" s="75"/>
      <c r="E785" s="75"/>
      <c r="F785" s="75"/>
      <c r="G785" s="75"/>
      <c r="H785" s="75"/>
      <c r="I785" s="75"/>
      <c r="J785" s="75"/>
    </row>
    <row r="786" spans="4:10" ht="12.5">
      <c r="D786" s="75"/>
      <c r="E786" s="75"/>
      <c r="F786" s="75"/>
      <c r="G786" s="75"/>
      <c r="H786" s="75"/>
      <c r="I786" s="75"/>
      <c r="J786" s="75"/>
    </row>
    <row r="787" spans="4:10" ht="12.5">
      <c r="D787" s="75"/>
      <c r="E787" s="75"/>
      <c r="F787" s="75"/>
      <c r="G787" s="75"/>
      <c r="H787" s="75"/>
      <c r="I787" s="75"/>
      <c r="J787" s="75"/>
    </row>
    <row r="788" spans="4:10" ht="12.5">
      <c r="D788" s="75"/>
      <c r="E788" s="75"/>
      <c r="F788" s="75"/>
      <c r="G788" s="75"/>
      <c r="H788" s="75"/>
      <c r="I788" s="75"/>
      <c r="J788" s="75"/>
    </row>
    <row r="789" spans="4:10" ht="12.5">
      <c r="D789" s="75"/>
      <c r="E789" s="75"/>
      <c r="F789" s="75"/>
      <c r="G789" s="75"/>
      <c r="H789" s="75"/>
      <c r="I789" s="75"/>
      <c r="J789" s="75"/>
    </row>
    <row r="790" spans="4:10" ht="12.5">
      <c r="D790" s="75"/>
      <c r="E790" s="75"/>
      <c r="F790" s="75"/>
      <c r="G790" s="75"/>
      <c r="H790" s="75"/>
      <c r="I790" s="75"/>
      <c r="J790" s="75"/>
    </row>
    <row r="791" spans="4:10" ht="12.5">
      <c r="D791" s="75"/>
      <c r="E791" s="75"/>
      <c r="F791" s="75"/>
      <c r="G791" s="75"/>
      <c r="H791" s="75"/>
      <c r="I791" s="75"/>
      <c r="J791" s="75"/>
    </row>
    <row r="792" spans="4:10" ht="12.5">
      <c r="D792" s="75"/>
      <c r="E792" s="75"/>
      <c r="F792" s="75"/>
      <c r="G792" s="75"/>
      <c r="H792" s="75"/>
      <c r="I792" s="75"/>
      <c r="J792" s="75"/>
    </row>
    <row r="793" spans="4:10" ht="12.5">
      <c r="D793" s="75"/>
      <c r="E793" s="75"/>
      <c r="F793" s="75"/>
      <c r="G793" s="75"/>
      <c r="H793" s="75"/>
      <c r="I793" s="75"/>
      <c r="J793" s="75"/>
    </row>
    <row r="794" spans="4:10" ht="12.5">
      <c r="D794" s="75"/>
      <c r="E794" s="75"/>
      <c r="F794" s="75"/>
      <c r="G794" s="75"/>
      <c r="H794" s="75"/>
      <c r="I794" s="75"/>
      <c r="J794" s="75"/>
    </row>
    <row r="795" spans="4:10" ht="12.5">
      <c r="D795" s="75"/>
      <c r="E795" s="75"/>
      <c r="F795" s="75"/>
      <c r="G795" s="75"/>
      <c r="H795" s="75"/>
      <c r="I795" s="75"/>
      <c r="J795" s="75"/>
    </row>
    <row r="796" spans="4:10" ht="12.5">
      <c r="D796" s="75"/>
      <c r="E796" s="75"/>
      <c r="F796" s="75"/>
      <c r="G796" s="75"/>
      <c r="H796" s="75"/>
      <c r="I796" s="75"/>
      <c r="J796" s="75"/>
    </row>
    <row r="797" spans="4:10" ht="12.5">
      <c r="D797" s="75"/>
      <c r="E797" s="75"/>
      <c r="F797" s="75"/>
      <c r="G797" s="75"/>
      <c r="H797" s="75"/>
      <c r="I797" s="75"/>
      <c r="J797" s="75"/>
    </row>
    <row r="798" spans="4:10" ht="12.5">
      <c r="D798" s="75"/>
      <c r="E798" s="75"/>
      <c r="F798" s="75"/>
      <c r="G798" s="75"/>
      <c r="H798" s="75"/>
      <c r="I798" s="75"/>
      <c r="J798" s="75"/>
    </row>
    <row r="799" spans="4:10" ht="12.5">
      <c r="D799" s="75"/>
      <c r="E799" s="75"/>
      <c r="F799" s="75"/>
      <c r="G799" s="75"/>
      <c r="H799" s="75"/>
      <c r="I799" s="75"/>
      <c r="J799" s="75"/>
    </row>
    <row r="800" spans="4:10" ht="12.5">
      <c r="D800" s="75"/>
      <c r="E800" s="75"/>
      <c r="F800" s="75"/>
      <c r="G800" s="75"/>
      <c r="H800" s="75"/>
      <c r="I800" s="75"/>
      <c r="J800" s="75"/>
    </row>
    <row r="801" spans="4:10" ht="12.5">
      <c r="D801" s="75"/>
      <c r="E801" s="75"/>
      <c r="F801" s="75"/>
      <c r="G801" s="75"/>
      <c r="H801" s="75"/>
      <c r="I801" s="75"/>
      <c r="J801" s="75"/>
    </row>
    <row r="802" spans="4:10" ht="12.5">
      <c r="D802" s="75"/>
      <c r="E802" s="75"/>
      <c r="F802" s="75"/>
      <c r="G802" s="75"/>
      <c r="H802" s="75"/>
      <c r="I802" s="75"/>
      <c r="J802" s="75"/>
    </row>
    <row r="803" spans="4:10" ht="12.5">
      <c r="D803" s="75"/>
      <c r="E803" s="75"/>
      <c r="F803" s="75"/>
      <c r="G803" s="75"/>
      <c r="H803" s="75"/>
      <c r="I803" s="75"/>
      <c r="J803" s="75"/>
    </row>
    <row r="804" spans="4:10" ht="12.5">
      <c r="D804" s="75"/>
      <c r="E804" s="75"/>
      <c r="F804" s="75"/>
      <c r="G804" s="75"/>
      <c r="H804" s="75"/>
      <c r="I804" s="75"/>
      <c r="J804" s="75"/>
    </row>
    <row r="805" spans="4:10" ht="12.5">
      <c r="D805" s="75"/>
      <c r="E805" s="75"/>
      <c r="F805" s="75"/>
      <c r="G805" s="75"/>
      <c r="H805" s="75"/>
      <c r="I805" s="75"/>
      <c r="J805" s="75"/>
    </row>
    <row r="806" spans="4:10" ht="12.5">
      <c r="D806" s="75"/>
      <c r="E806" s="75"/>
      <c r="F806" s="75"/>
      <c r="G806" s="75"/>
      <c r="H806" s="75"/>
      <c r="I806" s="75"/>
      <c r="J806" s="75"/>
    </row>
    <row r="807" spans="4:10" ht="12.5">
      <c r="D807" s="75"/>
      <c r="E807" s="75"/>
      <c r="F807" s="75"/>
      <c r="G807" s="75"/>
      <c r="H807" s="75"/>
      <c r="I807" s="75"/>
      <c r="J807" s="75"/>
    </row>
    <row r="808" spans="4:10" ht="12.5">
      <c r="D808" s="75"/>
      <c r="E808" s="75"/>
      <c r="F808" s="75"/>
      <c r="G808" s="75"/>
      <c r="H808" s="75"/>
      <c r="I808" s="75"/>
      <c r="J808" s="75"/>
    </row>
    <row r="809" spans="4:10" ht="12.5">
      <c r="D809" s="75"/>
      <c r="E809" s="75"/>
      <c r="F809" s="75"/>
      <c r="G809" s="75"/>
      <c r="H809" s="75"/>
      <c r="I809" s="75"/>
      <c r="J809" s="75"/>
    </row>
    <row r="810" spans="4:10" ht="12.5">
      <c r="D810" s="75"/>
      <c r="E810" s="75"/>
      <c r="F810" s="75"/>
      <c r="G810" s="75"/>
      <c r="H810" s="75"/>
      <c r="I810" s="75"/>
      <c r="J810" s="75"/>
    </row>
    <row r="811" spans="4:10" ht="12.5">
      <c r="D811" s="75"/>
      <c r="E811" s="75"/>
      <c r="F811" s="75"/>
      <c r="G811" s="75"/>
      <c r="H811" s="75"/>
      <c r="I811" s="75"/>
      <c r="J811" s="75"/>
    </row>
    <row r="812" spans="4:10" ht="12.5">
      <c r="D812" s="75"/>
      <c r="E812" s="75"/>
      <c r="F812" s="75"/>
      <c r="G812" s="75"/>
      <c r="H812" s="75"/>
      <c r="I812" s="75"/>
      <c r="J812" s="75"/>
    </row>
    <row r="813" spans="4:10" ht="12.5">
      <c r="D813" s="75"/>
      <c r="E813" s="75"/>
      <c r="F813" s="75"/>
      <c r="G813" s="75"/>
      <c r="H813" s="75"/>
      <c r="I813" s="75"/>
      <c r="J813" s="75"/>
    </row>
    <row r="814" spans="4:10" ht="12.5">
      <c r="D814" s="75"/>
      <c r="E814" s="75"/>
      <c r="F814" s="75"/>
      <c r="G814" s="75"/>
      <c r="H814" s="75"/>
      <c r="I814" s="75"/>
      <c r="J814" s="75"/>
    </row>
    <row r="815" spans="4:10" ht="12.5">
      <c r="D815" s="75"/>
      <c r="E815" s="75"/>
      <c r="F815" s="75"/>
      <c r="G815" s="75"/>
      <c r="H815" s="75"/>
      <c r="I815" s="75"/>
      <c r="J815" s="75"/>
    </row>
    <row r="816" spans="4:10" ht="12.5">
      <c r="D816" s="75"/>
      <c r="E816" s="75"/>
      <c r="F816" s="75"/>
      <c r="G816" s="75"/>
      <c r="H816" s="75"/>
      <c r="I816" s="75"/>
      <c r="J816" s="75"/>
    </row>
    <row r="817" spans="4:10" ht="12.5">
      <c r="D817" s="75"/>
      <c r="E817" s="75"/>
      <c r="F817" s="75"/>
      <c r="G817" s="75"/>
      <c r="H817" s="75"/>
      <c r="I817" s="75"/>
      <c r="J817" s="75"/>
    </row>
    <row r="818" spans="4:10" ht="12.5">
      <c r="D818" s="75"/>
      <c r="E818" s="75"/>
      <c r="F818" s="75"/>
      <c r="G818" s="75"/>
      <c r="H818" s="75"/>
      <c r="I818" s="75"/>
      <c r="J818" s="75"/>
    </row>
    <row r="819" spans="4:10" ht="12.5">
      <c r="D819" s="75"/>
      <c r="E819" s="75"/>
      <c r="F819" s="75"/>
      <c r="G819" s="75"/>
      <c r="H819" s="75"/>
      <c r="I819" s="75"/>
      <c r="J819" s="75"/>
    </row>
    <row r="820" spans="4:10" ht="12.5">
      <c r="D820" s="75"/>
      <c r="E820" s="75"/>
      <c r="F820" s="75"/>
      <c r="G820" s="75"/>
      <c r="H820" s="75"/>
      <c r="I820" s="75"/>
      <c r="J820" s="75"/>
    </row>
    <row r="821" spans="4:10" ht="12.5">
      <c r="D821" s="75"/>
      <c r="E821" s="75"/>
      <c r="F821" s="75"/>
      <c r="G821" s="75"/>
      <c r="H821" s="75"/>
      <c r="I821" s="75"/>
      <c r="J821" s="75"/>
    </row>
    <row r="822" spans="4:10" ht="12.5">
      <c r="D822" s="75"/>
      <c r="E822" s="75"/>
      <c r="F822" s="75"/>
      <c r="G822" s="75"/>
      <c r="H822" s="75"/>
      <c r="I822" s="75"/>
      <c r="J822" s="75"/>
    </row>
    <row r="823" spans="4:10" ht="12.5">
      <c r="D823" s="75"/>
      <c r="E823" s="75"/>
      <c r="F823" s="75"/>
      <c r="G823" s="75"/>
      <c r="H823" s="75"/>
      <c r="I823" s="75"/>
      <c r="J823" s="75"/>
    </row>
    <row r="824" spans="4:10" ht="12.5">
      <c r="D824" s="75"/>
      <c r="E824" s="75"/>
      <c r="F824" s="75"/>
      <c r="G824" s="75"/>
      <c r="H824" s="75"/>
      <c r="I824" s="75"/>
      <c r="J824" s="75"/>
    </row>
    <row r="825" spans="4:10" ht="12.5">
      <c r="D825" s="75"/>
      <c r="E825" s="75"/>
      <c r="F825" s="75"/>
      <c r="G825" s="75"/>
      <c r="H825" s="75"/>
      <c r="I825" s="75"/>
      <c r="J825" s="75"/>
    </row>
    <row r="826" spans="4:10" ht="12.5">
      <c r="D826" s="75"/>
      <c r="E826" s="75"/>
      <c r="F826" s="75"/>
      <c r="G826" s="75"/>
      <c r="H826" s="75"/>
      <c r="I826" s="75"/>
      <c r="J826" s="75"/>
    </row>
    <row r="827" spans="4:10" ht="12.5">
      <c r="D827" s="75"/>
      <c r="E827" s="75"/>
      <c r="F827" s="75"/>
      <c r="G827" s="75"/>
      <c r="H827" s="75"/>
      <c r="I827" s="75"/>
      <c r="J827" s="75"/>
    </row>
    <row r="828" spans="4:10" ht="12.5">
      <c r="D828" s="75"/>
      <c r="E828" s="75"/>
      <c r="F828" s="75"/>
      <c r="G828" s="75"/>
      <c r="H828" s="75"/>
      <c r="I828" s="75"/>
      <c r="J828" s="75"/>
    </row>
    <row r="829" spans="4:10" ht="12.5">
      <c r="D829" s="75"/>
      <c r="E829" s="75"/>
      <c r="F829" s="75"/>
      <c r="G829" s="75"/>
      <c r="H829" s="75"/>
      <c r="I829" s="75"/>
      <c r="J829" s="75"/>
    </row>
    <row r="830" spans="4:10" ht="12.5">
      <c r="D830" s="75"/>
      <c r="E830" s="75"/>
      <c r="F830" s="75"/>
      <c r="G830" s="75"/>
      <c r="H830" s="75"/>
      <c r="I830" s="75"/>
      <c r="J830" s="75"/>
    </row>
    <row r="831" spans="4:10" ht="12.5">
      <c r="D831" s="75"/>
      <c r="E831" s="75"/>
      <c r="F831" s="75"/>
      <c r="G831" s="75"/>
      <c r="H831" s="75"/>
      <c r="I831" s="75"/>
      <c r="J831" s="75"/>
    </row>
    <row r="832" spans="4:10" ht="12.5">
      <c r="D832" s="75"/>
      <c r="E832" s="75"/>
      <c r="F832" s="75"/>
      <c r="G832" s="75"/>
      <c r="H832" s="75"/>
      <c r="I832" s="75"/>
      <c r="J832" s="75"/>
    </row>
    <row r="833" spans="4:10" ht="12.5">
      <c r="D833" s="75"/>
      <c r="E833" s="75"/>
      <c r="F833" s="75"/>
      <c r="G833" s="75"/>
      <c r="H833" s="75"/>
      <c r="I833" s="75"/>
      <c r="J833" s="75"/>
    </row>
    <row r="834" spans="4:10" ht="12.5">
      <c r="D834" s="75"/>
      <c r="E834" s="75"/>
      <c r="F834" s="75"/>
      <c r="G834" s="75"/>
      <c r="H834" s="75"/>
      <c r="I834" s="75"/>
      <c r="J834" s="75"/>
    </row>
    <row r="835" spans="4:10" ht="12.5">
      <c r="D835" s="75"/>
      <c r="E835" s="75"/>
      <c r="F835" s="75"/>
      <c r="G835" s="75"/>
      <c r="H835" s="75"/>
      <c r="I835" s="75"/>
      <c r="J835" s="75"/>
    </row>
    <row r="836" spans="4:10" ht="12.5">
      <c r="D836" s="75"/>
      <c r="E836" s="75"/>
      <c r="F836" s="75"/>
      <c r="G836" s="75"/>
      <c r="H836" s="75"/>
      <c r="I836" s="75"/>
      <c r="J836" s="75"/>
    </row>
    <row r="837" spans="4:10" ht="12.5">
      <c r="D837" s="75"/>
      <c r="E837" s="75"/>
      <c r="F837" s="75"/>
      <c r="G837" s="75"/>
      <c r="H837" s="75"/>
      <c r="I837" s="75"/>
      <c r="J837" s="75"/>
    </row>
    <row r="838" spans="4:10" ht="12.5">
      <c r="D838" s="75"/>
      <c r="E838" s="75"/>
      <c r="F838" s="75"/>
      <c r="G838" s="75"/>
      <c r="H838" s="75"/>
      <c r="I838" s="75"/>
      <c r="J838" s="75"/>
    </row>
    <row r="839" spans="4:10" ht="12.5">
      <c r="D839" s="75"/>
      <c r="E839" s="75"/>
      <c r="F839" s="75"/>
      <c r="G839" s="75"/>
      <c r="H839" s="75"/>
      <c r="I839" s="75"/>
      <c r="J839" s="75"/>
    </row>
    <row r="840" spans="4:10" ht="12.5">
      <c r="D840" s="75"/>
      <c r="E840" s="75"/>
      <c r="F840" s="75"/>
      <c r="G840" s="75"/>
      <c r="H840" s="75"/>
      <c r="I840" s="75"/>
      <c r="J840" s="75"/>
    </row>
    <row r="841" spans="4:10" ht="12.5">
      <c r="D841" s="75"/>
      <c r="E841" s="75"/>
      <c r="F841" s="75"/>
      <c r="G841" s="75"/>
      <c r="H841" s="75"/>
      <c r="I841" s="75"/>
      <c r="J841" s="75"/>
    </row>
    <row r="842" spans="4:10" ht="12.5">
      <c r="D842" s="75"/>
      <c r="E842" s="75"/>
      <c r="F842" s="75"/>
      <c r="G842" s="75"/>
      <c r="H842" s="75"/>
      <c r="I842" s="75"/>
      <c r="J842" s="75"/>
    </row>
    <row r="843" spans="4:10" ht="12.5">
      <c r="D843" s="75"/>
      <c r="E843" s="75"/>
      <c r="F843" s="75"/>
      <c r="G843" s="75"/>
      <c r="H843" s="75"/>
      <c r="I843" s="75"/>
      <c r="J843" s="75"/>
    </row>
    <row r="844" spans="4:10" ht="12.5">
      <c r="D844" s="75"/>
      <c r="E844" s="75"/>
      <c r="F844" s="75"/>
      <c r="G844" s="75"/>
      <c r="H844" s="75"/>
      <c r="I844" s="75"/>
      <c r="J844" s="75"/>
    </row>
    <row r="845" spans="4:10" ht="12.5">
      <c r="D845" s="75"/>
      <c r="E845" s="75"/>
      <c r="F845" s="75"/>
      <c r="G845" s="75"/>
      <c r="H845" s="75"/>
      <c r="I845" s="75"/>
      <c r="J845" s="75"/>
    </row>
    <row r="846" spans="4:10" ht="12.5">
      <c r="D846" s="75"/>
      <c r="E846" s="75"/>
      <c r="F846" s="75"/>
      <c r="G846" s="75"/>
      <c r="H846" s="75"/>
      <c r="I846" s="75"/>
      <c r="J846" s="75"/>
    </row>
    <row r="847" spans="4:10" ht="12.5">
      <c r="D847" s="75"/>
      <c r="E847" s="75"/>
      <c r="F847" s="75"/>
      <c r="G847" s="75"/>
      <c r="H847" s="75"/>
      <c r="I847" s="75"/>
      <c r="J847" s="75"/>
    </row>
    <row r="848" spans="4:10" ht="12.5">
      <c r="D848" s="75"/>
      <c r="E848" s="75"/>
      <c r="F848" s="75"/>
      <c r="G848" s="75"/>
      <c r="H848" s="75"/>
      <c r="I848" s="75"/>
      <c r="J848" s="75"/>
    </row>
    <row r="849" spans="4:10" ht="12.5">
      <c r="D849" s="75"/>
      <c r="E849" s="75"/>
      <c r="F849" s="75"/>
      <c r="G849" s="75"/>
      <c r="H849" s="75"/>
      <c r="I849" s="75"/>
      <c r="J849" s="75"/>
    </row>
    <row r="850" spans="4:10" ht="12.5">
      <c r="D850" s="75"/>
      <c r="E850" s="75"/>
      <c r="F850" s="75"/>
      <c r="G850" s="75"/>
      <c r="H850" s="75"/>
      <c r="I850" s="75"/>
      <c r="J850" s="75"/>
    </row>
    <row r="851" spans="4:10" ht="12.5">
      <c r="D851" s="75"/>
      <c r="E851" s="75"/>
      <c r="F851" s="75"/>
      <c r="G851" s="75"/>
      <c r="H851" s="75"/>
      <c r="I851" s="75"/>
      <c r="J851" s="75"/>
    </row>
    <row r="852" spans="4:10" ht="12.5">
      <c r="D852" s="75"/>
      <c r="E852" s="75"/>
      <c r="F852" s="75"/>
      <c r="G852" s="75"/>
      <c r="H852" s="75"/>
      <c r="I852" s="75"/>
      <c r="J852" s="75"/>
    </row>
    <row r="853" spans="4:10" ht="12.5">
      <c r="D853" s="75"/>
      <c r="E853" s="75"/>
      <c r="F853" s="75"/>
      <c r="G853" s="75"/>
      <c r="H853" s="75"/>
      <c r="I853" s="75"/>
      <c r="J853" s="75"/>
    </row>
    <row r="854" spans="4:10" ht="12.5">
      <c r="D854" s="75"/>
      <c r="E854" s="75"/>
      <c r="F854" s="75"/>
      <c r="G854" s="75"/>
      <c r="H854" s="75"/>
      <c r="I854" s="75"/>
      <c r="J854" s="75"/>
    </row>
    <row r="855" spans="4:10" ht="12.5">
      <c r="D855" s="75"/>
      <c r="E855" s="75"/>
      <c r="F855" s="75"/>
      <c r="G855" s="75"/>
      <c r="H855" s="75"/>
      <c r="I855" s="75"/>
      <c r="J855" s="75"/>
    </row>
    <row r="856" spans="4:10" ht="12.5">
      <c r="D856" s="75"/>
      <c r="E856" s="75"/>
      <c r="F856" s="75"/>
      <c r="G856" s="75"/>
      <c r="H856" s="75"/>
      <c r="I856" s="75"/>
      <c r="J856" s="75"/>
    </row>
    <row r="857" spans="4:10" ht="12.5">
      <c r="D857" s="75"/>
      <c r="E857" s="75"/>
      <c r="F857" s="75"/>
      <c r="G857" s="75"/>
      <c r="H857" s="75"/>
      <c r="I857" s="75"/>
      <c r="J857" s="75"/>
    </row>
    <row r="858" spans="4:10" ht="12.5">
      <c r="D858" s="75"/>
      <c r="E858" s="75"/>
      <c r="F858" s="75"/>
      <c r="G858" s="75"/>
      <c r="H858" s="75"/>
      <c r="I858" s="75"/>
      <c r="J858" s="75"/>
    </row>
    <row r="859" spans="4:10" ht="12.5">
      <c r="D859" s="75"/>
      <c r="E859" s="75"/>
      <c r="F859" s="75"/>
      <c r="G859" s="75"/>
      <c r="H859" s="75"/>
      <c r="I859" s="75"/>
      <c r="J859" s="75"/>
    </row>
    <row r="860" spans="4:10" ht="12.5">
      <c r="D860" s="75"/>
      <c r="E860" s="75"/>
      <c r="F860" s="75"/>
      <c r="G860" s="75"/>
      <c r="H860" s="75"/>
      <c r="I860" s="75"/>
      <c r="J860" s="75"/>
    </row>
    <row r="861" spans="4:10" ht="12.5">
      <c r="D861" s="75"/>
      <c r="E861" s="75"/>
      <c r="F861" s="75"/>
      <c r="G861" s="75"/>
      <c r="H861" s="75"/>
      <c r="I861" s="75"/>
      <c r="J861" s="75"/>
    </row>
    <row r="862" spans="4:10" ht="12.5">
      <c r="D862" s="75"/>
      <c r="E862" s="75"/>
      <c r="F862" s="75"/>
      <c r="G862" s="75"/>
      <c r="H862" s="75"/>
      <c r="I862" s="75"/>
      <c r="J862" s="75"/>
    </row>
    <row r="863" spans="4:10" ht="12.5">
      <c r="D863" s="75"/>
      <c r="E863" s="75"/>
      <c r="F863" s="75"/>
      <c r="G863" s="75"/>
      <c r="H863" s="75"/>
      <c r="I863" s="75"/>
      <c r="J863" s="75"/>
    </row>
    <row r="864" spans="4:10" ht="12.5">
      <c r="D864" s="75"/>
      <c r="E864" s="75"/>
      <c r="F864" s="75"/>
      <c r="G864" s="75"/>
      <c r="H864" s="75"/>
      <c r="I864" s="75"/>
      <c r="J864" s="75"/>
    </row>
    <row r="865" spans="4:10" ht="12.5">
      <c r="D865" s="75"/>
      <c r="E865" s="75"/>
      <c r="F865" s="75"/>
      <c r="G865" s="75"/>
      <c r="H865" s="75"/>
      <c r="I865" s="75"/>
      <c r="J865" s="75"/>
    </row>
    <row r="866" spans="4:10" ht="12.5">
      <c r="D866" s="75"/>
      <c r="E866" s="75"/>
      <c r="F866" s="75"/>
      <c r="G866" s="75"/>
      <c r="H866" s="75"/>
      <c r="I866" s="75"/>
      <c r="J866" s="75"/>
    </row>
    <row r="867" spans="4:10" ht="12.5">
      <c r="D867" s="75"/>
      <c r="E867" s="75"/>
      <c r="F867" s="75"/>
      <c r="G867" s="75"/>
      <c r="H867" s="75"/>
      <c r="I867" s="75"/>
      <c r="J867" s="75"/>
    </row>
    <row r="868" spans="4:10" ht="12.5">
      <c r="D868" s="75"/>
      <c r="E868" s="75"/>
      <c r="F868" s="75"/>
      <c r="G868" s="75"/>
      <c r="H868" s="75"/>
      <c r="I868" s="75"/>
      <c r="J868" s="75"/>
    </row>
    <row r="869" spans="4:10" ht="12.5">
      <c r="D869" s="75"/>
      <c r="E869" s="75"/>
      <c r="F869" s="75"/>
      <c r="G869" s="75"/>
      <c r="H869" s="75"/>
      <c r="I869" s="75"/>
      <c r="J869" s="75"/>
    </row>
    <row r="870" spans="4:10" ht="12.5">
      <c r="D870" s="75"/>
      <c r="E870" s="75"/>
      <c r="F870" s="75"/>
      <c r="G870" s="75"/>
      <c r="H870" s="75"/>
      <c r="I870" s="75"/>
      <c r="J870" s="75"/>
    </row>
    <row r="871" spans="4:10" ht="12.5">
      <c r="D871" s="75"/>
      <c r="E871" s="75"/>
      <c r="F871" s="75"/>
      <c r="G871" s="75"/>
      <c r="H871" s="75"/>
      <c r="I871" s="75"/>
      <c r="J871" s="75"/>
    </row>
    <row r="872" spans="4:10" ht="12.5">
      <c r="D872" s="75"/>
      <c r="E872" s="75"/>
      <c r="F872" s="75"/>
      <c r="G872" s="75"/>
      <c r="H872" s="75"/>
      <c r="I872" s="75"/>
      <c r="J872" s="75"/>
    </row>
    <row r="873" spans="4:10" ht="12.5">
      <c r="D873" s="75"/>
      <c r="E873" s="75"/>
      <c r="F873" s="75"/>
      <c r="G873" s="75"/>
      <c r="H873" s="75"/>
      <c r="I873" s="75"/>
      <c r="J873" s="75"/>
    </row>
    <row r="874" spans="4:10" ht="12.5">
      <c r="D874" s="75"/>
      <c r="E874" s="75"/>
      <c r="F874" s="75"/>
      <c r="G874" s="75"/>
      <c r="H874" s="75"/>
      <c r="I874" s="75"/>
      <c r="J874" s="75"/>
    </row>
    <row r="875" spans="4:10" ht="12.5">
      <c r="D875" s="75"/>
      <c r="E875" s="75"/>
      <c r="F875" s="75"/>
      <c r="G875" s="75"/>
      <c r="H875" s="75"/>
      <c r="I875" s="75"/>
      <c r="J875" s="75"/>
    </row>
    <row r="876" spans="4:10" ht="12.5">
      <c r="D876" s="75"/>
      <c r="E876" s="75"/>
      <c r="F876" s="75"/>
      <c r="G876" s="75"/>
      <c r="H876" s="75"/>
      <c r="I876" s="75"/>
      <c r="J876" s="75"/>
    </row>
    <row r="877" spans="4:10" ht="12.5">
      <c r="D877" s="75"/>
      <c r="E877" s="75"/>
      <c r="F877" s="75"/>
      <c r="G877" s="75"/>
      <c r="H877" s="75"/>
      <c r="I877" s="75"/>
      <c r="J877" s="75"/>
    </row>
    <row r="878" spans="4:10" ht="12.5">
      <c r="D878" s="75"/>
      <c r="E878" s="75"/>
      <c r="F878" s="75"/>
      <c r="G878" s="75"/>
      <c r="H878" s="75"/>
      <c r="I878" s="75"/>
      <c r="J878" s="75"/>
    </row>
    <row r="879" spans="4:10" ht="12.5">
      <c r="D879" s="75"/>
      <c r="E879" s="75"/>
      <c r="F879" s="75"/>
      <c r="G879" s="75"/>
      <c r="H879" s="75"/>
      <c r="I879" s="75"/>
      <c r="J879" s="75"/>
    </row>
    <row r="880" spans="4:10" ht="12.5">
      <c r="D880" s="75"/>
      <c r="E880" s="75"/>
      <c r="F880" s="75"/>
      <c r="G880" s="75"/>
      <c r="H880" s="75"/>
      <c r="I880" s="75"/>
      <c r="J880" s="75"/>
    </row>
    <row r="881" spans="4:10" ht="12.5">
      <c r="D881" s="75"/>
      <c r="E881" s="75"/>
      <c r="F881" s="75"/>
      <c r="G881" s="75"/>
      <c r="H881" s="75"/>
      <c r="I881" s="75"/>
      <c r="J881" s="75"/>
    </row>
    <row r="882" spans="4:10" ht="12.5">
      <c r="D882" s="75"/>
      <c r="E882" s="75"/>
      <c r="F882" s="75"/>
      <c r="G882" s="75"/>
      <c r="H882" s="75"/>
      <c r="I882" s="75"/>
      <c r="J882" s="75"/>
    </row>
    <row r="883" spans="4:10" ht="12.5">
      <c r="D883" s="75"/>
      <c r="E883" s="75"/>
      <c r="F883" s="75"/>
      <c r="G883" s="75"/>
      <c r="H883" s="75"/>
      <c r="I883" s="75"/>
      <c r="J883" s="75"/>
    </row>
    <row r="884" spans="4:10" ht="12.5">
      <c r="D884" s="75"/>
      <c r="E884" s="75"/>
      <c r="F884" s="75"/>
      <c r="G884" s="75"/>
      <c r="H884" s="75"/>
      <c r="I884" s="75"/>
      <c r="J884" s="75"/>
    </row>
    <row r="885" spans="4:10" ht="12.5">
      <c r="D885" s="75"/>
      <c r="E885" s="75"/>
      <c r="F885" s="75"/>
      <c r="G885" s="75"/>
      <c r="H885" s="75"/>
      <c r="I885" s="75"/>
      <c r="J885" s="75"/>
    </row>
    <row r="886" spans="4:10" ht="12.5">
      <c r="D886" s="75"/>
      <c r="E886" s="75"/>
      <c r="F886" s="75"/>
      <c r="G886" s="75"/>
      <c r="H886" s="75"/>
      <c r="I886" s="75"/>
      <c r="J886" s="75"/>
    </row>
    <row r="887" spans="4:10" ht="12.5">
      <c r="D887" s="75"/>
      <c r="E887" s="75"/>
      <c r="F887" s="75"/>
      <c r="G887" s="75"/>
      <c r="H887" s="75"/>
      <c r="I887" s="75"/>
      <c r="J887" s="75"/>
    </row>
    <row r="888" spans="4:10" ht="12.5">
      <c r="D888" s="75"/>
      <c r="E888" s="75"/>
      <c r="F888" s="75"/>
      <c r="G888" s="75"/>
      <c r="H888" s="75"/>
      <c r="I888" s="75"/>
      <c r="J888" s="75"/>
    </row>
    <row r="889" spans="4:10" ht="12.5">
      <c r="D889" s="75"/>
      <c r="E889" s="75"/>
      <c r="F889" s="75"/>
      <c r="G889" s="75"/>
      <c r="H889" s="75"/>
      <c r="I889" s="75"/>
      <c r="J889" s="75"/>
    </row>
    <row r="890" spans="4:10" ht="12.5">
      <c r="D890" s="75"/>
      <c r="E890" s="75"/>
      <c r="F890" s="75"/>
      <c r="G890" s="75"/>
      <c r="H890" s="75"/>
      <c r="I890" s="75"/>
      <c r="J890" s="75"/>
    </row>
    <row r="891" spans="4:10" ht="12.5">
      <c r="D891" s="75"/>
      <c r="E891" s="75"/>
      <c r="F891" s="75"/>
      <c r="G891" s="75"/>
      <c r="H891" s="75"/>
      <c r="I891" s="75"/>
      <c r="J891" s="75"/>
    </row>
    <row r="892" spans="4:10" ht="12.5">
      <c r="D892" s="75"/>
      <c r="E892" s="75"/>
      <c r="F892" s="75"/>
      <c r="G892" s="75"/>
      <c r="H892" s="75"/>
      <c r="I892" s="75"/>
      <c r="J892" s="75"/>
    </row>
    <row r="893" spans="4:10" ht="12.5">
      <c r="D893" s="75"/>
      <c r="E893" s="75"/>
      <c r="F893" s="75"/>
      <c r="G893" s="75"/>
      <c r="H893" s="75"/>
      <c r="I893" s="75"/>
      <c r="J893" s="75"/>
    </row>
    <row r="894" spans="4:10" ht="12.5">
      <c r="D894" s="75"/>
      <c r="E894" s="75"/>
      <c r="F894" s="75"/>
      <c r="G894" s="75"/>
      <c r="H894" s="75"/>
      <c r="I894" s="75"/>
      <c r="J894" s="75"/>
    </row>
    <row r="895" spans="4:10" ht="12.5">
      <c r="D895" s="75"/>
      <c r="E895" s="75"/>
      <c r="F895" s="75"/>
      <c r="G895" s="75"/>
      <c r="H895" s="75"/>
      <c r="I895" s="75"/>
      <c r="J895" s="75"/>
    </row>
    <row r="896" spans="4:10" ht="12.5">
      <c r="D896" s="75"/>
      <c r="E896" s="75"/>
      <c r="F896" s="75"/>
      <c r="G896" s="75"/>
      <c r="H896" s="75"/>
      <c r="I896" s="75"/>
      <c r="J896" s="75"/>
    </row>
    <row r="897" spans="4:10" ht="12.5">
      <c r="D897" s="75"/>
      <c r="E897" s="75"/>
      <c r="F897" s="75"/>
      <c r="G897" s="75"/>
      <c r="H897" s="75"/>
      <c r="I897" s="75"/>
      <c r="J897" s="75"/>
    </row>
    <row r="898" spans="4:10" ht="12.5">
      <c r="D898" s="75"/>
      <c r="E898" s="75"/>
      <c r="F898" s="75"/>
      <c r="G898" s="75"/>
      <c r="H898" s="75"/>
      <c r="I898" s="75"/>
      <c r="J898" s="75"/>
    </row>
    <row r="899" spans="4:10" ht="12.5">
      <c r="D899" s="75"/>
      <c r="E899" s="75"/>
      <c r="F899" s="75"/>
      <c r="G899" s="75"/>
      <c r="H899" s="75"/>
      <c r="I899" s="75"/>
      <c r="J899" s="75"/>
    </row>
    <row r="900" spans="4:10" ht="12.5">
      <c r="D900" s="75"/>
      <c r="E900" s="75"/>
      <c r="F900" s="75"/>
      <c r="G900" s="75"/>
      <c r="H900" s="75"/>
      <c r="I900" s="75"/>
      <c r="J900" s="75"/>
    </row>
    <row r="901" spans="4:10" ht="12.5">
      <c r="D901" s="75"/>
      <c r="E901" s="75"/>
      <c r="F901" s="75"/>
      <c r="G901" s="75"/>
      <c r="H901" s="75"/>
      <c r="I901" s="75"/>
      <c r="J901" s="75"/>
    </row>
    <row r="902" spans="4:10" ht="12.5">
      <c r="D902" s="75"/>
      <c r="E902" s="75"/>
      <c r="F902" s="75"/>
      <c r="G902" s="75"/>
      <c r="H902" s="75"/>
      <c r="I902" s="75"/>
      <c r="J902" s="75"/>
    </row>
    <row r="903" spans="4:10" ht="12.5">
      <c r="D903" s="75"/>
      <c r="E903" s="75"/>
      <c r="F903" s="75"/>
      <c r="G903" s="75"/>
      <c r="H903" s="75"/>
      <c r="I903" s="75"/>
      <c r="J903" s="75"/>
    </row>
    <row r="904" spans="4:10" ht="12.5">
      <c r="D904" s="75"/>
      <c r="E904" s="75"/>
      <c r="F904" s="75"/>
      <c r="G904" s="75"/>
      <c r="H904" s="75"/>
      <c r="I904" s="75"/>
      <c r="J904" s="75"/>
    </row>
    <row r="905" spans="4:10" ht="12.5">
      <c r="D905" s="75"/>
      <c r="E905" s="75"/>
      <c r="F905" s="75"/>
      <c r="G905" s="75"/>
      <c r="H905" s="75"/>
      <c r="I905" s="75"/>
      <c r="J905" s="75"/>
    </row>
    <row r="906" spans="4:10" ht="12.5">
      <c r="D906" s="75"/>
      <c r="E906" s="75"/>
      <c r="F906" s="75"/>
      <c r="G906" s="75"/>
      <c r="H906" s="75"/>
      <c r="I906" s="75"/>
      <c r="J906" s="75"/>
    </row>
    <row r="907" spans="4:10" ht="12.5">
      <c r="D907" s="75"/>
      <c r="E907" s="75"/>
      <c r="F907" s="75"/>
      <c r="G907" s="75"/>
      <c r="H907" s="75"/>
      <c r="I907" s="75"/>
      <c r="J907" s="75"/>
    </row>
    <row r="908" spans="4:10" ht="12.5">
      <c r="D908" s="75"/>
      <c r="E908" s="75"/>
      <c r="F908" s="75"/>
      <c r="G908" s="75"/>
      <c r="H908" s="75"/>
      <c r="I908" s="75"/>
      <c r="J908" s="75"/>
    </row>
    <row r="909" spans="4:10" ht="12.5">
      <c r="D909" s="75"/>
      <c r="E909" s="75"/>
      <c r="F909" s="75"/>
      <c r="G909" s="75"/>
      <c r="H909" s="75"/>
      <c r="I909" s="75"/>
      <c r="J909" s="75"/>
    </row>
    <row r="910" spans="4:10" ht="12.5">
      <c r="D910" s="75"/>
      <c r="E910" s="75"/>
      <c r="F910" s="75"/>
      <c r="G910" s="75"/>
      <c r="H910" s="75"/>
      <c r="I910" s="75"/>
      <c r="J910" s="75"/>
    </row>
    <row r="911" spans="4:10" ht="12.5">
      <c r="D911" s="75"/>
      <c r="E911" s="75"/>
      <c r="F911" s="75"/>
      <c r="G911" s="75"/>
      <c r="H911" s="75"/>
      <c r="I911" s="75"/>
      <c r="J911" s="75"/>
    </row>
    <row r="912" spans="4:10" ht="12.5">
      <c r="D912" s="75"/>
      <c r="E912" s="75"/>
      <c r="F912" s="75"/>
      <c r="G912" s="75"/>
      <c r="H912" s="75"/>
      <c r="I912" s="75"/>
      <c r="J912" s="75"/>
    </row>
    <row r="913" spans="4:10" ht="12.5">
      <c r="D913" s="75"/>
      <c r="E913" s="75"/>
      <c r="F913" s="75"/>
      <c r="G913" s="75"/>
      <c r="H913" s="75"/>
      <c r="I913" s="75"/>
      <c r="J913" s="75"/>
    </row>
    <row r="914" spans="4:10" ht="12.5">
      <c r="D914" s="75"/>
      <c r="E914" s="75"/>
      <c r="F914" s="75"/>
      <c r="G914" s="75"/>
      <c r="H914" s="75"/>
      <c r="I914" s="75"/>
      <c r="J914" s="75"/>
    </row>
    <row r="915" spans="4:10" ht="12.5">
      <c r="D915" s="75"/>
      <c r="E915" s="75"/>
      <c r="F915" s="75"/>
      <c r="G915" s="75"/>
      <c r="H915" s="75"/>
      <c r="I915" s="75"/>
      <c r="J915" s="75"/>
    </row>
    <row r="916" spans="4:10" ht="12.5">
      <c r="D916" s="75"/>
      <c r="E916" s="75"/>
      <c r="F916" s="75"/>
      <c r="G916" s="75"/>
      <c r="H916" s="75"/>
      <c r="I916" s="75"/>
      <c r="J916" s="75"/>
    </row>
    <row r="917" spans="4:10" ht="12.5">
      <c r="D917" s="75"/>
      <c r="E917" s="75"/>
      <c r="F917" s="75"/>
      <c r="G917" s="75"/>
      <c r="H917" s="75"/>
      <c r="I917" s="75"/>
      <c r="J917" s="75"/>
    </row>
    <row r="918" spans="4:10" ht="12.5">
      <c r="D918" s="75"/>
      <c r="E918" s="75"/>
      <c r="F918" s="75"/>
      <c r="G918" s="75"/>
      <c r="H918" s="75"/>
      <c r="I918" s="75"/>
      <c r="J918" s="75"/>
    </row>
    <row r="919" spans="4:10" ht="12.5">
      <c r="D919" s="75"/>
      <c r="E919" s="75"/>
      <c r="F919" s="75"/>
      <c r="G919" s="75"/>
      <c r="H919" s="75"/>
      <c r="I919" s="75"/>
      <c r="J919" s="75"/>
    </row>
    <row r="920" spans="4:10" ht="12.5">
      <c r="D920" s="75"/>
      <c r="E920" s="75"/>
      <c r="F920" s="75"/>
      <c r="G920" s="75"/>
      <c r="H920" s="75"/>
      <c r="I920" s="75"/>
      <c r="J920" s="75"/>
    </row>
    <row r="921" spans="4:10" ht="12.5">
      <c r="D921" s="75"/>
      <c r="E921" s="75"/>
      <c r="F921" s="75"/>
      <c r="G921" s="75"/>
      <c r="H921" s="75"/>
      <c r="I921" s="75"/>
      <c r="J921" s="75"/>
    </row>
    <row r="922" spans="4:10" ht="12.5">
      <c r="D922" s="75"/>
      <c r="E922" s="75"/>
      <c r="F922" s="75"/>
      <c r="G922" s="75"/>
      <c r="H922" s="75"/>
      <c r="I922" s="75"/>
      <c r="J922" s="75"/>
    </row>
    <row r="923" spans="4:10" ht="12.5">
      <c r="D923" s="75"/>
      <c r="E923" s="75"/>
      <c r="F923" s="75"/>
      <c r="G923" s="75"/>
      <c r="H923" s="75"/>
      <c r="I923" s="75"/>
      <c r="J923" s="75"/>
    </row>
    <row r="924" spans="4:10" ht="12.5">
      <c r="D924" s="75"/>
      <c r="E924" s="75"/>
      <c r="F924" s="75"/>
      <c r="G924" s="75"/>
      <c r="H924" s="75"/>
      <c r="I924" s="75"/>
      <c r="J924" s="75"/>
    </row>
    <row r="925" spans="4:10" ht="12.5">
      <c r="D925" s="75"/>
      <c r="E925" s="75"/>
      <c r="F925" s="75"/>
      <c r="G925" s="75"/>
      <c r="H925" s="75"/>
      <c r="I925" s="75"/>
      <c r="J925" s="75"/>
    </row>
    <row r="926" spans="4:10" ht="12.5">
      <c r="D926" s="75"/>
      <c r="E926" s="75"/>
      <c r="F926" s="75"/>
      <c r="G926" s="75"/>
      <c r="H926" s="75"/>
      <c r="I926" s="75"/>
      <c r="J926" s="75"/>
    </row>
    <row r="927" spans="4:10" ht="12.5">
      <c r="D927" s="75"/>
      <c r="E927" s="75"/>
      <c r="F927" s="75"/>
      <c r="G927" s="75"/>
      <c r="H927" s="75"/>
      <c r="I927" s="75"/>
      <c r="J927" s="75"/>
    </row>
    <row r="928" spans="4:10" ht="12.5">
      <c r="D928" s="75"/>
      <c r="E928" s="75"/>
      <c r="F928" s="75"/>
      <c r="G928" s="75"/>
      <c r="H928" s="75"/>
      <c r="I928" s="75"/>
      <c r="J928" s="75"/>
    </row>
    <row r="929" spans="4:10" ht="12.5">
      <c r="D929" s="75"/>
      <c r="E929" s="75"/>
      <c r="F929" s="75"/>
      <c r="G929" s="75"/>
      <c r="H929" s="75"/>
      <c r="I929" s="75"/>
      <c r="J929" s="75"/>
    </row>
    <row r="930" spans="4:10" ht="12.5">
      <c r="D930" s="75"/>
      <c r="E930" s="75"/>
      <c r="F930" s="75"/>
      <c r="G930" s="75"/>
      <c r="H930" s="75"/>
      <c r="I930" s="75"/>
      <c r="J930" s="75"/>
    </row>
    <row r="931" spans="4:10" ht="12.5">
      <c r="D931" s="75"/>
      <c r="E931" s="75"/>
      <c r="F931" s="75"/>
      <c r="G931" s="75"/>
      <c r="H931" s="75"/>
      <c r="I931" s="75"/>
      <c r="J931" s="75"/>
    </row>
    <row r="932" spans="4:10" ht="12.5">
      <c r="D932" s="75"/>
      <c r="E932" s="75"/>
      <c r="F932" s="75"/>
      <c r="G932" s="75"/>
      <c r="H932" s="75"/>
      <c r="I932" s="75"/>
      <c r="J932" s="75"/>
    </row>
    <row r="933" spans="4:10" ht="12.5">
      <c r="D933" s="75"/>
      <c r="E933" s="75"/>
      <c r="F933" s="75"/>
      <c r="G933" s="75"/>
      <c r="H933" s="75"/>
      <c r="I933" s="75"/>
      <c r="J933" s="75"/>
    </row>
    <row r="934" spans="4:10" ht="12.5">
      <c r="D934" s="75"/>
      <c r="E934" s="75"/>
      <c r="F934" s="75"/>
      <c r="G934" s="75"/>
      <c r="H934" s="75"/>
      <c r="I934" s="75"/>
      <c r="J934" s="75"/>
    </row>
    <row r="935" spans="4:10" ht="12.5">
      <c r="D935" s="75"/>
      <c r="E935" s="75"/>
      <c r="F935" s="75"/>
      <c r="G935" s="75"/>
      <c r="H935" s="75"/>
      <c r="I935" s="75"/>
      <c r="J935" s="75"/>
    </row>
    <row r="936" spans="4:10" ht="12.5">
      <c r="D936" s="75"/>
      <c r="E936" s="75"/>
      <c r="F936" s="75"/>
      <c r="G936" s="75"/>
      <c r="H936" s="75"/>
      <c r="I936" s="75"/>
      <c r="J936" s="75"/>
    </row>
    <row r="937" spans="4:10" ht="12.5">
      <c r="D937" s="75"/>
      <c r="E937" s="75"/>
      <c r="F937" s="75"/>
      <c r="G937" s="75"/>
      <c r="H937" s="75"/>
      <c r="I937" s="75"/>
      <c r="J937" s="75"/>
    </row>
    <row r="938" spans="4:10" ht="12.5">
      <c r="D938" s="75"/>
      <c r="E938" s="75"/>
      <c r="F938" s="75"/>
      <c r="G938" s="75"/>
      <c r="H938" s="75"/>
      <c r="I938" s="75"/>
      <c r="J938" s="75"/>
    </row>
    <row r="939" spans="4:10" ht="12.5">
      <c r="D939" s="75"/>
      <c r="E939" s="75"/>
      <c r="F939" s="75"/>
      <c r="G939" s="75"/>
      <c r="H939" s="75"/>
      <c r="I939" s="75"/>
      <c r="J939" s="75"/>
    </row>
    <row r="940" spans="4:10" ht="12.5">
      <c r="D940" s="75"/>
      <c r="E940" s="75"/>
      <c r="F940" s="75"/>
      <c r="G940" s="75"/>
      <c r="H940" s="75"/>
      <c r="I940" s="75"/>
      <c r="J940" s="75"/>
    </row>
    <row r="941" spans="4:10" ht="12.5">
      <c r="D941" s="75"/>
      <c r="E941" s="75"/>
      <c r="F941" s="75"/>
      <c r="G941" s="75"/>
      <c r="H941" s="75"/>
      <c r="I941" s="75"/>
      <c r="J941" s="75"/>
    </row>
    <row r="942" spans="4:10" ht="12.5">
      <c r="D942" s="75"/>
      <c r="E942" s="75"/>
      <c r="F942" s="75"/>
      <c r="G942" s="75"/>
      <c r="H942" s="75"/>
      <c r="I942" s="75"/>
      <c r="J942" s="75"/>
    </row>
    <row r="943" spans="4:10" ht="12.5">
      <c r="D943" s="75"/>
      <c r="E943" s="75"/>
      <c r="F943" s="75"/>
      <c r="G943" s="75"/>
      <c r="H943" s="75"/>
      <c r="I943" s="75"/>
      <c r="J943" s="75"/>
    </row>
    <row r="944" spans="4:10" ht="12.5">
      <c r="D944" s="75"/>
      <c r="E944" s="75"/>
      <c r="F944" s="75"/>
      <c r="G944" s="75"/>
      <c r="H944" s="75"/>
      <c r="I944" s="75"/>
      <c r="J944" s="75"/>
    </row>
    <row r="945" spans="4:10" ht="12.5">
      <c r="D945" s="75"/>
      <c r="E945" s="75"/>
      <c r="F945" s="75"/>
      <c r="G945" s="75"/>
      <c r="H945" s="75"/>
      <c r="I945" s="75"/>
      <c r="J945" s="75"/>
    </row>
    <row r="946" spans="4:10" ht="12.5">
      <c r="D946" s="75"/>
      <c r="E946" s="75"/>
      <c r="F946" s="75"/>
      <c r="G946" s="75"/>
      <c r="H946" s="75"/>
      <c r="I946" s="75"/>
      <c r="J946" s="75"/>
    </row>
    <row r="947" spans="4:10" ht="12.5">
      <c r="D947" s="75"/>
      <c r="E947" s="75"/>
      <c r="F947" s="75"/>
      <c r="G947" s="75"/>
      <c r="H947" s="75"/>
      <c r="I947" s="75"/>
      <c r="J947" s="75"/>
    </row>
    <row r="948" spans="4:10" ht="12.5">
      <c r="D948" s="75"/>
      <c r="E948" s="75"/>
      <c r="F948" s="75"/>
      <c r="G948" s="75"/>
      <c r="H948" s="75"/>
      <c r="I948" s="75"/>
      <c r="J948" s="75"/>
    </row>
    <row r="949" spans="4:10" ht="12.5">
      <c r="D949" s="75"/>
      <c r="E949" s="75"/>
      <c r="F949" s="75"/>
      <c r="G949" s="75"/>
      <c r="H949" s="75"/>
      <c r="I949" s="75"/>
      <c r="J949" s="75"/>
    </row>
    <row r="950" spans="4:10" ht="12.5">
      <c r="D950" s="75"/>
      <c r="E950" s="75"/>
      <c r="F950" s="75"/>
      <c r="G950" s="75"/>
      <c r="H950" s="75"/>
      <c r="I950" s="75"/>
      <c r="J950" s="75"/>
    </row>
    <row r="951" spans="4:10" ht="12.5">
      <c r="D951" s="75"/>
      <c r="E951" s="75"/>
      <c r="F951" s="75"/>
      <c r="G951" s="75"/>
      <c r="H951" s="75"/>
      <c r="I951" s="75"/>
      <c r="J951" s="75"/>
    </row>
    <row r="952" spans="4:10" ht="12.5">
      <c r="D952" s="75"/>
      <c r="E952" s="75"/>
      <c r="F952" s="75"/>
      <c r="G952" s="75"/>
      <c r="H952" s="75"/>
      <c r="I952" s="75"/>
      <c r="J952" s="75"/>
    </row>
    <row r="953" spans="4:10" ht="12.5">
      <c r="D953" s="75"/>
      <c r="E953" s="75"/>
      <c r="F953" s="75"/>
      <c r="G953" s="75"/>
      <c r="H953" s="75"/>
      <c r="I953" s="75"/>
      <c r="J953" s="75"/>
    </row>
    <row r="954" spans="4:10" ht="12.5">
      <c r="D954" s="75"/>
      <c r="E954" s="75"/>
      <c r="F954" s="75"/>
      <c r="G954" s="75"/>
      <c r="H954" s="75"/>
      <c r="I954" s="75"/>
      <c r="J954" s="75"/>
    </row>
    <row r="955" spans="4:10" ht="12.5">
      <c r="D955" s="75"/>
      <c r="E955" s="75"/>
      <c r="F955" s="75"/>
      <c r="G955" s="75"/>
      <c r="H955" s="75"/>
      <c r="I955" s="75"/>
      <c r="J955" s="75"/>
    </row>
    <row r="956" spans="4:10" ht="12.5">
      <c r="D956" s="75"/>
      <c r="E956" s="75"/>
      <c r="F956" s="75"/>
      <c r="G956" s="75"/>
      <c r="H956" s="75"/>
      <c r="I956" s="75"/>
      <c r="J956" s="75"/>
    </row>
    <row r="957" spans="4:10" ht="12.5">
      <c r="D957" s="75"/>
      <c r="E957" s="75"/>
      <c r="F957" s="75"/>
      <c r="G957" s="75"/>
      <c r="H957" s="75"/>
      <c r="I957" s="75"/>
      <c r="J957" s="75"/>
    </row>
    <row r="958" spans="4:10" ht="12.5">
      <c r="D958" s="75"/>
      <c r="E958" s="75"/>
      <c r="F958" s="75"/>
      <c r="G958" s="75"/>
      <c r="H958" s="75"/>
      <c r="I958" s="75"/>
      <c r="J958" s="75"/>
    </row>
    <row r="959" spans="4:10" ht="12.5">
      <c r="D959" s="75"/>
      <c r="E959" s="75"/>
      <c r="F959" s="75"/>
      <c r="G959" s="75"/>
      <c r="H959" s="75"/>
      <c r="I959" s="75"/>
      <c r="J959" s="75"/>
    </row>
    <row r="960" spans="4:10" ht="12.5">
      <c r="D960" s="75"/>
      <c r="E960" s="75"/>
      <c r="F960" s="75"/>
      <c r="G960" s="75"/>
      <c r="H960" s="75"/>
      <c r="I960" s="75"/>
      <c r="J960" s="75"/>
    </row>
    <row r="961" spans="4:10" ht="12.5">
      <c r="D961" s="75"/>
      <c r="E961" s="75"/>
      <c r="F961" s="75"/>
      <c r="G961" s="75"/>
      <c r="H961" s="75"/>
      <c r="I961" s="75"/>
      <c r="J961" s="75"/>
    </row>
    <row r="962" spans="4:10" ht="12.5">
      <c r="D962" s="75"/>
      <c r="E962" s="75"/>
      <c r="F962" s="75"/>
      <c r="G962" s="75"/>
      <c r="H962" s="75"/>
      <c r="I962" s="75"/>
      <c r="J962" s="75"/>
    </row>
    <row r="963" spans="4:10" ht="12.5">
      <c r="D963" s="75"/>
      <c r="E963" s="75"/>
      <c r="F963" s="75"/>
      <c r="G963" s="75"/>
      <c r="H963" s="75"/>
      <c r="I963" s="75"/>
      <c r="J963" s="75"/>
    </row>
    <row r="964" spans="4:10" ht="12.5">
      <c r="D964" s="75"/>
      <c r="E964" s="75"/>
      <c r="F964" s="75"/>
      <c r="G964" s="75"/>
      <c r="H964" s="75"/>
      <c r="I964" s="75"/>
      <c r="J964" s="75"/>
    </row>
    <row r="965" spans="4:10" ht="12.5">
      <c r="D965" s="75"/>
      <c r="E965" s="75"/>
      <c r="F965" s="75"/>
      <c r="G965" s="75"/>
      <c r="H965" s="75"/>
      <c r="I965" s="75"/>
      <c r="J965" s="75"/>
    </row>
    <row r="966" spans="4:10" ht="12.5">
      <c r="D966" s="75"/>
      <c r="E966" s="75"/>
      <c r="F966" s="75"/>
      <c r="G966" s="75"/>
      <c r="H966" s="75"/>
      <c r="I966" s="75"/>
      <c r="J966" s="75"/>
    </row>
    <row r="967" spans="4:10" ht="12.5">
      <c r="D967" s="75"/>
      <c r="E967" s="75"/>
      <c r="F967" s="75"/>
      <c r="G967" s="75"/>
      <c r="H967" s="75"/>
      <c r="I967" s="75"/>
      <c r="J967" s="75"/>
    </row>
    <row r="968" spans="4:10" ht="12.5">
      <c r="D968" s="75"/>
      <c r="E968" s="75"/>
      <c r="F968" s="75"/>
      <c r="G968" s="75"/>
      <c r="H968" s="75"/>
      <c r="I968" s="75"/>
      <c r="J968" s="75"/>
    </row>
    <row r="969" spans="4:10" ht="12.5">
      <c r="D969" s="75"/>
      <c r="E969" s="75"/>
      <c r="F969" s="75"/>
      <c r="G969" s="75"/>
      <c r="H969" s="75"/>
      <c r="I969" s="75"/>
      <c r="J969" s="75"/>
    </row>
    <row r="970" spans="4:10" ht="12.5">
      <c r="D970" s="75"/>
      <c r="E970" s="75"/>
      <c r="F970" s="75"/>
      <c r="G970" s="75"/>
      <c r="H970" s="75"/>
      <c r="I970" s="75"/>
      <c r="J970" s="75"/>
    </row>
    <row r="971" spans="4:10" ht="12.5">
      <c r="D971" s="75"/>
      <c r="E971" s="75"/>
      <c r="F971" s="75"/>
      <c r="G971" s="75"/>
      <c r="H971" s="75"/>
      <c r="I971" s="75"/>
      <c r="J971" s="75"/>
    </row>
    <row r="972" spans="4:10" ht="12.5">
      <c r="D972" s="75"/>
      <c r="E972" s="75"/>
      <c r="F972" s="75"/>
      <c r="G972" s="75"/>
      <c r="H972" s="75"/>
      <c r="I972" s="75"/>
      <c r="J972" s="75"/>
    </row>
    <row r="973" spans="4:10" ht="12.5">
      <c r="D973" s="75"/>
      <c r="E973" s="75"/>
      <c r="F973" s="75"/>
      <c r="G973" s="75"/>
      <c r="H973" s="75"/>
      <c r="I973" s="75"/>
      <c r="J973" s="75"/>
    </row>
    <row r="974" spans="4:10" ht="12.5">
      <c r="D974" s="75"/>
      <c r="E974" s="75"/>
      <c r="F974" s="75"/>
      <c r="G974" s="75"/>
      <c r="H974" s="75"/>
      <c r="I974" s="75"/>
      <c r="J974" s="75"/>
    </row>
    <row r="975" spans="4:10" ht="12.5">
      <c r="D975" s="75"/>
      <c r="E975" s="75"/>
      <c r="F975" s="75"/>
      <c r="G975" s="75"/>
      <c r="H975" s="75"/>
      <c r="I975" s="75"/>
      <c r="J975" s="75"/>
    </row>
    <row r="976" spans="4:10" ht="12.5">
      <c r="D976" s="75"/>
      <c r="E976" s="75"/>
      <c r="F976" s="75"/>
      <c r="G976" s="75"/>
      <c r="H976" s="75"/>
      <c r="I976" s="75"/>
      <c r="J976" s="75"/>
    </row>
    <row r="977" spans="4:10" ht="12.5">
      <c r="D977" s="75"/>
      <c r="E977" s="75"/>
      <c r="F977" s="75"/>
      <c r="G977" s="75"/>
      <c r="H977" s="75"/>
      <c r="I977" s="75"/>
      <c r="J977" s="75"/>
    </row>
    <row r="978" spans="4:10" ht="12.5">
      <c r="D978" s="75"/>
      <c r="E978" s="75"/>
      <c r="F978" s="75"/>
      <c r="G978" s="75"/>
      <c r="H978" s="75"/>
      <c r="I978" s="75"/>
      <c r="J978" s="75"/>
    </row>
    <row r="979" spans="4:10" ht="12.5">
      <c r="D979" s="75"/>
      <c r="E979" s="75"/>
      <c r="F979" s="75"/>
      <c r="G979" s="75"/>
      <c r="H979" s="75"/>
      <c r="I979" s="75"/>
      <c r="J979" s="75"/>
    </row>
    <row r="980" spans="4:10" ht="12.5">
      <c r="D980" s="75"/>
      <c r="E980" s="75"/>
      <c r="F980" s="75"/>
      <c r="G980" s="75"/>
      <c r="H980" s="75"/>
      <c r="I980" s="75"/>
      <c r="J980" s="75"/>
    </row>
    <row r="981" spans="4:10" ht="12.5">
      <c r="D981" s="75"/>
      <c r="E981" s="75"/>
      <c r="F981" s="75"/>
      <c r="G981" s="75"/>
      <c r="H981" s="75"/>
      <c r="I981" s="75"/>
      <c r="J981" s="75"/>
    </row>
    <row r="982" spans="4:10" ht="12.5">
      <c r="D982" s="75"/>
      <c r="E982" s="75"/>
      <c r="F982" s="75"/>
      <c r="G982" s="75"/>
      <c r="H982" s="75"/>
      <c r="I982" s="75"/>
      <c r="J982" s="75"/>
    </row>
    <row r="983" spans="4:10" ht="12.5">
      <c r="D983" s="75"/>
      <c r="E983" s="75"/>
      <c r="F983" s="75"/>
      <c r="G983" s="75"/>
      <c r="H983" s="75"/>
      <c r="I983" s="75"/>
      <c r="J983" s="75"/>
    </row>
    <row r="984" spans="4:10" ht="12.5">
      <c r="D984" s="75"/>
      <c r="E984" s="75"/>
      <c r="F984" s="75"/>
      <c r="G984" s="75"/>
      <c r="H984" s="75"/>
      <c r="I984" s="75"/>
      <c r="J984" s="75"/>
    </row>
    <row r="985" spans="4:10" ht="12.5">
      <c r="D985" s="75"/>
      <c r="E985" s="75"/>
      <c r="F985" s="75"/>
      <c r="G985" s="75"/>
      <c r="H985" s="75"/>
      <c r="I985" s="75"/>
      <c r="J985" s="75"/>
    </row>
    <row r="986" spans="4:10" ht="12.5">
      <c r="D986" s="75"/>
      <c r="E986" s="75"/>
      <c r="F986" s="75"/>
      <c r="G986" s="75"/>
      <c r="H986" s="75"/>
      <c r="I986" s="75"/>
      <c r="J986" s="75"/>
    </row>
    <row r="987" spans="4:10" ht="12.5">
      <c r="D987" s="75"/>
      <c r="E987" s="75"/>
      <c r="F987" s="75"/>
      <c r="G987" s="75"/>
      <c r="H987" s="75"/>
      <c r="I987" s="75"/>
      <c r="J987" s="75"/>
    </row>
    <row r="988" spans="4:10" ht="12.5">
      <c r="D988" s="75"/>
      <c r="E988" s="75"/>
      <c r="F988" s="75"/>
      <c r="G988" s="75"/>
      <c r="H988" s="75"/>
      <c r="I988" s="75"/>
      <c r="J988" s="75"/>
    </row>
    <row r="989" spans="4:10" ht="12.5">
      <c r="D989" s="75"/>
      <c r="E989" s="75"/>
      <c r="F989" s="75"/>
      <c r="G989" s="75"/>
      <c r="H989" s="75"/>
      <c r="I989" s="75"/>
      <c r="J989" s="75"/>
    </row>
    <row r="990" spans="4:10" ht="12.5">
      <c r="D990" s="75"/>
      <c r="E990" s="75"/>
      <c r="F990" s="75"/>
      <c r="G990" s="75"/>
      <c r="H990" s="75"/>
      <c r="I990" s="75"/>
      <c r="J990" s="75"/>
    </row>
    <row r="991" spans="4:10" ht="12.5">
      <c r="D991" s="75"/>
      <c r="E991" s="75"/>
      <c r="F991" s="75"/>
      <c r="G991" s="75"/>
      <c r="H991" s="75"/>
      <c r="I991" s="75"/>
      <c r="J991" s="75"/>
    </row>
    <row r="992" spans="4:10" ht="12.5">
      <c r="D992" s="75"/>
      <c r="E992" s="75"/>
      <c r="F992" s="75"/>
      <c r="G992" s="75"/>
      <c r="H992" s="75"/>
      <c r="I992" s="75"/>
      <c r="J992" s="75"/>
    </row>
    <row r="993" spans="4:10" ht="12.5">
      <c r="D993" s="75"/>
      <c r="E993" s="75"/>
      <c r="F993" s="75"/>
      <c r="G993" s="75"/>
      <c r="H993" s="75"/>
      <c r="I993" s="75"/>
      <c r="J993" s="75"/>
    </row>
    <row r="994" spans="4:10" ht="12.5">
      <c r="D994" s="75"/>
      <c r="E994" s="75"/>
      <c r="F994" s="75"/>
      <c r="G994" s="75"/>
      <c r="H994" s="75"/>
      <c r="I994" s="75"/>
      <c r="J994" s="75"/>
    </row>
    <row r="995" spans="4:10" ht="12.5">
      <c r="D995" s="75"/>
      <c r="E995" s="75"/>
      <c r="F995" s="75"/>
      <c r="G995" s="75"/>
      <c r="H995" s="75"/>
      <c r="I995" s="75"/>
      <c r="J995" s="75"/>
    </row>
    <row r="996" spans="4:10" ht="12.5">
      <c r="D996" s="75"/>
      <c r="E996" s="75"/>
      <c r="F996" s="75"/>
      <c r="G996" s="75"/>
      <c r="H996" s="75"/>
      <c r="I996" s="75"/>
      <c r="J996" s="75"/>
    </row>
    <row r="997" spans="4:10" ht="12.5">
      <c r="D997" s="75"/>
      <c r="E997" s="75"/>
      <c r="F997" s="75"/>
      <c r="G997" s="75"/>
      <c r="H997" s="75"/>
      <c r="I997" s="75"/>
      <c r="J997" s="75"/>
    </row>
    <row r="998" spans="4:10" ht="12.5">
      <c r="D998" s="75"/>
      <c r="E998" s="75"/>
      <c r="F998" s="75"/>
      <c r="G998" s="75"/>
      <c r="H998" s="75"/>
      <c r="I998" s="75"/>
      <c r="J998" s="75"/>
    </row>
    <row r="999" spans="4:10" ht="12.5">
      <c r="D999" s="75"/>
      <c r="E999" s="75"/>
      <c r="F999" s="75"/>
      <c r="G999" s="75"/>
      <c r="H999" s="75"/>
      <c r="I999" s="75"/>
      <c r="J999" s="75"/>
    </row>
    <row r="1000" spans="4:10" ht="12.5">
      <c r="D1000" s="75"/>
      <c r="E1000" s="75"/>
      <c r="F1000" s="75"/>
      <c r="G1000" s="75"/>
      <c r="H1000" s="75"/>
      <c r="I1000" s="75"/>
      <c r="J1000" s="75"/>
    </row>
    <row r="1001" spans="4:10" ht="12.5">
      <c r="D1001" s="75"/>
      <c r="E1001" s="75"/>
      <c r="F1001" s="75"/>
      <c r="G1001" s="75"/>
      <c r="H1001" s="75"/>
      <c r="I1001" s="75"/>
      <c r="J1001" s="75"/>
    </row>
  </sheetData>
  <customSheetViews>
    <customSheetView guid="{6688ADFB-F633-409D-8D23-A0ADC946981B}" filter="1" showAutoFilter="1">
      <pageMargins left="0.7" right="0.7" top="0.75" bottom="0.75" header="0.3" footer="0.3"/>
      <autoFilter ref="A2:J41" xr:uid="{F299F888-2840-47E2-ACD2-C8DF571DCE8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1"/>
  <sheetViews>
    <sheetView workbookViewId="0">
      <pane ySplit="2" topLeftCell="A3" activePane="bottomLeft" state="frozen"/>
      <selection pane="bottomLeft" activeCell="B4" sqref="B4"/>
    </sheetView>
  </sheetViews>
  <sheetFormatPr defaultColWidth="12.6328125" defaultRowHeight="15.75" customHeight="1"/>
  <cols>
    <col min="3" max="3" width="35.90625" customWidth="1"/>
    <col min="4" max="13" width="13.08984375" customWidth="1"/>
    <col min="14" max="14" width="15.90625" customWidth="1"/>
  </cols>
  <sheetData>
    <row r="1" spans="1:26" ht="13">
      <c r="A1" s="62"/>
      <c r="B1" s="62"/>
      <c r="C1" s="62"/>
      <c r="D1" s="419" t="s">
        <v>190</v>
      </c>
      <c r="E1" s="418"/>
      <c r="F1" s="76"/>
      <c r="G1" s="76"/>
      <c r="H1" s="67"/>
      <c r="I1" s="419" t="s">
        <v>190</v>
      </c>
      <c r="J1" s="418"/>
      <c r="K1" s="76"/>
      <c r="L1" s="76"/>
      <c r="M1" s="67"/>
      <c r="N1" s="67"/>
      <c r="O1" s="77"/>
      <c r="P1" s="77"/>
      <c r="Q1" s="77"/>
      <c r="R1" s="77"/>
      <c r="S1" s="77"/>
      <c r="T1" s="77"/>
      <c r="U1" s="77"/>
      <c r="V1" s="77"/>
      <c r="W1" s="77"/>
      <c r="X1" s="77"/>
      <c r="Y1" s="77"/>
      <c r="Z1" s="77"/>
    </row>
    <row r="2" spans="1:26" ht="13">
      <c r="A2" s="62" t="s">
        <v>171</v>
      </c>
      <c r="B2" s="62" t="s">
        <v>172</v>
      </c>
      <c r="C2" s="62" t="s">
        <v>173</v>
      </c>
      <c r="D2" s="76" t="s">
        <v>191</v>
      </c>
      <c r="E2" s="76" t="s">
        <v>192</v>
      </c>
      <c r="F2" s="76" t="s">
        <v>174</v>
      </c>
      <c r="G2" s="76" t="s">
        <v>175</v>
      </c>
      <c r="H2" s="67" t="s">
        <v>176</v>
      </c>
      <c r="I2" s="76" t="s">
        <v>193</v>
      </c>
      <c r="J2" s="76" t="s">
        <v>194</v>
      </c>
      <c r="K2" s="76" t="s">
        <v>177</v>
      </c>
      <c r="L2" s="76" t="s">
        <v>178</v>
      </c>
      <c r="M2" s="67" t="s">
        <v>179</v>
      </c>
      <c r="N2" s="67" t="s">
        <v>180</v>
      </c>
      <c r="O2" s="77"/>
      <c r="P2" s="77"/>
      <c r="Q2" s="77"/>
      <c r="R2" s="77"/>
      <c r="S2" s="77"/>
      <c r="T2" s="77"/>
      <c r="U2" s="77"/>
      <c r="V2" s="77"/>
      <c r="W2" s="77"/>
      <c r="X2" s="77"/>
      <c r="Y2" s="77"/>
      <c r="Z2" s="77"/>
    </row>
    <row r="3" spans="1:26" ht="15.75" customHeight="1">
      <c r="A3" s="78" t="s">
        <v>195</v>
      </c>
      <c r="B3" s="78" t="s">
        <v>182</v>
      </c>
      <c r="C3" s="78" t="s">
        <v>148</v>
      </c>
      <c r="D3" s="75"/>
      <c r="E3" s="75"/>
      <c r="F3" s="75"/>
      <c r="G3" s="75">
        <v>0</v>
      </c>
      <c r="H3" s="79"/>
      <c r="I3" s="75"/>
      <c r="J3" s="75"/>
      <c r="K3" s="75"/>
      <c r="L3" s="75">
        <v>0</v>
      </c>
      <c r="M3" s="79"/>
      <c r="N3" s="79"/>
    </row>
    <row r="4" spans="1:26" ht="15.75" customHeight="1">
      <c r="A4" s="78" t="s">
        <v>195</v>
      </c>
      <c r="B4" s="78" t="s">
        <v>182</v>
      </c>
      <c r="C4" s="78" t="s">
        <v>60</v>
      </c>
      <c r="D4" s="75">
        <v>1.26</v>
      </c>
      <c r="E4" s="75">
        <v>604.25</v>
      </c>
      <c r="F4" s="75">
        <v>21939.58</v>
      </c>
      <c r="G4" s="75">
        <v>4532.0600000000004</v>
      </c>
      <c r="H4" s="79">
        <v>3587.22</v>
      </c>
      <c r="I4" s="75">
        <v>2.5000000000000001E-3</v>
      </c>
      <c r="J4" s="75">
        <v>9.5299999999999996E-2</v>
      </c>
      <c r="K4" s="75">
        <v>1.7613000000000001</v>
      </c>
      <c r="L4" s="75">
        <v>0.22720000000000001</v>
      </c>
      <c r="M4" s="79">
        <v>0.18640000000000001</v>
      </c>
      <c r="N4" s="79" t="b">
        <v>1</v>
      </c>
    </row>
    <row r="5" spans="1:26" ht="15.75" customHeight="1">
      <c r="A5" s="78" t="s">
        <v>195</v>
      </c>
      <c r="B5" s="78" t="s">
        <v>182</v>
      </c>
      <c r="C5" s="78" t="s">
        <v>40</v>
      </c>
      <c r="D5" s="75">
        <v>3500</v>
      </c>
      <c r="E5" s="75">
        <v>11381.59</v>
      </c>
      <c r="F5" s="75">
        <v>673848.4</v>
      </c>
      <c r="G5" s="75">
        <v>755686.78</v>
      </c>
      <c r="H5" s="79">
        <v>998389</v>
      </c>
      <c r="I5" s="75">
        <v>6.9184999999999999</v>
      </c>
      <c r="J5" s="75">
        <v>1.7946</v>
      </c>
      <c r="K5" s="75">
        <v>54.096400000000003</v>
      </c>
      <c r="L5" s="75">
        <v>37.881399999999999</v>
      </c>
      <c r="M5" s="79">
        <v>51.872599999999998</v>
      </c>
      <c r="N5" s="79"/>
    </row>
    <row r="6" spans="1:26" ht="15.75" customHeight="1">
      <c r="A6" s="78" t="s">
        <v>195</v>
      </c>
      <c r="B6" s="78" t="s">
        <v>182</v>
      </c>
      <c r="C6" s="78" t="s">
        <v>143</v>
      </c>
      <c r="D6" s="75"/>
      <c r="E6" s="75"/>
      <c r="F6" s="75">
        <v>6776</v>
      </c>
      <c r="G6" s="75">
        <v>6673</v>
      </c>
      <c r="H6" s="79">
        <v>22773.67</v>
      </c>
      <c r="I6" s="75"/>
      <c r="J6" s="75"/>
      <c r="K6" s="75">
        <v>0.54400000000000004</v>
      </c>
      <c r="L6" s="75">
        <v>0.33450000000000002</v>
      </c>
      <c r="M6" s="79">
        <v>1.1832</v>
      </c>
      <c r="N6" s="79"/>
    </row>
    <row r="7" spans="1:26" ht="15.75" customHeight="1">
      <c r="A7" s="78" t="s">
        <v>195</v>
      </c>
      <c r="B7" s="78" t="s">
        <v>182</v>
      </c>
      <c r="C7" s="78" t="s">
        <v>125</v>
      </c>
      <c r="D7" s="75"/>
      <c r="E7" s="75"/>
      <c r="F7" s="75"/>
      <c r="G7" s="75">
        <v>0.9</v>
      </c>
      <c r="H7" s="79">
        <v>9.9</v>
      </c>
      <c r="I7" s="75"/>
      <c r="J7" s="75"/>
      <c r="K7" s="75"/>
      <c r="L7" s="75">
        <v>0</v>
      </c>
      <c r="M7" s="80">
        <v>5.0000000000000001E-4</v>
      </c>
      <c r="N7" s="79"/>
    </row>
    <row r="8" spans="1:26" ht="15.75" customHeight="1">
      <c r="A8" s="78" t="s">
        <v>195</v>
      </c>
      <c r="B8" s="78" t="s">
        <v>182</v>
      </c>
      <c r="C8" s="78" t="s">
        <v>89</v>
      </c>
      <c r="D8" s="75">
        <v>601</v>
      </c>
      <c r="E8" s="75">
        <v>10103.969999999999</v>
      </c>
      <c r="F8" s="75">
        <v>50991.47</v>
      </c>
      <c r="G8" s="75">
        <v>3959.45</v>
      </c>
      <c r="H8" s="79">
        <v>15410.71</v>
      </c>
      <c r="I8" s="75">
        <v>1.1879999999999999</v>
      </c>
      <c r="J8" s="75">
        <v>1.5931999999999999</v>
      </c>
      <c r="K8" s="75">
        <v>4.0936000000000003</v>
      </c>
      <c r="L8" s="75">
        <v>0.19850000000000001</v>
      </c>
      <c r="M8" s="79">
        <v>0.80069999999999997</v>
      </c>
      <c r="N8" s="79" t="b">
        <v>1</v>
      </c>
    </row>
    <row r="9" spans="1:26" ht="15.75" customHeight="1">
      <c r="A9" s="78" t="s">
        <v>195</v>
      </c>
      <c r="B9" s="78" t="s">
        <v>182</v>
      </c>
      <c r="C9" s="78" t="s">
        <v>139</v>
      </c>
      <c r="D9" s="75"/>
      <c r="E9" s="75"/>
      <c r="F9" s="75"/>
      <c r="G9" s="75">
        <v>6879</v>
      </c>
      <c r="H9" s="79">
        <v>31013.14</v>
      </c>
      <c r="I9" s="75"/>
      <c r="J9" s="75"/>
      <c r="K9" s="75"/>
      <c r="L9" s="75">
        <v>0.3448</v>
      </c>
      <c r="M9" s="79">
        <v>1.6113</v>
      </c>
      <c r="N9" s="79"/>
    </row>
    <row r="10" spans="1:26" ht="15.75" customHeight="1">
      <c r="A10" s="78" t="s">
        <v>195</v>
      </c>
      <c r="B10" s="78" t="s">
        <v>182</v>
      </c>
      <c r="C10" s="78" t="s">
        <v>82</v>
      </c>
      <c r="D10" s="75">
        <v>10188</v>
      </c>
      <c r="E10" s="75">
        <v>34805.86</v>
      </c>
      <c r="F10" s="75">
        <v>78935</v>
      </c>
      <c r="G10" s="75">
        <v>80543</v>
      </c>
      <c r="H10" s="79">
        <v>0</v>
      </c>
      <c r="I10" s="75">
        <v>20.1386</v>
      </c>
      <c r="J10" s="75">
        <v>5.4881000000000002</v>
      </c>
      <c r="K10" s="75">
        <v>6.3369</v>
      </c>
      <c r="L10" s="75">
        <v>4.0374999999999996</v>
      </c>
      <c r="M10" s="79">
        <v>0</v>
      </c>
      <c r="N10" s="79" t="b">
        <v>1</v>
      </c>
    </row>
    <row r="11" spans="1:26" ht="15.75" customHeight="1">
      <c r="A11" s="78" t="s">
        <v>195</v>
      </c>
      <c r="B11" s="78" t="s">
        <v>182</v>
      </c>
      <c r="C11" s="78" t="s">
        <v>146</v>
      </c>
      <c r="D11" s="75"/>
      <c r="E11" s="75">
        <v>251</v>
      </c>
      <c r="F11" s="75">
        <v>53.89</v>
      </c>
      <c r="G11" s="75"/>
      <c r="H11" s="79"/>
      <c r="I11" s="75"/>
      <c r="J11" s="75">
        <v>3.9600000000000003E-2</v>
      </c>
      <c r="K11" s="75">
        <v>4.3E-3</v>
      </c>
      <c r="L11" s="75"/>
      <c r="M11" s="79"/>
      <c r="N11" s="79"/>
    </row>
    <row r="12" spans="1:26" ht="15.75" customHeight="1">
      <c r="A12" s="78" t="s">
        <v>195</v>
      </c>
      <c r="B12" s="78" t="s">
        <v>182</v>
      </c>
      <c r="C12" s="78" t="s">
        <v>47</v>
      </c>
      <c r="D12" s="75"/>
      <c r="E12" s="75"/>
      <c r="F12" s="75"/>
      <c r="G12" s="75">
        <v>408863.57</v>
      </c>
      <c r="H12" s="79"/>
      <c r="I12" s="75"/>
      <c r="J12" s="75"/>
      <c r="K12" s="75"/>
      <c r="L12" s="75">
        <v>20.495699999999999</v>
      </c>
      <c r="M12" s="79"/>
      <c r="N12" s="79" t="b">
        <v>1</v>
      </c>
    </row>
    <row r="13" spans="1:26" ht="15.75" customHeight="1">
      <c r="A13" s="78" t="s">
        <v>195</v>
      </c>
      <c r="B13" s="78" t="s">
        <v>182</v>
      </c>
      <c r="C13" s="78" t="s">
        <v>98</v>
      </c>
      <c r="D13" s="75">
        <v>4804.43</v>
      </c>
      <c r="E13" s="75">
        <v>2320.9499999999998</v>
      </c>
      <c r="F13" s="75">
        <v>3864.45</v>
      </c>
      <c r="G13" s="75">
        <v>5656.16</v>
      </c>
      <c r="H13" s="79">
        <v>5869.86</v>
      </c>
      <c r="I13" s="75">
        <v>9.4969000000000001</v>
      </c>
      <c r="J13" s="75">
        <v>0.36599999999999999</v>
      </c>
      <c r="K13" s="75">
        <v>0.31019999999999998</v>
      </c>
      <c r="L13" s="75">
        <v>0.28349999999999997</v>
      </c>
      <c r="M13" s="79">
        <v>0.30499999999999999</v>
      </c>
      <c r="N13" s="79" t="b">
        <v>1</v>
      </c>
    </row>
    <row r="14" spans="1:26" ht="15.75" customHeight="1">
      <c r="A14" s="78" t="s">
        <v>195</v>
      </c>
      <c r="B14" s="78" t="s">
        <v>182</v>
      </c>
      <c r="C14" s="78" t="s">
        <v>119</v>
      </c>
      <c r="D14" s="75"/>
      <c r="E14" s="75">
        <v>976.36</v>
      </c>
      <c r="F14" s="75">
        <v>1292.28</v>
      </c>
      <c r="G14" s="75">
        <v>0</v>
      </c>
      <c r="H14" s="79"/>
      <c r="I14" s="75"/>
      <c r="J14" s="75">
        <v>0.15390000000000001</v>
      </c>
      <c r="K14" s="75">
        <v>0.1037</v>
      </c>
      <c r="L14" s="75">
        <v>0</v>
      </c>
      <c r="M14" s="79"/>
      <c r="N14" s="79"/>
    </row>
    <row r="15" spans="1:26" ht="15.75" customHeight="1">
      <c r="A15" s="78" t="s">
        <v>195</v>
      </c>
      <c r="B15" s="78" t="s">
        <v>182</v>
      </c>
      <c r="C15" s="78" t="s">
        <v>94</v>
      </c>
      <c r="D15" s="75"/>
      <c r="E15" s="75"/>
      <c r="F15" s="75">
        <v>3133.4</v>
      </c>
      <c r="G15" s="75">
        <v>1354.6</v>
      </c>
      <c r="H15" s="79">
        <v>6687</v>
      </c>
      <c r="I15" s="75"/>
      <c r="J15" s="75"/>
      <c r="K15" s="75">
        <v>0.2515</v>
      </c>
      <c r="L15" s="75">
        <v>6.7900000000000002E-2</v>
      </c>
      <c r="M15" s="79">
        <v>0.34739999999999999</v>
      </c>
      <c r="N15" s="79" t="b">
        <v>1</v>
      </c>
    </row>
    <row r="16" spans="1:26" ht="15.75" customHeight="1">
      <c r="A16" s="81" t="s">
        <v>195</v>
      </c>
      <c r="B16" s="81" t="s">
        <v>183</v>
      </c>
      <c r="C16" s="81" t="s">
        <v>44</v>
      </c>
      <c r="D16" s="82"/>
      <c r="E16" s="82"/>
      <c r="F16" s="82"/>
      <c r="G16" s="82">
        <v>2679</v>
      </c>
      <c r="H16" s="82">
        <v>6463</v>
      </c>
      <c r="I16" s="82"/>
      <c r="J16" s="82"/>
      <c r="K16" s="82"/>
      <c r="L16" s="82">
        <v>0.1343</v>
      </c>
      <c r="M16" s="82">
        <v>0.33579999999999999</v>
      </c>
      <c r="N16" s="82"/>
    </row>
    <row r="17" spans="1:14" ht="15.75" customHeight="1">
      <c r="A17" s="78" t="s">
        <v>195</v>
      </c>
      <c r="B17" s="78" t="s">
        <v>182</v>
      </c>
      <c r="C17" s="78" t="s">
        <v>71</v>
      </c>
      <c r="D17" s="75"/>
      <c r="E17" s="75"/>
      <c r="F17" s="75"/>
      <c r="G17" s="75"/>
      <c r="H17" s="79">
        <v>7657.56</v>
      </c>
      <c r="I17" s="75"/>
      <c r="J17" s="75"/>
      <c r="K17" s="75"/>
      <c r="L17" s="75"/>
      <c r="M17" s="79">
        <v>0.39789999999999998</v>
      </c>
      <c r="N17" s="79" t="b">
        <v>1</v>
      </c>
    </row>
    <row r="18" spans="1:14" ht="15.75" customHeight="1">
      <c r="A18" s="78" t="s">
        <v>195</v>
      </c>
      <c r="B18" s="78" t="s">
        <v>182</v>
      </c>
      <c r="C18" s="78" t="s">
        <v>122</v>
      </c>
      <c r="D18" s="75"/>
      <c r="E18" s="75"/>
      <c r="F18" s="75"/>
      <c r="G18" s="75"/>
      <c r="H18" s="79"/>
      <c r="I18" s="75"/>
      <c r="J18" s="75"/>
      <c r="K18" s="75"/>
      <c r="L18" s="75"/>
      <c r="M18" s="79"/>
      <c r="N18" s="79" t="b">
        <v>1</v>
      </c>
    </row>
    <row r="19" spans="1:14" ht="15.75" customHeight="1">
      <c r="A19" s="78" t="s">
        <v>195</v>
      </c>
      <c r="B19" s="78" t="s">
        <v>182</v>
      </c>
      <c r="C19" s="78" t="s">
        <v>132</v>
      </c>
      <c r="D19" s="75"/>
      <c r="E19" s="75"/>
      <c r="F19" s="75"/>
      <c r="G19" s="75">
        <v>0</v>
      </c>
      <c r="H19" s="79">
        <v>40.68</v>
      </c>
      <c r="I19" s="75"/>
      <c r="J19" s="75"/>
      <c r="K19" s="75"/>
      <c r="L19" s="75">
        <v>0</v>
      </c>
      <c r="M19" s="79">
        <v>2.0999999999999999E-3</v>
      </c>
      <c r="N19" s="79" t="b">
        <v>1</v>
      </c>
    </row>
    <row r="20" spans="1:14" ht="15.75" customHeight="1">
      <c r="A20" s="78" t="s">
        <v>195</v>
      </c>
      <c r="B20" s="78" t="s">
        <v>182</v>
      </c>
      <c r="C20" s="78" t="s">
        <v>102</v>
      </c>
      <c r="D20" s="75"/>
      <c r="E20" s="75"/>
      <c r="F20" s="75"/>
      <c r="G20" s="75">
        <v>0</v>
      </c>
      <c r="H20" s="79">
        <v>6372.65</v>
      </c>
      <c r="I20" s="75"/>
      <c r="J20" s="75"/>
      <c r="K20" s="75"/>
      <c r="L20" s="75">
        <v>0</v>
      </c>
      <c r="M20" s="79">
        <v>0.33110000000000001</v>
      </c>
      <c r="N20" s="79" t="b">
        <v>1</v>
      </c>
    </row>
    <row r="21" spans="1:14" ht="15.75" customHeight="1">
      <c r="A21" s="78" t="s">
        <v>195</v>
      </c>
      <c r="B21" s="78" t="s">
        <v>182</v>
      </c>
      <c r="C21" s="78" t="s">
        <v>103</v>
      </c>
      <c r="D21" s="75"/>
      <c r="E21" s="75">
        <v>59968.4</v>
      </c>
      <c r="F21" s="75">
        <v>34972</v>
      </c>
      <c r="G21" s="75">
        <v>0</v>
      </c>
      <c r="H21" s="79">
        <v>32505</v>
      </c>
      <c r="I21" s="75"/>
      <c r="J21" s="75">
        <v>9.4556000000000004</v>
      </c>
      <c r="K21" s="75">
        <v>2.8075000000000001</v>
      </c>
      <c r="L21" s="75">
        <v>0</v>
      </c>
      <c r="M21" s="79">
        <v>1.6888000000000001</v>
      </c>
      <c r="N21" s="79" t="b">
        <v>1</v>
      </c>
    </row>
    <row r="22" spans="1:14" ht="15.75" customHeight="1">
      <c r="A22" s="78" t="s">
        <v>195</v>
      </c>
      <c r="B22" s="78" t="s">
        <v>182</v>
      </c>
      <c r="C22" s="78" t="s">
        <v>67</v>
      </c>
      <c r="D22" s="75"/>
      <c r="E22" s="75"/>
      <c r="F22" s="75">
        <v>14056</v>
      </c>
      <c r="G22" s="75">
        <v>31473</v>
      </c>
      <c r="H22" s="79">
        <v>23115</v>
      </c>
      <c r="I22" s="75"/>
      <c r="J22" s="75"/>
      <c r="K22" s="75">
        <v>1.1284000000000001</v>
      </c>
      <c r="L22" s="75">
        <v>1.5777000000000001</v>
      </c>
      <c r="M22" s="79">
        <v>1.2010000000000001</v>
      </c>
      <c r="N22" s="79" t="b">
        <v>1</v>
      </c>
    </row>
    <row r="23" spans="1:14" ht="15.75" customHeight="1">
      <c r="A23" s="78" t="s">
        <v>195</v>
      </c>
      <c r="B23" s="78" t="s">
        <v>182</v>
      </c>
      <c r="C23" s="78" t="s">
        <v>73</v>
      </c>
      <c r="D23" s="75"/>
      <c r="E23" s="75">
        <v>12196</v>
      </c>
      <c r="F23" s="75">
        <v>9900</v>
      </c>
      <c r="G23" s="75">
        <v>39931</v>
      </c>
      <c r="H23" s="79">
        <v>42981</v>
      </c>
      <c r="I23" s="75"/>
      <c r="J23" s="75">
        <v>1.923</v>
      </c>
      <c r="K23" s="75">
        <v>0.79479999999999995</v>
      </c>
      <c r="L23" s="75">
        <v>2.0017</v>
      </c>
      <c r="M23" s="79">
        <v>2.2330999999999999</v>
      </c>
      <c r="N23" s="79" t="b">
        <v>1</v>
      </c>
    </row>
    <row r="24" spans="1:14" ht="12.5">
      <c r="A24" s="78" t="s">
        <v>195</v>
      </c>
      <c r="B24" s="78" t="s">
        <v>182</v>
      </c>
      <c r="C24" s="78" t="s">
        <v>87</v>
      </c>
      <c r="D24" s="75"/>
      <c r="E24" s="75"/>
      <c r="F24" s="75">
        <v>2307</v>
      </c>
      <c r="G24" s="75">
        <v>14023</v>
      </c>
      <c r="H24" s="79">
        <v>26533</v>
      </c>
      <c r="I24" s="75"/>
      <c r="J24" s="75"/>
      <c r="K24" s="75">
        <v>0.1852</v>
      </c>
      <c r="L24" s="75">
        <v>0.70299999999999996</v>
      </c>
      <c r="M24" s="79">
        <v>1.3786</v>
      </c>
      <c r="N24" s="79" t="b">
        <v>1</v>
      </c>
    </row>
    <row r="25" spans="1:14" ht="12.5">
      <c r="A25" s="78" t="s">
        <v>195</v>
      </c>
      <c r="B25" s="78" t="s">
        <v>182</v>
      </c>
      <c r="C25" s="78" t="s">
        <v>51</v>
      </c>
      <c r="D25" s="75"/>
      <c r="E25" s="75"/>
      <c r="F25" s="75">
        <v>21107</v>
      </c>
      <c r="G25" s="75"/>
      <c r="H25" s="79">
        <v>457210</v>
      </c>
      <c r="I25" s="75"/>
      <c r="J25" s="75"/>
      <c r="K25" s="75">
        <v>1.6944999999999999</v>
      </c>
      <c r="L25" s="75"/>
      <c r="M25" s="79">
        <v>23.754899999999999</v>
      </c>
      <c r="N25" s="79" t="b">
        <v>1</v>
      </c>
    </row>
    <row r="26" spans="1:14" ht="12.5">
      <c r="A26" s="78" t="s">
        <v>195</v>
      </c>
      <c r="B26" s="78" t="s">
        <v>182</v>
      </c>
      <c r="C26" s="78" t="s">
        <v>184</v>
      </c>
      <c r="D26" s="75"/>
      <c r="E26" s="75"/>
      <c r="F26" s="75"/>
      <c r="G26" s="75"/>
      <c r="H26" s="79"/>
      <c r="I26" s="75"/>
      <c r="J26" s="75"/>
      <c r="K26" s="75"/>
      <c r="L26" s="75"/>
      <c r="M26" s="79"/>
      <c r="N26" s="79"/>
    </row>
    <row r="27" spans="1:14" ht="12.5">
      <c r="A27" s="78" t="s">
        <v>195</v>
      </c>
      <c r="B27" s="78" t="s">
        <v>182</v>
      </c>
      <c r="C27" s="78" t="s">
        <v>84</v>
      </c>
      <c r="D27" s="75"/>
      <c r="E27" s="75">
        <v>11808</v>
      </c>
      <c r="F27" s="75">
        <v>17539</v>
      </c>
      <c r="G27" s="75">
        <v>2962.53</v>
      </c>
      <c r="H27" s="79"/>
      <c r="I27" s="75"/>
      <c r="J27" s="75">
        <v>1.8617999999999999</v>
      </c>
      <c r="K27" s="75">
        <v>1.4079999999999999</v>
      </c>
      <c r="L27" s="75">
        <v>0.14849999999999999</v>
      </c>
      <c r="M27" s="79"/>
      <c r="N27" s="79" t="b">
        <v>1</v>
      </c>
    </row>
    <row r="28" spans="1:14" ht="12.5">
      <c r="A28" s="78" t="s">
        <v>195</v>
      </c>
      <c r="B28" s="78" t="s">
        <v>182</v>
      </c>
      <c r="C28" s="78" t="s">
        <v>105</v>
      </c>
      <c r="D28" s="75">
        <v>2086</v>
      </c>
      <c r="E28" s="75">
        <v>7281</v>
      </c>
      <c r="F28" s="75">
        <v>3163</v>
      </c>
      <c r="G28" s="75">
        <v>3197</v>
      </c>
      <c r="H28" s="79">
        <v>54428</v>
      </c>
      <c r="I28" s="75">
        <v>4.1234000000000002</v>
      </c>
      <c r="J28" s="75">
        <v>1.1479999999999999</v>
      </c>
      <c r="K28" s="75">
        <v>0.25390000000000001</v>
      </c>
      <c r="L28" s="75">
        <v>0.1603</v>
      </c>
      <c r="M28" s="79">
        <v>2.8279000000000001</v>
      </c>
      <c r="N28" s="79"/>
    </row>
    <row r="29" spans="1:14" ht="12.5">
      <c r="A29" s="78" t="s">
        <v>195</v>
      </c>
      <c r="B29" s="78" t="s">
        <v>182</v>
      </c>
      <c r="C29" s="78" t="s">
        <v>92</v>
      </c>
      <c r="D29" s="75">
        <v>412</v>
      </c>
      <c r="E29" s="75">
        <v>3743.7</v>
      </c>
      <c r="F29" s="75"/>
      <c r="G29" s="75">
        <v>13413</v>
      </c>
      <c r="H29" s="79">
        <v>6228</v>
      </c>
      <c r="I29" s="75">
        <v>0.81440000000000001</v>
      </c>
      <c r="J29" s="75">
        <v>0.59030000000000005</v>
      </c>
      <c r="K29" s="75"/>
      <c r="L29" s="75">
        <v>0.6724</v>
      </c>
      <c r="M29" s="79">
        <v>0.3236</v>
      </c>
      <c r="N29" s="79" t="b">
        <v>1</v>
      </c>
    </row>
    <row r="30" spans="1:14" ht="12.5">
      <c r="A30" s="78" t="s">
        <v>195</v>
      </c>
      <c r="B30" s="78" t="s">
        <v>182</v>
      </c>
      <c r="C30" s="78" t="s">
        <v>124</v>
      </c>
      <c r="D30" s="75"/>
      <c r="E30" s="75"/>
      <c r="F30" s="75"/>
      <c r="G30" s="75"/>
      <c r="H30" s="79">
        <v>63</v>
      </c>
      <c r="I30" s="75"/>
      <c r="J30" s="75"/>
      <c r="K30" s="75"/>
      <c r="L30" s="75"/>
      <c r="M30" s="79">
        <v>3.3E-3</v>
      </c>
      <c r="N30" s="79"/>
    </row>
    <row r="31" spans="1:14" ht="12.5">
      <c r="A31" s="78" t="s">
        <v>195</v>
      </c>
      <c r="B31" s="78" t="s">
        <v>182</v>
      </c>
      <c r="C31" s="78" t="s">
        <v>127</v>
      </c>
      <c r="D31" s="75"/>
      <c r="E31" s="75"/>
      <c r="F31" s="75"/>
      <c r="G31" s="75"/>
      <c r="H31" s="79">
        <v>2643</v>
      </c>
      <c r="I31" s="75"/>
      <c r="J31" s="75"/>
      <c r="K31" s="75"/>
      <c r="L31" s="75"/>
      <c r="M31" s="79">
        <v>0.13730000000000001</v>
      </c>
      <c r="N31" s="79"/>
    </row>
    <row r="32" spans="1:14" ht="12.5">
      <c r="A32" s="78" t="s">
        <v>195</v>
      </c>
      <c r="B32" s="78" t="s">
        <v>182</v>
      </c>
      <c r="C32" s="78" t="s">
        <v>56</v>
      </c>
      <c r="D32" s="75">
        <v>28996.6</v>
      </c>
      <c r="E32" s="75">
        <v>428372.7</v>
      </c>
      <c r="F32" s="75">
        <v>256966</v>
      </c>
      <c r="G32" s="75">
        <v>567748.99</v>
      </c>
      <c r="H32" s="79">
        <v>128069.73</v>
      </c>
      <c r="I32" s="75">
        <v>57.317700000000002</v>
      </c>
      <c r="J32" s="75">
        <v>67.544300000000007</v>
      </c>
      <c r="K32" s="75">
        <v>20.629200000000001</v>
      </c>
      <c r="L32" s="75">
        <v>28.4604</v>
      </c>
      <c r="M32" s="79">
        <v>6.6539999999999999</v>
      </c>
      <c r="N32" s="79" t="b">
        <v>1</v>
      </c>
    </row>
    <row r="33" spans="1:14" ht="12.5">
      <c r="A33" s="78" t="s">
        <v>195</v>
      </c>
      <c r="B33" s="78" t="s">
        <v>182</v>
      </c>
      <c r="C33" s="78" t="s">
        <v>142</v>
      </c>
      <c r="D33" s="75"/>
      <c r="E33" s="75"/>
      <c r="F33" s="75">
        <v>62</v>
      </c>
      <c r="G33" s="75"/>
      <c r="H33" s="79"/>
      <c r="I33" s="75"/>
      <c r="J33" s="75"/>
      <c r="K33" s="75">
        <v>5.0000000000000001E-3</v>
      </c>
      <c r="L33" s="75"/>
      <c r="M33" s="79"/>
      <c r="N33" s="79"/>
    </row>
    <row r="34" spans="1:14" ht="12.5">
      <c r="A34" s="78" t="s">
        <v>195</v>
      </c>
      <c r="B34" s="78" t="s">
        <v>182</v>
      </c>
      <c r="C34" s="78" t="s">
        <v>63</v>
      </c>
      <c r="D34" s="75"/>
      <c r="E34" s="75">
        <v>1320</v>
      </c>
      <c r="F34" s="75">
        <v>430.61</v>
      </c>
      <c r="G34" s="75">
        <v>43274.5799999999</v>
      </c>
      <c r="H34" s="79">
        <v>13112.9</v>
      </c>
      <c r="I34" s="75"/>
      <c r="J34" s="75">
        <v>0.20810000000000001</v>
      </c>
      <c r="K34" s="75">
        <v>3.4599999999999999E-2</v>
      </c>
      <c r="L34" s="75">
        <v>2.1692999999999998</v>
      </c>
      <c r="M34" s="79">
        <v>0.68130000000000002</v>
      </c>
      <c r="N34" s="79" t="b">
        <v>1</v>
      </c>
    </row>
    <row r="35" spans="1:14" ht="12.5">
      <c r="A35" s="78" t="s">
        <v>195</v>
      </c>
      <c r="B35" s="78" t="s">
        <v>182</v>
      </c>
      <c r="C35" s="78" t="s">
        <v>114</v>
      </c>
      <c r="D35" s="75"/>
      <c r="E35" s="75"/>
      <c r="F35" s="75"/>
      <c r="G35" s="75"/>
      <c r="H35" s="79">
        <v>363</v>
      </c>
      <c r="I35" s="75"/>
      <c r="J35" s="75"/>
      <c r="K35" s="75"/>
      <c r="L35" s="75"/>
      <c r="M35" s="79">
        <v>1.89E-2</v>
      </c>
      <c r="N35" s="79"/>
    </row>
    <row r="36" spans="1:14" ht="12.5">
      <c r="A36" s="78" t="s">
        <v>195</v>
      </c>
      <c r="B36" s="78" t="s">
        <v>182</v>
      </c>
      <c r="C36" s="78" t="s">
        <v>110</v>
      </c>
      <c r="D36" s="75"/>
      <c r="E36" s="75"/>
      <c r="F36" s="75"/>
      <c r="G36" s="75"/>
      <c r="H36" s="79">
        <v>2337.37</v>
      </c>
      <c r="I36" s="75"/>
      <c r="J36" s="75"/>
      <c r="K36" s="75"/>
      <c r="L36" s="75"/>
      <c r="M36" s="79">
        <v>0.12139999999999999</v>
      </c>
      <c r="N36" s="79" t="b">
        <v>1</v>
      </c>
    </row>
    <row r="37" spans="1:14" ht="12.5">
      <c r="A37" s="81" t="s">
        <v>195</v>
      </c>
      <c r="B37" s="81" t="s">
        <v>196</v>
      </c>
      <c r="C37" s="81" t="s">
        <v>110</v>
      </c>
      <c r="D37" s="75"/>
      <c r="E37" s="75"/>
      <c r="F37" s="75">
        <v>0.02</v>
      </c>
      <c r="G37" s="75"/>
      <c r="H37" s="79"/>
      <c r="I37" s="75"/>
      <c r="J37" s="75"/>
      <c r="K37" s="75">
        <v>0</v>
      </c>
      <c r="L37" s="75"/>
      <c r="M37" s="79"/>
      <c r="N37" s="79" t="b">
        <v>1</v>
      </c>
    </row>
    <row r="38" spans="1:14" ht="12.5">
      <c r="A38" s="78" t="s">
        <v>195</v>
      </c>
      <c r="B38" s="78" t="s">
        <v>182</v>
      </c>
      <c r="C38" s="78" t="s">
        <v>121</v>
      </c>
      <c r="D38" s="75"/>
      <c r="E38" s="75">
        <v>49076.2</v>
      </c>
      <c r="F38" s="75">
        <v>44306.27</v>
      </c>
      <c r="G38" s="75">
        <v>2025.26</v>
      </c>
      <c r="H38" s="79">
        <v>30831.73</v>
      </c>
      <c r="I38" s="75"/>
      <c r="J38" s="75">
        <v>7.7382</v>
      </c>
      <c r="K38" s="75">
        <v>3.5569000000000002</v>
      </c>
      <c r="L38" s="75">
        <v>0.10150000000000001</v>
      </c>
      <c r="M38" s="79">
        <v>1.6019000000000001</v>
      </c>
      <c r="N38" s="79"/>
    </row>
    <row r="39" spans="1:14" ht="12.5">
      <c r="D39" s="75"/>
      <c r="E39" s="75"/>
      <c r="F39" s="75"/>
      <c r="G39" s="75"/>
      <c r="H39" s="75"/>
      <c r="I39" s="75"/>
      <c r="J39" s="75"/>
      <c r="K39" s="75"/>
      <c r="L39" s="75"/>
      <c r="M39" s="75"/>
      <c r="N39" s="75"/>
    </row>
    <row r="40" spans="1:14" ht="12.5">
      <c r="D40" s="75"/>
      <c r="E40" s="75"/>
      <c r="F40" s="75"/>
      <c r="G40" s="75"/>
      <c r="H40" s="75"/>
      <c r="I40" s="75"/>
      <c r="J40" s="75"/>
      <c r="K40" s="75"/>
      <c r="L40" s="75"/>
      <c r="M40" s="75"/>
      <c r="N40" s="75"/>
    </row>
    <row r="41" spans="1:14" ht="12.5">
      <c r="D41" s="75"/>
      <c r="E41" s="75"/>
      <c r="F41" s="75"/>
      <c r="G41" s="75"/>
      <c r="H41" s="75"/>
      <c r="I41" s="75"/>
      <c r="J41" s="75"/>
      <c r="K41" s="75"/>
      <c r="L41" s="75"/>
      <c r="M41" s="75"/>
      <c r="N41" s="75"/>
    </row>
    <row r="42" spans="1:14" ht="12.5">
      <c r="D42" s="75"/>
      <c r="E42" s="75"/>
      <c r="F42" s="75"/>
      <c r="G42" s="75"/>
      <c r="H42" s="75"/>
      <c r="I42" s="75"/>
      <c r="J42" s="75"/>
      <c r="K42" s="75"/>
      <c r="L42" s="75"/>
      <c r="M42" s="75"/>
      <c r="N42" s="75"/>
    </row>
    <row r="43" spans="1:14" ht="12.5">
      <c r="D43" s="75"/>
      <c r="E43" s="75"/>
      <c r="F43" s="75"/>
      <c r="G43" s="75"/>
      <c r="H43" s="75"/>
      <c r="I43" s="75"/>
      <c r="J43" s="75"/>
      <c r="K43" s="75"/>
      <c r="L43" s="75"/>
      <c r="M43" s="75"/>
      <c r="N43" s="75"/>
    </row>
    <row r="44" spans="1:14" ht="12.5">
      <c r="D44" s="75"/>
      <c r="E44" s="75"/>
      <c r="F44" s="75"/>
      <c r="G44" s="75"/>
      <c r="H44" s="75"/>
      <c r="I44" s="75"/>
      <c r="J44" s="75"/>
      <c r="K44" s="75"/>
      <c r="L44" s="75"/>
      <c r="M44" s="75"/>
      <c r="N44" s="75"/>
    </row>
    <row r="45" spans="1:14" ht="12.5">
      <c r="D45" s="75"/>
      <c r="E45" s="75"/>
      <c r="F45" s="75"/>
      <c r="G45" s="75"/>
      <c r="H45" s="75"/>
      <c r="I45" s="75"/>
      <c r="J45" s="75"/>
      <c r="K45" s="75"/>
      <c r="L45" s="75"/>
      <c r="M45" s="75"/>
      <c r="N45" s="75"/>
    </row>
    <row r="46" spans="1:14" ht="12.5">
      <c r="D46" s="75"/>
      <c r="E46" s="75"/>
      <c r="F46" s="75"/>
      <c r="G46" s="75"/>
      <c r="H46" s="75"/>
      <c r="I46" s="75"/>
      <c r="J46" s="75"/>
      <c r="K46" s="75"/>
      <c r="L46" s="75"/>
      <c r="M46" s="75"/>
      <c r="N46" s="75"/>
    </row>
    <row r="47" spans="1:14" ht="12.5">
      <c r="D47" s="75"/>
      <c r="E47" s="75"/>
      <c r="F47" s="75"/>
      <c r="G47" s="75"/>
      <c r="H47" s="75"/>
      <c r="I47" s="75"/>
      <c r="J47" s="75"/>
      <c r="K47" s="75"/>
      <c r="L47" s="75"/>
      <c r="M47" s="75"/>
      <c r="N47" s="75"/>
    </row>
    <row r="48" spans="1:14" ht="12.5">
      <c r="D48" s="75"/>
      <c r="E48" s="75"/>
      <c r="F48" s="75"/>
      <c r="G48" s="75"/>
      <c r="H48" s="75"/>
      <c r="I48" s="75"/>
      <c r="J48" s="75"/>
      <c r="K48" s="75"/>
      <c r="L48" s="75"/>
      <c r="M48" s="75"/>
      <c r="N48" s="75"/>
    </row>
    <row r="49" spans="4:14" ht="12.5">
      <c r="D49" s="75"/>
      <c r="E49" s="75"/>
      <c r="F49" s="75"/>
      <c r="G49" s="75"/>
      <c r="H49" s="75"/>
      <c r="I49" s="75"/>
      <c r="J49" s="75"/>
      <c r="K49" s="75"/>
      <c r="L49" s="75"/>
      <c r="M49" s="75"/>
      <c r="N49" s="75"/>
    </row>
    <row r="50" spans="4:14" ht="12.5">
      <c r="D50" s="75"/>
      <c r="E50" s="75"/>
      <c r="F50" s="75"/>
      <c r="G50" s="75"/>
      <c r="H50" s="75"/>
      <c r="I50" s="75"/>
      <c r="J50" s="75"/>
      <c r="K50" s="75"/>
      <c r="L50" s="75"/>
      <c r="M50" s="75"/>
      <c r="N50" s="75"/>
    </row>
    <row r="51" spans="4:14" ht="12.5">
      <c r="D51" s="75"/>
      <c r="E51" s="75"/>
      <c r="F51" s="75"/>
      <c r="G51" s="75"/>
      <c r="H51" s="75"/>
      <c r="I51" s="75"/>
      <c r="J51" s="75"/>
      <c r="K51" s="75"/>
      <c r="L51" s="75"/>
      <c r="M51" s="75"/>
      <c r="N51" s="75"/>
    </row>
    <row r="52" spans="4:14" ht="12.5">
      <c r="D52" s="75"/>
      <c r="E52" s="75"/>
      <c r="F52" s="75"/>
      <c r="G52" s="75"/>
      <c r="H52" s="75"/>
      <c r="I52" s="75"/>
      <c r="J52" s="75"/>
      <c r="K52" s="75"/>
      <c r="L52" s="75"/>
      <c r="M52" s="75"/>
      <c r="N52" s="75"/>
    </row>
    <row r="53" spans="4:14" ht="12.5">
      <c r="D53" s="75"/>
      <c r="E53" s="75"/>
      <c r="F53" s="75"/>
      <c r="G53" s="75"/>
      <c r="H53" s="75"/>
      <c r="I53" s="75"/>
      <c r="J53" s="75"/>
      <c r="K53" s="75"/>
      <c r="L53" s="75"/>
      <c r="M53" s="75"/>
      <c r="N53" s="75"/>
    </row>
    <row r="54" spans="4:14" ht="12.5">
      <c r="D54" s="75"/>
      <c r="E54" s="75"/>
      <c r="F54" s="75"/>
      <c r="G54" s="75"/>
      <c r="H54" s="75"/>
      <c r="I54" s="75"/>
      <c r="J54" s="75"/>
      <c r="K54" s="75"/>
      <c r="L54" s="75"/>
      <c r="M54" s="75"/>
      <c r="N54" s="75"/>
    </row>
    <row r="55" spans="4:14" ht="12.5">
      <c r="D55" s="75"/>
      <c r="E55" s="75"/>
      <c r="F55" s="75"/>
      <c r="G55" s="75"/>
      <c r="H55" s="75"/>
      <c r="I55" s="75"/>
      <c r="J55" s="75"/>
      <c r="K55" s="75"/>
      <c r="L55" s="75"/>
      <c r="M55" s="75"/>
      <c r="N55" s="75"/>
    </row>
    <row r="56" spans="4:14" ht="12.5">
      <c r="D56" s="75"/>
      <c r="E56" s="75"/>
      <c r="F56" s="75"/>
      <c r="G56" s="75"/>
      <c r="H56" s="75"/>
      <c r="I56" s="75"/>
      <c r="J56" s="75"/>
      <c r="K56" s="75"/>
      <c r="L56" s="75"/>
      <c r="M56" s="75"/>
      <c r="N56" s="75"/>
    </row>
    <row r="57" spans="4:14" ht="12.5">
      <c r="D57" s="75"/>
      <c r="E57" s="75"/>
      <c r="F57" s="75"/>
      <c r="G57" s="75"/>
      <c r="H57" s="75"/>
      <c r="I57" s="75"/>
      <c r="J57" s="75"/>
      <c r="K57" s="75"/>
      <c r="L57" s="75"/>
      <c r="M57" s="75"/>
      <c r="N57" s="75"/>
    </row>
    <row r="58" spans="4:14" ht="12.5">
      <c r="D58" s="75"/>
      <c r="E58" s="75"/>
      <c r="F58" s="75"/>
      <c r="G58" s="75"/>
      <c r="H58" s="75"/>
      <c r="I58" s="75"/>
      <c r="J58" s="75"/>
      <c r="K58" s="75"/>
      <c r="L58" s="75"/>
      <c r="M58" s="75"/>
      <c r="N58" s="75"/>
    </row>
    <row r="59" spans="4:14" ht="12.5">
      <c r="D59" s="75"/>
      <c r="E59" s="75"/>
      <c r="F59" s="75"/>
      <c r="G59" s="75"/>
      <c r="H59" s="75"/>
      <c r="I59" s="75"/>
      <c r="J59" s="75"/>
      <c r="K59" s="75"/>
      <c r="L59" s="75"/>
      <c r="M59" s="75"/>
      <c r="N59" s="75"/>
    </row>
    <row r="60" spans="4:14" ht="12.5">
      <c r="D60" s="75"/>
      <c r="E60" s="75"/>
      <c r="F60" s="75"/>
      <c r="G60" s="75"/>
      <c r="H60" s="75"/>
      <c r="I60" s="75"/>
      <c r="J60" s="75"/>
      <c r="K60" s="75"/>
      <c r="L60" s="75"/>
      <c r="M60" s="75"/>
      <c r="N60" s="75"/>
    </row>
    <row r="61" spans="4:14" ht="12.5">
      <c r="D61" s="75"/>
      <c r="E61" s="75"/>
      <c r="F61" s="75"/>
      <c r="G61" s="75"/>
      <c r="H61" s="75"/>
      <c r="I61" s="75"/>
      <c r="J61" s="75"/>
      <c r="K61" s="75"/>
      <c r="L61" s="75"/>
      <c r="M61" s="75"/>
      <c r="N61" s="75"/>
    </row>
    <row r="62" spans="4:14" ht="12.5">
      <c r="D62" s="75"/>
      <c r="E62" s="75"/>
      <c r="F62" s="75"/>
      <c r="G62" s="75"/>
      <c r="H62" s="75"/>
      <c r="I62" s="75"/>
      <c r="J62" s="75"/>
      <c r="K62" s="75"/>
      <c r="L62" s="75"/>
      <c r="M62" s="75"/>
      <c r="N62" s="75"/>
    </row>
    <row r="63" spans="4:14" ht="12.5">
      <c r="D63" s="75"/>
      <c r="E63" s="75"/>
      <c r="F63" s="75"/>
      <c r="G63" s="75"/>
      <c r="H63" s="75"/>
      <c r="I63" s="75"/>
      <c r="J63" s="75"/>
      <c r="K63" s="75"/>
      <c r="L63" s="75"/>
      <c r="M63" s="75"/>
      <c r="N63" s="75"/>
    </row>
    <row r="64" spans="4:14" ht="12.5">
      <c r="D64" s="75"/>
      <c r="E64" s="75"/>
      <c r="F64" s="75"/>
      <c r="G64" s="75"/>
      <c r="H64" s="75"/>
      <c r="I64" s="75"/>
      <c r="J64" s="75"/>
      <c r="K64" s="75"/>
      <c r="L64" s="75"/>
      <c r="M64" s="75"/>
      <c r="N64" s="75"/>
    </row>
    <row r="65" spans="4:14" ht="12.5">
      <c r="D65" s="75"/>
      <c r="E65" s="75"/>
      <c r="F65" s="75"/>
      <c r="G65" s="75"/>
      <c r="H65" s="75"/>
      <c r="I65" s="75"/>
      <c r="J65" s="75"/>
      <c r="K65" s="75"/>
      <c r="L65" s="75"/>
      <c r="M65" s="75"/>
      <c r="N65" s="75"/>
    </row>
    <row r="66" spans="4:14" ht="12.5">
      <c r="D66" s="75"/>
      <c r="E66" s="75"/>
      <c r="F66" s="75"/>
      <c r="G66" s="75"/>
      <c r="H66" s="75"/>
      <c r="I66" s="75"/>
      <c r="J66" s="75"/>
      <c r="K66" s="75"/>
      <c r="L66" s="75"/>
      <c r="M66" s="75"/>
      <c r="N66" s="75"/>
    </row>
    <row r="67" spans="4:14" ht="12.5">
      <c r="D67" s="75"/>
      <c r="E67" s="75"/>
      <c r="F67" s="75"/>
      <c r="G67" s="75"/>
      <c r="H67" s="75"/>
      <c r="I67" s="75"/>
      <c r="J67" s="75"/>
      <c r="K67" s="75"/>
      <c r="L67" s="75"/>
      <c r="M67" s="75"/>
      <c r="N67" s="75"/>
    </row>
    <row r="68" spans="4:14" ht="12.5">
      <c r="D68" s="75"/>
      <c r="E68" s="75"/>
      <c r="F68" s="75"/>
      <c r="G68" s="75"/>
      <c r="H68" s="75"/>
      <c r="I68" s="75"/>
      <c r="J68" s="75"/>
      <c r="K68" s="75"/>
      <c r="L68" s="75"/>
      <c r="M68" s="75"/>
      <c r="N68" s="75"/>
    </row>
    <row r="69" spans="4:14" ht="12.5">
      <c r="D69" s="75"/>
      <c r="E69" s="75"/>
      <c r="F69" s="75"/>
      <c r="G69" s="75"/>
      <c r="H69" s="75"/>
      <c r="I69" s="75"/>
      <c r="J69" s="75"/>
      <c r="K69" s="75"/>
      <c r="L69" s="75"/>
      <c r="M69" s="75"/>
      <c r="N69" s="75"/>
    </row>
    <row r="70" spans="4:14" ht="12.5">
      <c r="D70" s="75"/>
      <c r="E70" s="75"/>
      <c r="F70" s="75"/>
      <c r="G70" s="75"/>
      <c r="H70" s="75"/>
      <c r="I70" s="75"/>
      <c r="J70" s="75"/>
      <c r="K70" s="75"/>
      <c r="L70" s="75"/>
      <c r="M70" s="75"/>
      <c r="N70" s="75"/>
    </row>
    <row r="71" spans="4:14" ht="12.5">
      <c r="D71" s="75"/>
      <c r="E71" s="75"/>
      <c r="F71" s="75"/>
      <c r="G71" s="75"/>
      <c r="H71" s="75"/>
      <c r="I71" s="75"/>
      <c r="J71" s="75"/>
      <c r="K71" s="75"/>
      <c r="L71" s="75"/>
      <c r="M71" s="75"/>
      <c r="N71" s="75"/>
    </row>
    <row r="72" spans="4:14" ht="12.5">
      <c r="D72" s="75"/>
      <c r="E72" s="75"/>
      <c r="F72" s="75"/>
      <c r="G72" s="75"/>
      <c r="H72" s="75"/>
      <c r="I72" s="75"/>
      <c r="J72" s="75"/>
      <c r="K72" s="75"/>
      <c r="L72" s="75"/>
      <c r="M72" s="75"/>
      <c r="N72" s="75"/>
    </row>
    <row r="73" spans="4:14" ht="12.5">
      <c r="D73" s="75"/>
      <c r="E73" s="75"/>
      <c r="F73" s="75"/>
      <c r="G73" s="75"/>
      <c r="H73" s="75"/>
      <c r="I73" s="75"/>
      <c r="J73" s="75"/>
      <c r="K73" s="75"/>
      <c r="L73" s="75"/>
      <c r="M73" s="75"/>
      <c r="N73" s="75"/>
    </row>
    <row r="74" spans="4:14" ht="12.5">
      <c r="D74" s="75"/>
      <c r="E74" s="75"/>
      <c r="F74" s="75"/>
      <c r="G74" s="75"/>
      <c r="H74" s="75"/>
      <c r="I74" s="75"/>
      <c r="J74" s="75"/>
      <c r="K74" s="75"/>
      <c r="L74" s="75"/>
      <c r="M74" s="75"/>
      <c r="N74" s="75"/>
    </row>
    <row r="75" spans="4:14" ht="12.5">
      <c r="D75" s="75"/>
      <c r="E75" s="75"/>
      <c r="F75" s="75"/>
      <c r="G75" s="75"/>
      <c r="H75" s="75"/>
      <c r="I75" s="75"/>
      <c r="J75" s="75"/>
      <c r="K75" s="75"/>
      <c r="L75" s="75"/>
      <c r="M75" s="75"/>
      <c r="N75" s="75"/>
    </row>
    <row r="76" spans="4:14" ht="12.5">
      <c r="D76" s="75"/>
      <c r="E76" s="75"/>
      <c r="F76" s="75"/>
      <c r="G76" s="75"/>
      <c r="H76" s="75"/>
      <c r="I76" s="75"/>
      <c r="J76" s="75"/>
      <c r="K76" s="75"/>
      <c r="L76" s="75"/>
      <c r="M76" s="75"/>
      <c r="N76" s="75"/>
    </row>
    <row r="77" spans="4:14" ht="12.5">
      <c r="D77" s="75"/>
      <c r="E77" s="75"/>
      <c r="F77" s="75"/>
      <c r="G77" s="75"/>
      <c r="H77" s="75"/>
      <c r="I77" s="75"/>
      <c r="J77" s="75"/>
      <c r="K77" s="75"/>
      <c r="L77" s="75"/>
      <c r="M77" s="75"/>
      <c r="N77" s="75"/>
    </row>
    <row r="78" spans="4:14" ht="12.5">
      <c r="D78" s="75"/>
      <c r="E78" s="75"/>
      <c r="F78" s="75"/>
      <c r="G78" s="75"/>
      <c r="H78" s="75"/>
      <c r="I78" s="75"/>
      <c r="J78" s="75"/>
      <c r="K78" s="75"/>
      <c r="L78" s="75"/>
      <c r="M78" s="75"/>
      <c r="N78" s="75"/>
    </row>
    <row r="79" spans="4:14" ht="12.5">
      <c r="D79" s="75"/>
      <c r="E79" s="75"/>
      <c r="F79" s="75"/>
      <c r="G79" s="75"/>
      <c r="H79" s="75"/>
      <c r="I79" s="75"/>
      <c r="J79" s="75"/>
      <c r="K79" s="75"/>
      <c r="L79" s="75"/>
      <c r="M79" s="75"/>
      <c r="N79" s="75"/>
    </row>
    <row r="80" spans="4:14" ht="12.5">
      <c r="D80" s="75"/>
      <c r="E80" s="75"/>
      <c r="F80" s="75"/>
      <c r="G80" s="75"/>
      <c r="H80" s="75"/>
      <c r="I80" s="75"/>
      <c r="J80" s="75"/>
      <c r="K80" s="75"/>
      <c r="L80" s="75"/>
      <c r="M80" s="75"/>
      <c r="N80" s="75"/>
    </row>
    <row r="81" spans="4:14" ht="12.5">
      <c r="D81" s="75"/>
      <c r="E81" s="75"/>
      <c r="F81" s="75"/>
      <c r="G81" s="75"/>
      <c r="H81" s="75"/>
      <c r="I81" s="75"/>
      <c r="J81" s="75"/>
      <c r="K81" s="75"/>
      <c r="L81" s="75"/>
      <c r="M81" s="75"/>
      <c r="N81" s="75"/>
    </row>
    <row r="82" spans="4:14" ht="12.5">
      <c r="D82" s="75"/>
      <c r="E82" s="75"/>
      <c r="F82" s="75"/>
      <c r="G82" s="75"/>
      <c r="H82" s="75"/>
      <c r="I82" s="75"/>
      <c r="J82" s="75"/>
      <c r="K82" s="75"/>
      <c r="L82" s="75"/>
      <c r="M82" s="75"/>
      <c r="N82" s="75"/>
    </row>
    <row r="83" spans="4:14" ht="12.5">
      <c r="D83" s="75"/>
      <c r="E83" s="75"/>
      <c r="F83" s="75"/>
      <c r="G83" s="75"/>
      <c r="H83" s="75"/>
      <c r="I83" s="75"/>
      <c r="J83" s="75"/>
      <c r="K83" s="75"/>
      <c r="L83" s="75"/>
      <c r="M83" s="75"/>
      <c r="N83" s="75"/>
    </row>
    <row r="84" spans="4:14" ht="12.5">
      <c r="D84" s="75"/>
      <c r="E84" s="75"/>
      <c r="F84" s="75"/>
      <c r="G84" s="75"/>
      <c r="H84" s="75"/>
      <c r="I84" s="75"/>
      <c r="J84" s="75"/>
      <c r="K84" s="75"/>
      <c r="L84" s="75"/>
      <c r="M84" s="75"/>
      <c r="N84" s="75"/>
    </row>
    <row r="85" spans="4:14" ht="12.5">
      <c r="D85" s="75"/>
      <c r="E85" s="75"/>
      <c r="F85" s="75"/>
      <c r="G85" s="75"/>
      <c r="H85" s="75"/>
      <c r="I85" s="75"/>
      <c r="J85" s="75"/>
      <c r="K85" s="75"/>
      <c r="L85" s="75"/>
      <c r="M85" s="75"/>
      <c r="N85" s="75"/>
    </row>
    <row r="86" spans="4:14" ht="12.5">
      <c r="D86" s="75"/>
      <c r="E86" s="75"/>
      <c r="F86" s="75"/>
      <c r="G86" s="75"/>
      <c r="H86" s="75"/>
      <c r="I86" s="75"/>
      <c r="J86" s="75"/>
      <c r="K86" s="75"/>
      <c r="L86" s="75"/>
      <c r="M86" s="75"/>
      <c r="N86" s="75"/>
    </row>
    <row r="87" spans="4:14" ht="12.5">
      <c r="D87" s="75"/>
      <c r="E87" s="75"/>
      <c r="F87" s="75"/>
      <c r="G87" s="75"/>
      <c r="H87" s="75"/>
      <c r="I87" s="75"/>
      <c r="J87" s="75"/>
      <c r="K87" s="75"/>
      <c r="L87" s="75"/>
      <c r="M87" s="75"/>
      <c r="N87" s="75"/>
    </row>
    <row r="88" spans="4:14" ht="12.5">
      <c r="D88" s="75"/>
      <c r="E88" s="75"/>
      <c r="F88" s="75"/>
      <c r="G88" s="75"/>
      <c r="H88" s="75"/>
      <c r="I88" s="75"/>
      <c r="J88" s="75"/>
      <c r="K88" s="75"/>
      <c r="L88" s="75"/>
      <c r="M88" s="75"/>
      <c r="N88" s="75"/>
    </row>
    <row r="89" spans="4:14" ht="12.5">
      <c r="D89" s="75"/>
      <c r="E89" s="75"/>
      <c r="F89" s="75"/>
      <c r="G89" s="75"/>
      <c r="H89" s="75"/>
      <c r="I89" s="75"/>
      <c r="J89" s="75"/>
      <c r="K89" s="75"/>
      <c r="L89" s="75"/>
      <c r="M89" s="75"/>
      <c r="N89" s="75"/>
    </row>
    <row r="90" spans="4:14" ht="12.5">
      <c r="D90" s="75"/>
      <c r="E90" s="75"/>
      <c r="F90" s="75"/>
      <c r="G90" s="75"/>
      <c r="H90" s="75"/>
      <c r="I90" s="75"/>
      <c r="J90" s="75"/>
      <c r="K90" s="75"/>
      <c r="L90" s="75"/>
      <c r="M90" s="75"/>
      <c r="N90" s="75"/>
    </row>
    <row r="91" spans="4:14" ht="12.5">
      <c r="D91" s="75"/>
      <c r="E91" s="75"/>
      <c r="F91" s="75"/>
      <c r="G91" s="75"/>
      <c r="H91" s="75"/>
      <c r="I91" s="75"/>
      <c r="J91" s="75"/>
      <c r="K91" s="75"/>
      <c r="L91" s="75"/>
      <c r="M91" s="75"/>
      <c r="N91" s="75"/>
    </row>
    <row r="92" spans="4:14" ht="12.5">
      <c r="D92" s="75"/>
      <c r="E92" s="75"/>
      <c r="F92" s="75"/>
      <c r="G92" s="75"/>
      <c r="H92" s="75"/>
      <c r="I92" s="75"/>
      <c r="J92" s="75"/>
      <c r="K92" s="75"/>
      <c r="L92" s="75"/>
      <c r="M92" s="75"/>
      <c r="N92" s="75"/>
    </row>
    <row r="93" spans="4:14" ht="12.5">
      <c r="D93" s="75"/>
      <c r="E93" s="75"/>
      <c r="F93" s="75"/>
      <c r="G93" s="75"/>
      <c r="H93" s="75"/>
      <c r="I93" s="75"/>
      <c r="J93" s="75"/>
      <c r="K93" s="75"/>
      <c r="L93" s="75"/>
      <c r="M93" s="75"/>
      <c r="N93" s="75"/>
    </row>
    <row r="94" spans="4:14" ht="12.5">
      <c r="D94" s="75"/>
      <c r="E94" s="75"/>
      <c r="F94" s="75"/>
      <c r="G94" s="75"/>
      <c r="H94" s="75"/>
      <c r="I94" s="75"/>
      <c r="J94" s="75"/>
      <c r="K94" s="75"/>
      <c r="L94" s="75"/>
      <c r="M94" s="75"/>
      <c r="N94" s="75"/>
    </row>
    <row r="95" spans="4:14" ht="12.5">
      <c r="D95" s="75"/>
      <c r="E95" s="75"/>
      <c r="F95" s="75"/>
      <c r="G95" s="75"/>
      <c r="H95" s="75"/>
      <c r="I95" s="75"/>
      <c r="J95" s="75"/>
      <c r="K95" s="75"/>
      <c r="L95" s="75"/>
      <c r="M95" s="75"/>
      <c r="N95" s="75"/>
    </row>
    <row r="96" spans="4:14" ht="12.5">
      <c r="D96" s="75"/>
      <c r="E96" s="75"/>
      <c r="F96" s="75"/>
      <c r="G96" s="75"/>
      <c r="H96" s="75"/>
      <c r="I96" s="75"/>
      <c r="J96" s="75"/>
      <c r="K96" s="75"/>
      <c r="L96" s="75"/>
      <c r="M96" s="75"/>
      <c r="N96" s="75"/>
    </row>
    <row r="97" spans="4:14" ht="12.5">
      <c r="D97" s="75"/>
      <c r="E97" s="75"/>
      <c r="F97" s="75"/>
      <c r="G97" s="75"/>
      <c r="H97" s="75"/>
      <c r="I97" s="75"/>
      <c r="J97" s="75"/>
      <c r="K97" s="75"/>
      <c r="L97" s="75"/>
      <c r="M97" s="75"/>
      <c r="N97" s="75"/>
    </row>
    <row r="98" spans="4:14" ht="12.5">
      <c r="D98" s="75"/>
      <c r="E98" s="75"/>
      <c r="F98" s="75"/>
      <c r="G98" s="75"/>
      <c r="H98" s="75"/>
      <c r="I98" s="75"/>
      <c r="J98" s="75"/>
      <c r="K98" s="75"/>
      <c r="L98" s="75"/>
      <c r="M98" s="75"/>
      <c r="N98" s="75"/>
    </row>
    <row r="99" spans="4:14" ht="12.5">
      <c r="D99" s="75"/>
      <c r="E99" s="75"/>
      <c r="F99" s="75"/>
      <c r="G99" s="75"/>
      <c r="H99" s="75"/>
      <c r="I99" s="75"/>
      <c r="J99" s="75"/>
      <c r="K99" s="75"/>
      <c r="L99" s="75"/>
      <c r="M99" s="75"/>
      <c r="N99" s="75"/>
    </row>
    <row r="100" spans="4:14" ht="12.5">
      <c r="D100" s="75"/>
      <c r="E100" s="75"/>
      <c r="F100" s="75"/>
      <c r="G100" s="75"/>
      <c r="H100" s="75"/>
      <c r="I100" s="75"/>
      <c r="J100" s="75"/>
      <c r="K100" s="75"/>
      <c r="L100" s="75"/>
      <c r="M100" s="75"/>
      <c r="N100" s="75"/>
    </row>
    <row r="101" spans="4:14" ht="12.5">
      <c r="D101" s="75"/>
      <c r="E101" s="75"/>
      <c r="F101" s="75"/>
      <c r="G101" s="75"/>
      <c r="H101" s="75"/>
      <c r="I101" s="75"/>
      <c r="J101" s="75"/>
      <c r="K101" s="75"/>
      <c r="L101" s="75"/>
      <c r="M101" s="75"/>
      <c r="N101" s="75"/>
    </row>
    <row r="102" spans="4:14" ht="12.5">
      <c r="D102" s="75"/>
      <c r="E102" s="75"/>
      <c r="F102" s="75"/>
      <c r="G102" s="75"/>
      <c r="H102" s="75"/>
      <c r="I102" s="75"/>
      <c r="J102" s="75"/>
      <c r="K102" s="75"/>
      <c r="L102" s="75"/>
      <c r="M102" s="75"/>
      <c r="N102" s="75"/>
    </row>
    <row r="103" spans="4:14" ht="12.5">
      <c r="D103" s="75"/>
      <c r="E103" s="75"/>
      <c r="F103" s="75"/>
      <c r="G103" s="75"/>
      <c r="H103" s="75"/>
      <c r="I103" s="75"/>
      <c r="J103" s="75"/>
      <c r="K103" s="75"/>
      <c r="L103" s="75"/>
      <c r="M103" s="75"/>
      <c r="N103" s="75"/>
    </row>
    <row r="104" spans="4:14" ht="12.5">
      <c r="D104" s="75"/>
      <c r="E104" s="75"/>
      <c r="F104" s="75"/>
      <c r="G104" s="75"/>
      <c r="H104" s="75"/>
      <c r="I104" s="75"/>
      <c r="J104" s="75"/>
      <c r="K104" s="75"/>
      <c r="L104" s="75"/>
      <c r="M104" s="75"/>
      <c r="N104" s="75"/>
    </row>
    <row r="105" spans="4:14" ht="12.5">
      <c r="D105" s="75"/>
      <c r="E105" s="75"/>
      <c r="F105" s="75"/>
      <c r="G105" s="75"/>
      <c r="H105" s="75"/>
      <c r="I105" s="75"/>
      <c r="J105" s="75"/>
      <c r="K105" s="75"/>
      <c r="L105" s="75"/>
      <c r="M105" s="75"/>
      <c r="N105" s="75"/>
    </row>
    <row r="106" spans="4:14" ht="12.5">
      <c r="D106" s="75"/>
      <c r="E106" s="75"/>
      <c r="F106" s="75"/>
      <c r="G106" s="75"/>
      <c r="H106" s="75"/>
      <c r="I106" s="75"/>
      <c r="J106" s="75"/>
      <c r="K106" s="75"/>
      <c r="L106" s="75"/>
      <c r="M106" s="75"/>
      <c r="N106" s="75"/>
    </row>
    <row r="107" spans="4:14" ht="12.5">
      <c r="D107" s="75"/>
      <c r="E107" s="75"/>
      <c r="F107" s="75"/>
      <c r="G107" s="75"/>
      <c r="H107" s="75"/>
      <c r="I107" s="75"/>
      <c r="J107" s="75"/>
      <c r="K107" s="75"/>
      <c r="L107" s="75"/>
      <c r="M107" s="75"/>
      <c r="N107" s="75"/>
    </row>
    <row r="108" spans="4:14" ht="12.5">
      <c r="D108" s="75"/>
      <c r="E108" s="75"/>
      <c r="F108" s="75"/>
      <c r="G108" s="75"/>
      <c r="H108" s="75"/>
      <c r="I108" s="75"/>
      <c r="J108" s="75"/>
      <c r="K108" s="75"/>
      <c r="L108" s="75"/>
      <c r="M108" s="75"/>
      <c r="N108" s="75"/>
    </row>
    <row r="109" spans="4:14" ht="12.5">
      <c r="D109" s="75"/>
      <c r="E109" s="75"/>
      <c r="F109" s="75"/>
      <c r="G109" s="75"/>
      <c r="H109" s="75"/>
      <c r="I109" s="75"/>
      <c r="J109" s="75"/>
      <c r="K109" s="75"/>
      <c r="L109" s="75"/>
      <c r="M109" s="75"/>
      <c r="N109" s="75"/>
    </row>
    <row r="110" spans="4:14" ht="12.5">
      <c r="D110" s="75"/>
      <c r="E110" s="75"/>
      <c r="F110" s="75"/>
      <c r="G110" s="75"/>
      <c r="H110" s="75"/>
      <c r="I110" s="75"/>
      <c r="J110" s="75"/>
      <c r="K110" s="75"/>
      <c r="L110" s="75"/>
      <c r="M110" s="75"/>
      <c r="N110" s="75"/>
    </row>
    <row r="111" spans="4:14" ht="12.5">
      <c r="D111" s="75"/>
      <c r="E111" s="75"/>
      <c r="F111" s="75"/>
      <c r="G111" s="75"/>
      <c r="H111" s="75"/>
      <c r="I111" s="75"/>
      <c r="J111" s="75"/>
      <c r="K111" s="75"/>
      <c r="L111" s="75"/>
      <c r="M111" s="75"/>
      <c r="N111" s="75"/>
    </row>
    <row r="112" spans="4:14" ht="12.5">
      <c r="D112" s="75"/>
      <c r="E112" s="75"/>
      <c r="F112" s="75"/>
      <c r="G112" s="75"/>
      <c r="H112" s="75"/>
      <c r="I112" s="75"/>
      <c r="J112" s="75"/>
      <c r="K112" s="75"/>
      <c r="L112" s="75"/>
      <c r="M112" s="75"/>
      <c r="N112" s="75"/>
    </row>
    <row r="113" spans="4:14" ht="12.5">
      <c r="D113" s="75"/>
      <c r="E113" s="75"/>
      <c r="F113" s="75"/>
      <c r="G113" s="75"/>
      <c r="H113" s="75"/>
      <c r="I113" s="75"/>
      <c r="J113" s="75"/>
      <c r="K113" s="75"/>
      <c r="L113" s="75"/>
      <c r="M113" s="75"/>
      <c r="N113" s="75"/>
    </row>
    <row r="114" spans="4:14" ht="12.5">
      <c r="D114" s="75"/>
      <c r="E114" s="75"/>
      <c r="F114" s="75"/>
      <c r="G114" s="75"/>
      <c r="H114" s="75"/>
      <c r="I114" s="75"/>
      <c r="J114" s="75"/>
      <c r="K114" s="75"/>
      <c r="L114" s="75"/>
      <c r="M114" s="75"/>
      <c r="N114" s="75"/>
    </row>
    <row r="115" spans="4:14" ht="12.5">
      <c r="D115" s="75"/>
      <c r="E115" s="75"/>
      <c r="F115" s="75"/>
      <c r="G115" s="75"/>
      <c r="H115" s="75"/>
      <c r="I115" s="75"/>
      <c r="J115" s="75"/>
      <c r="K115" s="75"/>
      <c r="L115" s="75"/>
      <c r="M115" s="75"/>
      <c r="N115" s="75"/>
    </row>
    <row r="116" spans="4:14" ht="12.5">
      <c r="D116" s="75"/>
      <c r="E116" s="75"/>
      <c r="F116" s="75"/>
      <c r="G116" s="75"/>
      <c r="H116" s="75"/>
      <c r="I116" s="75"/>
      <c r="J116" s="75"/>
      <c r="K116" s="75"/>
      <c r="L116" s="75"/>
      <c r="M116" s="75"/>
      <c r="N116" s="75"/>
    </row>
    <row r="117" spans="4:14" ht="12.5">
      <c r="D117" s="75"/>
      <c r="E117" s="75"/>
      <c r="F117" s="75"/>
      <c r="G117" s="75"/>
      <c r="H117" s="75"/>
      <c r="I117" s="75"/>
      <c r="J117" s="75"/>
      <c r="K117" s="75"/>
      <c r="L117" s="75"/>
      <c r="M117" s="75"/>
      <c r="N117" s="75"/>
    </row>
    <row r="118" spans="4:14" ht="12.5">
      <c r="D118" s="75"/>
      <c r="E118" s="75"/>
      <c r="F118" s="75"/>
      <c r="G118" s="75"/>
      <c r="H118" s="75"/>
      <c r="I118" s="75"/>
      <c r="J118" s="75"/>
      <c r="K118" s="75"/>
      <c r="L118" s="75"/>
      <c r="M118" s="75"/>
      <c r="N118" s="75"/>
    </row>
    <row r="119" spans="4:14" ht="12.5">
      <c r="D119" s="75"/>
      <c r="E119" s="75"/>
      <c r="F119" s="75"/>
      <c r="G119" s="75"/>
      <c r="H119" s="75"/>
      <c r="I119" s="75"/>
      <c r="J119" s="75"/>
      <c r="K119" s="75"/>
      <c r="L119" s="75"/>
      <c r="M119" s="75"/>
      <c r="N119" s="75"/>
    </row>
    <row r="120" spans="4:14" ht="12.5">
      <c r="D120" s="75"/>
      <c r="E120" s="75"/>
      <c r="F120" s="75"/>
      <c r="G120" s="75"/>
      <c r="H120" s="75"/>
      <c r="I120" s="75"/>
      <c r="J120" s="75"/>
      <c r="K120" s="75"/>
      <c r="L120" s="75"/>
      <c r="M120" s="75"/>
      <c r="N120" s="75"/>
    </row>
    <row r="121" spans="4:14" ht="12.5">
      <c r="D121" s="75"/>
      <c r="E121" s="75"/>
      <c r="F121" s="75"/>
      <c r="G121" s="75"/>
      <c r="H121" s="75"/>
      <c r="I121" s="75"/>
      <c r="J121" s="75"/>
      <c r="K121" s="75"/>
      <c r="L121" s="75"/>
      <c r="M121" s="75"/>
      <c r="N121" s="75"/>
    </row>
    <row r="122" spans="4:14" ht="12.5">
      <c r="D122" s="75"/>
      <c r="E122" s="75"/>
      <c r="F122" s="75"/>
      <c r="G122" s="75"/>
      <c r="H122" s="75"/>
      <c r="I122" s="75"/>
      <c r="J122" s="75"/>
      <c r="K122" s="75"/>
      <c r="L122" s="75"/>
      <c r="M122" s="75"/>
      <c r="N122" s="75"/>
    </row>
    <row r="123" spans="4:14" ht="12.5">
      <c r="D123" s="75"/>
      <c r="E123" s="75"/>
      <c r="F123" s="75"/>
      <c r="G123" s="75"/>
      <c r="H123" s="75"/>
      <c r="I123" s="75"/>
      <c r="J123" s="75"/>
      <c r="K123" s="75"/>
      <c r="L123" s="75"/>
      <c r="M123" s="75"/>
      <c r="N123" s="75"/>
    </row>
    <row r="124" spans="4:14" ht="12.5">
      <c r="D124" s="75"/>
      <c r="E124" s="75"/>
      <c r="F124" s="75"/>
      <c r="G124" s="75"/>
      <c r="H124" s="75"/>
      <c r="I124" s="75"/>
      <c r="J124" s="75"/>
      <c r="K124" s="75"/>
      <c r="L124" s="75"/>
      <c r="M124" s="75"/>
      <c r="N124" s="75"/>
    </row>
    <row r="125" spans="4:14" ht="12.5">
      <c r="D125" s="75"/>
      <c r="E125" s="75"/>
      <c r="F125" s="75"/>
      <c r="G125" s="75"/>
      <c r="H125" s="75"/>
      <c r="I125" s="75"/>
      <c r="J125" s="75"/>
      <c r="K125" s="75"/>
      <c r="L125" s="75"/>
      <c r="M125" s="75"/>
      <c r="N125" s="75"/>
    </row>
    <row r="126" spans="4:14" ht="12.5">
      <c r="D126" s="75"/>
      <c r="E126" s="75"/>
      <c r="F126" s="75"/>
      <c r="G126" s="75"/>
      <c r="H126" s="75"/>
      <c r="I126" s="75"/>
      <c r="J126" s="75"/>
      <c r="K126" s="75"/>
      <c r="L126" s="75"/>
      <c r="M126" s="75"/>
      <c r="N126" s="75"/>
    </row>
    <row r="127" spans="4:14" ht="12.5">
      <c r="D127" s="75"/>
      <c r="E127" s="75"/>
      <c r="F127" s="75"/>
      <c r="G127" s="75"/>
      <c r="H127" s="75"/>
      <c r="I127" s="75"/>
      <c r="J127" s="75"/>
      <c r="K127" s="75"/>
      <c r="L127" s="75"/>
      <c r="M127" s="75"/>
      <c r="N127" s="75"/>
    </row>
    <row r="128" spans="4:14" ht="12.5">
      <c r="D128" s="75"/>
      <c r="E128" s="75"/>
      <c r="F128" s="75"/>
      <c r="G128" s="75"/>
      <c r="H128" s="75"/>
      <c r="I128" s="75"/>
      <c r="J128" s="75"/>
      <c r="K128" s="75"/>
      <c r="L128" s="75"/>
      <c r="M128" s="75"/>
      <c r="N128" s="75"/>
    </row>
    <row r="129" spans="4:14" ht="12.5">
      <c r="D129" s="75"/>
      <c r="E129" s="75"/>
      <c r="F129" s="75"/>
      <c r="G129" s="75"/>
      <c r="H129" s="75"/>
      <c r="I129" s="75"/>
      <c r="J129" s="75"/>
      <c r="K129" s="75"/>
      <c r="L129" s="75"/>
      <c r="M129" s="75"/>
      <c r="N129" s="75"/>
    </row>
    <row r="130" spans="4:14" ht="12.5">
      <c r="D130" s="75"/>
      <c r="E130" s="75"/>
      <c r="F130" s="75"/>
      <c r="G130" s="75"/>
      <c r="H130" s="75"/>
      <c r="I130" s="75"/>
      <c r="J130" s="75"/>
      <c r="K130" s="75"/>
      <c r="L130" s="75"/>
      <c r="M130" s="75"/>
      <c r="N130" s="75"/>
    </row>
    <row r="131" spans="4:14" ht="12.5">
      <c r="D131" s="75"/>
      <c r="E131" s="75"/>
      <c r="F131" s="75"/>
      <c r="G131" s="75"/>
      <c r="H131" s="75"/>
      <c r="I131" s="75"/>
      <c r="J131" s="75"/>
      <c r="K131" s="75"/>
      <c r="L131" s="75"/>
      <c r="M131" s="75"/>
      <c r="N131" s="75"/>
    </row>
    <row r="132" spans="4:14" ht="12.5">
      <c r="D132" s="75"/>
      <c r="E132" s="75"/>
      <c r="F132" s="75"/>
      <c r="G132" s="75"/>
      <c r="H132" s="75"/>
      <c r="I132" s="75"/>
      <c r="J132" s="75"/>
      <c r="K132" s="75"/>
      <c r="L132" s="75"/>
      <c r="M132" s="75"/>
      <c r="N132" s="75"/>
    </row>
    <row r="133" spans="4:14" ht="12.5">
      <c r="D133" s="75"/>
      <c r="E133" s="75"/>
      <c r="F133" s="75"/>
      <c r="G133" s="75"/>
      <c r="H133" s="75"/>
      <c r="I133" s="75"/>
      <c r="J133" s="75"/>
      <c r="K133" s="75"/>
      <c r="L133" s="75"/>
      <c r="M133" s="75"/>
      <c r="N133" s="75"/>
    </row>
    <row r="134" spans="4:14" ht="12.5">
      <c r="D134" s="75"/>
      <c r="E134" s="75"/>
      <c r="F134" s="75"/>
      <c r="G134" s="75"/>
      <c r="H134" s="75"/>
      <c r="I134" s="75"/>
      <c r="J134" s="75"/>
      <c r="K134" s="75"/>
      <c r="L134" s="75"/>
      <c r="M134" s="75"/>
      <c r="N134" s="75"/>
    </row>
    <row r="135" spans="4:14" ht="12.5">
      <c r="D135" s="75"/>
      <c r="E135" s="75"/>
      <c r="F135" s="75"/>
      <c r="G135" s="75"/>
      <c r="H135" s="75"/>
      <c r="I135" s="75"/>
      <c r="J135" s="75"/>
      <c r="K135" s="75"/>
      <c r="L135" s="75"/>
      <c r="M135" s="75"/>
      <c r="N135" s="75"/>
    </row>
    <row r="136" spans="4:14" ht="12.5">
      <c r="D136" s="75"/>
      <c r="E136" s="75"/>
      <c r="F136" s="75"/>
      <c r="G136" s="75"/>
      <c r="H136" s="75"/>
      <c r="I136" s="75"/>
      <c r="J136" s="75"/>
      <c r="K136" s="75"/>
      <c r="L136" s="75"/>
      <c r="M136" s="75"/>
      <c r="N136" s="75"/>
    </row>
    <row r="137" spans="4:14" ht="12.5">
      <c r="D137" s="75"/>
      <c r="E137" s="75"/>
      <c r="F137" s="75"/>
      <c r="G137" s="75"/>
      <c r="H137" s="75"/>
      <c r="I137" s="75"/>
      <c r="J137" s="75"/>
      <c r="K137" s="75"/>
      <c r="L137" s="75"/>
      <c r="M137" s="75"/>
      <c r="N137" s="75"/>
    </row>
    <row r="138" spans="4:14" ht="12.5">
      <c r="D138" s="75"/>
      <c r="E138" s="75"/>
      <c r="F138" s="75"/>
      <c r="G138" s="75"/>
      <c r="H138" s="75"/>
      <c r="I138" s="75"/>
      <c r="J138" s="75"/>
      <c r="K138" s="75"/>
      <c r="L138" s="75"/>
      <c r="M138" s="75"/>
      <c r="N138" s="75"/>
    </row>
    <row r="139" spans="4:14" ht="12.5">
      <c r="D139" s="75"/>
      <c r="E139" s="75"/>
      <c r="F139" s="75"/>
      <c r="G139" s="75"/>
      <c r="H139" s="75"/>
      <c r="I139" s="75"/>
      <c r="J139" s="75"/>
      <c r="K139" s="75"/>
      <c r="L139" s="75"/>
      <c r="M139" s="75"/>
      <c r="N139" s="75"/>
    </row>
    <row r="140" spans="4:14" ht="12.5">
      <c r="D140" s="75"/>
      <c r="E140" s="75"/>
      <c r="F140" s="75"/>
      <c r="G140" s="75"/>
      <c r="H140" s="75"/>
      <c r="I140" s="75"/>
      <c r="J140" s="75"/>
      <c r="K140" s="75"/>
      <c r="L140" s="75"/>
      <c r="M140" s="75"/>
      <c r="N140" s="75"/>
    </row>
    <row r="141" spans="4:14" ht="12.5">
      <c r="D141" s="75"/>
      <c r="E141" s="75"/>
      <c r="F141" s="75"/>
      <c r="G141" s="75"/>
      <c r="H141" s="75"/>
      <c r="I141" s="75"/>
      <c r="J141" s="75"/>
      <c r="K141" s="75"/>
      <c r="L141" s="75"/>
      <c r="M141" s="75"/>
      <c r="N141" s="75"/>
    </row>
    <row r="142" spans="4:14" ht="12.5">
      <c r="D142" s="75"/>
      <c r="E142" s="75"/>
      <c r="F142" s="75"/>
      <c r="G142" s="75"/>
      <c r="H142" s="75"/>
      <c r="I142" s="75"/>
      <c r="J142" s="75"/>
      <c r="K142" s="75"/>
      <c r="L142" s="75"/>
      <c r="M142" s="75"/>
      <c r="N142" s="75"/>
    </row>
    <row r="143" spans="4:14" ht="12.5">
      <c r="D143" s="75"/>
      <c r="E143" s="75"/>
      <c r="F143" s="75"/>
      <c r="G143" s="75"/>
      <c r="H143" s="75"/>
      <c r="I143" s="75"/>
      <c r="J143" s="75"/>
      <c r="K143" s="75"/>
      <c r="L143" s="75"/>
      <c r="M143" s="75"/>
      <c r="N143" s="75"/>
    </row>
    <row r="144" spans="4:14" ht="12.5">
      <c r="D144" s="75"/>
      <c r="E144" s="75"/>
      <c r="F144" s="75"/>
      <c r="G144" s="75"/>
      <c r="H144" s="75"/>
      <c r="I144" s="75"/>
      <c r="J144" s="75"/>
      <c r="K144" s="75"/>
      <c r="L144" s="75"/>
      <c r="M144" s="75"/>
      <c r="N144" s="75"/>
    </row>
    <row r="145" spans="4:14" ht="12.5">
      <c r="D145" s="75"/>
      <c r="E145" s="75"/>
      <c r="F145" s="75"/>
      <c r="G145" s="75"/>
      <c r="H145" s="75"/>
      <c r="I145" s="75"/>
      <c r="J145" s="75"/>
      <c r="K145" s="75"/>
      <c r="L145" s="75"/>
      <c r="M145" s="75"/>
      <c r="N145" s="75"/>
    </row>
    <row r="146" spans="4:14" ht="12.5">
      <c r="D146" s="75"/>
      <c r="E146" s="75"/>
      <c r="F146" s="75"/>
      <c r="G146" s="75"/>
      <c r="H146" s="75"/>
      <c r="I146" s="75"/>
      <c r="J146" s="75"/>
      <c r="K146" s="75"/>
      <c r="L146" s="75"/>
      <c r="M146" s="75"/>
      <c r="N146" s="75"/>
    </row>
    <row r="147" spans="4:14" ht="12.5">
      <c r="D147" s="75"/>
      <c r="E147" s="75"/>
      <c r="F147" s="75"/>
      <c r="G147" s="75"/>
      <c r="H147" s="75"/>
      <c r="I147" s="75"/>
      <c r="J147" s="75"/>
      <c r="K147" s="75"/>
      <c r="L147" s="75"/>
      <c r="M147" s="75"/>
      <c r="N147" s="75"/>
    </row>
    <row r="148" spans="4:14" ht="12.5">
      <c r="D148" s="75"/>
      <c r="E148" s="75"/>
      <c r="F148" s="75"/>
      <c r="G148" s="75"/>
      <c r="H148" s="75"/>
      <c r="I148" s="75"/>
      <c r="J148" s="75"/>
      <c r="K148" s="75"/>
      <c r="L148" s="75"/>
      <c r="M148" s="75"/>
      <c r="N148" s="75"/>
    </row>
    <row r="149" spans="4:14" ht="12.5">
      <c r="D149" s="75"/>
      <c r="E149" s="75"/>
      <c r="F149" s="75"/>
      <c r="G149" s="75"/>
      <c r="H149" s="75"/>
      <c r="I149" s="75"/>
      <c r="J149" s="75"/>
      <c r="K149" s="75"/>
      <c r="L149" s="75"/>
      <c r="M149" s="75"/>
      <c r="N149" s="75"/>
    </row>
    <row r="150" spans="4:14" ht="12.5">
      <c r="D150" s="75"/>
      <c r="E150" s="75"/>
      <c r="F150" s="75"/>
      <c r="G150" s="75"/>
      <c r="H150" s="75"/>
      <c r="I150" s="75"/>
      <c r="J150" s="75"/>
      <c r="K150" s="75"/>
      <c r="L150" s="75"/>
      <c r="M150" s="75"/>
      <c r="N150" s="75"/>
    </row>
    <row r="151" spans="4:14" ht="12.5">
      <c r="D151" s="75"/>
      <c r="E151" s="75"/>
      <c r="F151" s="75"/>
      <c r="G151" s="75"/>
      <c r="H151" s="75"/>
      <c r="I151" s="75"/>
      <c r="J151" s="75"/>
      <c r="K151" s="75"/>
      <c r="L151" s="75"/>
      <c r="M151" s="75"/>
      <c r="N151" s="75"/>
    </row>
    <row r="152" spans="4:14" ht="12.5">
      <c r="D152" s="75"/>
      <c r="E152" s="75"/>
      <c r="F152" s="75"/>
      <c r="G152" s="75"/>
      <c r="H152" s="75"/>
      <c r="I152" s="75"/>
      <c r="J152" s="75"/>
      <c r="K152" s="75"/>
      <c r="L152" s="75"/>
      <c r="M152" s="75"/>
      <c r="N152" s="75"/>
    </row>
    <row r="153" spans="4:14" ht="12.5">
      <c r="D153" s="75"/>
      <c r="E153" s="75"/>
      <c r="F153" s="75"/>
      <c r="G153" s="75"/>
      <c r="H153" s="75"/>
      <c r="I153" s="75"/>
      <c r="J153" s="75"/>
      <c r="K153" s="75"/>
      <c r="L153" s="75"/>
      <c r="M153" s="75"/>
      <c r="N153" s="75"/>
    </row>
    <row r="154" spans="4:14" ht="12.5">
      <c r="D154" s="75"/>
      <c r="E154" s="75"/>
      <c r="F154" s="75"/>
      <c r="G154" s="75"/>
      <c r="H154" s="75"/>
      <c r="I154" s="75"/>
      <c r="J154" s="75"/>
      <c r="K154" s="75"/>
      <c r="L154" s="75"/>
      <c r="M154" s="75"/>
      <c r="N154" s="75"/>
    </row>
    <row r="155" spans="4:14" ht="12.5">
      <c r="D155" s="75"/>
      <c r="E155" s="75"/>
      <c r="F155" s="75"/>
      <c r="G155" s="75"/>
      <c r="H155" s="75"/>
      <c r="I155" s="75"/>
      <c r="J155" s="75"/>
      <c r="K155" s="75"/>
      <c r="L155" s="75"/>
      <c r="M155" s="75"/>
      <c r="N155" s="75"/>
    </row>
    <row r="156" spans="4:14" ht="12.5">
      <c r="D156" s="75"/>
      <c r="E156" s="75"/>
      <c r="F156" s="75"/>
      <c r="G156" s="75"/>
      <c r="H156" s="75"/>
      <c r="I156" s="75"/>
      <c r="J156" s="75"/>
      <c r="K156" s="75"/>
      <c r="L156" s="75"/>
      <c r="M156" s="75"/>
      <c r="N156" s="75"/>
    </row>
    <row r="157" spans="4:14" ht="12.5">
      <c r="D157" s="75"/>
      <c r="E157" s="75"/>
      <c r="F157" s="75"/>
      <c r="G157" s="75"/>
      <c r="H157" s="75"/>
      <c r="I157" s="75"/>
      <c r="J157" s="75"/>
      <c r="K157" s="75"/>
      <c r="L157" s="75"/>
      <c r="M157" s="75"/>
      <c r="N157" s="75"/>
    </row>
    <row r="158" spans="4:14" ht="12.5">
      <c r="D158" s="75"/>
      <c r="E158" s="75"/>
      <c r="F158" s="75"/>
      <c r="G158" s="75"/>
      <c r="H158" s="75"/>
      <c r="I158" s="75"/>
      <c r="J158" s="75"/>
      <c r="K158" s="75"/>
      <c r="L158" s="75"/>
      <c r="M158" s="75"/>
      <c r="N158" s="75"/>
    </row>
    <row r="159" spans="4:14" ht="12.5">
      <c r="D159" s="75"/>
      <c r="E159" s="75"/>
      <c r="F159" s="75"/>
      <c r="G159" s="75"/>
      <c r="H159" s="75"/>
      <c r="I159" s="75"/>
      <c r="J159" s="75"/>
      <c r="K159" s="75"/>
      <c r="L159" s="75"/>
      <c r="M159" s="75"/>
      <c r="N159" s="75"/>
    </row>
    <row r="160" spans="4:14" ht="12.5">
      <c r="D160" s="75"/>
      <c r="E160" s="75"/>
      <c r="F160" s="75"/>
      <c r="G160" s="75"/>
      <c r="H160" s="75"/>
      <c r="I160" s="75"/>
      <c r="J160" s="75"/>
      <c r="K160" s="75"/>
      <c r="L160" s="75"/>
      <c r="M160" s="75"/>
      <c r="N160" s="75"/>
    </row>
    <row r="161" spans="4:14" ht="12.5">
      <c r="D161" s="75"/>
      <c r="E161" s="75"/>
      <c r="F161" s="75"/>
      <c r="G161" s="75"/>
      <c r="H161" s="75"/>
      <c r="I161" s="75"/>
      <c r="J161" s="75"/>
      <c r="K161" s="75"/>
      <c r="L161" s="75"/>
      <c r="M161" s="75"/>
      <c r="N161" s="75"/>
    </row>
    <row r="162" spans="4:14" ht="12.5">
      <c r="D162" s="75"/>
      <c r="E162" s="75"/>
      <c r="F162" s="75"/>
      <c r="G162" s="75"/>
      <c r="H162" s="75"/>
      <c r="I162" s="75"/>
      <c r="J162" s="75"/>
      <c r="K162" s="75"/>
      <c r="L162" s="75"/>
      <c r="M162" s="75"/>
      <c r="N162" s="75"/>
    </row>
    <row r="163" spans="4:14" ht="12.5">
      <c r="D163" s="75"/>
      <c r="E163" s="75"/>
      <c r="F163" s="75"/>
      <c r="G163" s="75"/>
      <c r="H163" s="75"/>
      <c r="I163" s="75"/>
      <c r="J163" s="75"/>
      <c r="K163" s="75"/>
      <c r="L163" s="75"/>
      <c r="M163" s="75"/>
      <c r="N163" s="75"/>
    </row>
    <row r="164" spans="4:14" ht="12.5">
      <c r="D164" s="75"/>
      <c r="E164" s="75"/>
      <c r="F164" s="75"/>
      <c r="G164" s="75"/>
      <c r="H164" s="75"/>
      <c r="I164" s="75"/>
      <c r="J164" s="75"/>
      <c r="K164" s="75"/>
      <c r="L164" s="75"/>
      <c r="M164" s="75"/>
      <c r="N164" s="75"/>
    </row>
    <row r="165" spans="4:14" ht="12.5">
      <c r="D165" s="75"/>
      <c r="E165" s="75"/>
      <c r="F165" s="75"/>
      <c r="G165" s="75"/>
      <c r="H165" s="75"/>
      <c r="I165" s="75"/>
      <c r="J165" s="75"/>
      <c r="K165" s="75"/>
      <c r="L165" s="75"/>
      <c r="M165" s="75"/>
      <c r="N165" s="75"/>
    </row>
    <row r="166" spans="4:14" ht="12.5">
      <c r="D166" s="75"/>
      <c r="E166" s="75"/>
      <c r="F166" s="75"/>
      <c r="G166" s="75"/>
      <c r="H166" s="75"/>
      <c r="I166" s="75"/>
      <c r="J166" s="75"/>
      <c r="K166" s="75"/>
      <c r="L166" s="75"/>
      <c r="M166" s="75"/>
      <c r="N166" s="75"/>
    </row>
    <row r="167" spans="4:14" ht="12.5">
      <c r="D167" s="75"/>
      <c r="E167" s="75"/>
      <c r="F167" s="75"/>
      <c r="G167" s="75"/>
      <c r="H167" s="75"/>
      <c r="I167" s="75"/>
      <c r="J167" s="75"/>
      <c r="K167" s="75"/>
      <c r="L167" s="75"/>
      <c r="M167" s="75"/>
      <c r="N167" s="75"/>
    </row>
    <row r="168" spans="4:14" ht="12.5">
      <c r="D168" s="75"/>
      <c r="E168" s="75"/>
      <c r="F168" s="75"/>
      <c r="G168" s="75"/>
      <c r="H168" s="75"/>
      <c r="I168" s="75"/>
      <c r="J168" s="75"/>
      <c r="K168" s="75"/>
      <c r="L168" s="75"/>
      <c r="M168" s="75"/>
      <c r="N168" s="75"/>
    </row>
    <row r="169" spans="4:14" ht="12.5">
      <c r="D169" s="75"/>
      <c r="E169" s="75"/>
      <c r="F169" s="75"/>
      <c r="G169" s="75"/>
      <c r="H169" s="75"/>
      <c r="I169" s="75"/>
      <c r="J169" s="75"/>
      <c r="K169" s="75"/>
      <c r="L169" s="75"/>
      <c r="M169" s="75"/>
      <c r="N169" s="75"/>
    </row>
    <row r="170" spans="4:14" ht="12.5">
      <c r="D170" s="75"/>
      <c r="E170" s="75"/>
      <c r="F170" s="75"/>
      <c r="G170" s="75"/>
      <c r="H170" s="75"/>
      <c r="I170" s="75"/>
      <c r="J170" s="75"/>
      <c r="K170" s="75"/>
      <c r="L170" s="75"/>
      <c r="M170" s="75"/>
      <c r="N170" s="75"/>
    </row>
    <row r="171" spans="4:14" ht="12.5">
      <c r="D171" s="75"/>
      <c r="E171" s="75"/>
      <c r="F171" s="75"/>
      <c r="G171" s="75"/>
      <c r="H171" s="75"/>
      <c r="I171" s="75"/>
      <c r="J171" s="75"/>
      <c r="K171" s="75"/>
      <c r="L171" s="75"/>
      <c r="M171" s="75"/>
      <c r="N171" s="75"/>
    </row>
    <row r="172" spans="4:14" ht="12.5">
      <c r="D172" s="75"/>
      <c r="E172" s="75"/>
      <c r="F172" s="75"/>
      <c r="G172" s="75"/>
      <c r="H172" s="75"/>
      <c r="I172" s="75"/>
      <c r="J172" s="75"/>
      <c r="K172" s="75"/>
      <c r="L172" s="75"/>
      <c r="M172" s="75"/>
      <c r="N172" s="75"/>
    </row>
    <row r="173" spans="4:14" ht="12.5">
      <c r="D173" s="75"/>
      <c r="E173" s="75"/>
      <c r="F173" s="75"/>
      <c r="G173" s="75"/>
      <c r="H173" s="75"/>
      <c r="I173" s="75"/>
      <c r="J173" s="75"/>
      <c r="K173" s="75"/>
      <c r="L173" s="75"/>
      <c r="M173" s="75"/>
      <c r="N173" s="75"/>
    </row>
    <row r="174" spans="4:14" ht="12.5">
      <c r="D174" s="75"/>
      <c r="E174" s="75"/>
      <c r="F174" s="75"/>
      <c r="G174" s="75"/>
      <c r="H174" s="75"/>
      <c r="I174" s="75"/>
      <c r="J174" s="75"/>
      <c r="K174" s="75"/>
      <c r="L174" s="75"/>
      <c r="M174" s="75"/>
      <c r="N174" s="75"/>
    </row>
    <row r="175" spans="4:14" ht="12.5">
      <c r="D175" s="75"/>
      <c r="E175" s="75"/>
      <c r="F175" s="75"/>
      <c r="G175" s="75"/>
      <c r="H175" s="75"/>
      <c r="I175" s="75"/>
      <c r="J175" s="75"/>
      <c r="K175" s="75"/>
      <c r="L175" s="75"/>
      <c r="M175" s="75"/>
      <c r="N175" s="75"/>
    </row>
    <row r="176" spans="4:14" ht="12.5">
      <c r="D176" s="75"/>
      <c r="E176" s="75"/>
      <c r="F176" s="75"/>
      <c r="G176" s="75"/>
      <c r="H176" s="75"/>
      <c r="I176" s="75"/>
      <c r="J176" s="75"/>
      <c r="K176" s="75"/>
      <c r="L176" s="75"/>
      <c r="M176" s="75"/>
      <c r="N176" s="75"/>
    </row>
    <row r="177" spans="4:14" ht="12.5">
      <c r="D177" s="75"/>
      <c r="E177" s="75"/>
      <c r="F177" s="75"/>
      <c r="G177" s="75"/>
      <c r="H177" s="75"/>
      <c r="I177" s="75"/>
      <c r="J177" s="75"/>
      <c r="K177" s="75"/>
      <c r="L177" s="75"/>
      <c r="M177" s="75"/>
      <c r="N177" s="75"/>
    </row>
    <row r="178" spans="4:14" ht="12.5">
      <c r="D178" s="75"/>
      <c r="E178" s="75"/>
      <c r="F178" s="75"/>
      <c r="G178" s="75"/>
      <c r="H178" s="75"/>
      <c r="I178" s="75"/>
      <c r="J178" s="75"/>
      <c r="K178" s="75"/>
      <c r="L178" s="75"/>
      <c r="M178" s="75"/>
      <c r="N178" s="75"/>
    </row>
    <row r="179" spans="4:14" ht="12.5">
      <c r="D179" s="75"/>
      <c r="E179" s="75"/>
      <c r="F179" s="75"/>
      <c r="G179" s="75"/>
      <c r="H179" s="75"/>
      <c r="I179" s="75"/>
      <c r="J179" s="75"/>
      <c r="K179" s="75"/>
      <c r="L179" s="75"/>
      <c r="M179" s="75"/>
      <c r="N179" s="75"/>
    </row>
    <row r="180" spans="4:14" ht="12.5">
      <c r="D180" s="75"/>
      <c r="E180" s="75"/>
      <c r="F180" s="75"/>
      <c r="G180" s="75"/>
      <c r="H180" s="75"/>
      <c r="I180" s="75"/>
      <c r="J180" s="75"/>
      <c r="K180" s="75"/>
      <c r="L180" s="75"/>
      <c r="M180" s="75"/>
      <c r="N180" s="75"/>
    </row>
    <row r="181" spans="4:14" ht="12.5">
      <c r="D181" s="75"/>
      <c r="E181" s="75"/>
      <c r="F181" s="75"/>
      <c r="G181" s="75"/>
      <c r="H181" s="75"/>
      <c r="I181" s="75"/>
      <c r="J181" s="75"/>
      <c r="K181" s="75"/>
      <c r="L181" s="75"/>
      <c r="M181" s="75"/>
      <c r="N181" s="75"/>
    </row>
    <row r="182" spans="4:14" ht="12.5">
      <c r="D182" s="75"/>
      <c r="E182" s="75"/>
      <c r="F182" s="75"/>
      <c r="G182" s="75"/>
      <c r="H182" s="75"/>
      <c r="I182" s="75"/>
      <c r="J182" s="75"/>
      <c r="K182" s="75"/>
      <c r="L182" s="75"/>
      <c r="M182" s="75"/>
      <c r="N182" s="75"/>
    </row>
    <row r="183" spans="4:14" ht="12.5">
      <c r="D183" s="75"/>
      <c r="E183" s="75"/>
      <c r="F183" s="75"/>
      <c r="G183" s="75"/>
      <c r="H183" s="75"/>
      <c r="I183" s="75"/>
      <c r="J183" s="75"/>
      <c r="K183" s="75"/>
      <c r="L183" s="75"/>
      <c r="M183" s="75"/>
      <c r="N183" s="75"/>
    </row>
    <row r="184" spans="4:14" ht="12.5">
      <c r="D184" s="75"/>
      <c r="E184" s="75"/>
      <c r="F184" s="75"/>
      <c r="G184" s="75"/>
      <c r="H184" s="75"/>
      <c r="I184" s="75"/>
      <c r="J184" s="75"/>
      <c r="K184" s="75"/>
      <c r="L184" s="75"/>
      <c r="M184" s="75"/>
      <c r="N184" s="75"/>
    </row>
    <row r="185" spans="4:14" ht="12.5">
      <c r="D185" s="75"/>
      <c r="E185" s="75"/>
      <c r="F185" s="75"/>
      <c r="G185" s="75"/>
      <c r="H185" s="75"/>
      <c r="I185" s="75"/>
      <c r="J185" s="75"/>
      <c r="K185" s="75"/>
      <c r="L185" s="75"/>
      <c r="M185" s="75"/>
      <c r="N185" s="75"/>
    </row>
    <row r="186" spans="4:14" ht="12.5">
      <c r="D186" s="75"/>
      <c r="E186" s="75"/>
      <c r="F186" s="75"/>
      <c r="G186" s="75"/>
      <c r="H186" s="75"/>
      <c r="I186" s="75"/>
      <c r="J186" s="75"/>
      <c r="K186" s="75"/>
      <c r="L186" s="75"/>
      <c r="M186" s="75"/>
      <c r="N186" s="75"/>
    </row>
    <row r="187" spans="4:14" ht="12.5">
      <c r="D187" s="75"/>
      <c r="E187" s="75"/>
      <c r="F187" s="75"/>
      <c r="G187" s="75"/>
      <c r="H187" s="75"/>
      <c r="I187" s="75"/>
      <c r="J187" s="75"/>
      <c r="K187" s="75"/>
      <c r="L187" s="75"/>
      <c r="M187" s="75"/>
      <c r="N187" s="75"/>
    </row>
    <row r="188" spans="4:14" ht="12.5">
      <c r="D188" s="75"/>
      <c r="E188" s="75"/>
      <c r="F188" s="75"/>
      <c r="G188" s="75"/>
      <c r="H188" s="75"/>
      <c r="I188" s="75"/>
      <c r="J188" s="75"/>
      <c r="K188" s="75"/>
      <c r="L188" s="75"/>
      <c r="M188" s="75"/>
      <c r="N188" s="75"/>
    </row>
    <row r="189" spans="4:14" ht="12.5">
      <c r="D189" s="75"/>
      <c r="E189" s="75"/>
      <c r="F189" s="75"/>
      <c r="G189" s="75"/>
      <c r="H189" s="75"/>
      <c r="I189" s="75"/>
      <c r="J189" s="75"/>
      <c r="K189" s="75"/>
      <c r="L189" s="75"/>
      <c r="M189" s="75"/>
      <c r="N189" s="75"/>
    </row>
    <row r="190" spans="4:14" ht="12.5">
      <c r="D190" s="75"/>
      <c r="E190" s="75"/>
      <c r="F190" s="75"/>
      <c r="G190" s="75"/>
      <c r="H190" s="75"/>
      <c r="I190" s="75"/>
      <c r="J190" s="75"/>
      <c r="K190" s="75"/>
      <c r="L190" s="75"/>
      <c r="M190" s="75"/>
      <c r="N190" s="75"/>
    </row>
    <row r="191" spans="4:14" ht="12.5">
      <c r="D191" s="75"/>
      <c r="E191" s="75"/>
      <c r="F191" s="75"/>
      <c r="G191" s="75"/>
      <c r="H191" s="75"/>
      <c r="I191" s="75"/>
      <c r="J191" s="75"/>
      <c r="K191" s="75"/>
      <c r="L191" s="75"/>
      <c r="M191" s="75"/>
      <c r="N191" s="75"/>
    </row>
    <row r="192" spans="4:14" ht="12.5">
      <c r="D192" s="75"/>
      <c r="E192" s="75"/>
      <c r="F192" s="75"/>
      <c r="G192" s="75"/>
      <c r="H192" s="75"/>
      <c r="I192" s="75"/>
      <c r="J192" s="75"/>
      <c r="K192" s="75"/>
      <c r="L192" s="75"/>
      <c r="M192" s="75"/>
      <c r="N192" s="75"/>
    </row>
    <row r="193" spans="4:14" ht="12.5">
      <c r="D193" s="75"/>
      <c r="E193" s="75"/>
      <c r="F193" s="75"/>
      <c r="G193" s="75"/>
      <c r="H193" s="75"/>
      <c r="I193" s="75"/>
      <c r="J193" s="75"/>
      <c r="K193" s="75"/>
      <c r="L193" s="75"/>
      <c r="M193" s="75"/>
      <c r="N193" s="75"/>
    </row>
    <row r="194" spans="4:14" ht="12.5">
      <c r="D194" s="75"/>
      <c r="E194" s="75"/>
      <c r="F194" s="75"/>
      <c r="G194" s="75"/>
      <c r="H194" s="75"/>
      <c r="I194" s="75"/>
      <c r="J194" s="75"/>
      <c r="K194" s="75"/>
      <c r="L194" s="75"/>
      <c r="M194" s="75"/>
      <c r="N194" s="75"/>
    </row>
    <row r="195" spans="4:14" ht="12.5">
      <c r="D195" s="75"/>
      <c r="E195" s="75"/>
      <c r="F195" s="75"/>
      <c r="G195" s="75"/>
      <c r="H195" s="75"/>
      <c r="I195" s="75"/>
      <c r="J195" s="75"/>
      <c r="K195" s="75"/>
      <c r="L195" s="75"/>
      <c r="M195" s="75"/>
      <c r="N195" s="75"/>
    </row>
    <row r="196" spans="4:14" ht="12.5">
      <c r="D196" s="75"/>
      <c r="E196" s="75"/>
      <c r="F196" s="75"/>
      <c r="G196" s="75"/>
      <c r="H196" s="75"/>
      <c r="I196" s="75"/>
      <c r="J196" s="75"/>
      <c r="K196" s="75"/>
      <c r="L196" s="75"/>
      <c r="M196" s="75"/>
      <c r="N196" s="75"/>
    </row>
    <row r="197" spans="4:14" ht="12.5">
      <c r="D197" s="75"/>
      <c r="E197" s="75"/>
      <c r="F197" s="75"/>
      <c r="G197" s="75"/>
      <c r="H197" s="75"/>
      <c r="I197" s="75"/>
      <c r="J197" s="75"/>
      <c r="K197" s="75"/>
      <c r="L197" s="75"/>
      <c r="M197" s="75"/>
      <c r="N197" s="75"/>
    </row>
    <row r="198" spans="4:14" ht="12.5">
      <c r="D198" s="75"/>
      <c r="E198" s="75"/>
      <c r="F198" s="75"/>
      <c r="G198" s="75"/>
      <c r="H198" s="75"/>
      <c r="I198" s="75"/>
      <c r="J198" s="75"/>
      <c r="K198" s="75"/>
      <c r="L198" s="75"/>
      <c r="M198" s="75"/>
      <c r="N198" s="75"/>
    </row>
    <row r="199" spans="4:14" ht="12.5">
      <c r="D199" s="75"/>
      <c r="E199" s="75"/>
      <c r="F199" s="75"/>
      <c r="G199" s="75"/>
      <c r="H199" s="75"/>
      <c r="I199" s="75"/>
      <c r="J199" s="75"/>
      <c r="K199" s="75"/>
      <c r="L199" s="75"/>
      <c r="M199" s="75"/>
      <c r="N199" s="75"/>
    </row>
    <row r="200" spans="4:14" ht="12.5">
      <c r="D200" s="75"/>
      <c r="E200" s="75"/>
      <c r="F200" s="75"/>
      <c r="G200" s="75"/>
      <c r="H200" s="75"/>
      <c r="I200" s="75"/>
      <c r="J200" s="75"/>
      <c r="K200" s="75"/>
      <c r="L200" s="75"/>
      <c r="M200" s="75"/>
      <c r="N200" s="75"/>
    </row>
    <row r="201" spans="4:14" ht="12.5">
      <c r="D201" s="75"/>
      <c r="E201" s="75"/>
      <c r="F201" s="75"/>
      <c r="G201" s="75"/>
      <c r="H201" s="75"/>
      <c r="I201" s="75"/>
      <c r="J201" s="75"/>
      <c r="K201" s="75"/>
      <c r="L201" s="75"/>
      <c r="M201" s="75"/>
      <c r="N201" s="75"/>
    </row>
    <row r="202" spans="4:14" ht="12.5">
      <c r="D202" s="75"/>
      <c r="E202" s="75"/>
      <c r="F202" s="75"/>
      <c r="G202" s="75"/>
      <c r="H202" s="75"/>
      <c r="I202" s="75"/>
      <c r="J202" s="75"/>
      <c r="K202" s="75"/>
      <c r="L202" s="75"/>
      <c r="M202" s="75"/>
      <c r="N202" s="75"/>
    </row>
    <row r="203" spans="4:14" ht="12.5">
      <c r="D203" s="75"/>
      <c r="E203" s="75"/>
      <c r="F203" s="75"/>
      <c r="G203" s="75"/>
      <c r="H203" s="75"/>
      <c r="I203" s="75"/>
      <c r="J203" s="75"/>
      <c r="K203" s="75"/>
      <c r="L203" s="75"/>
      <c r="M203" s="75"/>
      <c r="N203" s="75"/>
    </row>
    <row r="204" spans="4:14" ht="12.5">
      <c r="D204" s="75"/>
      <c r="E204" s="75"/>
      <c r="F204" s="75"/>
      <c r="G204" s="75"/>
      <c r="H204" s="75"/>
      <c r="I204" s="75"/>
      <c r="J204" s="75"/>
      <c r="K204" s="75"/>
      <c r="L204" s="75"/>
      <c r="M204" s="75"/>
      <c r="N204" s="75"/>
    </row>
    <row r="205" spans="4:14" ht="12.5">
      <c r="D205" s="75"/>
      <c r="E205" s="75"/>
      <c r="F205" s="75"/>
      <c r="G205" s="75"/>
      <c r="H205" s="75"/>
      <c r="I205" s="75"/>
      <c r="J205" s="75"/>
      <c r="K205" s="75"/>
      <c r="L205" s="75"/>
      <c r="M205" s="75"/>
      <c r="N205" s="75"/>
    </row>
    <row r="206" spans="4:14" ht="12.5">
      <c r="D206" s="75"/>
      <c r="E206" s="75"/>
      <c r="F206" s="75"/>
      <c r="G206" s="75"/>
      <c r="H206" s="75"/>
      <c r="I206" s="75"/>
      <c r="J206" s="75"/>
      <c r="K206" s="75"/>
      <c r="L206" s="75"/>
      <c r="M206" s="75"/>
      <c r="N206" s="75"/>
    </row>
    <row r="207" spans="4:14" ht="12.5">
      <c r="D207" s="75"/>
      <c r="E207" s="75"/>
      <c r="F207" s="75"/>
      <c r="G207" s="75"/>
      <c r="H207" s="75"/>
      <c r="I207" s="75"/>
      <c r="J207" s="75"/>
      <c r="K207" s="75"/>
      <c r="L207" s="75"/>
      <c r="M207" s="75"/>
      <c r="N207" s="75"/>
    </row>
    <row r="208" spans="4:14" ht="12.5">
      <c r="D208" s="75"/>
      <c r="E208" s="75"/>
      <c r="F208" s="75"/>
      <c r="G208" s="75"/>
      <c r="H208" s="75"/>
      <c r="I208" s="75"/>
      <c r="J208" s="75"/>
      <c r="K208" s="75"/>
      <c r="L208" s="75"/>
      <c r="M208" s="75"/>
      <c r="N208" s="75"/>
    </row>
    <row r="209" spans="4:14" ht="12.5">
      <c r="D209" s="75"/>
      <c r="E209" s="75"/>
      <c r="F209" s="75"/>
      <c r="G209" s="75"/>
      <c r="H209" s="75"/>
      <c r="I209" s="75"/>
      <c r="J209" s="75"/>
      <c r="K209" s="75"/>
      <c r="L209" s="75"/>
      <c r="M209" s="75"/>
      <c r="N209" s="75"/>
    </row>
    <row r="210" spans="4:14" ht="12.5">
      <c r="D210" s="75"/>
      <c r="E210" s="75"/>
      <c r="F210" s="75"/>
      <c r="G210" s="75"/>
      <c r="H210" s="75"/>
      <c r="I210" s="75"/>
      <c r="J210" s="75"/>
      <c r="K210" s="75"/>
      <c r="L210" s="75"/>
      <c r="M210" s="75"/>
      <c r="N210" s="75"/>
    </row>
    <row r="211" spans="4:14" ht="12.5">
      <c r="D211" s="75"/>
      <c r="E211" s="75"/>
      <c r="F211" s="75"/>
      <c r="G211" s="75"/>
      <c r="H211" s="75"/>
      <c r="I211" s="75"/>
      <c r="J211" s="75"/>
      <c r="K211" s="75"/>
      <c r="L211" s="75"/>
      <c r="M211" s="75"/>
      <c r="N211" s="75"/>
    </row>
    <row r="212" spans="4:14" ht="12.5">
      <c r="D212" s="75"/>
      <c r="E212" s="75"/>
      <c r="F212" s="75"/>
      <c r="G212" s="75"/>
      <c r="H212" s="75"/>
      <c r="I212" s="75"/>
      <c r="J212" s="75"/>
      <c r="K212" s="75"/>
      <c r="L212" s="75"/>
      <c r="M212" s="75"/>
      <c r="N212" s="75"/>
    </row>
    <row r="213" spans="4:14" ht="12.5">
      <c r="D213" s="75"/>
      <c r="E213" s="75"/>
      <c r="F213" s="75"/>
      <c r="G213" s="75"/>
      <c r="H213" s="75"/>
      <c r="I213" s="75"/>
      <c r="J213" s="75"/>
      <c r="K213" s="75"/>
      <c r="L213" s="75"/>
      <c r="M213" s="75"/>
      <c r="N213" s="75"/>
    </row>
    <row r="214" spans="4:14" ht="12.5">
      <c r="D214" s="75"/>
      <c r="E214" s="75"/>
      <c r="F214" s="75"/>
      <c r="G214" s="75"/>
      <c r="H214" s="75"/>
      <c r="I214" s="75"/>
      <c r="J214" s="75"/>
      <c r="K214" s="75"/>
      <c r="L214" s="75"/>
      <c r="M214" s="75"/>
      <c r="N214" s="75"/>
    </row>
    <row r="215" spans="4:14" ht="12.5">
      <c r="D215" s="75"/>
      <c r="E215" s="75"/>
      <c r="F215" s="75"/>
      <c r="G215" s="75"/>
      <c r="H215" s="75"/>
      <c r="I215" s="75"/>
      <c r="J215" s="75"/>
      <c r="K215" s="75"/>
      <c r="L215" s="75"/>
      <c r="M215" s="75"/>
      <c r="N215" s="75"/>
    </row>
    <row r="216" spans="4:14" ht="12.5">
      <c r="D216" s="75"/>
      <c r="E216" s="75"/>
      <c r="F216" s="75"/>
      <c r="G216" s="75"/>
      <c r="H216" s="75"/>
      <c r="I216" s="75"/>
      <c r="J216" s="75"/>
      <c r="K216" s="75"/>
      <c r="L216" s="75"/>
      <c r="M216" s="75"/>
      <c r="N216" s="75"/>
    </row>
    <row r="217" spans="4:14" ht="12.5">
      <c r="D217" s="75"/>
      <c r="E217" s="75"/>
      <c r="F217" s="75"/>
      <c r="G217" s="75"/>
      <c r="H217" s="75"/>
      <c r="I217" s="75"/>
      <c r="J217" s="75"/>
      <c r="K217" s="75"/>
      <c r="L217" s="75"/>
      <c r="M217" s="75"/>
      <c r="N217" s="75"/>
    </row>
    <row r="218" spans="4:14" ht="12.5">
      <c r="D218" s="75"/>
      <c r="E218" s="75"/>
      <c r="F218" s="75"/>
      <c r="G218" s="75"/>
      <c r="H218" s="75"/>
      <c r="I218" s="75"/>
      <c r="J218" s="75"/>
      <c r="K218" s="75"/>
      <c r="L218" s="75"/>
      <c r="M218" s="75"/>
      <c r="N218" s="75"/>
    </row>
    <row r="219" spans="4:14" ht="12.5">
      <c r="D219" s="75"/>
      <c r="E219" s="75"/>
      <c r="F219" s="75"/>
      <c r="G219" s="75"/>
      <c r="H219" s="75"/>
      <c r="I219" s="75"/>
      <c r="J219" s="75"/>
      <c r="K219" s="75"/>
      <c r="L219" s="75"/>
      <c r="M219" s="75"/>
      <c r="N219" s="75"/>
    </row>
    <row r="220" spans="4:14" ht="12.5">
      <c r="D220" s="75"/>
      <c r="E220" s="75"/>
      <c r="F220" s="75"/>
      <c r="G220" s="75"/>
      <c r="H220" s="75"/>
      <c r="I220" s="75"/>
      <c r="J220" s="75"/>
      <c r="K220" s="75"/>
      <c r="L220" s="75"/>
      <c r="M220" s="75"/>
      <c r="N220" s="75"/>
    </row>
    <row r="221" spans="4:14" ht="12.5">
      <c r="D221" s="75"/>
      <c r="E221" s="75"/>
      <c r="F221" s="75"/>
      <c r="G221" s="75"/>
      <c r="H221" s="75"/>
      <c r="I221" s="75"/>
      <c r="J221" s="75"/>
      <c r="K221" s="75"/>
      <c r="L221" s="75"/>
      <c r="M221" s="75"/>
      <c r="N221" s="75"/>
    </row>
    <row r="222" spans="4:14" ht="12.5">
      <c r="D222" s="75"/>
      <c r="E222" s="75"/>
      <c r="F222" s="75"/>
      <c r="G222" s="75"/>
      <c r="H222" s="75"/>
      <c r="I222" s="75"/>
      <c r="J222" s="75"/>
      <c r="K222" s="75"/>
      <c r="L222" s="75"/>
      <c r="M222" s="75"/>
      <c r="N222" s="75"/>
    </row>
    <row r="223" spans="4:14" ht="12.5">
      <c r="D223" s="75"/>
      <c r="E223" s="75"/>
      <c r="F223" s="75"/>
      <c r="G223" s="75"/>
      <c r="H223" s="75"/>
      <c r="I223" s="75"/>
      <c r="J223" s="75"/>
      <c r="K223" s="75"/>
      <c r="L223" s="75"/>
      <c r="M223" s="75"/>
      <c r="N223" s="75"/>
    </row>
    <row r="224" spans="4:14" ht="12.5">
      <c r="D224" s="75"/>
      <c r="E224" s="75"/>
      <c r="F224" s="75"/>
      <c r="G224" s="75"/>
      <c r="H224" s="75"/>
      <c r="I224" s="75"/>
      <c r="J224" s="75"/>
      <c r="K224" s="75"/>
      <c r="L224" s="75"/>
      <c r="M224" s="75"/>
      <c r="N224" s="75"/>
    </row>
    <row r="225" spans="4:14" ht="12.5">
      <c r="D225" s="75"/>
      <c r="E225" s="75"/>
      <c r="F225" s="75"/>
      <c r="G225" s="75"/>
      <c r="H225" s="75"/>
      <c r="I225" s="75"/>
      <c r="J225" s="75"/>
      <c r="K225" s="75"/>
      <c r="L225" s="75"/>
      <c r="M225" s="75"/>
      <c r="N225" s="75"/>
    </row>
    <row r="226" spans="4:14" ht="12.5">
      <c r="D226" s="75"/>
      <c r="E226" s="75"/>
      <c r="F226" s="75"/>
      <c r="G226" s="75"/>
      <c r="H226" s="75"/>
      <c r="I226" s="75"/>
      <c r="J226" s="75"/>
      <c r="K226" s="75"/>
      <c r="L226" s="75"/>
      <c r="M226" s="75"/>
      <c r="N226" s="75"/>
    </row>
    <row r="227" spans="4:14" ht="12.5">
      <c r="D227" s="75"/>
      <c r="E227" s="75"/>
      <c r="F227" s="75"/>
      <c r="G227" s="75"/>
      <c r="H227" s="75"/>
      <c r="I227" s="75"/>
      <c r="J227" s="75"/>
      <c r="K227" s="75"/>
      <c r="L227" s="75"/>
      <c r="M227" s="75"/>
      <c r="N227" s="75"/>
    </row>
    <row r="228" spans="4:14" ht="12.5">
      <c r="D228" s="75"/>
      <c r="E228" s="75"/>
      <c r="F228" s="75"/>
      <c r="G228" s="75"/>
      <c r="H228" s="75"/>
      <c r="I228" s="75"/>
      <c r="J228" s="75"/>
      <c r="K228" s="75"/>
      <c r="L228" s="75"/>
      <c r="M228" s="75"/>
      <c r="N228" s="75"/>
    </row>
    <row r="229" spans="4:14" ht="12.5">
      <c r="D229" s="75"/>
      <c r="E229" s="75"/>
      <c r="F229" s="75"/>
      <c r="G229" s="75"/>
      <c r="H229" s="75"/>
      <c r="I229" s="75"/>
      <c r="J229" s="75"/>
      <c r="K229" s="75"/>
      <c r="L229" s="75"/>
      <c r="M229" s="75"/>
      <c r="N229" s="75"/>
    </row>
    <row r="230" spans="4:14" ht="12.5">
      <c r="D230" s="75"/>
      <c r="E230" s="75"/>
      <c r="F230" s="75"/>
      <c r="G230" s="75"/>
      <c r="H230" s="75"/>
      <c r="I230" s="75"/>
      <c r="J230" s="75"/>
      <c r="K230" s="75"/>
      <c r="L230" s="75"/>
      <c r="M230" s="75"/>
      <c r="N230" s="75"/>
    </row>
    <row r="231" spans="4:14" ht="12.5">
      <c r="D231" s="75"/>
      <c r="E231" s="75"/>
      <c r="F231" s="75"/>
      <c r="G231" s="75"/>
      <c r="H231" s="75"/>
      <c r="I231" s="75"/>
      <c r="J231" s="75"/>
      <c r="K231" s="75"/>
      <c r="L231" s="75"/>
      <c r="M231" s="75"/>
      <c r="N231" s="75"/>
    </row>
    <row r="232" spans="4:14" ht="12.5">
      <c r="D232" s="75"/>
      <c r="E232" s="75"/>
      <c r="F232" s="75"/>
      <c r="G232" s="75"/>
      <c r="H232" s="75"/>
      <c r="I232" s="75"/>
      <c r="J232" s="75"/>
      <c r="K232" s="75"/>
      <c r="L232" s="75"/>
      <c r="M232" s="75"/>
      <c r="N232" s="75"/>
    </row>
    <row r="233" spans="4:14" ht="12.5">
      <c r="D233" s="75"/>
      <c r="E233" s="75"/>
      <c r="F233" s="75"/>
      <c r="G233" s="75"/>
      <c r="H233" s="75"/>
      <c r="I233" s="75"/>
      <c r="J233" s="75"/>
      <c r="K233" s="75"/>
      <c r="L233" s="75"/>
      <c r="M233" s="75"/>
      <c r="N233" s="75"/>
    </row>
    <row r="234" spans="4:14" ht="12.5">
      <c r="D234" s="75"/>
      <c r="E234" s="75"/>
      <c r="F234" s="75"/>
      <c r="G234" s="75"/>
      <c r="H234" s="75"/>
      <c r="I234" s="75"/>
      <c r="J234" s="75"/>
      <c r="K234" s="75"/>
      <c r="L234" s="75"/>
      <c r="M234" s="75"/>
      <c r="N234" s="75"/>
    </row>
    <row r="235" spans="4:14" ht="12.5">
      <c r="D235" s="75"/>
      <c r="E235" s="75"/>
      <c r="F235" s="75"/>
      <c r="G235" s="75"/>
      <c r="H235" s="75"/>
      <c r="I235" s="75"/>
      <c r="J235" s="75"/>
      <c r="K235" s="75"/>
      <c r="L235" s="75"/>
      <c r="M235" s="75"/>
      <c r="N235" s="75"/>
    </row>
    <row r="236" spans="4:14" ht="12.5">
      <c r="D236" s="75"/>
      <c r="E236" s="75"/>
      <c r="F236" s="75"/>
      <c r="G236" s="75"/>
      <c r="H236" s="75"/>
      <c r="I236" s="75"/>
      <c r="J236" s="75"/>
      <c r="K236" s="75"/>
      <c r="L236" s="75"/>
      <c r="M236" s="75"/>
      <c r="N236" s="75"/>
    </row>
    <row r="237" spans="4:14" ht="12.5">
      <c r="D237" s="75"/>
      <c r="E237" s="75"/>
      <c r="F237" s="75"/>
      <c r="G237" s="75"/>
      <c r="H237" s="75"/>
      <c r="I237" s="75"/>
      <c r="J237" s="75"/>
      <c r="K237" s="75"/>
      <c r="L237" s="75"/>
      <c r="M237" s="75"/>
      <c r="N237" s="75"/>
    </row>
    <row r="238" spans="4:14" ht="12.5">
      <c r="D238" s="75"/>
      <c r="E238" s="75"/>
      <c r="F238" s="75"/>
      <c r="G238" s="75"/>
      <c r="H238" s="75"/>
      <c r="I238" s="75"/>
      <c r="J238" s="75"/>
      <c r="K238" s="75"/>
      <c r="L238" s="75"/>
      <c r="M238" s="75"/>
      <c r="N238" s="75"/>
    </row>
    <row r="239" spans="4:14" ht="12.5">
      <c r="D239" s="75"/>
      <c r="E239" s="75"/>
      <c r="F239" s="75"/>
      <c r="G239" s="75"/>
      <c r="H239" s="75"/>
      <c r="I239" s="75"/>
      <c r="J239" s="75"/>
      <c r="K239" s="75"/>
      <c r="L239" s="75"/>
      <c r="M239" s="75"/>
      <c r="N239" s="75"/>
    </row>
    <row r="240" spans="4:14" ht="12.5">
      <c r="D240" s="75"/>
      <c r="E240" s="75"/>
      <c r="F240" s="75"/>
      <c r="G240" s="75"/>
      <c r="H240" s="75"/>
      <c r="I240" s="75"/>
      <c r="J240" s="75"/>
      <c r="K240" s="75"/>
      <c r="L240" s="75"/>
      <c r="M240" s="75"/>
      <c r="N240" s="75"/>
    </row>
    <row r="241" spans="4:14" ht="12.5">
      <c r="D241" s="75"/>
      <c r="E241" s="75"/>
      <c r="F241" s="75"/>
      <c r="G241" s="75"/>
      <c r="H241" s="75"/>
      <c r="I241" s="75"/>
      <c r="J241" s="75"/>
      <c r="K241" s="75"/>
      <c r="L241" s="75"/>
      <c r="M241" s="75"/>
      <c r="N241" s="75"/>
    </row>
    <row r="242" spans="4:14" ht="12.5">
      <c r="D242" s="75"/>
      <c r="E242" s="75"/>
      <c r="F242" s="75"/>
      <c r="G242" s="75"/>
      <c r="H242" s="75"/>
      <c r="I242" s="75"/>
      <c r="J242" s="75"/>
      <c r="K242" s="75"/>
      <c r="L242" s="75"/>
      <c r="M242" s="75"/>
      <c r="N242" s="75"/>
    </row>
    <row r="243" spans="4:14" ht="12.5">
      <c r="D243" s="75"/>
      <c r="E243" s="75"/>
      <c r="F243" s="75"/>
      <c r="G243" s="75"/>
      <c r="H243" s="75"/>
      <c r="I243" s="75"/>
      <c r="J243" s="75"/>
      <c r="K243" s="75"/>
      <c r="L243" s="75"/>
      <c r="M243" s="75"/>
      <c r="N243" s="75"/>
    </row>
    <row r="244" spans="4:14" ht="12.5">
      <c r="D244" s="75"/>
      <c r="E244" s="75"/>
      <c r="F244" s="75"/>
      <c r="G244" s="75"/>
      <c r="H244" s="75"/>
      <c r="I244" s="75"/>
      <c r="J244" s="75"/>
      <c r="K244" s="75"/>
      <c r="L244" s="75"/>
      <c r="M244" s="75"/>
      <c r="N244" s="75"/>
    </row>
    <row r="245" spans="4:14" ht="12.5">
      <c r="D245" s="75"/>
      <c r="E245" s="75"/>
      <c r="F245" s="75"/>
      <c r="G245" s="75"/>
      <c r="H245" s="75"/>
      <c r="I245" s="75"/>
      <c r="J245" s="75"/>
      <c r="K245" s="75"/>
      <c r="L245" s="75"/>
      <c r="M245" s="75"/>
      <c r="N245" s="75"/>
    </row>
    <row r="246" spans="4:14" ht="12.5">
      <c r="D246" s="75"/>
      <c r="E246" s="75"/>
      <c r="F246" s="75"/>
      <c r="G246" s="75"/>
      <c r="H246" s="75"/>
      <c r="I246" s="75"/>
      <c r="J246" s="75"/>
      <c r="K246" s="75"/>
      <c r="L246" s="75"/>
      <c r="M246" s="75"/>
      <c r="N246" s="75"/>
    </row>
    <row r="247" spans="4:14" ht="12.5">
      <c r="D247" s="75"/>
      <c r="E247" s="75"/>
      <c r="F247" s="75"/>
      <c r="G247" s="75"/>
      <c r="H247" s="75"/>
      <c r="I247" s="75"/>
      <c r="J247" s="75"/>
      <c r="K247" s="75"/>
      <c r="L247" s="75"/>
      <c r="M247" s="75"/>
      <c r="N247" s="75"/>
    </row>
    <row r="248" spans="4:14" ht="12.5">
      <c r="D248" s="75"/>
      <c r="E248" s="75"/>
      <c r="F248" s="75"/>
      <c r="G248" s="75"/>
      <c r="H248" s="75"/>
      <c r="I248" s="75"/>
      <c r="J248" s="75"/>
      <c r="K248" s="75"/>
      <c r="L248" s="75"/>
      <c r="M248" s="75"/>
      <c r="N248" s="75"/>
    </row>
    <row r="249" spans="4:14" ht="12.5">
      <c r="D249" s="75"/>
      <c r="E249" s="75"/>
      <c r="F249" s="75"/>
      <c r="G249" s="75"/>
      <c r="H249" s="75"/>
      <c r="I249" s="75"/>
      <c r="J249" s="75"/>
      <c r="K249" s="75"/>
      <c r="L249" s="75"/>
      <c r="M249" s="75"/>
      <c r="N249" s="75"/>
    </row>
    <row r="250" spans="4:14" ht="12.5">
      <c r="D250" s="75"/>
      <c r="E250" s="75"/>
      <c r="F250" s="75"/>
      <c r="G250" s="75"/>
      <c r="H250" s="75"/>
      <c r="I250" s="75"/>
      <c r="J250" s="75"/>
      <c r="K250" s="75"/>
      <c r="L250" s="75"/>
      <c r="M250" s="75"/>
      <c r="N250" s="75"/>
    </row>
    <row r="251" spans="4:14" ht="12.5">
      <c r="D251" s="75"/>
      <c r="E251" s="75"/>
      <c r="F251" s="75"/>
      <c r="G251" s="75"/>
      <c r="H251" s="75"/>
      <c r="I251" s="75"/>
      <c r="J251" s="75"/>
      <c r="K251" s="75"/>
      <c r="L251" s="75"/>
      <c r="M251" s="75"/>
      <c r="N251" s="75"/>
    </row>
    <row r="252" spans="4:14" ht="12.5">
      <c r="D252" s="75"/>
      <c r="E252" s="75"/>
      <c r="F252" s="75"/>
      <c r="G252" s="75"/>
      <c r="H252" s="75"/>
      <c r="I252" s="75"/>
      <c r="J252" s="75"/>
      <c r="K252" s="75"/>
      <c r="L252" s="75"/>
      <c r="M252" s="75"/>
      <c r="N252" s="75"/>
    </row>
    <row r="253" spans="4:14" ht="12.5">
      <c r="D253" s="75"/>
      <c r="E253" s="75"/>
      <c r="F253" s="75"/>
      <c r="G253" s="75"/>
      <c r="H253" s="75"/>
      <c r="I253" s="75"/>
      <c r="J253" s="75"/>
      <c r="K253" s="75"/>
      <c r="L253" s="75"/>
      <c r="M253" s="75"/>
      <c r="N253" s="75"/>
    </row>
    <row r="254" spans="4:14" ht="12.5">
      <c r="D254" s="75"/>
      <c r="E254" s="75"/>
      <c r="F254" s="75"/>
      <c r="G254" s="75"/>
      <c r="H254" s="75"/>
      <c r="I254" s="75"/>
      <c r="J254" s="75"/>
      <c r="K254" s="75"/>
      <c r="L254" s="75"/>
      <c r="M254" s="75"/>
      <c r="N254" s="75"/>
    </row>
    <row r="255" spans="4:14" ht="12.5">
      <c r="D255" s="75"/>
      <c r="E255" s="75"/>
      <c r="F255" s="75"/>
      <c r="G255" s="75"/>
      <c r="H255" s="75"/>
      <c r="I255" s="75"/>
      <c r="J255" s="75"/>
      <c r="K255" s="75"/>
      <c r="L255" s="75"/>
      <c r="M255" s="75"/>
      <c r="N255" s="75"/>
    </row>
    <row r="256" spans="4:14" ht="12.5">
      <c r="D256" s="75"/>
      <c r="E256" s="75"/>
      <c r="F256" s="75"/>
      <c r="G256" s="75"/>
      <c r="H256" s="75"/>
      <c r="I256" s="75"/>
      <c r="J256" s="75"/>
      <c r="K256" s="75"/>
      <c r="L256" s="75"/>
      <c r="M256" s="75"/>
      <c r="N256" s="75"/>
    </row>
    <row r="257" spans="4:14" ht="12.5">
      <c r="D257" s="75"/>
      <c r="E257" s="75"/>
      <c r="F257" s="75"/>
      <c r="G257" s="75"/>
      <c r="H257" s="75"/>
      <c r="I257" s="75"/>
      <c r="J257" s="75"/>
      <c r="K257" s="75"/>
      <c r="L257" s="75"/>
      <c r="M257" s="75"/>
      <c r="N257" s="75"/>
    </row>
    <row r="258" spans="4:14" ht="12.5">
      <c r="D258" s="75"/>
      <c r="E258" s="75"/>
      <c r="F258" s="75"/>
      <c r="G258" s="75"/>
      <c r="H258" s="75"/>
      <c r="I258" s="75"/>
      <c r="J258" s="75"/>
      <c r="K258" s="75"/>
      <c r="L258" s="75"/>
      <c r="M258" s="75"/>
      <c r="N258" s="75"/>
    </row>
    <row r="259" spans="4:14" ht="12.5">
      <c r="D259" s="75"/>
      <c r="E259" s="75"/>
      <c r="F259" s="75"/>
      <c r="G259" s="75"/>
      <c r="H259" s="75"/>
      <c r="I259" s="75"/>
      <c r="J259" s="75"/>
      <c r="K259" s="75"/>
      <c r="L259" s="75"/>
      <c r="M259" s="75"/>
      <c r="N259" s="75"/>
    </row>
    <row r="260" spans="4:14" ht="12.5">
      <c r="D260" s="75"/>
      <c r="E260" s="75"/>
      <c r="F260" s="75"/>
      <c r="G260" s="75"/>
      <c r="H260" s="75"/>
      <c r="I260" s="75"/>
      <c r="J260" s="75"/>
      <c r="K260" s="75"/>
      <c r="L260" s="75"/>
      <c r="M260" s="75"/>
      <c r="N260" s="75"/>
    </row>
    <row r="261" spans="4:14" ht="12.5">
      <c r="D261" s="75"/>
      <c r="E261" s="75"/>
      <c r="F261" s="75"/>
      <c r="G261" s="75"/>
      <c r="H261" s="75"/>
      <c r="I261" s="75"/>
      <c r="J261" s="75"/>
      <c r="K261" s="75"/>
      <c r="L261" s="75"/>
      <c r="M261" s="75"/>
      <c r="N261" s="75"/>
    </row>
    <row r="262" spans="4:14" ht="12.5">
      <c r="D262" s="75"/>
      <c r="E262" s="75"/>
      <c r="F262" s="75"/>
      <c r="G262" s="75"/>
      <c r="H262" s="75"/>
      <c r="I262" s="75"/>
      <c r="J262" s="75"/>
      <c r="K262" s="75"/>
      <c r="L262" s="75"/>
      <c r="M262" s="75"/>
      <c r="N262" s="75"/>
    </row>
    <row r="263" spans="4:14" ht="12.5">
      <c r="D263" s="75"/>
      <c r="E263" s="75"/>
      <c r="F263" s="75"/>
      <c r="G263" s="75"/>
      <c r="H263" s="75"/>
      <c r="I263" s="75"/>
      <c r="J263" s="75"/>
      <c r="K263" s="75"/>
      <c r="L263" s="75"/>
      <c r="M263" s="75"/>
      <c r="N263" s="75"/>
    </row>
    <row r="264" spans="4:14" ht="12.5">
      <c r="D264" s="75"/>
      <c r="E264" s="75"/>
      <c r="F264" s="75"/>
      <c r="G264" s="75"/>
      <c r="H264" s="75"/>
      <c r="I264" s="75"/>
      <c r="J264" s="75"/>
      <c r="K264" s="75"/>
      <c r="L264" s="75"/>
      <c r="M264" s="75"/>
      <c r="N264" s="75"/>
    </row>
    <row r="265" spans="4:14" ht="12.5">
      <c r="D265" s="75"/>
      <c r="E265" s="75"/>
      <c r="F265" s="75"/>
      <c r="G265" s="75"/>
      <c r="H265" s="75"/>
      <c r="I265" s="75"/>
      <c r="J265" s="75"/>
      <c r="K265" s="75"/>
      <c r="L265" s="75"/>
      <c r="M265" s="75"/>
      <c r="N265" s="75"/>
    </row>
    <row r="266" spans="4:14" ht="12.5">
      <c r="D266" s="75"/>
      <c r="E266" s="75"/>
      <c r="F266" s="75"/>
      <c r="G266" s="75"/>
      <c r="H266" s="75"/>
      <c r="I266" s="75"/>
      <c r="J266" s="75"/>
      <c r="K266" s="75"/>
      <c r="L266" s="75"/>
      <c r="M266" s="75"/>
      <c r="N266" s="75"/>
    </row>
    <row r="267" spans="4:14" ht="12.5">
      <c r="D267" s="75"/>
      <c r="E267" s="75"/>
      <c r="F267" s="75"/>
      <c r="G267" s="75"/>
      <c r="H267" s="75"/>
      <c r="I267" s="75"/>
      <c r="J267" s="75"/>
      <c r="K267" s="75"/>
      <c r="L267" s="75"/>
      <c r="M267" s="75"/>
      <c r="N267" s="75"/>
    </row>
    <row r="268" spans="4:14" ht="12.5">
      <c r="D268" s="75"/>
      <c r="E268" s="75"/>
      <c r="F268" s="75"/>
      <c r="G268" s="75"/>
      <c r="H268" s="75"/>
      <c r="I268" s="75"/>
      <c r="J268" s="75"/>
      <c r="K268" s="75"/>
      <c r="L268" s="75"/>
      <c r="M268" s="75"/>
      <c r="N268" s="75"/>
    </row>
    <row r="269" spans="4:14" ht="12.5">
      <c r="D269" s="75"/>
      <c r="E269" s="75"/>
      <c r="F269" s="75"/>
      <c r="G269" s="75"/>
      <c r="H269" s="75"/>
      <c r="I269" s="75"/>
      <c r="J269" s="75"/>
      <c r="K269" s="75"/>
      <c r="L269" s="75"/>
      <c r="M269" s="75"/>
      <c r="N269" s="75"/>
    </row>
    <row r="270" spans="4:14" ht="12.5">
      <c r="D270" s="75"/>
      <c r="E270" s="75"/>
      <c r="F270" s="75"/>
      <c r="G270" s="75"/>
      <c r="H270" s="75"/>
      <c r="I270" s="75"/>
      <c r="J270" s="75"/>
      <c r="K270" s="75"/>
      <c r="L270" s="75"/>
      <c r="M270" s="75"/>
      <c r="N270" s="75"/>
    </row>
    <row r="271" spans="4:14" ht="12.5">
      <c r="D271" s="75"/>
      <c r="E271" s="75"/>
      <c r="F271" s="75"/>
      <c r="G271" s="75"/>
      <c r="H271" s="75"/>
      <c r="I271" s="75"/>
      <c r="J271" s="75"/>
      <c r="K271" s="75"/>
      <c r="L271" s="75"/>
      <c r="M271" s="75"/>
      <c r="N271" s="75"/>
    </row>
    <row r="272" spans="4:14" ht="12.5">
      <c r="D272" s="75"/>
      <c r="E272" s="75"/>
      <c r="F272" s="75"/>
      <c r="G272" s="75"/>
      <c r="H272" s="75"/>
      <c r="I272" s="75"/>
      <c r="J272" s="75"/>
      <c r="K272" s="75"/>
      <c r="L272" s="75"/>
      <c r="M272" s="75"/>
      <c r="N272" s="75"/>
    </row>
    <row r="273" spans="4:14" ht="12.5">
      <c r="D273" s="75"/>
      <c r="E273" s="75"/>
      <c r="F273" s="75"/>
      <c r="G273" s="75"/>
      <c r="H273" s="75"/>
      <c r="I273" s="75"/>
      <c r="J273" s="75"/>
      <c r="K273" s="75"/>
      <c r="L273" s="75"/>
      <c r="M273" s="75"/>
      <c r="N273" s="75"/>
    </row>
    <row r="274" spans="4:14" ht="12.5">
      <c r="D274" s="75"/>
      <c r="E274" s="75"/>
      <c r="F274" s="75"/>
      <c r="G274" s="75"/>
      <c r="H274" s="75"/>
      <c r="I274" s="75"/>
      <c r="J274" s="75"/>
      <c r="K274" s="75"/>
      <c r="L274" s="75"/>
      <c r="M274" s="75"/>
      <c r="N274" s="75"/>
    </row>
    <row r="275" spans="4:14" ht="12.5">
      <c r="D275" s="75"/>
      <c r="E275" s="75"/>
      <c r="F275" s="75"/>
      <c r="G275" s="75"/>
      <c r="H275" s="75"/>
      <c r="I275" s="75"/>
      <c r="J275" s="75"/>
      <c r="K275" s="75"/>
      <c r="L275" s="75"/>
      <c r="M275" s="75"/>
      <c r="N275" s="75"/>
    </row>
    <row r="276" spans="4:14" ht="12.5">
      <c r="D276" s="75"/>
      <c r="E276" s="75"/>
      <c r="F276" s="75"/>
      <c r="G276" s="75"/>
      <c r="H276" s="75"/>
      <c r="I276" s="75"/>
      <c r="J276" s="75"/>
      <c r="K276" s="75"/>
      <c r="L276" s="75"/>
      <c r="M276" s="75"/>
      <c r="N276" s="75"/>
    </row>
    <row r="277" spans="4:14" ht="12.5">
      <c r="D277" s="75"/>
      <c r="E277" s="75"/>
      <c r="F277" s="75"/>
      <c r="G277" s="75"/>
      <c r="H277" s="75"/>
      <c r="I277" s="75"/>
      <c r="J277" s="75"/>
      <c r="K277" s="75"/>
      <c r="L277" s="75"/>
      <c r="M277" s="75"/>
      <c r="N277" s="75"/>
    </row>
    <row r="278" spans="4:14" ht="12.5">
      <c r="D278" s="75"/>
      <c r="E278" s="75"/>
      <c r="F278" s="75"/>
      <c r="G278" s="75"/>
      <c r="H278" s="75"/>
      <c r="I278" s="75"/>
      <c r="J278" s="75"/>
      <c r="K278" s="75"/>
      <c r="L278" s="75"/>
      <c r="M278" s="75"/>
      <c r="N278" s="75"/>
    </row>
    <row r="279" spans="4:14" ht="12.5">
      <c r="D279" s="75"/>
      <c r="E279" s="75"/>
      <c r="F279" s="75"/>
      <c r="G279" s="75"/>
      <c r="H279" s="75"/>
      <c r="I279" s="75"/>
      <c r="J279" s="75"/>
      <c r="K279" s="75"/>
      <c r="L279" s="75"/>
      <c r="M279" s="75"/>
      <c r="N279" s="75"/>
    </row>
    <row r="280" spans="4:14" ht="12.5">
      <c r="D280" s="75"/>
      <c r="E280" s="75"/>
      <c r="F280" s="75"/>
      <c r="G280" s="75"/>
      <c r="H280" s="75"/>
      <c r="I280" s="75"/>
      <c r="J280" s="75"/>
      <c r="K280" s="75"/>
      <c r="L280" s="75"/>
      <c r="M280" s="75"/>
      <c r="N280" s="75"/>
    </row>
    <row r="281" spans="4:14" ht="12.5">
      <c r="D281" s="75"/>
      <c r="E281" s="75"/>
      <c r="F281" s="75"/>
      <c r="G281" s="75"/>
      <c r="H281" s="75"/>
      <c r="I281" s="75"/>
      <c r="J281" s="75"/>
      <c r="K281" s="75"/>
      <c r="L281" s="75"/>
      <c r="M281" s="75"/>
      <c r="N281" s="75"/>
    </row>
    <row r="282" spans="4:14" ht="12.5">
      <c r="D282" s="75"/>
      <c r="E282" s="75"/>
      <c r="F282" s="75"/>
      <c r="G282" s="75"/>
      <c r="H282" s="75"/>
      <c r="I282" s="75"/>
      <c r="J282" s="75"/>
      <c r="K282" s="75"/>
      <c r="L282" s="75"/>
      <c r="M282" s="75"/>
      <c r="N282" s="75"/>
    </row>
    <row r="283" spans="4:14" ht="12.5">
      <c r="D283" s="75"/>
      <c r="E283" s="75"/>
      <c r="F283" s="75"/>
      <c r="G283" s="75"/>
      <c r="H283" s="75"/>
      <c r="I283" s="75"/>
      <c r="J283" s="75"/>
      <c r="K283" s="75"/>
      <c r="L283" s="75"/>
      <c r="M283" s="75"/>
      <c r="N283" s="75"/>
    </row>
    <row r="284" spans="4:14" ht="12.5">
      <c r="D284" s="75"/>
      <c r="E284" s="75"/>
      <c r="F284" s="75"/>
      <c r="G284" s="75"/>
      <c r="H284" s="75"/>
      <c r="I284" s="75"/>
      <c r="J284" s="75"/>
      <c r="K284" s="75"/>
      <c r="L284" s="75"/>
      <c r="M284" s="75"/>
      <c r="N284" s="75"/>
    </row>
    <row r="285" spans="4:14" ht="12.5">
      <c r="D285" s="75"/>
      <c r="E285" s="75"/>
      <c r="F285" s="75"/>
      <c r="G285" s="75"/>
      <c r="H285" s="75"/>
      <c r="I285" s="75"/>
      <c r="J285" s="75"/>
      <c r="K285" s="75"/>
      <c r="L285" s="75"/>
      <c r="M285" s="75"/>
      <c r="N285" s="75"/>
    </row>
    <row r="286" spans="4:14" ht="12.5">
      <c r="D286" s="75"/>
      <c r="E286" s="75"/>
      <c r="F286" s="75"/>
      <c r="G286" s="75"/>
      <c r="H286" s="75"/>
      <c r="I286" s="75"/>
      <c r="J286" s="75"/>
      <c r="K286" s="75"/>
      <c r="L286" s="75"/>
      <c r="M286" s="75"/>
      <c r="N286" s="75"/>
    </row>
    <row r="287" spans="4:14" ht="12.5">
      <c r="D287" s="75"/>
      <c r="E287" s="75"/>
      <c r="F287" s="75"/>
      <c r="G287" s="75"/>
      <c r="H287" s="75"/>
      <c r="I287" s="75"/>
      <c r="J287" s="75"/>
      <c r="K287" s="75"/>
      <c r="L287" s="75"/>
      <c r="M287" s="75"/>
      <c r="N287" s="75"/>
    </row>
    <row r="288" spans="4:14" ht="12.5">
      <c r="D288" s="75"/>
      <c r="E288" s="75"/>
      <c r="F288" s="75"/>
      <c r="G288" s="75"/>
      <c r="H288" s="75"/>
      <c r="I288" s="75"/>
      <c r="J288" s="75"/>
      <c r="K288" s="75"/>
      <c r="L288" s="75"/>
      <c r="M288" s="75"/>
      <c r="N288" s="75"/>
    </row>
    <row r="289" spans="4:14" ht="12.5">
      <c r="D289" s="75"/>
      <c r="E289" s="75"/>
      <c r="F289" s="75"/>
      <c r="G289" s="75"/>
      <c r="H289" s="75"/>
      <c r="I289" s="75"/>
      <c r="J289" s="75"/>
      <c r="K289" s="75"/>
      <c r="L289" s="75"/>
      <c r="M289" s="75"/>
      <c r="N289" s="75"/>
    </row>
    <row r="290" spans="4:14" ht="12.5">
      <c r="D290" s="75"/>
      <c r="E290" s="75"/>
      <c r="F290" s="75"/>
      <c r="G290" s="75"/>
      <c r="H290" s="75"/>
      <c r="I290" s="75"/>
      <c r="J290" s="75"/>
      <c r="K290" s="75"/>
      <c r="L290" s="75"/>
      <c r="M290" s="75"/>
      <c r="N290" s="75"/>
    </row>
    <row r="291" spans="4:14" ht="12.5">
      <c r="D291" s="75"/>
      <c r="E291" s="75"/>
      <c r="F291" s="75"/>
      <c r="G291" s="75"/>
      <c r="H291" s="75"/>
      <c r="I291" s="75"/>
      <c r="J291" s="75"/>
      <c r="K291" s="75"/>
      <c r="L291" s="75"/>
      <c r="M291" s="75"/>
      <c r="N291" s="75"/>
    </row>
    <row r="292" spans="4:14" ht="12.5">
      <c r="D292" s="75"/>
      <c r="E292" s="75"/>
      <c r="F292" s="75"/>
      <c r="G292" s="75"/>
      <c r="H292" s="75"/>
      <c r="I292" s="75"/>
      <c r="J292" s="75"/>
      <c r="K292" s="75"/>
      <c r="L292" s="75"/>
      <c r="M292" s="75"/>
      <c r="N292" s="75"/>
    </row>
    <row r="293" spans="4:14" ht="12.5">
      <c r="D293" s="75"/>
      <c r="E293" s="75"/>
      <c r="F293" s="75"/>
      <c r="G293" s="75"/>
      <c r="H293" s="75"/>
      <c r="I293" s="75"/>
      <c r="J293" s="75"/>
      <c r="K293" s="75"/>
      <c r="L293" s="75"/>
      <c r="M293" s="75"/>
      <c r="N293" s="75"/>
    </row>
    <row r="294" spans="4:14" ht="12.5">
      <c r="D294" s="75"/>
      <c r="E294" s="75"/>
      <c r="F294" s="75"/>
      <c r="G294" s="75"/>
      <c r="H294" s="75"/>
      <c r="I294" s="75"/>
      <c r="J294" s="75"/>
      <c r="K294" s="75"/>
      <c r="L294" s="75"/>
      <c r="M294" s="75"/>
      <c r="N294" s="75"/>
    </row>
    <row r="295" spans="4:14" ht="12.5">
      <c r="D295" s="75"/>
      <c r="E295" s="75"/>
      <c r="F295" s="75"/>
      <c r="G295" s="75"/>
      <c r="H295" s="75"/>
      <c r="I295" s="75"/>
      <c r="J295" s="75"/>
      <c r="K295" s="75"/>
      <c r="L295" s="75"/>
      <c r="M295" s="75"/>
      <c r="N295" s="75"/>
    </row>
    <row r="296" spans="4:14" ht="12.5">
      <c r="D296" s="75"/>
      <c r="E296" s="75"/>
      <c r="F296" s="75"/>
      <c r="G296" s="75"/>
      <c r="H296" s="75"/>
      <c r="I296" s="75"/>
      <c r="J296" s="75"/>
      <c r="K296" s="75"/>
      <c r="L296" s="75"/>
      <c r="M296" s="75"/>
      <c r="N296" s="75"/>
    </row>
    <row r="297" spans="4:14" ht="12.5">
      <c r="D297" s="75"/>
      <c r="E297" s="75"/>
      <c r="F297" s="75"/>
      <c r="G297" s="75"/>
      <c r="H297" s="75"/>
      <c r="I297" s="75"/>
      <c r="J297" s="75"/>
      <c r="K297" s="75"/>
      <c r="L297" s="75"/>
      <c r="M297" s="75"/>
      <c r="N297" s="75"/>
    </row>
    <row r="298" spans="4:14" ht="12.5">
      <c r="D298" s="75"/>
      <c r="E298" s="75"/>
      <c r="F298" s="75"/>
      <c r="G298" s="75"/>
      <c r="H298" s="75"/>
      <c r="I298" s="75"/>
      <c r="J298" s="75"/>
      <c r="K298" s="75"/>
      <c r="L298" s="75"/>
      <c r="M298" s="75"/>
      <c r="N298" s="75"/>
    </row>
    <row r="299" spans="4:14" ht="12.5">
      <c r="D299" s="75"/>
      <c r="E299" s="75"/>
      <c r="F299" s="75"/>
      <c r="G299" s="75"/>
      <c r="H299" s="75"/>
      <c r="I299" s="75"/>
      <c r="J299" s="75"/>
      <c r="K299" s="75"/>
      <c r="L299" s="75"/>
      <c r="M299" s="75"/>
      <c r="N299" s="75"/>
    </row>
    <row r="300" spans="4:14" ht="12.5">
      <c r="D300" s="75"/>
      <c r="E300" s="75"/>
      <c r="F300" s="75"/>
      <c r="G300" s="75"/>
      <c r="H300" s="75"/>
      <c r="I300" s="75"/>
      <c r="J300" s="75"/>
      <c r="K300" s="75"/>
      <c r="L300" s="75"/>
      <c r="M300" s="75"/>
      <c r="N300" s="75"/>
    </row>
    <row r="301" spans="4:14" ht="12.5">
      <c r="D301" s="75"/>
      <c r="E301" s="75"/>
      <c r="F301" s="75"/>
      <c r="G301" s="75"/>
      <c r="H301" s="75"/>
      <c r="I301" s="75"/>
      <c r="J301" s="75"/>
      <c r="K301" s="75"/>
      <c r="L301" s="75"/>
      <c r="M301" s="75"/>
      <c r="N301" s="75"/>
    </row>
    <row r="302" spans="4:14" ht="12.5">
      <c r="D302" s="75"/>
      <c r="E302" s="75"/>
      <c r="F302" s="75"/>
      <c r="G302" s="75"/>
      <c r="H302" s="75"/>
      <c r="I302" s="75"/>
      <c r="J302" s="75"/>
      <c r="K302" s="75"/>
      <c r="L302" s="75"/>
      <c r="M302" s="75"/>
      <c r="N302" s="75"/>
    </row>
    <row r="303" spans="4:14" ht="12.5">
      <c r="D303" s="75"/>
      <c r="E303" s="75"/>
      <c r="F303" s="75"/>
      <c r="G303" s="75"/>
      <c r="H303" s="75"/>
      <c r="I303" s="75"/>
      <c r="J303" s="75"/>
      <c r="K303" s="75"/>
      <c r="L303" s="75"/>
      <c r="M303" s="75"/>
      <c r="N303" s="75"/>
    </row>
    <row r="304" spans="4:14" ht="12.5">
      <c r="D304" s="75"/>
      <c r="E304" s="75"/>
      <c r="F304" s="75"/>
      <c r="G304" s="75"/>
      <c r="H304" s="75"/>
      <c r="I304" s="75"/>
      <c r="J304" s="75"/>
      <c r="K304" s="75"/>
      <c r="L304" s="75"/>
      <c r="M304" s="75"/>
      <c r="N304" s="75"/>
    </row>
    <row r="305" spans="4:14" ht="12.5">
      <c r="D305" s="75"/>
      <c r="E305" s="75"/>
      <c r="F305" s="75"/>
      <c r="G305" s="75"/>
      <c r="H305" s="75"/>
      <c r="I305" s="75"/>
      <c r="J305" s="75"/>
      <c r="K305" s="75"/>
      <c r="L305" s="75"/>
      <c r="M305" s="75"/>
      <c r="N305" s="75"/>
    </row>
    <row r="306" spans="4:14" ht="12.5">
      <c r="D306" s="75"/>
      <c r="E306" s="75"/>
      <c r="F306" s="75"/>
      <c r="G306" s="75"/>
      <c r="H306" s="75"/>
      <c r="I306" s="75"/>
      <c r="J306" s="75"/>
      <c r="K306" s="75"/>
      <c r="L306" s="75"/>
      <c r="M306" s="75"/>
      <c r="N306" s="75"/>
    </row>
    <row r="307" spans="4:14" ht="12.5">
      <c r="D307" s="75"/>
      <c r="E307" s="75"/>
      <c r="F307" s="75"/>
      <c r="G307" s="75"/>
      <c r="H307" s="75"/>
      <c r="I307" s="75"/>
      <c r="J307" s="75"/>
      <c r="K307" s="75"/>
      <c r="L307" s="75"/>
      <c r="M307" s="75"/>
      <c r="N307" s="75"/>
    </row>
    <row r="308" spans="4:14" ht="12.5">
      <c r="D308" s="75"/>
      <c r="E308" s="75"/>
      <c r="F308" s="75"/>
      <c r="G308" s="75"/>
      <c r="H308" s="75"/>
      <c r="I308" s="75"/>
      <c r="J308" s="75"/>
      <c r="K308" s="75"/>
      <c r="L308" s="75"/>
      <c r="M308" s="75"/>
      <c r="N308" s="75"/>
    </row>
    <row r="309" spans="4:14" ht="12.5">
      <c r="D309" s="75"/>
      <c r="E309" s="75"/>
      <c r="F309" s="75"/>
      <c r="G309" s="75"/>
      <c r="H309" s="75"/>
      <c r="I309" s="75"/>
      <c r="J309" s="75"/>
      <c r="K309" s="75"/>
      <c r="L309" s="75"/>
      <c r="M309" s="75"/>
      <c r="N309" s="75"/>
    </row>
    <row r="310" spans="4:14" ht="12.5">
      <c r="D310" s="75"/>
      <c r="E310" s="75"/>
      <c r="F310" s="75"/>
      <c r="G310" s="75"/>
      <c r="H310" s="75"/>
      <c r="I310" s="75"/>
      <c r="J310" s="75"/>
      <c r="K310" s="75"/>
      <c r="L310" s="75"/>
      <c r="M310" s="75"/>
      <c r="N310" s="75"/>
    </row>
    <row r="311" spans="4:14" ht="12.5">
      <c r="D311" s="75"/>
      <c r="E311" s="75"/>
      <c r="F311" s="75"/>
      <c r="G311" s="75"/>
      <c r="H311" s="75"/>
      <c r="I311" s="75"/>
      <c r="J311" s="75"/>
      <c r="K311" s="75"/>
      <c r="L311" s="75"/>
      <c r="M311" s="75"/>
      <c r="N311" s="75"/>
    </row>
    <row r="312" spans="4:14" ht="12.5">
      <c r="D312" s="75"/>
      <c r="E312" s="75"/>
      <c r="F312" s="75"/>
      <c r="G312" s="75"/>
      <c r="H312" s="75"/>
      <c r="I312" s="75"/>
      <c r="J312" s="75"/>
      <c r="K312" s="75"/>
      <c r="L312" s="75"/>
      <c r="M312" s="75"/>
      <c r="N312" s="75"/>
    </row>
    <row r="313" spans="4:14" ht="12.5">
      <c r="D313" s="75"/>
      <c r="E313" s="75"/>
      <c r="F313" s="75"/>
      <c r="G313" s="75"/>
      <c r="H313" s="75"/>
      <c r="I313" s="75"/>
      <c r="J313" s="75"/>
      <c r="K313" s="75"/>
      <c r="L313" s="75"/>
      <c r="M313" s="75"/>
      <c r="N313" s="75"/>
    </row>
    <row r="314" spans="4:14" ht="12.5">
      <c r="D314" s="75"/>
      <c r="E314" s="75"/>
      <c r="F314" s="75"/>
      <c r="G314" s="75"/>
      <c r="H314" s="75"/>
      <c r="I314" s="75"/>
      <c r="J314" s="75"/>
      <c r="K314" s="75"/>
      <c r="L314" s="75"/>
      <c r="M314" s="75"/>
      <c r="N314" s="75"/>
    </row>
    <row r="315" spans="4:14" ht="12.5">
      <c r="D315" s="75"/>
      <c r="E315" s="75"/>
      <c r="F315" s="75"/>
      <c r="G315" s="75"/>
      <c r="H315" s="75"/>
      <c r="I315" s="75"/>
      <c r="J315" s="75"/>
      <c r="K315" s="75"/>
      <c r="L315" s="75"/>
      <c r="M315" s="75"/>
      <c r="N315" s="75"/>
    </row>
    <row r="316" spans="4:14" ht="12.5">
      <c r="D316" s="75"/>
      <c r="E316" s="75"/>
      <c r="F316" s="75"/>
      <c r="G316" s="75"/>
      <c r="H316" s="75"/>
      <c r="I316" s="75"/>
      <c r="J316" s="75"/>
      <c r="K316" s="75"/>
      <c r="L316" s="75"/>
      <c r="M316" s="75"/>
      <c r="N316" s="75"/>
    </row>
    <row r="317" spans="4:14" ht="12.5">
      <c r="D317" s="75"/>
      <c r="E317" s="75"/>
      <c r="F317" s="75"/>
      <c r="G317" s="75"/>
      <c r="H317" s="75"/>
      <c r="I317" s="75"/>
      <c r="J317" s="75"/>
      <c r="K317" s="75"/>
      <c r="L317" s="75"/>
      <c r="M317" s="75"/>
      <c r="N317" s="75"/>
    </row>
    <row r="318" spans="4:14" ht="12.5">
      <c r="D318" s="75"/>
      <c r="E318" s="75"/>
      <c r="F318" s="75"/>
      <c r="G318" s="75"/>
      <c r="H318" s="75"/>
      <c r="I318" s="75"/>
      <c r="J318" s="75"/>
      <c r="K318" s="75"/>
      <c r="L318" s="75"/>
      <c r="M318" s="75"/>
      <c r="N318" s="75"/>
    </row>
    <row r="319" spans="4:14" ht="12.5">
      <c r="D319" s="75"/>
      <c r="E319" s="75"/>
      <c r="F319" s="75"/>
      <c r="G319" s="75"/>
      <c r="H319" s="75"/>
      <c r="I319" s="75"/>
      <c r="J319" s="75"/>
      <c r="K319" s="75"/>
      <c r="L319" s="75"/>
      <c r="M319" s="75"/>
      <c r="N319" s="75"/>
    </row>
    <row r="320" spans="4:14" ht="12.5">
      <c r="D320" s="75"/>
      <c r="E320" s="75"/>
      <c r="F320" s="75"/>
      <c r="G320" s="75"/>
      <c r="H320" s="75"/>
      <c r="I320" s="75"/>
      <c r="J320" s="75"/>
      <c r="K320" s="75"/>
      <c r="L320" s="75"/>
      <c r="M320" s="75"/>
      <c r="N320" s="75"/>
    </row>
    <row r="321" spans="4:14" ht="12.5">
      <c r="D321" s="75"/>
      <c r="E321" s="75"/>
      <c r="F321" s="75"/>
      <c r="G321" s="75"/>
      <c r="H321" s="75"/>
      <c r="I321" s="75"/>
      <c r="J321" s="75"/>
      <c r="K321" s="75"/>
      <c r="L321" s="75"/>
      <c r="M321" s="75"/>
      <c r="N321" s="75"/>
    </row>
    <row r="322" spans="4:14" ht="12.5">
      <c r="D322" s="75"/>
      <c r="E322" s="75"/>
      <c r="F322" s="75"/>
      <c r="G322" s="75"/>
      <c r="H322" s="75"/>
      <c r="I322" s="75"/>
      <c r="J322" s="75"/>
      <c r="K322" s="75"/>
      <c r="L322" s="75"/>
      <c r="M322" s="75"/>
      <c r="N322" s="75"/>
    </row>
    <row r="323" spans="4:14" ht="12.5">
      <c r="D323" s="75"/>
      <c r="E323" s="75"/>
      <c r="F323" s="75"/>
      <c r="G323" s="75"/>
      <c r="H323" s="75"/>
      <c r="I323" s="75"/>
      <c r="J323" s="75"/>
      <c r="K323" s="75"/>
      <c r="L323" s="75"/>
      <c r="M323" s="75"/>
      <c r="N323" s="75"/>
    </row>
    <row r="324" spans="4:14" ht="12.5">
      <c r="D324" s="75"/>
      <c r="E324" s="75"/>
      <c r="F324" s="75"/>
      <c r="G324" s="75"/>
      <c r="H324" s="75"/>
      <c r="I324" s="75"/>
      <c r="J324" s="75"/>
      <c r="K324" s="75"/>
      <c r="L324" s="75"/>
      <c r="M324" s="75"/>
      <c r="N324" s="75"/>
    </row>
    <row r="325" spans="4:14" ht="12.5">
      <c r="D325" s="75"/>
      <c r="E325" s="75"/>
      <c r="F325" s="75"/>
      <c r="G325" s="75"/>
      <c r="H325" s="75"/>
      <c r="I325" s="75"/>
      <c r="J325" s="75"/>
      <c r="K325" s="75"/>
      <c r="L325" s="75"/>
      <c r="M325" s="75"/>
      <c r="N325" s="75"/>
    </row>
    <row r="326" spans="4:14" ht="12.5">
      <c r="D326" s="75"/>
      <c r="E326" s="75"/>
      <c r="F326" s="75"/>
      <c r="G326" s="75"/>
      <c r="H326" s="75"/>
      <c r="I326" s="75"/>
      <c r="J326" s="75"/>
      <c r="K326" s="75"/>
      <c r="L326" s="75"/>
      <c r="M326" s="75"/>
      <c r="N326" s="75"/>
    </row>
    <row r="327" spans="4:14" ht="12.5">
      <c r="D327" s="75"/>
      <c r="E327" s="75"/>
      <c r="F327" s="75"/>
      <c r="G327" s="75"/>
      <c r="H327" s="75"/>
      <c r="I327" s="75"/>
      <c r="J327" s="75"/>
      <c r="K327" s="75"/>
      <c r="L327" s="75"/>
      <c r="M327" s="75"/>
      <c r="N327" s="75"/>
    </row>
    <row r="328" spans="4:14" ht="12.5">
      <c r="D328" s="75"/>
      <c r="E328" s="75"/>
      <c r="F328" s="75"/>
      <c r="G328" s="75"/>
      <c r="H328" s="75"/>
      <c r="I328" s="75"/>
      <c r="J328" s="75"/>
      <c r="K328" s="75"/>
      <c r="L328" s="75"/>
      <c r="M328" s="75"/>
      <c r="N328" s="75"/>
    </row>
    <row r="329" spans="4:14" ht="12.5">
      <c r="D329" s="75"/>
      <c r="E329" s="75"/>
      <c r="F329" s="75"/>
      <c r="G329" s="75"/>
      <c r="H329" s="75"/>
      <c r="I329" s="75"/>
      <c r="J329" s="75"/>
      <c r="K329" s="75"/>
      <c r="L329" s="75"/>
      <c r="M329" s="75"/>
      <c r="N329" s="75"/>
    </row>
    <row r="330" spans="4:14" ht="12.5">
      <c r="D330" s="75"/>
      <c r="E330" s="75"/>
      <c r="F330" s="75"/>
      <c r="G330" s="75"/>
      <c r="H330" s="75"/>
      <c r="I330" s="75"/>
      <c r="J330" s="75"/>
      <c r="K330" s="75"/>
      <c r="L330" s="75"/>
      <c r="M330" s="75"/>
      <c r="N330" s="75"/>
    </row>
    <row r="331" spans="4:14" ht="12.5">
      <c r="D331" s="75"/>
      <c r="E331" s="75"/>
      <c r="F331" s="75"/>
      <c r="G331" s="75"/>
      <c r="H331" s="75"/>
      <c r="I331" s="75"/>
      <c r="J331" s="75"/>
      <c r="K331" s="75"/>
      <c r="L331" s="75"/>
      <c r="M331" s="75"/>
      <c r="N331" s="75"/>
    </row>
    <row r="332" spans="4:14" ht="12.5">
      <c r="D332" s="75"/>
      <c r="E332" s="75"/>
      <c r="F332" s="75"/>
      <c r="G332" s="75"/>
      <c r="H332" s="75"/>
      <c r="I332" s="75"/>
      <c r="J332" s="75"/>
      <c r="K332" s="75"/>
      <c r="L332" s="75"/>
      <c r="M332" s="75"/>
      <c r="N332" s="75"/>
    </row>
    <row r="333" spans="4:14" ht="12.5">
      <c r="D333" s="75"/>
      <c r="E333" s="75"/>
      <c r="F333" s="75"/>
      <c r="G333" s="75"/>
      <c r="H333" s="75"/>
      <c r="I333" s="75"/>
      <c r="J333" s="75"/>
      <c r="K333" s="75"/>
      <c r="L333" s="75"/>
      <c r="M333" s="75"/>
      <c r="N333" s="75"/>
    </row>
    <row r="334" spans="4:14" ht="12.5">
      <c r="D334" s="75"/>
      <c r="E334" s="75"/>
      <c r="F334" s="75"/>
      <c r="G334" s="75"/>
      <c r="H334" s="75"/>
      <c r="I334" s="75"/>
      <c r="J334" s="75"/>
      <c r="K334" s="75"/>
      <c r="L334" s="75"/>
      <c r="M334" s="75"/>
      <c r="N334" s="75"/>
    </row>
    <row r="335" spans="4:14" ht="12.5">
      <c r="D335" s="75"/>
      <c r="E335" s="75"/>
      <c r="F335" s="75"/>
      <c r="G335" s="75"/>
      <c r="H335" s="75"/>
      <c r="I335" s="75"/>
      <c r="J335" s="75"/>
      <c r="K335" s="75"/>
      <c r="L335" s="75"/>
      <c r="M335" s="75"/>
      <c r="N335" s="75"/>
    </row>
    <row r="336" spans="4:14" ht="12.5">
      <c r="D336" s="75"/>
      <c r="E336" s="75"/>
      <c r="F336" s="75"/>
      <c r="G336" s="75"/>
      <c r="H336" s="75"/>
      <c r="I336" s="75"/>
      <c r="J336" s="75"/>
      <c r="K336" s="75"/>
      <c r="L336" s="75"/>
      <c r="M336" s="75"/>
      <c r="N336" s="75"/>
    </row>
    <row r="337" spans="4:14" ht="12.5">
      <c r="D337" s="75"/>
      <c r="E337" s="75"/>
      <c r="F337" s="75"/>
      <c r="G337" s="75"/>
      <c r="H337" s="75"/>
      <c r="I337" s="75"/>
      <c r="J337" s="75"/>
      <c r="K337" s="75"/>
      <c r="L337" s="75"/>
      <c r="M337" s="75"/>
      <c r="N337" s="75"/>
    </row>
    <row r="338" spans="4:14" ht="12.5">
      <c r="D338" s="75"/>
      <c r="E338" s="75"/>
      <c r="F338" s="75"/>
      <c r="G338" s="75"/>
      <c r="H338" s="75"/>
      <c r="I338" s="75"/>
      <c r="J338" s="75"/>
      <c r="K338" s="75"/>
      <c r="L338" s="75"/>
      <c r="M338" s="75"/>
      <c r="N338" s="75"/>
    </row>
    <row r="339" spans="4:14" ht="12.5">
      <c r="D339" s="75"/>
      <c r="E339" s="75"/>
      <c r="F339" s="75"/>
      <c r="G339" s="75"/>
      <c r="H339" s="75"/>
      <c r="I339" s="75"/>
      <c r="J339" s="75"/>
      <c r="K339" s="75"/>
      <c r="L339" s="75"/>
      <c r="M339" s="75"/>
      <c r="N339" s="75"/>
    </row>
    <row r="340" spans="4:14" ht="12.5">
      <c r="D340" s="75"/>
      <c r="E340" s="75"/>
      <c r="F340" s="75"/>
      <c r="G340" s="75"/>
      <c r="H340" s="75"/>
      <c r="I340" s="75"/>
      <c r="J340" s="75"/>
      <c r="K340" s="75"/>
      <c r="L340" s="75"/>
      <c r="M340" s="75"/>
      <c r="N340" s="75"/>
    </row>
    <row r="341" spans="4:14" ht="12.5">
      <c r="D341" s="75"/>
      <c r="E341" s="75"/>
      <c r="F341" s="75"/>
      <c r="G341" s="75"/>
      <c r="H341" s="75"/>
      <c r="I341" s="75"/>
      <c r="J341" s="75"/>
      <c r="K341" s="75"/>
      <c r="L341" s="75"/>
      <c r="M341" s="75"/>
      <c r="N341" s="75"/>
    </row>
    <row r="342" spans="4:14" ht="12.5">
      <c r="D342" s="75"/>
      <c r="E342" s="75"/>
      <c r="F342" s="75"/>
      <c r="G342" s="75"/>
      <c r="H342" s="75"/>
      <c r="I342" s="75"/>
      <c r="J342" s="75"/>
      <c r="K342" s="75"/>
      <c r="L342" s="75"/>
      <c r="M342" s="75"/>
      <c r="N342" s="75"/>
    </row>
    <row r="343" spans="4:14" ht="12.5">
      <c r="D343" s="75"/>
      <c r="E343" s="75"/>
      <c r="F343" s="75"/>
      <c r="G343" s="75"/>
      <c r="H343" s="75"/>
      <c r="I343" s="75"/>
      <c r="J343" s="75"/>
      <c r="K343" s="75"/>
      <c r="L343" s="75"/>
      <c r="M343" s="75"/>
      <c r="N343" s="75"/>
    </row>
    <row r="344" spans="4:14" ht="12.5">
      <c r="D344" s="75"/>
      <c r="E344" s="75"/>
      <c r="F344" s="75"/>
      <c r="G344" s="75"/>
      <c r="H344" s="75"/>
      <c r="I344" s="75"/>
      <c r="J344" s="75"/>
      <c r="K344" s="75"/>
      <c r="L344" s="75"/>
      <c r="M344" s="75"/>
      <c r="N344" s="75"/>
    </row>
    <row r="345" spans="4:14" ht="12.5">
      <c r="D345" s="75"/>
      <c r="E345" s="75"/>
      <c r="F345" s="75"/>
      <c r="G345" s="75"/>
      <c r="H345" s="75"/>
      <c r="I345" s="75"/>
      <c r="J345" s="75"/>
      <c r="K345" s="75"/>
      <c r="L345" s="75"/>
      <c r="M345" s="75"/>
      <c r="N345" s="75"/>
    </row>
    <row r="346" spans="4:14" ht="12.5">
      <c r="D346" s="75"/>
      <c r="E346" s="75"/>
      <c r="F346" s="75"/>
      <c r="G346" s="75"/>
      <c r="H346" s="75"/>
      <c r="I346" s="75"/>
      <c r="J346" s="75"/>
      <c r="K346" s="75"/>
      <c r="L346" s="75"/>
      <c r="M346" s="75"/>
      <c r="N346" s="75"/>
    </row>
    <row r="347" spans="4:14" ht="12.5">
      <c r="D347" s="75"/>
      <c r="E347" s="75"/>
      <c r="F347" s="75"/>
      <c r="G347" s="75"/>
      <c r="H347" s="75"/>
      <c r="I347" s="75"/>
      <c r="J347" s="75"/>
      <c r="K347" s="75"/>
      <c r="L347" s="75"/>
      <c r="M347" s="75"/>
      <c r="N347" s="75"/>
    </row>
    <row r="348" spans="4:14" ht="12.5">
      <c r="D348" s="75"/>
      <c r="E348" s="75"/>
      <c r="F348" s="75"/>
      <c r="G348" s="75"/>
      <c r="H348" s="75"/>
      <c r="I348" s="75"/>
      <c r="J348" s="75"/>
      <c r="K348" s="75"/>
      <c r="L348" s="75"/>
      <c r="M348" s="75"/>
      <c r="N348" s="75"/>
    </row>
    <row r="349" spans="4:14" ht="12.5">
      <c r="D349" s="75"/>
      <c r="E349" s="75"/>
      <c r="F349" s="75"/>
      <c r="G349" s="75"/>
      <c r="H349" s="75"/>
      <c r="I349" s="75"/>
      <c r="J349" s="75"/>
      <c r="K349" s="75"/>
      <c r="L349" s="75"/>
      <c r="M349" s="75"/>
      <c r="N349" s="75"/>
    </row>
    <row r="350" spans="4:14" ht="12.5">
      <c r="D350" s="75"/>
      <c r="E350" s="75"/>
      <c r="F350" s="75"/>
      <c r="G350" s="75"/>
      <c r="H350" s="75"/>
      <c r="I350" s="75"/>
      <c r="J350" s="75"/>
      <c r="K350" s="75"/>
      <c r="L350" s="75"/>
      <c r="M350" s="75"/>
      <c r="N350" s="75"/>
    </row>
    <row r="351" spans="4:14" ht="12.5">
      <c r="D351" s="75"/>
      <c r="E351" s="75"/>
      <c r="F351" s="75"/>
      <c r="G351" s="75"/>
      <c r="H351" s="75"/>
      <c r="I351" s="75"/>
      <c r="J351" s="75"/>
      <c r="K351" s="75"/>
      <c r="L351" s="75"/>
      <c r="M351" s="75"/>
      <c r="N351" s="75"/>
    </row>
    <row r="352" spans="4:14" ht="12.5">
      <c r="D352" s="75"/>
      <c r="E352" s="75"/>
      <c r="F352" s="75"/>
      <c r="G352" s="75"/>
      <c r="H352" s="75"/>
      <c r="I352" s="75"/>
      <c r="J352" s="75"/>
      <c r="K352" s="75"/>
      <c r="L352" s="75"/>
      <c r="M352" s="75"/>
      <c r="N352" s="75"/>
    </row>
    <row r="353" spans="4:14" ht="12.5">
      <c r="D353" s="75"/>
      <c r="E353" s="75"/>
      <c r="F353" s="75"/>
      <c r="G353" s="75"/>
      <c r="H353" s="75"/>
      <c r="I353" s="75"/>
      <c r="J353" s="75"/>
      <c r="K353" s="75"/>
      <c r="L353" s="75"/>
      <c r="M353" s="75"/>
      <c r="N353" s="75"/>
    </row>
    <row r="354" spans="4:14" ht="12.5">
      <c r="D354" s="75"/>
      <c r="E354" s="75"/>
      <c r="F354" s="75"/>
      <c r="G354" s="75"/>
      <c r="H354" s="75"/>
      <c r="I354" s="75"/>
      <c r="J354" s="75"/>
      <c r="K354" s="75"/>
      <c r="L354" s="75"/>
      <c r="M354" s="75"/>
      <c r="N354" s="75"/>
    </row>
    <row r="355" spans="4:14" ht="12.5">
      <c r="D355" s="75"/>
      <c r="E355" s="75"/>
      <c r="F355" s="75"/>
      <c r="G355" s="75"/>
      <c r="H355" s="75"/>
      <c r="I355" s="75"/>
      <c r="J355" s="75"/>
      <c r="K355" s="75"/>
      <c r="L355" s="75"/>
      <c r="M355" s="75"/>
      <c r="N355" s="75"/>
    </row>
    <row r="356" spans="4:14" ht="12.5">
      <c r="D356" s="75"/>
      <c r="E356" s="75"/>
      <c r="F356" s="75"/>
      <c r="G356" s="75"/>
      <c r="H356" s="75"/>
      <c r="I356" s="75"/>
      <c r="J356" s="75"/>
      <c r="K356" s="75"/>
      <c r="L356" s="75"/>
      <c r="M356" s="75"/>
      <c r="N356" s="75"/>
    </row>
    <row r="357" spans="4:14" ht="12.5">
      <c r="D357" s="75"/>
      <c r="E357" s="75"/>
      <c r="F357" s="75"/>
      <c r="G357" s="75"/>
      <c r="H357" s="75"/>
      <c r="I357" s="75"/>
      <c r="J357" s="75"/>
      <c r="K357" s="75"/>
      <c r="L357" s="75"/>
      <c r="M357" s="75"/>
      <c r="N357" s="75"/>
    </row>
    <row r="358" spans="4:14" ht="12.5">
      <c r="D358" s="75"/>
      <c r="E358" s="75"/>
      <c r="F358" s="75"/>
      <c r="G358" s="75"/>
      <c r="H358" s="75"/>
      <c r="I358" s="75"/>
      <c r="J358" s="75"/>
      <c r="K358" s="75"/>
      <c r="L358" s="75"/>
      <c r="M358" s="75"/>
      <c r="N358" s="75"/>
    </row>
    <row r="359" spans="4:14" ht="12.5">
      <c r="D359" s="75"/>
      <c r="E359" s="75"/>
      <c r="F359" s="75"/>
      <c r="G359" s="75"/>
      <c r="H359" s="75"/>
      <c r="I359" s="75"/>
      <c r="J359" s="75"/>
      <c r="K359" s="75"/>
      <c r="L359" s="75"/>
      <c r="M359" s="75"/>
      <c r="N359" s="75"/>
    </row>
    <row r="360" spans="4:14" ht="12.5">
      <c r="D360" s="75"/>
      <c r="E360" s="75"/>
      <c r="F360" s="75"/>
      <c r="G360" s="75"/>
      <c r="H360" s="75"/>
      <c r="I360" s="75"/>
      <c r="J360" s="75"/>
      <c r="K360" s="75"/>
      <c r="L360" s="75"/>
      <c r="M360" s="75"/>
      <c r="N360" s="75"/>
    </row>
    <row r="361" spans="4:14" ht="12.5">
      <c r="D361" s="75"/>
      <c r="E361" s="75"/>
      <c r="F361" s="75"/>
      <c r="G361" s="75"/>
      <c r="H361" s="75"/>
      <c r="I361" s="75"/>
      <c r="J361" s="75"/>
      <c r="K361" s="75"/>
      <c r="L361" s="75"/>
      <c r="M361" s="75"/>
      <c r="N361" s="75"/>
    </row>
    <row r="362" spans="4:14" ht="12.5">
      <c r="D362" s="75"/>
      <c r="E362" s="75"/>
      <c r="F362" s="75"/>
      <c r="G362" s="75"/>
      <c r="H362" s="75"/>
      <c r="I362" s="75"/>
      <c r="J362" s="75"/>
      <c r="K362" s="75"/>
      <c r="L362" s="75"/>
      <c r="M362" s="75"/>
      <c r="N362" s="75"/>
    </row>
    <row r="363" spans="4:14" ht="12.5">
      <c r="D363" s="75"/>
      <c r="E363" s="75"/>
      <c r="F363" s="75"/>
      <c r="G363" s="75"/>
      <c r="H363" s="75"/>
      <c r="I363" s="75"/>
      <c r="J363" s="75"/>
      <c r="K363" s="75"/>
      <c r="L363" s="75"/>
      <c r="M363" s="75"/>
      <c r="N363" s="75"/>
    </row>
    <row r="364" spans="4:14" ht="12.5">
      <c r="D364" s="75"/>
      <c r="E364" s="75"/>
      <c r="F364" s="75"/>
      <c r="G364" s="75"/>
      <c r="H364" s="75"/>
      <c r="I364" s="75"/>
      <c r="J364" s="75"/>
      <c r="K364" s="75"/>
      <c r="L364" s="75"/>
      <c r="M364" s="75"/>
      <c r="N364" s="75"/>
    </row>
    <row r="365" spans="4:14" ht="12.5">
      <c r="D365" s="75"/>
      <c r="E365" s="75"/>
      <c r="F365" s="75"/>
      <c r="G365" s="75"/>
      <c r="H365" s="75"/>
      <c r="I365" s="75"/>
      <c r="J365" s="75"/>
      <c r="K365" s="75"/>
      <c r="L365" s="75"/>
      <c r="M365" s="75"/>
      <c r="N365" s="75"/>
    </row>
    <row r="366" spans="4:14" ht="12.5">
      <c r="D366" s="75"/>
      <c r="E366" s="75"/>
      <c r="F366" s="75"/>
      <c r="G366" s="75"/>
      <c r="H366" s="75"/>
      <c r="I366" s="75"/>
      <c r="J366" s="75"/>
      <c r="K366" s="75"/>
      <c r="L366" s="75"/>
      <c r="M366" s="75"/>
      <c r="N366" s="75"/>
    </row>
    <row r="367" spans="4:14" ht="12.5">
      <c r="D367" s="75"/>
      <c r="E367" s="75"/>
      <c r="F367" s="75"/>
      <c r="G367" s="75"/>
      <c r="H367" s="75"/>
      <c r="I367" s="75"/>
      <c r="J367" s="75"/>
      <c r="K367" s="75"/>
      <c r="L367" s="75"/>
      <c r="M367" s="75"/>
      <c r="N367" s="75"/>
    </row>
    <row r="368" spans="4:14" ht="12.5">
      <c r="D368" s="75"/>
      <c r="E368" s="75"/>
      <c r="F368" s="75"/>
      <c r="G368" s="75"/>
      <c r="H368" s="75"/>
      <c r="I368" s="75"/>
      <c r="J368" s="75"/>
      <c r="K368" s="75"/>
      <c r="L368" s="75"/>
      <c r="M368" s="75"/>
      <c r="N368" s="75"/>
    </row>
    <row r="369" spans="4:14" ht="12.5">
      <c r="D369" s="75"/>
      <c r="E369" s="75"/>
      <c r="F369" s="75"/>
      <c r="G369" s="75"/>
      <c r="H369" s="75"/>
      <c r="I369" s="75"/>
      <c r="J369" s="75"/>
      <c r="K369" s="75"/>
      <c r="L369" s="75"/>
      <c r="M369" s="75"/>
      <c r="N369" s="75"/>
    </row>
    <row r="370" spans="4:14" ht="12.5">
      <c r="D370" s="75"/>
      <c r="E370" s="75"/>
      <c r="F370" s="75"/>
      <c r="G370" s="75"/>
      <c r="H370" s="75"/>
      <c r="I370" s="75"/>
      <c r="J370" s="75"/>
      <c r="K370" s="75"/>
      <c r="L370" s="75"/>
      <c r="M370" s="75"/>
      <c r="N370" s="75"/>
    </row>
    <row r="371" spans="4:14" ht="12.5">
      <c r="D371" s="75"/>
      <c r="E371" s="75"/>
      <c r="F371" s="75"/>
      <c r="G371" s="75"/>
      <c r="H371" s="75"/>
      <c r="I371" s="75"/>
      <c r="J371" s="75"/>
      <c r="K371" s="75"/>
      <c r="L371" s="75"/>
      <c r="M371" s="75"/>
      <c r="N371" s="75"/>
    </row>
    <row r="372" spans="4:14" ht="12.5">
      <c r="D372" s="75"/>
      <c r="E372" s="75"/>
      <c r="F372" s="75"/>
      <c r="G372" s="75"/>
      <c r="H372" s="75"/>
      <c r="I372" s="75"/>
      <c r="J372" s="75"/>
      <c r="K372" s="75"/>
      <c r="L372" s="75"/>
      <c r="M372" s="75"/>
      <c r="N372" s="75"/>
    </row>
    <row r="373" spans="4:14" ht="12.5">
      <c r="D373" s="75"/>
      <c r="E373" s="75"/>
      <c r="F373" s="75"/>
      <c r="G373" s="75"/>
      <c r="H373" s="75"/>
      <c r="I373" s="75"/>
      <c r="J373" s="75"/>
      <c r="K373" s="75"/>
      <c r="L373" s="75"/>
      <c r="M373" s="75"/>
      <c r="N373" s="75"/>
    </row>
    <row r="374" spans="4:14" ht="12.5">
      <c r="D374" s="75"/>
      <c r="E374" s="75"/>
      <c r="F374" s="75"/>
      <c r="G374" s="75"/>
      <c r="H374" s="75"/>
      <c r="I374" s="75"/>
      <c r="J374" s="75"/>
      <c r="K374" s="75"/>
      <c r="L374" s="75"/>
      <c r="M374" s="75"/>
      <c r="N374" s="75"/>
    </row>
    <row r="375" spans="4:14" ht="12.5">
      <c r="D375" s="75"/>
      <c r="E375" s="75"/>
      <c r="F375" s="75"/>
      <c r="G375" s="75"/>
      <c r="H375" s="75"/>
      <c r="I375" s="75"/>
      <c r="J375" s="75"/>
      <c r="K375" s="75"/>
      <c r="L375" s="75"/>
      <c r="M375" s="75"/>
      <c r="N375" s="75"/>
    </row>
    <row r="376" spans="4:14" ht="12.5">
      <c r="D376" s="75"/>
      <c r="E376" s="75"/>
      <c r="F376" s="75"/>
      <c r="G376" s="75"/>
      <c r="H376" s="75"/>
      <c r="I376" s="75"/>
      <c r="J376" s="75"/>
      <c r="K376" s="75"/>
      <c r="L376" s="75"/>
      <c r="M376" s="75"/>
      <c r="N376" s="75"/>
    </row>
    <row r="377" spans="4:14" ht="12.5">
      <c r="D377" s="75"/>
      <c r="E377" s="75"/>
      <c r="F377" s="75"/>
      <c r="G377" s="75"/>
      <c r="H377" s="75"/>
      <c r="I377" s="75"/>
      <c r="J377" s="75"/>
      <c r="K377" s="75"/>
      <c r="L377" s="75"/>
      <c r="M377" s="75"/>
      <c r="N377" s="75"/>
    </row>
    <row r="378" spans="4:14" ht="12.5">
      <c r="D378" s="75"/>
      <c r="E378" s="75"/>
      <c r="F378" s="75"/>
      <c r="G378" s="75"/>
      <c r="H378" s="75"/>
      <c r="I378" s="75"/>
      <c r="J378" s="75"/>
      <c r="K378" s="75"/>
      <c r="L378" s="75"/>
      <c r="M378" s="75"/>
      <c r="N378" s="75"/>
    </row>
    <row r="379" spans="4:14" ht="12.5">
      <c r="D379" s="75"/>
      <c r="E379" s="75"/>
      <c r="F379" s="75"/>
      <c r="G379" s="75"/>
      <c r="H379" s="75"/>
      <c r="I379" s="75"/>
      <c r="J379" s="75"/>
      <c r="K379" s="75"/>
      <c r="L379" s="75"/>
      <c r="M379" s="75"/>
      <c r="N379" s="75"/>
    </row>
    <row r="380" spans="4:14" ht="12.5">
      <c r="D380" s="75"/>
      <c r="E380" s="75"/>
      <c r="F380" s="75"/>
      <c r="G380" s="75"/>
      <c r="H380" s="75"/>
      <c r="I380" s="75"/>
      <c r="J380" s="75"/>
      <c r="K380" s="75"/>
      <c r="L380" s="75"/>
      <c r="M380" s="75"/>
      <c r="N380" s="75"/>
    </row>
    <row r="381" spans="4:14" ht="12.5">
      <c r="D381" s="75"/>
      <c r="E381" s="75"/>
      <c r="F381" s="75"/>
      <c r="G381" s="75"/>
      <c r="H381" s="75"/>
      <c r="I381" s="75"/>
      <c r="J381" s="75"/>
      <c r="K381" s="75"/>
      <c r="L381" s="75"/>
      <c r="M381" s="75"/>
      <c r="N381" s="75"/>
    </row>
    <row r="382" spans="4:14" ht="12.5">
      <c r="D382" s="75"/>
      <c r="E382" s="75"/>
      <c r="F382" s="75"/>
      <c r="G382" s="75"/>
      <c r="H382" s="75"/>
      <c r="I382" s="75"/>
      <c r="J382" s="75"/>
      <c r="K382" s="75"/>
      <c r="L382" s="75"/>
      <c r="M382" s="75"/>
      <c r="N382" s="75"/>
    </row>
    <row r="383" spans="4:14" ht="12.5">
      <c r="D383" s="75"/>
      <c r="E383" s="75"/>
      <c r="F383" s="75"/>
      <c r="G383" s="75"/>
      <c r="H383" s="75"/>
      <c r="I383" s="75"/>
      <c r="J383" s="75"/>
      <c r="K383" s="75"/>
      <c r="L383" s="75"/>
      <c r="M383" s="75"/>
      <c r="N383" s="75"/>
    </row>
    <row r="384" spans="4:14" ht="12.5">
      <c r="D384" s="75"/>
      <c r="E384" s="75"/>
      <c r="F384" s="75"/>
      <c r="G384" s="75"/>
      <c r="H384" s="75"/>
      <c r="I384" s="75"/>
      <c r="J384" s="75"/>
      <c r="K384" s="75"/>
      <c r="L384" s="75"/>
      <c r="M384" s="75"/>
      <c r="N384" s="75"/>
    </row>
    <row r="385" spans="4:14" ht="12.5">
      <c r="D385" s="75"/>
      <c r="E385" s="75"/>
      <c r="F385" s="75"/>
      <c r="G385" s="75"/>
      <c r="H385" s="75"/>
      <c r="I385" s="75"/>
      <c r="J385" s="75"/>
      <c r="K385" s="75"/>
      <c r="L385" s="75"/>
      <c r="M385" s="75"/>
      <c r="N385" s="75"/>
    </row>
    <row r="386" spans="4:14" ht="12.5">
      <c r="D386" s="75"/>
      <c r="E386" s="75"/>
      <c r="F386" s="75"/>
      <c r="G386" s="75"/>
      <c r="H386" s="75"/>
      <c r="I386" s="75"/>
      <c r="J386" s="75"/>
      <c r="K386" s="75"/>
      <c r="L386" s="75"/>
      <c r="M386" s="75"/>
      <c r="N386" s="75"/>
    </row>
    <row r="387" spans="4:14" ht="12.5">
      <c r="D387" s="75"/>
      <c r="E387" s="75"/>
      <c r="F387" s="75"/>
      <c r="G387" s="75"/>
      <c r="H387" s="75"/>
      <c r="I387" s="75"/>
      <c r="J387" s="75"/>
      <c r="K387" s="75"/>
      <c r="L387" s="75"/>
      <c r="M387" s="75"/>
      <c r="N387" s="75"/>
    </row>
    <row r="388" spans="4:14" ht="12.5">
      <c r="D388" s="75"/>
      <c r="E388" s="75"/>
      <c r="F388" s="75"/>
      <c r="G388" s="75"/>
      <c r="H388" s="75"/>
      <c r="I388" s="75"/>
      <c r="J388" s="75"/>
      <c r="K388" s="75"/>
      <c r="L388" s="75"/>
      <c r="M388" s="75"/>
      <c r="N388" s="75"/>
    </row>
    <row r="389" spans="4:14" ht="12.5">
      <c r="D389" s="75"/>
      <c r="E389" s="75"/>
      <c r="F389" s="75"/>
      <c r="G389" s="75"/>
      <c r="H389" s="75"/>
      <c r="I389" s="75"/>
      <c r="J389" s="75"/>
      <c r="K389" s="75"/>
      <c r="L389" s="75"/>
      <c r="M389" s="75"/>
      <c r="N389" s="75"/>
    </row>
    <row r="390" spans="4:14" ht="12.5">
      <c r="D390" s="75"/>
      <c r="E390" s="75"/>
      <c r="F390" s="75"/>
      <c r="G390" s="75"/>
      <c r="H390" s="75"/>
      <c r="I390" s="75"/>
      <c r="J390" s="75"/>
      <c r="K390" s="75"/>
      <c r="L390" s="75"/>
      <c r="M390" s="75"/>
      <c r="N390" s="75"/>
    </row>
    <row r="391" spans="4:14" ht="12.5">
      <c r="D391" s="75"/>
      <c r="E391" s="75"/>
      <c r="F391" s="75"/>
      <c r="G391" s="75"/>
      <c r="H391" s="75"/>
      <c r="I391" s="75"/>
      <c r="J391" s="75"/>
      <c r="K391" s="75"/>
      <c r="L391" s="75"/>
      <c r="M391" s="75"/>
      <c r="N391" s="75"/>
    </row>
    <row r="392" spans="4:14" ht="12.5">
      <c r="D392" s="75"/>
      <c r="E392" s="75"/>
      <c r="F392" s="75"/>
      <c r="G392" s="75"/>
      <c r="H392" s="75"/>
      <c r="I392" s="75"/>
      <c r="J392" s="75"/>
      <c r="K392" s="75"/>
      <c r="L392" s="75"/>
      <c r="M392" s="75"/>
      <c r="N392" s="75"/>
    </row>
    <row r="393" spans="4:14" ht="12.5">
      <c r="D393" s="75"/>
      <c r="E393" s="75"/>
      <c r="F393" s="75"/>
      <c r="G393" s="75"/>
      <c r="H393" s="75"/>
      <c r="I393" s="75"/>
      <c r="J393" s="75"/>
      <c r="K393" s="75"/>
      <c r="L393" s="75"/>
      <c r="M393" s="75"/>
      <c r="N393" s="75"/>
    </row>
    <row r="394" spans="4:14" ht="12.5">
      <c r="D394" s="75"/>
      <c r="E394" s="75"/>
      <c r="F394" s="75"/>
      <c r="G394" s="75"/>
      <c r="H394" s="75"/>
      <c r="I394" s="75"/>
      <c r="J394" s="75"/>
      <c r="K394" s="75"/>
      <c r="L394" s="75"/>
      <c r="M394" s="75"/>
      <c r="N394" s="75"/>
    </row>
    <row r="395" spans="4:14" ht="12.5">
      <c r="D395" s="75"/>
      <c r="E395" s="75"/>
      <c r="F395" s="75"/>
      <c r="G395" s="75"/>
      <c r="H395" s="75"/>
      <c r="I395" s="75"/>
      <c r="J395" s="75"/>
      <c r="K395" s="75"/>
      <c r="L395" s="75"/>
      <c r="M395" s="75"/>
      <c r="N395" s="75"/>
    </row>
    <row r="396" spans="4:14" ht="12.5">
      <c r="D396" s="75"/>
      <c r="E396" s="75"/>
      <c r="F396" s="75"/>
      <c r="G396" s="75"/>
      <c r="H396" s="75"/>
      <c r="I396" s="75"/>
      <c r="J396" s="75"/>
      <c r="K396" s="75"/>
      <c r="L396" s="75"/>
      <c r="M396" s="75"/>
      <c r="N396" s="75"/>
    </row>
    <row r="397" spans="4:14" ht="12.5">
      <c r="D397" s="75"/>
      <c r="E397" s="75"/>
      <c r="F397" s="75"/>
      <c r="G397" s="75"/>
      <c r="H397" s="75"/>
      <c r="I397" s="75"/>
      <c r="J397" s="75"/>
      <c r="K397" s="75"/>
      <c r="L397" s="75"/>
      <c r="M397" s="75"/>
      <c r="N397" s="75"/>
    </row>
    <row r="398" spans="4:14" ht="12.5">
      <c r="D398" s="75"/>
      <c r="E398" s="75"/>
      <c r="F398" s="75"/>
      <c r="G398" s="75"/>
      <c r="H398" s="75"/>
      <c r="I398" s="75"/>
      <c r="J398" s="75"/>
      <c r="K398" s="75"/>
      <c r="L398" s="75"/>
      <c r="M398" s="75"/>
      <c r="N398" s="75"/>
    </row>
    <row r="399" spans="4:14" ht="12.5">
      <c r="D399" s="75"/>
      <c r="E399" s="75"/>
      <c r="F399" s="75"/>
      <c r="G399" s="75"/>
      <c r="H399" s="75"/>
      <c r="I399" s="75"/>
      <c r="J399" s="75"/>
      <c r="K399" s="75"/>
      <c r="L399" s="75"/>
      <c r="M399" s="75"/>
      <c r="N399" s="75"/>
    </row>
    <row r="400" spans="4:14" ht="12.5">
      <c r="D400" s="75"/>
      <c r="E400" s="75"/>
      <c r="F400" s="75"/>
      <c r="G400" s="75"/>
      <c r="H400" s="75"/>
      <c r="I400" s="75"/>
      <c r="J400" s="75"/>
      <c r="K400" s="75"/>
      <c r="L400" s="75"/>
      <c r="M400" s="75"/>
      <c r="N400" s="75"/>
    </row>
    <row r="401" spans="4:14" ht="12.5">
      <c r="D401" s="75"/>
      <c r="E401" s="75"/>
      <c r="F401" s="75"/>
      <c r="G401" s="75"/>
      <c r="H401" s="75"/>
      <c r="I401" s="75"/>
      <c r="J401" s="75"/>
      <c r="K401" s="75"/>
      <c r="L401" s="75"/>
      <c r="M401" s="75"/>
      <c r="N401" s="75"/>
    </row>
    <row r="402" spans="4:14" ht="12.5">
      <c r="D402" s="75"/>
      <c r="E402" s="75"/>
      <c r="F402" s="75"/>
      <c r="G402" s="75"/>
      <c r="H402" s="75"/>
      <c r="I402" s="75"/>
      <c r="J402" s="75"/>
      <c r="K402" s="75"/>
      <c r="L402" s="75"/>
      <c r="M402" s="75"/>
      <c r="N402" s="75"/>
    </row>
    <row r="403" spans="4:14" ht="12.5">
      <c r="D403" s="75"/>
      <c r="E403" s="75"/>
      <c r="F403" s="75"/>
      <c r="G403" s="75"/>
      <c r="H403" s="75"/>
      <c r="I403" s="75"/>
      <c r="J403" s="75"/>
      <c r="K403" s="75"/>
      <c r="L403" s="75"/>
      <c r="M403" s="75"/>
      <c r="N403" s="75"/>
    </row>
    <row r="404" spans="4:14" ht="12.5">
      <c r="D404" s="75"/>
      <c r="E404" s="75"/>
      <c r="F404" s="75"/>
      <c r="G404" s="75"/>
      <c r="H404" s="75"/>
      <c r="I404" s="75"/>
      <c r="J404" s="75"/>
      <c r="K404" s="75"/>
      <c r="L404" s="75"/>
      <c r="M404" s="75"/>
      <c r="N404" s="75"/>
    </row>
    <row r="405" spans="4:14" ht="12.5">
      <c r="D405" s="75"/>
      <c r="E405" s="75"/>
      <c r="F405" s="75"/>
      <c r="G405" s="75"/>
      <c r="H405" s="75"/>
      <c r="I405" s="75"/>
      <c r="J405" s="75"/>
      <c r="K405" s="75"/>
      <c r="L405" s="75"/>
      <c r="M405" s="75"/>
      <c r="N405" s="75"/>
    </row>
    <row r="406" spans="4:14" ht="12.5">
      <c r="D406" s="75"/>
      <c r="E406" s="75"/>
      <c r="F406" s="75"/>
      <c r="G406" s="75"/>
      <c r="H406" s="75"/>
      <c r="I406" s="75"/>
      <c r="J406" s="75"/>
      <c r="K406" s="75"/>
      <c r="L406" s="75"/>
      <c r="M406" s="75"/>
      <c r="N406" s="75"/>
    </row>
    <row r="407" spans="4:14" ht="12.5">
      <c r="D407" s="75"/>
      <c r="E407" s="75"/>
      <c r="F407" s="75"/>
      <c r="G407" s="75"/>
      <c r="H407" s="75"/>
      <c r="I407" s="75"/>
      <c r="J407" s="75"/>
      <c r="K407" s="75"/>
      <c r="L407" s="75"/>
      <c r="M407" s="75"/>
      <c r="N407" s="75"/>
    </row>
    <row r="408" spans="4:14" ht="12.5">
      <c r="D408" s="75"/>
      <c r="E408" s="75"/>
      <c r="F408" s="75"/>
      <c r="G408" s="75"/>
      <c r="H408" s="75"/>
      <c r="I408" s="75"/>
      <c r="J408" s="75"/>
      <c r="K408" s="75"/>
      <c r="L408" s="75"/>
      <c r="M408" s="75"/>
      <c r="N408" s="75"/>
    </row>
    <row r="409" spans="4:14" ht="12.5">
      <c r="D409" s="75"/>
      <c r="E409" s="75"/>
      <c r="F409" s="75"/>
      <c r="G409" s="75"/>
      <c r="H409" s="75"/>
      <c r="I409" s="75"/>
      <c r="J409" s="75"/>
      <c r="K409" s="75"/>
      <c r="L409" s="75"/>
      <c r="M409" s="75"/>
      <c r="N409" s="75"/>
    </row>
    <row r="410" spans="4:14" ht="12.5">
      <c r="D410" s="75"/>
      <c r="E410" s="75"/>
      <c r="F410" s="75"/>
      <c r="G410" s="75"/>
      <c r="H410" s="75"/>
      <c r="I410" s="75"/>
      <c r="J410" s="75"/>
      <c r="K410" s="75"/>
      <c r="L410" s="75"/>
      <c r="M410" s="75"/>
      <c r="N410" s="75"/>
    </row>
    <row r="411" spans="4:14" ht="12.5">
      <c r="D411" s="75"/>
      <c r="E411" s="75"/>
      <c r="F411" s="75"/>
      <c r="G411" s="75"/>
      <c r="H411" s="75"/>
      <c r="I411" s="75"/>
      <c r="J411" s="75"/>
      <c r="K411" s="75"/>
      <c r="L411" s="75"/>
      <c r="M411" s="75"/>
      <c r="N411" s="75"/>
    </row>
    <row r="412" spans="4:14" ht="12.5">
      <c r="D412" s="75"/>
      <c r="E412" s="75"/>
      <c r="F412" s="75"/>
      <c r="G412" s="75"/>
      <c r="H412" s="75"/>
      <c r="I412" s="75"/>
      <c r="J412" s="75"/>
      <c r="K412" s="75"/>
      <c r="L412" s="75"/>
      <c r="M412" s="75"/>
      <c r="N412" s="75"/>
    </row>
    <row r="413" spans="4:14" ht="12.5">
      <c r="D413" s="75"/>
      <c r="E413" s="75"/>
      <c r="F413" s="75"/>
      <c r="G413" s="75"/>
      <c r="H413" s="75"/>
      <c r="I413" s="75"/>
      <c r="J413" s="75"/>
      <c r="K413" s="75"/>
      <c r="L413" s="75"/>
      <c r="M413" s="75"/>
      <c r="N413" s="75"/>
    </row>
    <row r="414" spans="4:14" ht="12.5">
      <c r="D414" s="75"/>
      <c r="E414" s="75"/>
      <c r="F414" s="75"/>
      <c r="G414" s="75"/>
      <c r="H414" s="75"/>
      <c r="I414" s="75"/>
      <c r="J414" s="75"/>
      <c r="K414" s="75"/>
      <c r="L414" s="75"/>
      <c r="M414" s="75"/>
      <c r="N414" s="75"/>
    </row>
    <row r="415" spans="4:14" ht="12.5">
      <c r="D415" s="75"/>
      <c r="E415" s="75"/>
      <c r="F415" s="75"/>
      <c r="G415" s="75"/>
      <c r="H415" s="75"/>
      <c r="I415" s="75"/>
      <c r="J415" s="75"/>
      <c r="K415" s="75"/>
      <c r="L415" s="75"/>
      <c r="M415" s="75"/>
      <c r="N415" s="75"/>
    </row>
    <row r="416" spans="4:14" ht="12.5">
      <c r="D416" s="75"/>
      <c r="E416" s="75"/>
      <c r="F416" s="75"/>
      <c r="G416" s="75"/>
      <c r="H416" s="75"/>
      <c r="I416" s="75"/>
      <c r="J416" s="75"/>
      <c r="K416" s="75"/>
      <c r="L416" s="75"/>
      <c r="M416" s="75"/>
      <c r="N416" s="75"/>
    </row>
    <row r="417" spans="4:14" ht="12.5">
      <c r="D417" s="75"/>
      <c r="E417" s="75"/>
      <c r="F417" s="75"/>
      <c r="G417" s="75"/>
      <c r="H417" s="75"/>
      <c r="I417" s="75"/>
      <c r="J417" s="75"/>
      <c r="K417" s="75"/>
      <c r="L417" s="75"/>
      <c r="M417" s="75"/>
      <c r="N417" s="75"/>
    </row>
    <row r="418" spans="4:14" ht="12.5">
      <c r="D418" s="75"/>
      <c r="E418" s="75"/>
      <c r="F418" s="75"/>
      <c r="G418" s="75"/>
      <c r="H418" s="75"/>
      <c r="I418" s="75"/>
      <c r="J418" s="75"/>
      <c r="K418" s="75"/>
      <c r="L418" s="75"/>
      <c r="M418" s="75"/>
      <c r="N418" s="75"/>
    </row>
    <row r="419" spans="4:14" ht="12.5">
      <c r="D419" s="75"/>
      <c r="E419" s="75"/>
      <c r="F419" s="75"/>
      <c r="G419" s="75"/>
      <c r="H419" s="75"/>
      <c r="I419" s="75"/>
      <c r="J419" s="75"/>
      <c r="K419" s="75"/>
      <c r="L419" s="75"/>
      <c r="M419" s="75"/>
      <c r="N419" s="75"/>
    </row>
    <row r="420" spans="4:14" ht="12.5">
      <c r="D420" s="75"/>
      <c r="E420" s="75"/>
      <c r="F420" s="75"/>
      <c r="G420" s="75"/>
      <c r="H420" s="75"/>
      <c r="I420" s="75"/>
      <c r="J420" s="75"/>
      <c r="K420" s="75"/>
      <c r="L420" s="75"/>
      <c r="M420" s="75"/>
      <c r="N420" s="75"/>
    </row>
    <row r="421" spans="4:14" ht="12.5">
      <c r="D421" s="75"/>
      <c r="E421" s="75"/>
      <c r="F421" s="75"/>
      <c r="G421" s="75"/>
      <c r="H421" s="75"/>
      <c r="I421" s="75"/>
      <c r="J421" s="75"/>
      <c r="K421" s="75"/>
      <c r="L421" s="75"/>
      <c r="M421" s="75"/>
      <c r="N421" s="75"/>
    </row>
    <row r="422" spans="4:14" ht="12.5">
      <c r="D422" s="75"/>
      <c r="E422" s="75"/>
      <c r="F422" s="75"/>
      <c r="G422" s="75"/>
      <c r="H422" s="75"/>
      <c r="I422" s="75"/>
      <c r="J422" s="75"/>
      <c r="K422" s="75"/>
      <c r="L422" s="75"/>
      <c r="M422" s="75"/>
      <c r="N422" s="75"/>
    </row>
    <row r="423" spans="4:14" ht="12.5">
      <c r="D423" s="75"/>
      <c r="E423" s="75"/>
      <c r="F423" s="75"/>
      <c r="G423" s="75"/>
      <c r="H423" s="75"/>
      <c r="I423" s="75"/>
      <c r="J423" s="75"/>
      <c r="K423" s="75"/>
      <c r="L423" s="75"/>
      <c r="M423" s="75"/>
      <c r="N423" s="75"/>
    </row>
    <row r="424" spans="4:14" ht="12.5">
      <c r="D424" s="75"/>
      <c r="E424" s="75"/>
      <c r="F424" s="75"/>
      <c r="G424" s="75"/>
      <c r="H424" s="75"/>
      <c r="I424" s="75"/>
      <c r="J424" s="75"/>
      <c r="K424" s="75"/>
      <c r="L424" s="75"/>
      <c r="M424" s="75"/>
      <c r="N424" s="75"/>
    </row>
    <row r="425" spans="4:14" ht="12.5">
      <c r="D425" s="75"/>
      <c r="E425" s="75"/>
      <c r="F425" s="75"/>
      <c r="G425" s="75"/>
      <c r="H425" s="75"/>
      <c r="I425" s="75"/>
      <c r="J425" s="75"/>
      <c r="K425" s="75"/>
      <c r="L425" s="75"/>
      <c r="M425" s="75"/>
      <c r="N425" s="75"/>
    </row>
    <row r="426" spans="4:14" ht="12.5">
      <c r="D426" s="75"/>
      <c r="E426" s="75"/>
      <c r="F426" s="75"/>
      <c r="G426" s="75"/>
      <c r="H426" s="75"/>
      <c r="I426" s="75"/>
      <c r="J426" s="75"/>
      <c r="K426" s="75"/>
      <c r="L426" s="75"/>
      <c r="M426" s="75"/>
      <c r="N426" s="75"/>
    </row>
    <row r="427" spans="4:14" ht="12.5">
      <c r="D427" s="75"/>
      <c r="E427" s="75"/>
      <c r="F427" s="75"/>
      <c r="G427" s="75"/>
      <c r="H427" s="75"/>
      <c r="I427" s="75"/>
      <c r="J427" s="75"/>
      <c r="K427" s="75"/>
      <c r="L427" s="75"/>
      <c r="M427" s="75"/>
      <c r="N427" s="75"/>
    </row>
    <row r="428" spans="4:14" ht="12.5">
      <c r="D428" s="75"/>
      <c r="E428" s="75"/>
      <c r="F428" s="75"/>
      <c r="G428" s="75"/>
      <c r="H428" s="75"/>
      <c r="I428" s="75"/>
      <c r="J428" s="75"/>
      <c r="K428" s="75"/>
      <c r="L428" s="75"/>
      <c r="M428" s="75"/>
      <c r="N428" s="75"/>
    </row>
    <row r="429" spans="4:14" ht="12.5">
      <c r="D429" s="75"/>
      <c r="E429" s="75"/>
      <c r="F429" s="75"/>
      <c r="G429" s="75"/>
      <c r="H429" s="75"/>
      <c r="I429" s="75"/>
      <c r="J429" s="75"/>
      <c r="K429" s="75"/>
      <c r="L429" s="75"/>
      <c r="M429" s="75"/>
      <c r="N429" s="75"/>
    </row>
    <row r="430" spans="4:14" ht="12.5">
      <c r="D430" s="75"/>
      <c r="E430" s="75"/>
      <c r="F430" s="75"/>
      <c r="G430" s="75"/>
      <c r="H430" s="75"/>
      <c r="I430" s="75"/>
      <c r="J430" s="75"/>
      <c r="K430" s="75"/>
      <c r="L430" s="75"/>
      <c r="M430" s="75"/>
      <c r="N430" s="75"/>
    </row>
    <row r="431" spans="4:14" ht="12.5">
      <c r="D431" s="75"/>
      <c r="E431" s="75"/>
      <c r="F431" s="75"/>
      <c r="G431" s="75"/>
      <c r="H431" s="75"/>
      <c r="I431" s="75"/>
      <c r="J431" s="75"/>
      <c r="K431" s="75"/>
      <c r="L431" s="75"/>
      <c r="M431" s="75"/>
      <c r="N431" s="75"/>
    </row>
    <row r="432" spans="4:14" ht="12.5">
      <c r="D432" s="75"/>
      <c r="E432" s="75"/>
      <c r="F432" s="75"/>
      <c r="G432" s="75"/>
      <c r="H432" s="75"/>
      <c r="I432" s="75"/>
      <c r="J432" s="75"/>
      <c r="K432" s="75"/>
      <c r="L432" s="75"/>
      <c r="M432" s="75"/>
      <c r="N432" s="75"/>
    </row>
    <row r="433" spans="4:14" ht="12.5">
      <c r="D433" s="75"/>
      <c r="E433" s="75"/>
      <c r="F433" s="75"/>
      <c r="G433" s="75"/>
      <c r="H433" s="75"/>
      <c r="I433" s="75"/>
      <c r="J433" s="75"/>
      <c r="K433" s="75"/>
      <c r="L433" s="75"/>
      <c r="M433" s="75"/>
      <c r="N433" s="75"/>
    </row>
    <row r="434" spans="4:14" ht="12.5">
      <c r="D434" s="75"/>
      <c r="E434" s="75"/>
      <c r="F434" s="75"/>
      <c r="G434" s="75"/>
      <c r="H434" s="75"/>
      <c r="I434" s="75"/>
      <c r="J434" s="75"/>
      <c r="K434" s="75"/>
      <c r="L434" s="75"/>
      <c r="M434" s="75"/>
      <c r="N434" s="75"/>
    </row>
    <row r="435" spans="4:14" ht="12.5">
      <c r="D435" s="75"/>
      <c r="E435" s="75"/>
      <c r="F435" s="75"/>
      <c r="G435" s="75"/>
      <c r="H435" s="75"/>
      <c r="I435" s="75"/>
      <c r="J435" s="75"/>
      <c r="K435" s="75"/>
      <c r="L435" s="75"/>
      <c r="M435" s="75"/>
      <c r="N435" s="75"/>
    </row>
    <row r="436" spans="4:14" ht="12.5">
      <c r="D436" s="75"/>
      <c r="E436" s="75"/>
      <c r="F436" s="75"/>
      <c r="G436" s="75"/>
      <c r="H436" s="75"/>
      <c r="I436" s="75"/>
      <c r="J436" s="75"/>
      <c r="K436" s="75"/>
      <c r="L436" s="75"/>
      <c r="M436" s="75"/>
      <c r="N436" s="75"/>
    </row>
    <row r="437" spans="4:14" ht="12.5">
      <c r="D437" s="75"/>
      <c r="E437" s="75"/>
      <c r="F437" s="75"/>
      <c r="G437" s="75"/>
      <c r="H437" s="75"/>
      <c r="I437" s="75"/>
      <c r="J437" s="75"/>
      <c r="K437" s="75"/>
      <c r="L437" s="75"/>
      <c r="M437" s="75"/>
      <c r="N437" s="75"/>
    </row>
    <row r="438" spans="4:14" ht="12.5">
      <c r="D438" s="75"/>
      <c r="E438" s="75"/>
      <c r="F438" s="75"/>
      <c r="G438" s="75"/>
      <c r="H438" s="75"/>
      <c r="I438" s="75"/>
      <c r="J438" s="75"/>
      <c r="K438" s="75"/>
      <c r="L438" s="75"/>
      <c r="M438" s="75"/>
      <c r="N438" s="75"/>
    </row>
    <row r="439" spans="4:14" ht="12.5">
      <c r="D439" s="75"/>
      <c r="E439" s="75"/>
      <c r="F439" s="75"/>
      <c r="G439" s="75"/>
      <c r="H439" s="75"/>
      <c r="I439" s="75"/>
      <c r="J439" s="75"/>
      <c r="K439" s="75"/>
      <c r="L439" s="75"/>
      <c r="M439" s="75"/>
      <c r="N439" s="75"/>
    </row>
    <row r="440" spans="4:14" ht="12.5">
      <c r="D440" s="75"/>
      <c r="E440" s="75"/>
      <c r="F440" s="75"/>
      <c r="G440" s="75"/>
      <c r="H440" s="75"/>
      <c r="I440" s="75"/>
      <c r="J440" s="75"/>
      <c r="K440" s="75"/>
      <c r="L440" s="75"/>
      <c r="M440" s="75"/>
      <c r="N440" s="75"/>
    </row>
    <row r="441" spans="4:14" ht="12.5">
      <c r="D441" s="75"/>
      <c r="E441" s="75"/>
      <c r="F441" s="75"/>
      <c r="G441" s="75"/>
      <c r="H441" s="75"/>
      <c r="I441" s="75"/>
      <c r="J441" s="75"/>
      <c r="K441" s="75"/>
      <c r="L441" s="75"/>
      <c r="M441" s="75"/>
      <c r="N441" s="75"/>
    </row>
    <row r="442" spans="4:14" ht="12.5">
      <c r="D442" s="75"/>
      <c r="E442" s="75"/>
      <c r="F442" s="75"/>
      <c r="G442" s="75"/>
      <c r="H442" s="75"/>
      <c r="I442" s="75"/>
      <c r="J442" s="75"/>
      <c r="K442" s="75"/>
      <c r="L442" s="75"/>
      <c r="M442" s="75"/>
      <c r="N442" s="75"/>
    </row>
    <row r="443" spans="4:14" ht="12.5">
      <c r="D443" s="75"/>
      <c r="E443" s="75"/>
      <c r="F443" s="75"/>
      <c r="G443" s="75"/>
      <c r="H443" s="75"/>
      <c r="I443" s="75"/>
      <c r="J443" s="75"/>
      <c r="K443" s="75"/>
      <c r="L443" s="75"/>
      <c r="M443" s="75"/>
      <c r="N443" s="75"/>
    </row>
    <row r="444" spans="4:14" ht="12.5">
      <c r="D444" s="75"/>
      <c r="E444" s="75"/>
      <c r="F444" s="75"/>
      <c r="G444" s="75"/>
      <c r="H444" s="75"/>
      <c r="I444" s="75"/>
      <c r="J444" s="75"/>
      <c r="K444" s="75"/>
      <c r="L444" s="75"/>
      <c r="M444" s="75"/>
      <c r="N444" s="75"/>
    </row>
    <row r="445" spans="4:14" ht="12.5">
      <c r="D445" s="75"/>
      <c r="E445" s="75"/>
      <c r="F445" s="75"/>
      <c r="G445" s="75"/>
      <c r="H445" s="75"/>
      <c r="I445" s="75"/>
      <c r="J445" s="75"/>
      <c r="K445" s="75"/>
      <c r="L445" s="75"/>
      <c r="M445" s="75"/>
      <c r="N445" s="75"/>
    </row>
    <row r="446" spans="4:14" ht="12.5">
      <c r="D446" s="75"/>
      <c r="E446" s="75"/>
      <c r="F446" s="75"/>
      <c r="G446" s="75"/>
      <c r="H446" s="75"/>
      <c r="I446" s="75"/>
      <c r="J446" s="75"/>
      <c r="K446" s="75"/>
      <c r="L446" s="75"/>
      <c r="M446" s="75"/>
      <c r="N446" s="75"/>
    </row>
    <row r="447" spans="4:14" ht="12.5">
      <c r="D447" s="75"/>
      <c r="E447" s="75"/>
      <c r="F447" s="75"/>
      <c r="G447" s="75"/>
      <c r="H447" s="75"/>
      <c r="I447" s="75"/>
      <c r="J447" s="75"/>
      <c r="K447" s="75"/>
      <c r="L447" s="75"/>
      <c r="M447" s="75"/>
      <c r="N447" s="75"/>
    </row>
    <row r="448" spans="4:14" ht="12.5">
      <c r="D448" s="75"/>
      <c r="E448" s="75"/>
      <c r="F448" s="75"/>
      <c r="G448" s="75"/>
      <c r="H448" s="75"/>
      <c r="I448" s="75"/>
      <c r="J448" s="75"/>
      <c r="K448" s="75"/>
      <c r="L448" s="75"/>
      <c r="M448" s="75"/>
      <c r="N448" s="75"/>
    </row>
    <row r="449" spans="4:14" ht="12.5">
      <c r="D449" s="75"/>
      <c r="E449" s="75"/>
      <c r="F449" s="75"/>
      <c r="G449" s="75"/>
      <c r="H449" s="75"/>
      <c r="I449" s="75"/>
      <c r="J449" s="75"/>
      <c r="K449" s="75"/>
      <c r="L449" s="75"/>
      <c r="M449" s="75"/>
      <c r="N449" s="75"/>
    </row>
    <row r="450" spans="4:14" ht="12.5">
      <c r="D450" s="75"/>
      <c r="E450" s="75"/>
      <c r="F450" s="75"/>
      <c r="G450" s="75"/>
      <c r="H450" s="75"/>
      <c r="I450" s="75"/>
      <c r="J450" s="75"/>
      <c r="K450" s="75"/>
      <c r="L450" s="75"/>
      <c r="M450" s="75"/>
      <c r="N450" s="75"/>
    </row>
    <row r="451" spans="4:14" ht="12.5">
      <c r="D451" s="75"/>
      <c r="E451" s="75"/>
      <c r="F451" s="75"/>
      <c r="G451" s="75"/>
      <c r="H451" s="75"/>
      <c r="I451" s="75"/>
      <c r="J451" s="75"/>
      <c r="K451" s="75"/>
      <c r="L451" s="75"/>
      <c r="M451" s="75"/>
      <c r="N451" s="75"/>
    </row>
    <row r="452" spans="4:14" ht="12.5">
      <c r="D452" s="75"/>
      <c r="E452" s="75"/>
      <c r="F452" s="75"/>
      <c r="G452" s="75"/>
      <c r="H452" s="75"/>
      <c r="I452" s="75"/>
      <c r="J452" s="75"/>
      <c r="K452" s="75"/>
      <c r="L452" s="75"/>
      <c r="M452" s="75"/>
      <c r="N452" s="75"/>
    </row>
    <row r="453" spans="4:14" ht="12.5">
      <c r="D453" s="75"/>
      <c r="E453" s="75"/>
      <c r="F453" s="75"/>
      <c r="G453" s="75"/>
      <c r="H453" s="75"/>
      <c r="I453" s="75"/>
      <c r="J453" s="75"/>
      <c r="K453" s="75"/>
      <c r="L453" s="75"/>
      <c r="M453" s="75"/>
      <c r="N453" s="75"/>
    </row>
    <row r="454" spans="4:14" ht="12.5">
      <c r="D454" s="75"/>
      <c r="E454" s="75"/>
      <c r="F454" s="75"/>
      <c r="G454" s="75"/>
      <c r="H454" s="75"/>
      <c r="I454" s="75"/>
      <c r="J454" s="75"/>
      <c r="K454" s="75"/>
      <c r="L454" s="75"/>
      <c r="M454" s="75"/>
      <c r="N454" s="75"/>
    </row>
    <row r="455" spans="4:14" ht="12.5">
      <c r="D455" s="75"/>
      <c r="E455" s="75"/>
      <c r="F455" s="75"/>
      <c r="G455" s="75"/>
      <c r="H455" s="75"/>
      <c r="I455" s="75"/>
      <c r="J455" s="75"/>
      <c r="K455" s="75"/>
      <c r="L455" s="75"/>
      <c r="M455" s="75"/>
      <c r="N455" s="75"/>
    </row>
    <row r="456" spans="4:14" ht="12.5">
      <c r="D456" s="75"/>
      <c r="E456" s="75"/>
      <c r="F456" s="75"/>
      <c r="G456" s="75"/>
      <c r="H456" s="75"/>
      <c r="I456" s="75"/>
      <c r="J456" s="75"/>
      <c r="K456" s="75"/>
      <c r="L456" s="75"/>
      <c r="M456" s="75"/>
      <c r="N456" s="75"/>
    </row>
    <row r="457" spans="4:14" ht="12.5">
      <c r="D457" s="75"/>
      <c r="E457" s="75"/>
      <c r="F457" s="75"/>
      <c r="G457" s="75"/>
      <c r="H457" s="75"/>
      <c r="I457" s="75"/>
      <c r="J457" s="75"/>
      <c r="K457" s="75"/>
      <c r="L457" s="75"/>
      <c r="M457" s="75"/>
      <c r="N457" s="75"/>
    </row>
    <row r="458" spans="4:14" ht="12.5">
      <c r="D458" s="75"/>
      <c r="E458" s="75"/>
      <c r="F458" s="75"/>
      <c r="G458" s="75"/>
      <c r="H458" s="75"/>
      <c r="I458" s="75"/>
      <c r="J458" s="75"/>
      <c r="K458" s="75"/>
      <c r="L458" s="75"/>
      <c r="M458" s="75"/>
      <c r="N458" s="75"/>
    </row>
    <row r="459" spans="4:14" ht="12.5">
      <c r="D459" s="75"/>
      <c r="E459" s="75"/>
      <c r="F459" s="75"/>
      <c r="G459" s="75"/>
      <c r="H459" s="75"/>
      <c r="I459" s="75"/>
      <c r="J459" s="75"/>
      <c r="K459" s="75"/>
      <c r="L459" s="75"/>
      <c r="M459" s="75"/>
      <c r="N459" s="75"/>
    </row>
    <row r="460" spans="4:14" ht="12.5">
      <c r="D460" s="75"/>
      <c r="E460" s="75"/>
      <c r="F460" s="75"/>
      <c r="G460" s="75"/>
      <c r="H460" s="75"/>
      <c r="I460" s="75"/>
      <c r="J460" s="75"/>
      <c r="K460" s="75"/>
      <c r="L460" s="75"/>
      <c r="M460" s="75"/>
      <c r="N460" s="75"/>
    </row>
    <row r="461" spans="4:14" ht="12.5">
      <c r="D461" s="75"/>
      <c r="E461" s="75"/>
      <c r="F461" s="75"/>
      <c r="G461" s="75"/>
      <c r="H461" s="75"/>
      <c r="I461" s="75"/>
      <c r="J461" s="75"/>
      <c r="K461" s="75"/>
      <c r="L461" s="75"/>
      <c r="M461" s="75"/>
      <c r="N461" s="75"/>
    </row>
    <row r="462" spans="4:14" ht="12.5">
      <c r="D462" s="75"/>
      <c r="E462" s="75"/>
      <c r="F462" s="75"/>
      <c r="G462" s="75"/>
      <c r="H462" s="75"/>
      <c r="I462" s="75"/>
      <c r="J462" s="75"/>
      <c r="K462" s="75"/>
      <c r="L462" s="75"/>
      <c r="M462" s="75"/>
      <c r="N462" s="75"/>
    </row>
    <row r="463" spans="4:14" ht="12.5">
      <c r="D463" s="75"/>
      <c r="E463" s="75"/>
      <c r="F463" s="75"/>
      <c r="G463" s="75"/>
      <c r="H463" s="75"/>
      <c r="I463" s="75"/>
      <c r="J463" s="75"/>
      <c r="K463" s="75"/>
      <c r="L463" s="75"/>
      <c r="M463" s="75"/>
      <c r="N463" s="75"/>
    </row>
    <row r="464" spans="4:14" ht="12.5">
      <c r="D464" s="75"/>
      <c r="E464" s="75"/>
      <c r="F464" s="75"/>
      <c r="G464" s="75"/>
      <c r="H464" s="75"/>
      <c r="I464" s="75"/>
      <c r="J464" s="75"/>
      <c r="K464" s="75"/>
      <c r="L464" s="75"/>
      <c r="M464" s="75"/>
      <c r="N464" s="75"/>
    </row>
    <row r="465" spans="4:14" ht="12.5">
      <c r="D465" s="75"/>
      <c r="E465" s="75"/>
      <c r="F465" s="75"/>
      <c r="G465" s="75"/>
      <c r="H465" s="75"/>
      <c r="I465" s="75"/>
      <c r="J465" s="75"/>
      <c r="K465" s="75"/>
      <c r="L465" s="75"/>
      <c r="M465" s="75"/>
      <c r="N465" s="75"/>
    </row>
    <row r="466" spans="4:14" ht="12.5">
      <c r="D466" s="75"/>
      <c r="E466" s="75"/>
      <c r="F466" s="75"/>
      <c r="G466" s="75"/>
      <c r="H466" s="75"/>
      <c r="I466" s="75"/>
      <c r="J466" s="75"/>
      <c r="K466" s="75"/>
      <c r="L466" s="75"/>
      <c r="M466" s="75"/>
      <c r="N466" s="75"/>
    </row>
    <row r="467" spans="4:14" ht="12.5">
      <c r="D467" s="75"/>
      <c r="E467" s="75"/>
      <c r="F467" s="75"/>
      <c r="G467" s="75"/>
      <c r="H467" s="75"/>
      <c r="I467" s="75"/>
      <c r="J467" s="75"/>
      <c r="K467" s="75"/>
      <c r="L467" s="75"/>
      <c r="M467" s="75"/>
      <c r="N467" s="75"/>
    </row>
    <row r="468" spans="4:14" ht="12.5">
      <c r="D468" s="75"/>
      <c r="E468" s="75"/>
      <c r="F468" s="75"/>
      <c r="G468" s="75"/>
      <c r="H468" s="75"/>
      <c r="I468" s="75"/>
      <c r="J468" s="75"/>
      <c r="K468" s="75"/>
      <c r="L468" s="75"/>
      <c r="M468" s="75"/>
      <c r="N468" s="75"/>
    </row>
    <row r="469" spans="4:14" ht="12.5">
      <c r="D469" s="75"/>
      <c r="E469" s="75"/>
      <c r="F469" s="75"/>
      <c r="G469" s="75"/>
      <c r="H469" s="75"/>
      <c r="I469" s="75"/>
      <c r="J469" s="75"/>
      <c r="K469" s="75"/>
      <c r="L469" s="75"/>
      <c r="M469" s="75"/>
      <c r="N469" s="75"/>
    </row>
    <row r="470" spans="4:14" ht="12.5">
      <c r="D470" s="75"/>
      <c r="E470" s="75"/>
      <c r="F470" s="75"/>
      <c r="G470" s="75"/>
      <c r="H470" s="75"/>
      <c r="I470" s="75"/>
      <c r="J470" s="75"/>
      <c r="K470" s="75"/>
      <c r="L470" s="75"/>
      <c r="M470" s="75"/>
      <c r="N470" s="75"/>
    </row>
    <row r="471" spans="4:14" ht="12.5">
      <c r="D471" s="75"/>
      <c r="E471" s="75"/>
      <c r="F471" s="75"/>
      <c r="G471" s="75"/>
      <c r="H471" s="75"/>
      <c r="I471" s="75"/>
      <c r="J471" s="75"/>
      <c r="K471" s="75"/>
      <c r="L471" s="75"/>
      <c r="M471" s="75"/>
      <c r="N471" s="75"/>
    </row>
    <row r="472" spans="4:14" ht="12.5">
      <c r="D472" s="75"/>
      <c r="E472" s="75"/>
      <c r="F472" s="75"/>
      <c r="G472" s="75"/>
      <c r="H472" s="75"/>
      <c r="I472" s="75"/>
      <c r="J472" s="75"/>
      <c r="K472" s="75"/>
      <c r="L472" s="75"/>
      <c r="M472" s="75"/>
      <c r="N472" s="75"/>
    </row>
    <row r="473" spans="4:14" ht="12.5">
      <c r="D473" s="75"/>
      <c r="E473" s="75"/>
      <c r="F473" s="75"/>
      <c r="G473" s="75"/>
      <c r="H473" s="75"/>
      <c r="I473" s="75"/>
      <c r="J473" s="75"/>
      <c r="K473" s="75"/>
      <c r="L473" s="75"/>
      <c r="M473" s="75"/>
      <c r="N473" s="75"/>
    </row>
    <row r="474" spans="4:14" ht="12.5">
      <c r="D474" s="75"/>
      <c r="E474" s="75"/>
      <c r="F474" s="75"/>
      <c r="G474" s="75"/>
      <c r="H474" s="75"/>
      <c r="I474" s="75"/>
      <c r="J474" s="75"/>
      <c r="K474" s="75"/>
      <c r="L474" s="75"/>
      <c r="M474" s="75"/>
      <c r="N474" s="75"/>
    </row>
    <row r="475" spans="4:14" ht="12.5">
      <c r="D475" s="75"/>
      <c r="E475" s="75"/>
      <c r="F475" s="75"/>
      <c r="G475" s="75"/>
      <c r="H475" s="75"/>
      <c r="I475" s="75"/>
      <c r="J475" s="75"/>
      <c r="K475" s="75"/>
      <c r="L475" s="75"/>
      <c r="M475" s="75"/>
      <c r="N475" s="75"/>
    </row>
    <row r="476" spans="4:14" ht="12.5">
      <c r="D476" s="75"/>
      <c r="E476" s="75"/>
      <c r="F476" s="75"/>
      <c r="G476" s="75"/>
      <c r="H476" s="75"/>
      <c r="I476" s="75"/>
      <c r="J476" s="75"/>
      <c r="K476" s="75"/>
      <c r="L476" s="75"/>
      <c r="M476" s="75"/>
      <c r="N476" s="75"/>
    </row>
    <row r="477" spans="4:14" ht="12.5">
      <c r="D477" s="75"/>
      <c r="E477" s="75"/>
      <c r="F477" s="75"/>
      <c r="G477" s="75"/>
      <c r="H477" s="75"/>
      <c r="I477" s="75"/>
      <c r="J477" s="75"/>
      <c r="K477" s="75"/>
      <c r="L477" s="75"/>
      <c r="M477" s="75"/>
      <c r="N477" s="75"/>
    </row>
    <row r="478" spans="4:14" ht="12.5">
      <c r="D478" s="75"/>
      <c r="E478" s="75"/>
      <c r="F478" s="75"/>
      <c r="G478" s="75"/>
      <c r="H478" s="75"/>
      <c r="I478" s="75"/>
      <c r="J478" s="75"/>
      <c r="K478" s="75"/>
      <c r="L478" s="75"/>
      <c r="M478" s="75"/>
      <c r="N478" s="75"/>
    </row>
    <row r="479" spans="4:14" ht="12.5">
      <c r="D479" s="75"/>
      <c r="E479" s="75"/>
      <c r="F479" s="75"/>
      <c r="G479" s="75"/>
      <c r="H479" s="75"/>
      <c r="I479" s="75"/>
      <c r="J479" s="75"/>
      <c r="K479" s="75"/>
      <c r="L479" s="75"/>
      <c r="M479" s="75"/>
      <c r="N479" s="75"/>
    </row>
    <row r="480" spans="4:14" ht="12.5">
      <c r="D480" s="75"/>
      <c r="E480" s="75"/>
      <c r="F480" s="75"/>
      <c r="G480" s="75"/>
      <c r="H480" s="75"/>
      <c r="I480" s="75"/>
      <c r="J480" s="75"/>
      <c r="K480" s="75"/>
      <c r="L480" s="75"/>
      <c r="M480" s="75"/>
      <c r="N480" s="75"/>
    </row>
    <row r="481" spans="4:14" ht="12.5">
      <c r="D481" s="75"/>
      <c r="E481" s="75"/>
      <c r="F481" s="75"/>
      <c r="G481" s="75"/>
      <c r="H481" s="75"/>
      <c r="I481" s="75"/>
      <c r="J481" s="75"/>
      <c r="K481" s="75"/>
      <c r="L481" s="75"/>
      <c r="M481" s="75"/>
      <c r="N481" s="75"/>
    </row>
    <row r="482" spans="4:14" ht="12.5">
      <c r="D482" s="75"/>
      <c r="E482" s="75"/>
      <c r="F482" s="75"/>
      <c r="G482" s="75"/>
      <c r="H482" s="75"/>
      <c r="I482" s="75"/>
      <c r="J482" s="75"/>
      <c r="K482" s="75"/>
      <c r="L482" s="75"/>
      <c r="M482" s="75"/>
      <c r="N482" s="75"/>
    </row>
    <row r="483" spans="4:14" ht="12.5">
      <c r="D483" s="75"/>
      <c r="E483" s="75"/>
      <c r="F483" s="75"/>
      <c r="G483" s="75"/>
      <c r="H483" s="75"/>
      <c r="I483" s="75"/>
      <c r="J483" s="75"/>
      <c r="K483" s="75"/>
      <c r="L483" s="75"/>
      <c r="M483" s="75"/>
      <c r="N483" s="75"/>
    </row>
    <row r="484" spans="4:14" ht="12.5">
      <c r="D484" s="75"/>
      <c r="E484" s="75"/>
      <c r="F484" s="75"/>
      <c r="G484" s="75"/>
      <c r="H484" s="75"/>
      <c r="I484" s="75"/>
      <c r="J484" s="75"/>
      <c r="K484" s="75"/>
      <c r="L484" s="75"/>
      <c r="M484" s="75"/>
      <c r="N484" s="75"/>
    </row>
    <row r="485" spans="4:14" ht="12.5">
      <c r="D485" s="75"/>
      <c r="E485" s="75"/>
      <c r="F485" s="75"/>
      <c r="G485" s="75"/>
      <c r="H485" s="75"/>
      <c r="I485" s="75"/>
      <c r="J485" s="75"/>
      <c r="K485" s="75"/>
      <c r="L485" s="75"/>
      <c r="M485" s="75"/>
      <c r="N485" s="75"/>
    </row>
    <row r="486" spans="4:14" ht="12.5">
      <c r="D486" s="75"/>
      <c r="E486" s="75"/>
      <c r="F486" s="75"/>
      <c r="G486" s="75"/>
      <c r="H486" s="75"/>
      <c r="I486" s="75"/>
      <c r="J486" s="75"/>
      <c r="K486" s="75"/>
      <c r="L486" s="75"/>
      <c r="M486" s="75"/>
      <c r="N486" s="75"/>
    </row>
    <row r="487" spans="4:14" ht="12.5">
      <c r="D487" s="75"/>
      <c r="E487" s="75"/>
      <c r="F487" s="75"/>
      <c r="G487" s="75"/>
      <c r="H487" s="75"/>
      <c r="I487" s="75"/>
      <c r="J487" s="75"/>
      <c r="K487" s="75"/>
      <c r="L487" s="75"/>
      <c r="M487" s="75"/>
      <c r="N487" s="75"/>
    </row>
    <row r="488" spans="4:14" ht="12.5">
      <c r="D488" s="75"/>
      <c r="E488" s="75"/>
      <c r="F488" s="75"/>
      <c r="G488" s="75"/>
      <c r="H488" s="75"/>
      <c r="I488" s="75"/>
      <c r="J488" s="75"/>
      <c r="K488" s="75"/>
      <c r="L488" s="75"/>
      <c r="M488" s="75"/>
      <c r="N488" s="75"/>
    </row>
    <row r="489" spans="4:14" ht="12.5">
      <c r="D489" s="75"/>
      <c r="E489" s="75"/>
      <c r="F489" s="75"/>
      <c r="G489" s="75"/>
      <c r="H489" s="75"/>
      <c r="I489" s="75"/>
      <c r="J489" s="75"/>
      <c r="K489" s="75"/>
      <c r="L489" s="75"/>
      <c r="M489" s="75"/>
      <c r="N489" s="75"/>
    </row>
    <row r="490" spans="4:14" ht="12.5">
      <c r="D490" s="75"/>
      <c r="E490" s="75"/>
      <c r="F490" s="75"/>
      <c r="G490" s="75"/>
      <c r="H490" s="75"/>
      <c r="I490" s="75"/>
      <c r="J490" s="75"/>
      <c r="K490" s="75"/>
      <c r="L490" s="75"/>
      <c r="M490" s="75"/>
      <c r="N490" s="75"/>
    </row>
    <row r="491" spans="4:14" ht="12.5">
      <c r="D491" s="75"/>
      <c r="E491" s="75"/>
      <c r="F491" s="75"/>
      <c r="G491" s="75"/>
      <c r="H491" s="75"/>
      <c r="I491" s="75"/>
      <c r="J491" s="75"/>
      <c r="K491" s="75"/>
      <c r="L491" s="75"/>
      <c r="M491" s="75"/>
      <c r="N491" s="75"/>
    </row>
    <row r="492" spans="4:14" ht="12.5">
      <c r="D492" s="75"/>
      <c r="E492" s="75"/>
      <c r="F492" s="75"/>
      <c r="G492" s="75"/>
      <c r="H492" s="75"/>
      <c r="I492" s="75"/>
      <c r="J492" s="75"/>
      <c r="K492" s="75"/>
      <c r="L492" s="75"/>
      <c r="M492" s="75"/>
      <c r="N492" s="75"/>
    </row>
    <row r="493" spans="4:14" ht="12.5">
      <c r="D493" s="75"/>
      <c r="E493" s="75"/>
      <c r="F493" s="75"/>
      <c r="G493" s="75"/>
      <c r="H493" s="75"/>
      <c r="I493" s="75"/>
      <c r="J493" s="75"/>
      <c r="K493" s="75"/>
      <c r="L493" s="75"/>
      <c r="M493" s="75"/>
      <c r="N493" s="75"/>
    </row>
    <row r="494" spans="4:14" ht="12.5">
      <c r="D494" s="75"/>
      <c r="E494" s="75"/>
      <c r="F494" s="75"/>
      <c r="G494" s="75"/>
      <c r="H494" s="75"/>
      <c r="I494" s="75"/>
      <c r="J494" s="75"/>
      <c r="K494" s="75"/>
      <c r="L494" s="75"/>
      <c r="M494" s="75"/>
      <c r="N494" s="75"/>
    </row>
    <row r="495" spans="4:14" ht="12.5">
      <c r="D495" s="75"/>
      <c r="E495" s="75"/>
      <c r="F495" s="75"/>
      <c r="G495" s="75"/>
      <c r="H495" s="75"/>
      <c r="I495" s="75"/>
      <c r="J495" s="75"/>
      <c r="K495" s="75"/>
      <c r="L495" s="75"/>
      <c r="M495" s="75"/>
      <c r="N495" s="75"/>
    </row>
    <row r="496" spans="4:14" ht="12.5">
      <c r="D496" s="75"/>
      <c r="E496" s="75"/>
      <c r="F496" s="75"/>
      <c r="G496" s="75"/>
      <c r="H496" s="75"/>
      <c r="I496" s="75"/>
      <c r="J496" s="75"/>
      <c r="K496" s="75"/>
      <c r="L496" s="75"/>
      <c r="M496" s="75"/>
      <c r="N496" s="75"/>
    </row>
    <row r="497" spans="4:14" ht="12.5">
      <c r="D497" s="75"/>
      <c r="E497" s="75"/>
      <c r="F497" s="75"/>
      <c r="G497" s="75"/>
      <c r="H497" s="75"/>
      <c r="I497" s="75"/>
      <c r="J497" s="75"/>
      <c r="K497" s="75"/>
      <c r="L497" s="75"/>
      <c r="M497" s="75"/>
      <c r="N497" s="75"/>
    </row>
    <row r="498" spans="4:14" ht="12.5">
      <c r="D498" s="75"/>
      <c r="E498" s="75"/>
      <c r="F498" s="75"/>
      <c r="G498" s="75"/>
      <c r="H498" s="75"/>
      <c r="I498" s="75"/>
      <c r="J498" s="75"/>
      <c r="K498" s="75"/>
      <c r="L498" s="75"/>
      <c r="M498" s="75"/>
      <c r="N498" s="75"/>
    </row>
    <row r="499" spans="4:14" ht="12.5">
      <c r="D499" s="75"/>
      <c r="E499" s="75"/>
      <c r="F499" s="75"/>
      <c r="G499" s="75"/>
      <c r="H499" s="75"/>
      <c r="I499" s="75"/>
      <c r="J499" s="75"/>
      <c r="K499" s="75"/>
      <c r="L499" s="75"/>
      <c r="M499" s="75"/>
      <c r="N499" s="75"/>
    </row>
    <row r="500" spans="4:14" ht="12.5">
      <c r="D500" s="75"/>
      <c r="E500" s="75"/>
      <c r="F500" s="75"/>
      <c r="G500" s="75"/>
      <c r="H500" s="75"/>
      <c r="I500" s="75"/>
      <c r="J500" s="75"/>
      <c r="K500" s="75"/>
      <c r="L500" s="75"/>
      <c r="M500" s="75"/>
      <c r="N500" s="75"/>
    </row>
    <row r="501" spans="4:14" ht="12.5">
      <c r="D501" s="75"/>
      <c r="E501" s="75"/>
      <c r="F501" s="75"/>
      <c r="G501" s="75"/>
      <c r="H501" s="75"/>
      <c r="I501" s="75"/>
      <c r="J501" s="75"/>
      <c r="K501" s="75"/>
      <c r="L501" s="75"/>
      <c r="M501" s="75"/>
      <c r="N501" s="75"/>
    </row>
    <row r="502" spans="4:14" ht="12.5">
      <c r="D502" s="75"/>
      <c r="E502" s="75"/>
      <c r="F502" s="75"/>
      <c r="G502" s="75"/>
      <c r="H502" s="75"/>
      <c r="I502" s="75"/>
      <c r="J502" s="75"/>
      <c r="K502" s="75"/>
      <c r="L502" s="75"/>
      <c r="M502" s="75"/>
      <c r="N502" s="75"/>
    </row>
    <row r="503" spans="4:14" ht="12.5">
      <c r="D503" s="75"/>
      <c r="E503" s="75"/>
      <c r="F503" s="75"/>
      <c r="G503" s="75"/>
      <c r="H503" s="75"/>
      <c r="I503" s="75"/>
      <c r="J503" s="75"/>
      <c r="K503" s="75"/>
      <c r="L503" s="75"/>
      <c r="M503" s="75"/>
      <c r="N503" s="75"/>
    </row>
    <row r="504" spans="4:14" ht="12.5">
      <c r="D504" s="75"/>
      <c r="E504" s="75"/>
      <c r="F504" s="75"/>
      <c r="G504" s="75"/>
      <c r="H504" s="75"/>
      <c r="I504" s="75"/>
      <c r="J504" s="75"/>
      <c r="K504" s="75"/>
      <c r="L504" s="75"/>
      <c r="M504" s="75"/>
      <c r="N504" s="75"/>
    </row>
    <row r="505" spans="4:14" ht="12.5">
      <c r="D505" s="75"/>
      <c r="E505" s="75"/>
      <c r="F505" s="75"/>
      <c r="G505" s="75"/>
      <c r="H505" s="75"/>
      <c r="I505" s="75"/>
      <c r="J505" s="75"/>
      <c r="K505" s="75"/>
      <c r="L505" s="75"/>
      <c r="M505" s="75"/>
      <c r="N505" s="75"/>
    </row>
    <row r="506" spans="4:14" ht="12.5">
      <c r="D506" s="75"/>
      <c r="E506" s="75"/>
      <c r="F506" s="75"/>
      <c r="G506" s="75"/>
      <c r="H506" s="75"/>
      <c r="I506" s="75"/>
      <c r="J506" s="75"/>
      <c r="K506" s="75"/>
      <c r="L506" s="75"/>
      <c r="M506" s="75"/>
      <c r="N506" s="75"/>
    </row>
    <row r="507" spans="4:14" ht="12.5">
      <c r="D507" s="75"/>
      <c r="E507" s="75"/>
      <c r="F507" s="75"/>
      <c r="G507" s="75"/>
      <c r="H507" s="75"/>
      <c r="I507" s="75"/>
      <c r="J507" s="75"/>
      <c r="K507" s="75"/>
      <c r="L507" s="75"/>
      <c r="M507" s="75"/>
      <c r="N507" s="75"/>
    </row>
    <row r="508" spans="4:14" ht="12.5">
      <c r="D508" s="75"/>
      <c r="E508" s="75"/>
      <c r="F508" s="75"/>
      <c r="G508" s="75"/>
      <c r="H508" s="75"/>
      <c r="I508" s="75"/>
      <c r="J508" s="75"/>
      <c r="K508" s="75"/>
      <c r="L508" s="75"/>
      <c r="M508" s="75"/>
      <c r="N508" s="75"/>
    </row>
    <row r="509" spans="4:14" ht="12.5">
      <c r="D509" s="75"/>
      <c r="E509" s="75"/>
      <c r="F509" s="75"/>
      <c r="G509" s="75"/>
      <c r="H509" s="75"/>
      <c r="I509" s="75"/>
      <c r="J509" s="75"/>
      <c r="K509" s="75"/>
      <c r="L509" s="75"/>
      <c r="M509" s="75"/>
      <c r="N509" s="75"/>
    </row>
    <row r="510" spans="4:14" ht="12.5">
      <c r="D510" s="75"/>
      <c r="E510" s="75"/>
      <c r="F510" s="75"/>
      <c r="G510" s="75"/>
      <c r="H510" s="75"/>
      <c r="I510" s="75"/>
      <c r="J510" s="75"/>
      <c r="K510" s="75"/>
      <c r="L510" s="75"/>
      <c r="M510" s="75"/>
      <c r="N510" s="75"/>
    </row>
    <row r="511" spans="4:14" ht="12.5">
      <c r="D511" s="75"/>
      <c r="E511" s="75"/>
      <c r="F511" s="75"/>
      <c r="G511" s="75"/>
      <c r="H511" s="75"/>
      <c r="I511" s="75"/>
      <c r="J511" s="75"/>
      <c r="K511" s="75"/>
      <c r="L511" s="75"/>
      <c r="M511" s="75"/>
      <c r="N511" s="75"/>
    </row>
    <row r="512" spans="4:14" ht="12.5">
      <c r="D512" s="75"/>
      <c r="E512" s="75"/>
      <c r="F512" s="75"/>
      <c r="G512" s="75"/>
      <c r="H512" s="75"/>
      <c r="I512" s="75"/>
      <c r="J512" s="75"/>
      <c r="K512" s="75"/>
      <c r="L512" s="75"/>
      <c r="M512" s="75"/>
      <c r="N512" s="75"/>
    </row>
    <row r="513" spans="4:14" ht="12.5">
      <c r="D513" s="75"/>
      <c r="E513" s="75"/>
      <c r="F513" s="75"/>
      <c r="G513" s="75"/>
      <c r="H513" s="75"/>
      <c r="I513" s="75"/>
      <c r="J513" s="75"/>
      <c r="K513" s="75"/>
      <c r="L513" s="75"/>
      <c r="M513" s="75"/>
      <c r="N513" s="75"/>
    </row>
    <row r="514" spans="4:14" ht="12.5">
      <c r="D514" s="75"/>
      <c r="E514" s="75"/>
      <c r="F514" s="75"/>
      <c r="G514" s="75"/>
      <c r="H514" s="75"/>
      <c r="I514" s="75"/>
      <c r="J514" s="75"/>
      <c r="K514" s="75"/>
      <c r="L514" s="75"/>
      <c r="M514" s="75"/>
      <c r="N514" s="75"/>
    </row>
    <row r="515" spans="4:14" ht="12.5">
      <c r="D515" s="75"/>
      <c r="E515" s="75"/>
      <c r="F515" s="75"/>
      <c r="G515" s="75"/>
      <c r="H515" s="75"/>
      <c r="I515" s="75"/>
      <c r="J515" s="75"/>
      <c r="K515" s="75"/>
      <c r="L515" s="75"/>
      <c r="M515" s="75"/>
      <c r="N515" s="75"/>
    </row>
    <row r="516" spans="4:14" ht="12.5">
      <c r="D516" s="75"/>
      <c r="E516" s="75"/>
      <c r="F516" s="75"/>
      <c r="G516" s="75"/>
      <c r="H516" s="75"/>
      <c r="I516" s="75"/>
      <c r="J516" s="75"/>
      <c r="K516" s="75"/>
      <c r="L516" s="75"/>
      <c r="M516" s="75"/>
      <c r="N516" s="75"/>
    </row>
    <row r="517" spans="4:14" ht="12.5">
      <c r="D517" s="75"/>
      <c r="E517" s="75"/>
      <c r="F517" s="75"/>
      <c r="G517" s="75"/>
      <c r="H517" s="75"/>
      <c r="I517" s="75"/>
      <c r="J517" s="75"/>
      <c r="K517" s="75"/>
      <c r="L517" s="75"/>
      <c r="M517" s="75"/>
      <c r="N517" s="75"/>
    </row>
    <row r="518" spans="4:14" ht="12.5">
      <c r="D518" s="75"/>
      <c r="E518" s="75"/>
      <c r="F518" s="75"/>
      <c r="G518" s="75"/>
      <c r="H518" s="75"/>
      <c r="I518" s="75"/>
      <c r="J518" s="75"/>
      <c r="K518" s="75"/>
      <c r="L518" s="75"/>
      <c r="M518" s="75"/>
      <c r="N518" s="75"/>
    </row>
    <row r="519" spans="4:14" ht="12.5">
      <c r="D519" s="75"/>
      <c r="E519" s="75"/>
      <c r="F519" s="75"/>
      <c r="G519" s="75"/>
      <c r="H519" s="75"/>
      <c r="I519" s="75"/>
      <c r="J519" s="75"/>
      <c r="K519" s="75"/>
      <c r="L519" s="75"/>
      <c r="M519" s="75"/>
      <c r="N519" s="75"/>
    </row>
    <row r="520" spans="4:14" ht="12.5">
      <c r="D520" s="75"/>
      <c r="E520" s="75"/>
      <c r="F520" s="75"/>
      <c r="G520" s="75"/>
      <c r="H520" s="75"/>
      <c r="I520" s="75"/>
      <c r="J520" s="75"/>
      <c r="K520" s="75"/>
      <c r="L520" s="75"/>
      <c r="M520" s="75"/>
      <c r="N520" s="75"/>
    </row>
    <row r="521" spans="4:14" ht="12.5">
      <c r="D521" s="75"/>
      <c r="E521" s="75"/>
      <c r="F521" s="75"/>
      <c r="G521" s="75"/>
      <c r="H521" s="75"/>
      <c r="I521" s="75"/>
      <c r="J521" s="75"/>
      <c r="K521" s="75"/>
      <c r="L521" s="75"/>
      <c r="M521" s="75"/>
      <c r="N521" s="75"/>
    </row>
    <row r="522" spans="4:14" ht="12.5">
      <c r="D522" s="75"/>
      <c r="E522" s="75"/>
      <c r="F522" s="75"/>
      <c r="G522" s="75"/>
      <c r="H522" s="75"/>
      <c r="I522" s="75"/>
      <c r="J522" s="75"/>
      <c r="K522" s="75"/>
      <c r="L522" s="75"/>
      <c r="M522" s="75"/>
      <c r="N522" s="75"/>
    </row>
    <row r="523" spans="4:14" ht="12.5">
      <c r="D523" s="75"/>
      <c r="E523" s="75"/>
      <c r="F523" s="75"/>
      <c r="G523" s="75"/>
      <c r="H523" s="75"/>
      <c r="I523" s="75"/>
      <c r="J523" s="75"/>
      <c r="K523" s="75"/>
      <c r="L523" s="75"/>
      <c r="M523" s="75"/>
      <c r="N523" s="75"/>
    </row>
    <row r="524" spans="4:14" ht="12.5">
      <c r="D524" s="75"/>
      <c r="E524" s="75"/>
      <c r="F524" s="75"/>
      <c r="G524" s="75"/>
      <c r="H524" s="75"/>
      <c r="I524" s="75"/>
      <c r="J524" s="75"/>
      <c r="K524" s="75"/>
      <c r="L524" s="75"/>
      <c r="M524" s="75"/>
      <c r="N524" s="75"/>
    </row>
    <row r="525" spans="4:14" ht="12.5">
      <c r="D525" s="75"/>
      <c r="E525" s="75"/>
      <c r="F525" s="75"/>
      <c r="G525" s="75"/>
      <c r="H525" s="75"/>
      <c r="I525" s="75"/>
      <c r="J525" s="75"/>
      <c r="K525" s="75"/>
      <c r="L525" s="75"/>
      <c r="M525" s="75"/>
      <c r="N525" s="75"/>
    </row>
    <row r="526" spans="4:14" ht="12.5">
      <c r="D526" s="75"/>
      <c r="E526" s="75"/>
      <c r="F526" s="75"/>
      <c r="G526" s="75"/>
      <c r="H526" s="75"/>
      <c r="I526" s="75"/>
      <c r="J526" s="75"/>
      <c r="K526" s="75"/>
      <c r="L526" s="75"/>
      <c r="M526" s="75"/>
      <c r="N526" s="75"/>
    </row>
    <row r="527" spans="4:14" ht="12.5">
      <c r="D527" s="75"/>
      <c r="E527" s="75"/>
      <c r="F527" s="75"/>
      <c r="G527" s="75"/>
      <c r="H527" s="75"/>
      <c r="I527" s="75"/>
      <c r="J527" s="75"/>
      <c r="K527" s="75"/>
      <c r="L527" s="75"/>
      <c r="M527" s="75"/>
      <c r="N527" s="75"/>
    </row>
    <row r="528" spans="4:14" ht="12.5">
      <c r="D528" s="75"/>
      <c r="E528" s="75"/>
      <c r="F528" s="75"/>
      <c r="G528" s="75"/>
      <c r="H528" s="75"/>
      <c r="I528" s="75"/>
      <c r="J528" s="75"/>
      <c r="K528" s="75"/>
      <c r="L528" s="75"/>
      <c r="M528" s="75"/>
      <c r="N528" s="75"/>
    </row>
    <row r="529" spans="4:14" ht="12.5">
      <c r="D529" s="75"/>
      <c r="E529" s="75"/>
      <c r="F529" s="75"/>
      <c r="G529" s="75"/>
      <c r="H529" s="75"/>
      <c r="I529" s="75"/>
      <c r="J529" s="75"/>
      <c r="K529" s="75"/>
      <c r="L529" s="75"/>
      <c r="M529" s="75"/>
      <c r="N529" s="75"/>
    </row>
    <row r="530" spans="4:14" ht="12.5">
      <c r="D530" s="75"/>
      <c r="E530" s="75"/>
      <c r="F530" s="75"/>
      <c r="G530" s="75"/>
      <c r="H530" s="75"/>
      <c r="I530" s="75"/>
      <c r="J530" s="75"/>
      <c r="K530" s="75"/>
      <c r="L530" s="75"/>
      <c r="M530" s="75"/>
      <c r="N530" s="75"/>
    </row>
    <row r="531" spans="4:14" ht="12.5">
      <c r="D531" s="75"/>
      <c r="E531" s="75"/>
      <c r="F531" s="75"/>
      <c r="G531" s="75"/>
      <c r="H531" s="75"/>
      <c r="I531" s="75"/>
      <c r="J531" s="75"/>
      <c r="K531" s="75"/>
      <c r="L531" s="75"/>
      <c r="M531" s="75"/>
      <c r="N531" s="75"/>
    </row>
    <row r="532" spans="4:14" ht="12.5">
      <c r="D532" s="75"/>
      <c r="E532" s="75"/>
      <c r="F532" s="75"/>
      <c r="G532" s="75"/>
      <c r="H532" s="75"/>
      <c r="I532" s="75"/>
      <c r="J532" s="75"/>
      <c r="K532" s="75"/>
      <c r="L532" s="75"/>
      <c r="M532" s="75"/>
      <c r="N532" s="75"/>
    </row>
    <row r="533" spans="4:14" ht="12.5">
      <c r="D533" s="75"/>
      <c r="E533" s="75"/>
      <c r="F533" s="75"/>
      <c r="G533" s="75"/>
      <c r="H533" s="75"/>
      <c r="I533" s="75"/>
      <c r="J533" s="75"/>
      <c r="K533" s="75"/>
      <c r="L533" s="75"/>
      <c r="M533" s="75"/>
      <c r="N533" s="75"/>
    </row>
    <row r="534" spans="4:14" ht="12.5">
      <c r="D534" s="75"/>
      <c r="E534" s="75"/>
      <c r="F534" s="75"/>
      <c r="G534" s="75"/>
      <c r="H534" s="75"/>
      <c r="I534" s="75"/>
      <c r="J534" s="75"/>
      <c r="K534" s="75"/>
      <c r="L534" s="75"/>
      <c r="M534" s="75"/>
      <c r="N534" s="75"/>
    </row>
    <row r="535" spans="4:14" ht="12.5">
      <c r="D535" s="75"/>
      <c r="E535" s="75"/>
      <c r="F535" s="75"/>
      <c r="G535" s="75"/>
      <c r="H535" s="75"/>
      <c r="I535" s="75"/>
      <c r="J535" s="75"/>
      <c r="K535" s="75"/>
      <c r="L535" s="75"/>
      <c r="M535" s="75"/>
      <c r="N535" s="75"/>
    </row>
    <row r="536" spans="4:14" ht="12.5">
      <c r="D536" s="75"/>
      <c r="E536" s="75"/>
      <c r="F536" s="75"/>
      <c r="G536" s="75"/>
      <c r="H536" s="75"/>
      <c r="I536" s="75"/>
      <c r="J536" s="75"/>
      <c r="K536" s="75"/>
      <c r="L536" s="75"/>
      <c r="M536" s="75"/>
      <c r="N536" s="75"/>
    </row>
    <row r="537" spans="4:14" ht="12.5">
      <c r="D537" s="75"/>
      <c r="E537" s="75"/>
      <c r="F537" s="75"/>
      <c r="G537" s="75"/>
      <c r="H537" s="75"/>
      <c r="I537" s="75"/>
      <c r="J537" s="75"/>
      <c r="K537" s="75"/>
      <c r="L537" s="75"/>
      <c r="M537" s="75"/>
      <c r="N537" s="75"/>
    </row>
    <row r="538" spans="4:14" ht="12.5">
      <c r="D538" s="75"/>
      <c r="E538" s="75"/>
      <c r="F538" s="75"/>
      <c r="G538" s="75"/>
      <c r="H538" s="75"/>
      <c r="I538" s="75"/>
      <c r="J538" s="75"/>
      <c r="K538" s="75"/>
      <c r="L538" s="75"/>
      <c r="M538" s="75"/>
      <c r="N538" s="75"/>
    </row>
    <row r="539" spans="4:14" ht="12.5">
      <c r="D539" s="75"/>
      <c r="E539" s="75"/>
      <c r="F539" s="75"/>
      <c r="G539" s="75"/>
      <c r="H539" s="75"/>
      <c r="I539" s="75"/>
      <c r="J539" s="75"/>
      <c r="K539" s="75"/>
      <c r="L539" s="75"/>
      <c r="M539" s="75"/>
      <c r="N539" s="75"/>
    </row>
    <row r="540" spans="4:14" ht="12.5">
      <c r="D540" s="75"/>
      <c r="E540" s="75"/>
      <c r="F540" s="75"/>
      <c r="G540" s="75"/>
      <c r="H540" s="75"/>
      <c r="I540" s="75"/>
      <c r="J540" s="75"/>
      <c r="K540" s="75"/>
      <c r="L540" s="75"/>
      <c r="M540" s="75"/>
      <c r="N540" s="75"/>
    </row>
    <row r="541" spans="4:14" ht="12.5">
      <c r="D541" s="75"/>
      <c r="E541" s="75"/>
      <c r="F541" s="75"/>
      <c r="G541" s="75"/>
      <c r="H541" s="75"/>
      <c r="I541" s="75"/>
      <c r="J541" s="75"/>
      <c r="K541" s="75"/>
      <c r="L541" s="75"/>
      <c r="M541" s="75"/>
      <c r="N541" s="75"/>
    </row>
    <row r="542" spans="4:14" ht="12.5">
      <c r="D542" s="75"/>
      <c r="E542" s="75"/>
      <c r="F542" s="75"/>
      <c r="G542" s="75"/>
      <c r="H542" s="75"/>
      <c r="I542" s="75"/>
      <c r="J542" s="75"/>
      <c r="K542" s="75"/>
      <c r="L542" s="75"/>
      <c r="M542" s="75"/>
      <c r="N542" s="75"/>
    </row>
    <row r="543" spans="4:14" ht="12.5">
      <c r="D543" s="75"/>
      <c r="E543" s="75"/>
      <c r="F543" s="75"/>
      <c r="G543" s="75"/>
      <c r="H543" s="75"/>
      <c r="I543" s="75"/>
      <c r="J543" s="75"/>
      <c r="K543" s="75"/>
      <c r="L543" s="75"/>
      <c r="M543" s="75"/>
      <c r="N543" s="75"/>
    </row>
    <row r="544" spans="4:14" ht="12.5">
      <c r="D544" s="75"/>
      <c r="E544" s="75"/>
      <c r="F544" s="75"/>
      <c r="G544" s="75"/>
      <c r="H544" s="75"/>
      <c r="I544" s="75"/>
      <c r="J544" s="75"/>
      <c r="K544" s="75"/>
      <c r="L544" s="75"/>
      <c r="M544" s="75"/>
      <c r="N544" s="75"/>
    </row>
    <row r="545" spans="4:14" ht="12.5">
      <c r="D545" s="75"/>
      <c r="E545" s="75"/>
      <c r="F545" s="75"/>
      <c r="G545" s="75"/>
      <c r="H545" s="75"/>
      <c r="I545" s="75"/>
      <c r="J545" s="75"/>
      <c r="K545" s="75"/>
      <c r="L545" s="75"/>
      <c r="M545" s="75"/>
      <c r="N545" s="75"/>
    </row>
    <row r="546" spans="4:14" ht="12.5">
      <c r="D546" s="75"/>
      <c r="E546" s="75"/>
      <c r="F546" s="75"/>
      <c r="G546" s="75"/>
      <c r="H546" s="75"/>
      <c r="I546" s="75"/>
      <c r="J546" s="75"/>
      <c r="K546" s="75"/>
      <c r="L546" s="75"/>
      <c r="M546" s="75"/>
      <c r="N546" s="75"/>
    </row>
    <row r="547" spans="4:14" ht="12.5">
      <c r="D547" s="75"/>
      <c r="E547" s="75"/>
      <c r="F547" s="75"/>
      <c r="G547" s="75"/>
      <c r="H547" s="75"/>
      <c r="I547" s="75"/>
      <c r="J547" s="75"/>
      <c r="K547" s="75"/>
      <c r="L547" s="75"/>
      <c r="M547" s="75"/>
      <c r="N547" s="75"/>
    </row>
    <row r="548" spans="4:14" ht="12.5">
      <c r="D548" s="75"/>
      <c r="E548" s="75"/>
      <c r="F548" s="75"/>
      <c r="G548" s="75"/>
      <c r="H548" s="75"/>
      <c r="I548" s="75"/>
      <c r="J548" s="75"/>
      <c r="K548" s="75"/>
      <c r="L548" s="75"/>
      <c r="M548" s="75"/>
      <c r="N548" s="75"/>
    </row>
    <row r="549" spans="4:14" ht="12.5">
      <c r="D549" s="75"/>
      <c r="E549" s="75"/>
      <c r="F549" s="75"/>
      <c r="G549" s="75"/>
      <c r="H549" s="75"/>
      <c r="I549" s="75"/>
      <c r="J549" s="75"/>
      <c r="K549" s="75"/>
      <c r="L549" s="75"/>
      <c r="M549" s="75"/>
      <c r="N549" s="75"/>
    </row>
    <row r="550" spans="4:14" ht="12.5">
      <c r="D550" s="75"/>
      <c r="E550" s="75"/>
      <c r="F550" s="75"/>
      <c r="G550" s="75"/>
      <c r="H550" s="75"/>
      <c r="I550" s="75"/>
      <c r="J550" s="75"/>
      <c r="K550" s="75"/>
      <c r="L550" s="75"/>
      <c r="M550" s="75"/>
      <c r="N550" s="75"/>
    </row>
    <row r="551" spans="4:14" ht="12.5">
      <c r="D551" s="75"/>
      <c r="E551" s="75"/>
      <c r="F551" s="75"/>
      <c r="G551" s="75"/>
      <c r="H551" s="75"/>
      <c r="I551" s="75"/>
      <c r="J551" s="75"/>
      <c r="K551" s="75"/>
      <c r="L551" s="75"/>
      <c r="M551" s="75"/>
      <c r="N551" s="75"/>
    </row>
    <row r="552" spans="4:14" ht="12.5">
      <c r="D552" s="75"/>
      <c r="E552" s="75"/>
      <c r="F552" s="75"/>
      <c r="G552" s="75"/>
      <c r="H552" s="75"/>
      <c r="I552" s="75"/>
      <c r="J552" s="75"/>
      <c r="K552" s="75"/>
      <c r="L552" s="75"/>
      <c r="M552" s="75"/>
      <c r="N552" s="75"/>
    </row>
    <row r="553" spans="4:14" ht="12.5">
      <c r="D553" s="75"/>
      <c r="E553" s="75"/>
      <c r="F553" s="75"/>
      <c r="G553" s="75"/>
      <c r="H553" s="75"/>
      <c r="I553" s="75"/>
      <c r="J553" s="75"/>
      <c r="K553" s="75"/>
      <c r="L553" s="75"/>
      <c r="M553" s="75"/>
      <c r="N553" s="75"/>
    </row>
    <row r="554" spans="4:14" ht="12.5">
      <c r="D554" s="75"/>
      <c r="E554" s="75"/>
      <c r="F554" s="75"/>
      <c r="G554" s="75"/>
      <c r="H554" s="75"/>
      <c r="I554" s="75"/>
      <c r="J554" s="75"/>
      <c r="K554" s="75"/>
      <c r="L554" s="75"/>
      <c r="M554" s="75"/>
      <c r="N554" s="75"/>
    </row>
    <row r="555" spans="4:14" ht="12.5">
      <c r="D555" s="75"/>
      <c r="E555" s="75"/>
      <c r="F555" s="75"/>
      <c r="G555" s="75"/>
      <c r="H555" s="75"/>
      <c r="I555" s="75"/>
      <c r="J555" s="75"/>
      <c r="K555" s="75"/>
      <c r="L555" s="75"/>
      <c r="M555" s="75"/>
      <c r="N555" s="75"/>
    </row>
    <row r="556" spans="4:14" ht="12.5">
      <c r="D556" s="75"/>
      <c r="E556" s="75"/>
      <c r="F556" s="75"/>
      <c r="G556" s="75"/>
      <c r="H556" s="75"/>
      <c r="I556" s="75"/>
      <c r="J556" s="75"/>
      <c r="K556" s="75"/>
      <c r="L556" s="75"/>
      <c r="M556" s="75"/>
      <c r="N556" s="75"/>
    </row>
    <row r="557" spans="4:14" ht="12.5">
      <c r="D557" s="75"/>
      <c r="E557" s="75"/>
      <c r="F557" s="75"/>
      <c r="G557" s="75"/>
      <c r="H557" s="75"/>
      <c r="I557" s="75"/>
      <c r="J557" s="75"/>
      <c r="K557" s="75"/>
      <c r="L557" s="75"/>
      <c r="M557" s="75"/>
      <c r="N557" s="75"/>
    </row>
    <row r="558" spans="4:14" ht="12.5">
      <c r="D558" s="75"/>
      <c r="E558" s="75"/>
      <c r="F558" s="75"/>
      <c r="G558" s="75"/>
      <c r="H558" s="75"/>
      <c r="I558" s="75"/>
      <c r="J558" s="75"/>
      <c r="K558" s="75"/>
      <c r="L558" s="75"/>
      <c r="M558" s="75"/>
      <c r="N558" s="75"/>
    </row>
    <row r="559" spans="4:14" ht="12.5">
      <c r="D559" s="75"/>
      <c r="E559" s="75"/>
      <c r="F559" s="75"/>
      <c r="G559" s="75"/>
      <c r="H559" s="75"/>
      <c r="I559" s="75"/>
      <c r="J559" s="75"/>
      <c r="K559" s="75"/>
      <c r="L559" s="75"/>
      <c r="M559" s="75"/>
      <c r="N559" s="75"/>
    </row>
    <row r="560" spans="4:14" ht="12.5">
      <c r="D560" s="75"/>
      <c r="E560" s="75"/>
      <c r="F560" s="75"/>
      <c r="G560" s="75"/>
      <c r="H560" s="75"/>
      <c r="I560" s="75"/>
      <c r="J560" s="75"/>
      <c r="K560" s="75"/>
      <c r="L560" s="75"/>
      <c r="M560" s="75"/>
      <c r="N560" s="75"/>
    </row>
    <row r="561" spans="4:14" ht="12.5">
      <c r="D561" s="75"/>
      <c r="E561" s="75"/>
      <c r="F561" s="75"/>
      <c r="G561" s="75"/>
      <c r="H561" s="75"/>
      <c r="I561" s="75"/>
      <c r="J561" s="75"/>
      <c r="K561" s="75"/>
      <c r="L561" s="75"/>
      <c r="M561" s="75"/>
      <c r="N561" s="75"/>
    </row>
    <row r="562" spans="4:14" ht="12.5">
      <c r="D562" s="75"/>
      <c r="E562" s="75"/>
      <c r="F562" s="75"/>
      <c r="G562" s="75"/>
      <c r="H562" s="75"/>
      <c r="I562" s="75"/>
      <c r="J562" s="75"/>
      <c r="K562" s="75"/>
      <c r="L562" s="75"/>
      <c r="M562" s="75"/>
      <c r="N562" s="75"/>
    </row>
    <row r="563" spans="4:14" ht="12.5">
      <c r="D563" s="75"/>
      <c r="E563" s="75"/>
      <c r="F563" s="75"/>
      <c r="G563" s="75"/>
      <c r="H563" s="75"/>
      <c r="I563" s="75"/>
      <c r="J563" s="75"/>
      <c r="K563" s="75"/>
      <c r="L563" s="75"/>
      <c r="M563" s="75"/>
      <c r="N563" s="75"/>
    </row>
    <row r="564" spans="4:14" ht="12.5">
      <c r="D564" s="75"/>
      <c r="E564" s="75"/>
      <c r="F564" s="75"/>
      <c r="G564" s="75"/>
      <c r="H564" s="75"/>
      <c r="I564" s="75"/>
      <c r="J564" s="75"/>
      <c r="K564" s="75"/>
      <c r="L564" s="75"/>
      <c r="M564" s="75"/>
      <c r="N564" s="75"/>
    </row>
    <row r="565" spans="4:14" ht="12.5">
      <c r="D565" s="75"/>
      <c r="E565" s="75"/>
      <c r="F565" s="75"/>
      <c r="G565" s="75"/>
      <c r="H565" s="75"/>
      <c r="I565" s="75"/>
      <c r="J565" s="75"/>
      <c r="K565" s="75"/>
      <c r="L565" s="75"/>
      <c r="M565" s="75"/>
      <c r="N565" s="75"/>
    </row>
    <row r="566" spans="4:14" ht="12.5">
      <c r="D566" s="75"/>
      <c r="E566" s="75"/>
      <c r="F566" s="75"/>
      <c r="G566" s="75"/>
      <c r="H566" s="75"/>
      <c r="I566" s="75"/>
      <c r="J566" s="75"/>
      <c r="K566" s="75"/>
      <c r="L566" s="75"/>
      <c r="M566" s="75"/>
      <c r="N566" s="75"/>
    </row>
    <row r="567" spans="4:14" ht="12.5">
      <c r="D567" s="75"/>
      <c r="E567" s="75"/>
      <c r="F567" s="75"/>
      <c r="G567" s="75"/>
      <c r="H567" s="75"/>
      <c r="I567" s="75"/>
      <c r="J567" s="75"/>
      <c r="K567" s="75"/>
      <c r="L567" s="75"/>
      <c r="M567" s="75"/>
      <c r="N567" s="75"/>
    </row>
    <row r="568" spans="4:14" ht="12.5">
      <c r="D568" s="75"/>
      <c r="E568" s="75"/>
      <c r="F568" s="75"/>
      <c r="G568" s="75"/>
      <c r="H568" s="75"/>
      <c r="I568" s="75"/>
      <c r="J568" s="75"/>
      <c r="K568" s="75"/>
      <c r="L568" s="75"/>
      <c r="M568" s="75"/>
      <c r="N568" s="75"/>
    </row>
    <row r="569" spans="4:14" ht="12.5">
      <c r="D569" s="75"/>
      <c r="E569" s="75"/>
      <c r="F569" s="75"/>
      <c r="G569" s="75"/>
      <c r="H569" s="75"/>
      <c r="I569" s="75"/>
      <c r="J569" s="75"/>
      <c r="K569" s="75"/>
      <c r="L569" s="75"/>
      <c r="M569" s="75"/>
      <c r="N569" s="75"/>
    </row>
    <row r="570" spans="4:14" ht="12.5">
      <c r="D570" s="75"/>
      <c r="E570" s="75"/>
      <c r="F570" s="75"/>
      <c r="G570" s="75"/>
      <c r="H570" s="75"/>
      <c r="I570" s="75"/>
      <c r="J570" s="75"/>
      <c r="K570" s="75"/>
      <c r="L570" s="75"/>
      <c r="M570" s="75"/>
      <c r="N570" s="75"/>
    </row>
    <row r="571" spans="4:14" ht="12.5">
      <c r="D571" s="75"/>
      <c r="E571" s="75"/>
      <c r="F571" s="75"/>
      <c r="G571" s="75"/>
      <c r="H571" s="75"/>
      <c r="I571" s="75"/>
      <c r="J571" s="75"/>
      <c r="K571" s="75"/>
      <c r="L571" s="75"/>
      <c r="M571" s="75"/>
      <c r="N571" s="75"/>
    </row>
    <row r="572" spans="4:14" ht="12.5">
      <c r="D572" s="75"/>
      <c r="E572" s="75"/>
      <c r="F572" s="75"/>
      <c r="G572" s="75"/>
      <c r="H572" s="75"/>
      <c r="I572" s="75"/>
      <c r="J572" s="75"/>
      <c r="K572" s="75"/>
      <c r="L572" s="75"/>
      <c r="M572" s="75"/>
      <c r="N572" s="75"/>
    </row>
    <row r="573" spans="4:14" ht="12.5">
      <c r="D573" s="75"/>
      <c r="E573" s="75"/>
      <c r="F573" s="75"/>
      <c r="G573" s="75"/>
      <c r="H573" s="75"/>
      <c r="I573" s="75"/>
      <c r="J573" s="75"/>
      <c r="K573" s="75"/>
      <c r="L573" s="75"/>
      <c r="M573" s="75"/>
      <c r="N573" s="75"/>
    </row>
    <row r="574" spans="4:14" ht="12.5">
      <c r="D574" s="75"/>
      <c r="E574" s="75"/>
      <c r="F574" s="75"/>
      <c r="G574" s="75"/>
      <c r="H574" s="75"/>
      <c r="I574" s="75"/>
      <c r="J574" s="75"/>
      <c r="K574" s="75"/>
      <c r="L574" s="75"/>
      <c r="M574" s="75"/>
      <c r="N574" s="75"/>
    </row>
    <row r="575" spans="4:14" ht="12.5">
      <c r="D575" s="75"/>
      <c r="E575" s="75"/>
      <c r="F575" s="75"/>
      <c r="G575" s="75"/>
      <c r="H575" s="75"/>
      <c r="I575" s="75"/>
      <c r="J575" s="75"/>
      <c r="K575" s="75"/>
      <c r="L575" s="75"/>
      <c r="M575" s="75"/>
      <c r="N575" s="75"/>
    </row>
    <row r="576" spans="4:14" ht="12.5">
      <c r="D576" s="75"/>
      <c r="E576" s="75"/>
      <c r="F576" s="75"/>
      <c r="G576" s="75"/>
      <c r="H576" s="75"/>
      <c r="I576" s="75"/>
      <c r="J576" s="75"/>
      <c r="K576" s="75"/>
      <c r="L576" s="75"/>
      <c r="M576" s="75"/>
      <c r="N576" s="75"/>
    </row>
    <row r="577" spans="4:14" ht="12.5">
      <c r="D577" s="75"/>
      <c r="E577" s="75"/>
      <c r="F577" s="75"/>
      <c r="G577" s="75"/>
      <c r="H577" s="75"/>
      <c r="I577" s="75"/>
      <c r="J577" s="75"/>
      <c r="K577" s="75"/>
      <c r="L577" s="75"/>
      <c r="M577" s="75"/>
      <c r="N577" s="75"/>
    </row>
    <row r="578" spans="4:14" ht="12.5">
      <c r="D578" s="75"/>
      <c r="E578" s="75"/>
      <c r="F578" s="75"/>
      <c r="G578" s="75"/>
      <c r="H578" s="75"/>
      <c r="I578" s="75"/>
      <c r="J578" s="75"/>
      <c r="K578" s="75"/>
      <c r="L578" s="75"/>
      <c r="M578" s="75"/>
      <c r="N578" s="75"/>
    </row>
    <row r="579" spans="4:14" ht="12.5">
      <c r="D579" s="75"/>
      <c r="E579" s="75"/>
      <c r="F579" s="75"/>
      <c r="G579" s="75"/>
      <c r="H579" s="75"/>
      <c r="I579" s="75"/>
      <c r="J579" s="75"/>
      <c r="K579" s="75"/>
      <c r="L579" s="75"/>
      <c r="M579" s="75"/>
      <c r="N579" s="75"/>
    </row>
    <row r="580" spans="4:14" ht="12.5">
      <c r="D580" s="75"/>
      <c r="E580" s="75"/>
      <c r="F580" s="75"/>
      <c r="G580" s="75"/>
      <c r="H580" s="75"/>
      <c r="I580" s="75"/>
      <c r="J580" s="75"/>
      <c r="K580" s="75"/>
      <c r="L580" s="75"/>
      <c r="M580" s="75"/>
      <c r="N580" s="75"/>
    </row>
    <row r="581" spans="4:14" ht="12.5">
      <c r="D581" s="75"/>
      <c r="E581" s="75"/>
      <c r="F581" s="75"/>
      <c r="G581" s="75"/>
      <c r="H581" s="75"/>
      <c r="I581" s="75"/>
      <c r="J581" s="75"/>
      <c r="K581" s="75"/>
      <c r="L581" s="75"/>
      <c r="M581" s="75"/>
      <c r="N581" s="75"/>
    </row>
    <row r="582" spans="4:14" ht="12.5">
      <c r="D582" s="75"/>
      <c r="E582" s="75"/>
      <c r="F582" s="75"/>
      <c r="G582" s="75"/>
      <c r="H582" s="75"/>
      <c r="I582" s="75"/>
      <c r="J582" s="75"/>
      <c r="K582" s="75"/>
      <c r="L582" s="75"/>
      <c r="M582" s="75"/>
      <c r="N582" s="75"/>
    </row>
    <row r="583" spans="4:14" ht="12.5">
      <c r="D583" s="75"/>
      <c r="E583" s="75"/>
      <c r="F583" s="75"/>
      <c r="G583" s="75"/>
      <c r="H583" s="75"/>
      <c r="I583" s="75"/>
      <c r="J583" s="75"/>
      <c r="K583" s="75"/>
      <c r="L583" s="75"/>
      <c r="M583" s="75"/>
      <c r="N583" s="75"/>
    </row>
    <row r="584" spans="4:14" ht="12.5">
      <c r="D584" s="75"/>
      <c r="E584" s="75"/>
      <c r="F584" s="75"/>
      <c r="G584" s="75"/>
      <c r="H584" s="75"/>
      <c r="I584" s="75"/>
      <c r="J584" s="75"/>
      <c r="K584" s="75"/>
      <c r="L584" s="75"/>
      <c r="M584" s="75"/>
      <c r="N584" s="75"/>
    </row>
    <row r="585" spans="4:14" ht="12.5">
      <c r="D585" s="75"/>
      <c r="E585" s="75"/>
      <c r="F585" s="75"/>
      <c r="G585" s="75"/>
      <c r="H585" s="75"/>
      <c r="I585" s="75"/>
      <c r="J585" s="75"/>
      <c r="K585" s="75"/>
      <c r="L585" s="75"/>
      <c r="M585" s="75"/>
      <c r="N585" s="75"/>
    </row>
    <row r="586" spans="4:14" ht="12.5">
      <c r="D586" s="75"/>
      <c r="E586" s="75"/>
      <c r="F586" s="75"/>
      <c r="G586" s="75"/>
      <c r="H586" s="75"/>
      <c r="I586" s="75"/>
      <c r="J586" s="75"/>
      <c r="K586" s="75"/>
      <c r="L586" s="75"/>
      <c r="M586" s="75"/>
      <c r="N586" s="75"/>
    </row>
    <row r="587" spans="4:14" ht="12.5">
      <c r="D587" s="75"/>
      <c r="E587" s="75"/>
      <c r="F587" s="75"/>
      <c r="G587" s="75"/>
      <c r="H587" s="75"/>
      <c r="I587" s="75"/>
      <c r="J587" s="75"/>
      <c r="K587" s="75"/>
      <c r="L587" s="75"/>
      <c r="M587" s="75"/>
      <c r="N587" s="75"/>
    </row>
    <row r="588" spans="4:14" ht="12.5">
      <c r="D588" s="75"/>
      <c r="E588" s="75"/>
      <c r="F588" s="75"/>
      <c r="G588" s="75"/>
      <c r="H588" s="75"/>
      <c r="I588" s="75"/>
      <c r="J588" s="75"/>
      <c r="K588" s="75"/>
      <c r="L588" s="75"/>
      <c r="M588" s="75"/>
      <c r="N588" s="75"/>
    </row>
    <row r="589" spans="4:14" ht="12.5">
      <c r="D589" s="75"/>
      <c r="E589" s="75"/>
      <c r="F589" s="75"/>
      <c r="G589" s="75"/>
      <c r="H589" s="75"/>
      <c r="I589" s="75"/>
      <c r="J589" s="75"/>
      <c r="K589" s="75"/>
      <c r="L589" s="75"/>
      <c r="M589" s="75"/>
      <c r="N589" s="75"/>
    </row>
    <row r="590" spans="4:14" ht="12.5">
      <c r="D590" s="75"/>
      <c r="E590" s="75"/>
      <c r="F590" s="75"/>
      <c r="G590" s="75"/>
      <c r="H590" s="75"/>
      <c r="I590" s="75"/>
      <c r="J590" s="75"/>
      <c r="K590" s="75"/>
      <c r="L590" s="75"/>
      <c r="M590" s="75"/>
      <c r="N590" s="75"/>
    </row>
    <row r="591" spans="4:14" ht="12.5">
      <c r="D591" s="75"/>
      <c r="E591" s="75"/>
      <c r="F591" s="75"/>
      <c r="G591" s="75"/>
      <c r="H591" s="75"/>
      <c r="I591" s="75"/>
      <c r="J591" s="75"/>
      <c r="K591" s="75"/>
      <c r="L591" s="75"/>
      <c r="M591" s="75"/>
      <c r="N591" s="75"/>
    </row>
    <row r="592" spans="4:14" ht="12.5">
      <c r="D592" s="75"/>
      <c r="E592" s="75"/>
      <c r="F592" s="75"/>
      <c r="G592" s="75"/>
      <c r="H592" s="75"/>
      <c r="I592" s="75"/>
      <c r="J592" s="75"/>
      <c r="K592" s="75"/>
      <c r="L592" s="75"/>
      <c r="M592" s="75"/>
      <c r="N592" s="75"/>
    </row>
    <row r="593" spans="4:14" ht="12.5">
      <c r="D593" s="75"/>
      <c r="E593" s="75"/>
      <c r="F593" s="75"/>
      <c r="G593" s="75"/>
      <c r="H593" s="75"/>
      <c r="I593" s="75"/>
      <c r="J593" s="75"/>
      <c r="K593" s="75"/>
      <c r="L593" s="75"/>
      <c r="M593" s="75"/>
      <c r="N593" s="75"/>
    </row>
    <row r="594" spans="4:14" ht="12.5">
      <c r="D594" s="75"/>
      <c r="E594" s="75"/>
      <c r="F594" s="75"/>
      <c r="G594" s="75"/>
      <c r="H594" s="75"/>
      <c r="I594" s="75"/>
      <c r="J594" s="75"/>
      <c r="K594" s="75"/>
      <c r="L594" s="75"/>
      <c r="M594" s="75"/>
      <c r="N594" s="75"/>
    </row>
    <row r="595" spans="4:14" ht="12.5">
      <c r="D595" s="75"/>
      <c r="E595" s="75"/>
      <c r="F595" s="75"/>
      <c r="G595" s="75"/>
      <c r="H595" s="75"/>
      <c r="I595" s="75"/>
      <c r="J595" s="75"/>
      <c r="K595" s="75"/>
      <c r="L595" s="75"/>
      <c r="M595" s="75"/>
      <c r="N595" s="75"/>
    </row>
    <row r="596" spans="4:14" ht="12.5">
      <c r="D596" s="75"/>
      <c r="E596" s="75"/>
      <c r="F596" s="75"/>
      <c r="G596" s="75"/>
      <c r="H596" s="75"/>
      <c r="I596" s="75"/>
      <c r="J596" s="75"/>
      <c r="K596" s="75"/>
      <c r="L596" s="75"/>
      <c r="M596" s="75"/>
      <c r="N596" s="75"/>
    </row>
    <row r="597" spans="4:14" ht="12.5">
      <c r="D597" s="75"/>
      <c r="E597" s="75"/>
      <c r="F597" s="75"/>
      <c r="G597" s="75"/>
      <c r="H597" s="75"/>
      <c r="I597" s="75"/>
      <c r="J597" s="75"/>
      <c r="K597" s="75"/>
      <c r="L597" s="75"/>
      <c r="M597" s="75"/>
      <c r="N597" s="75"/>
    </row>
    <row r="598" spans="4:14" ht="12.5">
      <c r="D598" s="75"/>
      <c r="E598" s="75"/>
      <c r="F598" s="75"/>
      <c r="G598" s="75"/>
      <c r="H598" s="75"/>
      <c r="I598" s="75"/>
      <c r="J598" s="75"/>
      <c r="K598" s="75"/>
      <c r="L598" s="75"/>
      <c r="M598" s="75"/>
      <c r="N598" s="75"/>
    </row>
    <row r="599" spans="4:14" ht="12.5">
      <c r="D599" s="75"/>
      <c r="E599" s="75"/>
      <c r="F599" s="75"/>
      <c r="G599" s="75"/>
      <c r="H599" s="75"/>
      <c r="I599" s="75"/>
      <c r="J599" s="75"/>
      <c r="K599" s="75"/>
      <c r="L599" s="75"/>
      <c r="M599" s="75"/>
      <c r="N599" s="75"/>
    </row>
    <row r="600" spans="4:14" ht="12.5">
      <c r="D600" s="75"/>
      <c r="E600" s="75"/>
      <c r="F600" s="75"/>
      <c r="G600" s="75"/>
      <c r="H600" s="75"/>
      <c r="I600" s="75"/>
      <c r="J600" s="75"/>
      <c r="K600" s="75"/>
      <c r="L600" s="75"/>
      <c r="M600" s="75"/>
      <c r="N600" s="75"/>
    </row>
    <row r="601" spans="4:14" ht="12.5">
      <c r="D601" s="75"/>
      <c r="E601" s="75"/>
      <c r="F601" s="75"/>
      <c r="G601" s="75"/>
      <c r="H601" s="75"/>
      <c r="I601" s="75"/>
      <c r="J601" s="75"/>
      <c r="K601" s="75"/>
      <c r="L601" s="75"/>
      <c r="M601" s="75"/>
      <c r="N601" s="75"/>
    </row>
    <row r="602" spans="4:14" ht="12.5">
      <c r="D602" s="75"/>
      <c r="E602" s="75"/>
      <c r="F602" s="75"/>
      <c r="G602" s="75"/>
      <c r="H602" s="75"/>
      <c r="I602" s="75"/>
      <c r="J602" s="75"/>
      <c r="K602" s="75"/>
      <c r="L602" s="75"/>
      <c r="M602" s="75"/>
      <c r="N602" s="75"/>
    </row>
    <row r="603" spans="4:14" ht="12.5">
      <c r="D603" s="75"/>
      <c r="E603" s="75"/>
      <c r="F603" s="75"/>
      <c r="G603" s="75"/>
      <c r="H603" s="75"/>
      <c r="I603" s="75"/>
      <c r="J603" s="75"/>
      <c r="K603" s="75"/>
      <c r="L603" s="75"/>
      <c r="M603" s="75"/>
      <c r="N603" s="75"/>
    </row>
    <row r="604" spans="4:14" ht="12.5">
      <c r="D604" s="75"/>
      <c r="E604" s="75"/>
      <c r="F604" s="75"/>
      <c r="G604" s="75"/>
      <c r="H604" s="75"/>
      <c r="I604" s="75"/>
      <c r="J604" s="75"/>
      <c r="K604" s="75"/>
      <c r="L604" s="75"/>
      <c r="M604" s="75"/>
      <c r="N604" s="75"/>
    </row>
    <row r="605" spans="4:14" ht="12.5">
      <c r="D605" s="75"/>
      <c r="E605" s="75"/>
      <c r="F605" s="75"/>
      <c r="G605" s="75"/>
      <c r="H605" s="75"/>
      <c r="I605" s="75"/>
      <c r="J605" s="75"/>
      <c r="K605" s="75"/>
      <c r="L605" s="75"/>
      <c r="M605" s="75"/>
      <c r="N605" s="75"/>
    </row>
    <row r="606" spans="4:14" ht="12.5">
      <c r="D606" s="75"/>
      <c r="E606" s="75"/>
      <c r="F606" s="75"/>
      <c r="G606" s="75"/>
      <c r="H606" s="75"/>
      <c r="I606" s="75"/>
      <c r="J606" s="75"/>
      <c r="K606" s="75"/>
      <c r="L606" s="75"/>
      <c r="M606" s="75"/>
      <c r="N606" s="75"/>
    </row>
    <row r="607" spans="4:14" ht="12.5">
      <c r="D607" s="75"/>
      <c r="E607" s="75"/>
      <c r="F607" s="75"/>
      <c r="G607" s="75"/>
      <c r="H607" s="75"/>
      <c r="I607" s="75"/>
      <c r="J607" s="75"/>
      <c r="K607" s="75"/>
      <c r="L607" s="75"/>
      <c r="M607" s="75"/>
      <c r="N607" s="75"/>
    </row>
    <row r="608" spans="4:14" ht="12.5">
      <c r="D608" s="75"/>
      <c r="E608" s="75"/>
      <c r="F608" s="75"/>
      <c r="G608" s="75"/>
      <c r="H608" s="75"/>
      <c r="I608" s="75"/>
      <c r="J608" s="75"/>
      <c r="K608" s="75"/>
      <c r="L608" s="75"/>
      <c r="M608" s="75"/>
      <c r="N608" s="75"/>
    </row>
    <row r="609" spans="4:14" ht="12.5">
      <c r="D609" s="75"/>
      <c r="E609" s="75"/>
      <c r="F609" s="75"/>
      <c r="G609" s="75"/>
      <c r="H609" s="75"/>
      <c r="I609" s="75"/>
      <c r="J609" s="75"/>
      <c r="K609" s="75"/>
      <c r="L609" s="75"/>
      <c r="M609" s="75"/>
      <c r="N609" s="75"/>
    </row>
    <row r="610" spans="4:14" ht="12.5">
      <c r="D610" s="75"/>
      <c r="E610" s="75"/>
      <c r="F610" s="75"/>
      <c r="G610" s="75"/>
      <c r="H610" s="75"/>
      <c r="I610" s="75"/>
      <c r="J610" s="75"/>
      <c r="K610" s="75"/>
      <c r="L610" s="75"/>
      <c r="M610" s="75"/>
      <c r="N610" s="75"/>
    </row>
    <row r="611" spans="4:14" ht="12.5">
      <c r="D611" s="75"/>
      <c r="E611" s="75"/>
      <c r="F611" s="75"/>
      <c r="G611" s="75"/>
      <c r="H611" s="75"/>
      <c r="I611" s="75"/>
      <c r="J611" s="75"/>
      <c r="K611" s="75"/>
      <c r="L611" s="75"/>
      <c r="M611" s="75"/>
      <c r="N611" s="75"/>
    </row>
    <row r="612" spans="4:14" ht="12.5">
      <c r="D612" s="75"/>
      <c r="E612" s="75"/>
      <c r="F612" s="75"/>
      <c r="G612" s="75"/>
      <c r="H612" s="75"/>
      <c r="I612" s="75"/>
      <c r="J612" s="75"/>
      <c r="K612" s="75"/>
      <c r="L612" s="75"/>
      <c r="M612" s="75"/>
      <c r="N612" s="75"/>
    </row>
    <row r="613" spans="4:14" ht="12.5">
      <c r="D613" s="75"/>
      <c r="E613" s="75"/>
      <c r="F613" s="75"/>
      <c r="G613" s="75"/>
      <c r="H613" s="75"/>
      <c r="I613" s="75"/>
      <c r="J613" s="75"/>
      <c r="K613" s="75"/>
      <c r="L613" s="75"/>
      <c r="M613" s="75"/>
      <c r="N613" s="75"/>
    </row>
    <row r="614" spans="4:14" ht="12.5">
      <c r="D614" s="75"/>
      <c r="E614" s="75"/>
      <c r="F614" s="75"/>
      <c r="G614" s="75"/>
      <c r="H614" s="75"/>
      <c r="I614" s="75"/>
      <c r="J614" s="75"/>
      <c r="K614" s="75"/>
      <c r="L614" s="75"/>
      <c r="M614" s="75"/>
      <c r="N614" s="75"/>
    </row>
    <row r="615" spans="4:14" ht="12.5">
      <c r="D615" s="75"/>
      <c r="E615" s="75"/>
      <c r="F615" s="75"/>
      <c r="G615" s="75"/>
      <c r="H615" s="75"/>
      <c r="I615" s="75"/>
      <c r="J615" s="75"/>
      <c r="K615" s="75"/>
      <c r="L615" s="75"/>
      <c r="M615" s="75"/>
      <c r="N615" s="75"/>
    </row>
    <row r="616" spans="4:14" ht="12.5">
      <c r="D616" s="75"/>
      <c r="E616" s="75"/>
      <c r="F616" s="75"/>
      <c r="G616" s="75"/>
      <c r="H616" s="75"/>
      <c r="I616" s="75"/>
      <c r="J616" s="75"/>
      <c r="K616" s="75"/>
      <c r="L616" s="75"/>
      <c r="M616" s="75"/>
      <c r="N616" s="75"/>
    </row>
    <row r="617" spans="4:14" ht="12.5">
      <c r="D617" s="75"/>
      <c r="E617" s="75"/>
      <c r="F617" s="75"/>
      <c r="G617" s="75"/>
      <c r="H617" s="75"/>
      <c r="I617" s="75"/>
      <c r="J617" s="75"/>
      <c r="K617" s="75"/>
      <c r="L617" s="75"/>
      <c r="M617" s="75"/>
      <c r="N617" s="75"/>
    </row>
    <row r="618" spans="4:14" ht="12.5">
      <c r="D618" s="75"/>
      <c r="E618" s="75"/>
      <c r="F618" s="75"/>
      <c r="G618" s="75"/>
      <c r="H618" s="75"/>
      <c r="I618" s="75"/>
      <c r="J618" s="75"/>
      <c r="K618" s="75"/>
      <c r="L618" s="75"/>
      <c r="M618" s="75"/>
      <c r="N618" s="75"/>
    </row>
    <row r="619" spans="4:14" ht="12.5">
      <c r="D619" s="75"/>
      <c r="E619" s="75"/>
      <c r="F619" s="75"/>
      <c r="G619" s="75"/>
      <c r="H619" s="75"/>
      <c r="I619" s="75"/>
      <c r="J619" s="75"/>
      <c r="K619" s="75"/>
      <c r="L619" s="75"/>
      <c r="M619" s="75"/>
      <c r="N619" s="75"/>
    </row>
    <row r="620" spans="4:14" ht="12.5">
      <c r="D620" s="75"/>
      <c r="E620" s="75"/>
      <c r="F620" s="75"/>
      <c r="G620" s="75"/>
      <c r="H620" s="75"/>
      <c r="I620" s="75"/>
      <c r="J620" s="75"/>
      <c r="K620" s="75"/>
      <c r="L620" s="75"/>
      <c r="M620" s="75"/>
      <c r="N620" s="75"/>
    </row>
    <row r="621" spans="4:14" ht="12.5">
      <c r="D621" s="75"/>
      <c r="E621" s="75"/>
      <c r="F621" s="75"/>
      <c r="G621" s="75"/>
      <c r="H621" s="75"/>
      <c r="I621" s="75"/>
      <c r="J621" s="75"/>
      <c r="K621" s="75"/>
      <c r="L621" s="75"/>
      <c r="M621" s="75"/>
      <c r="N621" s="75"/>
    </row>
    <row r="622" spans="4:14" ht="12.5">
      <c r="D622" s="75"/>
      <c r="E622" s="75"/>
      <c r="F622" s="75"/>
      <c r="G622" s="75"/>
      <c r="H622" s="75"/>
      <c r="I622" s="75"/>
      <c r="J622" s="75"/>
      <c r="K622" s="75"/>
      <c r="L622" s="75"/>
      <c r="M622" s="75"/>
      <c r="N622" s="75"/>
    </row>
    <row r="623" spans="4:14" ht="12.5">
      <c r="D623" s="75"/>
      <c r="E623" s="75"/>
      <c r="F623" s="75"/>
      <c r="G623" s="75"/>
      <c r="H623" s="75"/>
      <c r="I623" s="75"/>
      <c r="J623" s="75"/>
      <c r="K623" s="75"/>
      <c r="L623" s="75"/>
      <c r="M623" s="75"/>
      <c r="N623" s="75"/>
    </row>
    <row r="624" spans="4:14" ht="12.5">
      <c r="D624" s="75"/>
      <c r="E624" s="75"/>
      <c r="F624" s="75"/>
      <c r="G624" s="75"/>
      <c r="H624" s="75"/>
      <c r="I624" s="75"/>
      <c r="J624" s="75"/>
      <c r="K624" s="75"/>
      <c r="L624" s="75"/>
      <c r="M624" s="75"/>
      <c r="N624" s="75"/>
    </row>
    <row r="625" spans="4:14" ht="12.5">
      <c r="D625" s="75"/>
      <c r="E625" s="75"/>
      <c r="F625" s="75"/>
      <c r="G625" s="75"/>
      <c r="H625" s="75"/>
      <c r="I625" s="75"/>
      <c r="J625" s="75"/>
      <c r="K625" s="75"/>
      <c r="L625" s="75"/>
      <c r="M625" s="75"/>
      <c r="N625" s="75"/>
    </row>
    <row r="626" spans="4:14" ht="12.5">
      <c r="D626" s="75"/>
      <c r="E626" s="75"/>
      <c r="F626" s="75"/>
      <c r="G626" s="75"/>
      <c r="H626" s="75"/>
      <c r="I626" s="75"/>
      <c r="J626" s="75"/>
      <c r="K626" s="75"/>
      <c r="L626" s="75"/>
      <c r="M626" s="75"/>
      <c r="N626" s="75"/>
    </row>
    <row r="627" spans="4:14" ht="12.5">
      <c r="D627" s="75"/>
      <c r="E627" s="75"/>
      <c r="F627" s="75"/>
      <c r="G627" s="75"/>
      <c r="H627" s="75"/>
      <c r="I627" s="75"/>
      <c r="J627" s="75"/>
      <c r="K627" s="75"/>
      <c r="L627" s="75"/>
      <c r="M627" s="75"/>
      <c r="N627" s="75"/>
    </row>
    <row r="628" spans="4:14" ht="12.5">
      <c r="D628" s="75"/>
      <c r="E628" s="75"/>
      <c r="F628" s="75"/>
      <c r="G628" s="75"/>
      <c r="H628" s="75"/>
      <c r="I628" s="75"/>
      <c r="J628" s="75"/>
      <c r="K628" s="75"/>
      <c r="L628" s="75"/>
      <c r="M628" s="75"/>
      <c r="N628" s="75"/>
    </row>
    <row r="629" spans="4:14" ht="12.5">
      <c r="D629" s="75"/>
      <c r="E629" s="75"/>
      <c r="F629" s="75"/>
      <c r="G629" s="75"/>
      <c r="H629" s="75"/>
      <c r="I629" s="75"/>
      <c r="J629" s="75"/>
      <c r="K629" s="75"/>
      <c r="L629" s="75"/>
      <c r="M629" s="75"/>
      <c r="N629" s="75"/>
    </row>
    <row r="630" spans="4:14" ht="12.5">
      <c r="D630" s="75"/>
      <c r="E630" s="75"/>
      <c r="F630" s="75"/>
      <c r="G630" s="75"/>
      <c r="H630" s="75"/>
      <c r="I630" s="75"/>
      <c r="J630" s="75"/>
      <c r="K630" s="75"/>
      <c r="L630" s="75"/>
      <c r="M630" s="75"/>
      <c r="N630" s="75"/>
    </row>
    <row r="631" spans="4:14" ht="12.5">
      <c r="D631" s="75"/>
      <c r="E631" s="75"/>
      <c r="F631" s="75"/>
      <c r="G631" s="75"/>
      <c r="H631" s="75"/>
      <c r="I631" s="75"/>
      <c r="J631" s="75"/>
      <c r="K631" s="75"/>
      <c r="L631" s="75"/>
      <c r="M631" s="75"/>
      <c r="N631" s="75"/>
    </row>
    <row r="632" spans="4:14" ht="12.5">
      <c r="D632" s="75"/>
      <c r="E632" s="75"/>
      <c r="F632" s="75"/>
      <c r="G632" s="75"/>
      <c r="H632" s="75"/>
      <c r="I632" s="75"/>
      <c r="J632" s="75"/>
      <c r="K632" s="75"/>
      <c r="L632" s="75"/>
      <c r="M632" s="75"/>
      <c r="N632" s="75"/>
    </row>
    <row r="633" spans="4:14" ht="12.5">
      <c r="D633" s="75"/>
      <c r="E633" s="75"/>
      <c r="F633" s="75"/>
      <c r="G633" s="75"/>
      <c r="H633" s="75"/>
      <c r="I633" s="75"/>
      <c r="J633" s="75"/>
      <c r="K633" s="75"/>
      <c r="L633" s="75"/>
      <c r="M633" s="75"/>
      <c r="N633" s="75"/>
    </row>
    <row r="634" spans="4:14" ht="12.5">
      <c r="D634" s="75"/>
      <c r="E634" s="75"/>
      <c r="F634" s="75"/>
      <c r="G634" s="75"/>
      <c r="H634" s="75"/>
      <c r="I634" s="75"/>
      <c r="J634" s="75"/>
      <c r="K634" s="75"/>
      <c r="L634" s="75"/>
      <c r="M634" s="75"/>
      <c r="N634" s="75"/>
    </row>
    <row r="635" spans="4:14" ht="12.5">
      <c r="D635" s="75"/>
      <c r="E635" s="75"/>
      <c r="F635" s="75"/>
      <c r="G635" s="75"/>
      <c r="H635" s="75"/>
      <c r="I635" s="75"/>
      <c r="J635" s="75"/>
      <c r="K635" s="75"/>
      <c r="L635" s="75"/>
      <c r="M635" s="75"/>
      <c r="N635" s="75"/>
    </row>
    <row r="636" spans="4:14" ht="12.5">
      <c r="D636" s="75"/>
      <c r="E636" s="75"/>
      <c r="F636" s="75"/>
      <c r="G636" s="75"/>
      <c r="H636" s="75"/>
      <c r="I636" s="75"/>
      <c r="J636" s="75"/>
      <c r="K636" s="75"/>
      <c r="L636" s="75"/>
      <c r="M636" s="75"/>
      <c r="N636" s="75"/>
    </row>
    <row r="637" spans="4:14" ht="12.5">
      <c r="D637" s="75"/>
      <c r="E637" s="75"/>
      <c r="F637" s="75"/>
      <c r="G637" s="75"/>
      <c r="H637" s="75"/>
      <c r="I637" s="75"/>
      <c r="J637" s="75"/>
      <c r="K637" s="75"/>
      <c r="L637" s="75"/>
      <c r="M637" s="75"/>
      <c r="N637" s="75"/>
    </row>
    <row r="638" spans="4:14" ht="12.5">
      <c r="D638" s="75"/>
      <c r="E638" s="75"/>
      <c r="F638" s="75"/>
      <c r="G638" s="75"/>
      <c r="H638" s="75"/>
      <c r="I638" s="75"/>
      <c r="J638" s="75"/>
      <c r="K638" s="75"/>
      <c r="L638" s="75"/>
      <c r="M638" s="75"/>
      <c r="N638" s="75"/>
    </row>
    <row r="639" spans="4:14" ht="12.5">
      <c r="D639" s="75"/>
      <c r="E639" s="75"/>
      <c r="F639" s="75"/>
      <c r="G639" s="75"/>
      <c r="H639" s="75"/>
      <c r="I639" s="75"/>
      <c r="J639" s="75"/>
      <c r="K639" s="75"/>
      <c r="L639" s="75"/>
      <c r="M639" s="75"/>
      <c r="N639" s="75"/>
    </row>
    <row r="640" spans="4:14" ht="12.5">
      <c r="D640" s="75"/>
      <c r="E640" s="75"/>
      <c r="F640" s="75"/>
      <c r="G640" s="75"/>
      <c r="H640" s="75"/>
      <c r="I640" s="75"/>
      <c r="J640" s="75"/>
      <c r="K640" s="75"/>
      <c r="L640" s="75"/>
      <c r="M640" s="75"/>
      <c r="N640" s="75"/>
    </row>
    <row r="641" spans="4:14" ht="12.5">
      <c r="D641" s="75"/>
      <c r="E641" s="75"/>
      <c r="F641" s="75"/>
      <c r="G641" s="75"/>
      <c r="H641" s="75"/>
      <c r="I641" s="75"/>
      <c r="J641" s="75"/>
      <c r="K641" s="75"/>
      <c r="L641" s="75"/>
      <c r="M641" s="75"/>
      <c r="N641" s="75"/>
    </row>
    <row r="642" spans="4:14" ht="12.5">
      <c r="D642" s="75"/>
      <c r="E642" s="75"/>
      <c r="F642" s="75"/>
      <c r="G642" s="75"/>
      <c r="H642" s="75"/>
      <c r="I642" s="75"/>
      <c r="J642" s="75"/>
      <c r="K642" s="75"/>
      <c r="L642" s="75"/>
      <c r="M642" s="75"/>
      <c r="N642" s="75"/>
    </row>
    <row r="643" spans="4:14" ht="12.5">
      <c r="D643" s="75"/>
      <c r="E643" s="75"/>
      <c r="F643" s="75"/>
      <c r="G643" s="75"/>
      <c r="H643" s="75"/>
      <c r="I643" s="75"/>
      <c r="J643" s="75"/>
      <c r="K643" s="75"/>
      <c r="L643" s="75"/>
      <c r="M643" s="75"/>
      <c r="N643" s="75"/>
    </row>
    <row r="644" spans="4:14" ht="12.5">
      <c r="D644" s="75"/>
      <c r="E644" s="75"/>
      <c r="F644" s="75"/>
      <c r="G644" s="75"/>
      <c r="H644" s="75"/>
      <c r="I644" s="75"/>
      <c r="J644" s="75"/>
      <c r="K644" s="75"/>
      <c r="L644" s="75"/>
      <c r="M644" s="75"/>
      <c r="N644" s="75"/>
    </row>
    <row r="645" spans="4:14" ht="12.5">
      <c r="D645" s="75"/>
      <c r="E645" s="75"/>
      <c r="F645" s="75"/>
      <c r="G645" s="75"/>
      <c r="H645" s="75"/>
      <c r="I645" s="75"/>
      <c r="J645" s="75"/>
      <c r="K645" s="75"/>
      <c r="L645" s="75"/>
      <c r="M645" s="75"/>
      <c r="N645" s="75"/>
    </row>
    <row r="646" spans="4:14" ht="12.5">
      <c r="D646" s="75"/>
      <c r="E646" s="75"/>
      <c r="F646" s="75"/>
      <c r="G646" s="75"/>
      <c r="H646" s="75"/>
      <c r="I646" s="75"/>
      <c r="J646" s="75"/>
      <c r="K646" s="75"/>
      <c r="L646" s="75"/>
      <c r="M646" s="75"/>
      <c r="N646" s="75"/>
    </row>
    <row r="647" spans="4:14" ht="12.5">
      <c r="D647" s="75"/>
      <c r="E647" s="75"/>
      <c r="F647" s="75"/>
      <c r="G647" s="75"/>
      <c r="H647" s="75"/>
      <c r="I647" s="75"/>
      <c r="J647" s="75"/>
      <c r="K647" s="75"/>
      <c r="L647" s="75"/>
      <c r="M647" s="75"/>
      <c r="N647" s="75"/>
    </row>
    <row r="648" spans="4:14" ht="12.5">
      <c r="D648" s="75"/>
      <c r="E648" s="75"/>
      <c r="F648" s="75"/>
      <c r="G648" s="75"/>
      <c r="H648" s="75"/>
      <c r="I648" s="75"/>
      <c r="J648" s="75"/>
      <c r="K648" s="75"/>
      <c r="L648" s="75"/>
      <c r="M648" s="75"/>
      <c r="N648" s="75"/>
    </row>
    <row r="649" spans="4:14" ht="12.5">
      <c r="D649" s="75"/>
      <c r="E649" s="75"/>
      <c r="F649" s="75"/>
      <c r="G649" s="75"/>
      <c r="H649" s="75"/>
      <c r="I649" s="75"/>
      <c r="J649" s="75"/>
      <c r="K649" s="75"/>
      <c r="L649" s="75"/>
      <c r="M649" s="75"/>
      <c r="N649" s="75"/>
    </row>
    <row r="650" spans="4:14" ht="12.5">
      <c r="D650" s="75"/>
      <c r="E650" s="75"/>
      <c r="F650" s="75"/>
      <c r="G650" s="75"/>
      <c r="H650" s="75"/>
      <c r="I650" s="75"/>
      <c r="J650" s="75"/>
      <c r="K650" s="75"/>
      <c r="L650" s="75"/>
      <c r="M650" s="75"/>
      <c r="N650" s="75"/>
    </row>
    <row r="651" spans="4:14" ht="12.5">
      <c r="D651" s="75"/>
      <c r="E651" s="75"/>
      <c r="F651" s="75"/>
      <c r="G651" s="75"/>
      <c r="H651" s="75"/>
      <c r="I651" s="75"/>
      <c r="J651" s="75"/>
      <c r="K651" s="75"/>
      <c r="L651" s="75"/>
      <c r="M651" s="75"/>
      <c r="N651" s="75"/>
    </row>
    <row r="652" spans="4:14" ht="12.5">
      <c r="D652" s="75"/>
      <c r="E652" s="75"/>
      <c r="F652" s="75"/>
      <c r="G652" s="75"/>
      <c r="H652" s="75"/>
      <c r="I652" s="75"/>
      <c r="J652" s="75"/>
      <c r="K652" s="75"/>
      <c r="L652" s="75"/>
      <c r="M652" s="75"/>
      <c r="N652" s="75"/>
    </row>
    <row r="653" spans="4:14" ht="12.5">
      <c r="D653" s="75"/>
      <c r="E653" s="75"/>
      <c r="F653" s="75"/>
      <c r="G653" s="75"/>
      <c r="H653" s="75"/>
      <c r="I653" s="75"/>
      <c r="J653" s="75"/>
      <c r="K653" s="75"/>
      <c r="L653" s="75"/>
      <c r="M653" s="75"/>
      <c r="N653" s="75"/>
    </row>
    <row r="654" spans="4:14" ht="12.5">
      <c r="D654" s="75"/>
      <c r="E654" s="75"/>
      <c r="F654" s="75"/>
      <c r="G654" s="75"/>
      <c r="H654" s="75"/>
      <c r="I654" s="75"/>
      <c r="J654" s="75"/>
      <c r="K654" s="75"/>
      <c r="L654" s="75"/>
      <c r="M654" s="75"/>
      <c r="N654" s="75"/>
    </row>
    <row r="655" spans="4:14" ht="12.5">
      <c r="D655" s="75"/>
      <c r="E655" s="75"/>
      <c r="F655" s="75"/>
      <c r="G655" s="75"/>
      <c r="H655" s="75"/>
      <c r="I655" s="75"/>
      <c r="J655" s="75"/>
      <c r="K655" s="75"/>
      <c r="L655" s="75"/>
      <c r="M655" s="75"/>
      <c r="N655" s="75"/>
    </row>
    <row r="656" spans="4:14" ht="12.5">
      <c r="D656" s="75"/>
      <c r="E656" s="75"/>
      <c r="F656" s="75"/>
      <c r="G656" s="75"/>
      <c r="H656" s="75"/>
      <c r="I656" s="75"/>
      <c r="J656" s="75"/>
      <c r="K656" s="75"/>
      <c r="L656" s="75"/>
      <c r="M656" s="75"/>
      <c r="N656" s="75"/>
    </row>
    <row r="657" spans="4:14" ht="12.5">
      <c r="D657" s="75"/>
      <c r="E657" s="75"/>
      <c r="F657" s="75"/>
      <c r="G657" s="75"/>
      <c r="H657" s="75"/>
      <c r="I657" s="75"/>
      <c r="J657" s="75"/>
      <c r="K657" s="75"/>
      <c r="L657" s="75"/>
      <c r="M657" s="75"/>
      <c r="N657" s="75"/>
    </row>
    <row r="658" spans="4:14" ht="12.5">
      <c r="D658" s="75"/>
      <c r="E658" s="75"/>
      <c r="F658" s="75"/>
      <c r="G658" s="75"/>
      <c r="H658" s="75"/>
      <c r="I658" s="75"/>
      <c r="J658" s="75"/>
      <c r="K658" s="75"/>
      <c r="L658" s="75"/>
      <c r="M658" s="75"/>
      <c r="N658" s="75"/>
    </row>
    <row r="659" spans="4:14" ht="12.5">
      <c r="D659" s="75"/>
      <c r="E659" s="75"/>
      <c r="F659" s="75"/>
      <c r="G659" s="75"/>
      <c r="H659" s="75"/>
      <c r="I659" s="75"/>
      <c r="J659" s="75"/>
      <c r="K659" s="75"/>
      <c r="L659" s="75"/>
      <c r="M659" s="75"/>
      <c r="N659" s="75"/>
    </row>
    <row r="660" spans="4:14" ht="12.5">
      <c r="D660" s="75"/>
      <c r="E660" s="75"/>
      <c r="F660" s="75"/>
      <c r="G660" s="75"/>
      <c r="H660" s="75"/>
      <c r="I660" s="75"/>
      <c r="J660" s="75"/>
      <c r="K660" s="75"/>
      <c r="L660" s="75"/>
      <c r="M660" s="75"/>
      <c r="N660" s="75"/>
    </row>
    <row r="661" spans="4:14" ht="12.5">
      <c r="D661" s="75"/>
      <c r="E661" s="75"/>
      <c r="F661" s="75"/>
      <c r="G661" s="75"/>
      <c r="H661" s="75"/>
      <c r="I661" s="75"/>
      <c r="J661" s="75"/>
      <c r="K661" s="75"/>
      <c r="L661" s="75"/>
      <c r="M661" s="75"/>
      <c r="N661" s="75"/>
    </row>
    <row r="662" spans="4:14" ht="12.5">
      <c r="D662" s="75"/>
      <c r="E662" s="75"/>
      <c r="F662" s="75"/>
      <c r="G662" s="75"/>
      <c r="H662" s="75"/>
      <c r="I662" s="75"/>
      <c r="J662" s="75"/>
      <c r="K662" s="75"/>
      <c r="L662" s="75"/>
      <c r="M662" s="75"/>
      <c r="N662" s="75"/>
    </row>
    <row r="663" spans="4:14" ht="12.5">
      <c r="D663" s="75"/>
      <c r="E663" s="75"/>
      <c r="F663" s="75"/>
      <c r="G663" s="75"/>
      <c r="H663" s="75"/>
      <c r="I663" s="75"/>
      <c r="J663" s="75"/>
      <c r="K663" s="75"/>
      <c r="L663" s="75"/>
      <c r="M663" s="75"/>
      <c r="N663" s="75"/>
    </row>
    <row r="664" spans="4:14" ht="12.5">
      <c r="D664" s="75"/>
      <c r="E664" s="75"/>
      <c r="F664" s="75"/>
      <c r="G664" s="75"/>
      <c r="H664" s="75"/>
      <c r="I664" s="75"/>
      <c r="J664" s="75"/>
      <c r="K664" s="75"/>
      <c r="L664" s="75"/>
      <c r="M664" s="75"/>
      <c r="N664" s="75"/>
    </row>
    <row r="665" spans="4:14" ht="12.5">
      <c r="D665" s="75"/>
      <c r="E665" s="75"/>
      <c r="F665" s="75"/>
      <c r="G665" s="75"/>
      <c r="H665" s="75"/>
      <c r="I665" s="75"/>
      <c r="J665" s="75"/>
      <c r="K665" s="75"/>
      <c r="L665" s="75"/>
      <c r="M665" s="75"/>
      <c r="N665" s="75"/>
    </row>
    <row r="666" spans="4:14" ht="12.5">
      <c r="D666" s="75"/>
      <c r="E666" s="75"/>
      <c r="F666" s="75"/>
      <c r="G666" s="75"/>
      <c r="H666" s="75"/>
      <c r="I666" s="75"/>
      <c r="J666" s="75"/>
      <c r="K666" s="75"/>
      <c r="L666" s="75"/>
      <c r="M666" s="75"/>
      <c r="N666" s="75"/>
    </row>
    <row r="667" spans="4:14" ht="12.5">
      <c r="D667" s="75"/>
      <c r="E667" s="75"/>
      <c r="F667" s="75"/>
      <c r="G667" s="75"/>
      <c r="H667" s="75"/>
      <c r="I667" s="75"/>
      <c r="J667" s="75"/>
      <c r="K667" s="75"/>
      <c r="L667" s="75"/>
      <c r="M667" s="75"/>
      <c r="N667" s="75"/>
    </row>
    <row r="668" spans="4:14" ht="12.5">
      <c r="D668" s="75"/>
      <c r="E668" s="75"/>
      <c r="F668" s="75"/>
      <c r="G668" s="75"/>
      <c r="H668" s="75"/>
      <c r="I668" s="75"/>
      <c r="J668" s="75"/>
      <c r="K668" s="75"/>
      <c r="L668" s="75"/>
      <c r="M668" s="75"/>
      <c r="N668" s="75"/>
    </row>
    <row r="669" spans="4:14" ht="12.5">
      <c r="D669" s="75"/>
      <c r="E669" s="75"/>
      <c r="F669" s="75"/>
      <c r="G669" s="75"/>
      <c r="H669" s="75"/>
      <c r="I669" s="75"/>
      <c r="J669" s="75"/>
      <c r="K669" s="75"/>
      <c r="L669" s="75"/>
      <c r="M669" s="75"/>
      <c r="N669" s="75"/>
    </row>
    <row r="670" spans="4:14" ht="12.5">
      <c r="D670" s="75"/>
      <c r="E670" s="75"/>
      <c r="F670" s="75"/>
      <c r="G670" s="75"/>
      <c r="H670" s="75"/>
      <c r="I670" s="75"/>
      <c r="J670" s="75"/>
      <c r="K670" s="75"/>
      <c r="L670" s="75"/>
      <c r="M670" s="75"/>
      <c r="N670" s="75"/>
    </row>
    <row r="671" spans="4:14" ht="12.5">
      <c r="D671" s="75"/>
      <c r="E671" s="75"/>
      <c r="F671" s="75"/>
      <c r="G671" s="75"/>
      <c r="H671" s="75"/>
      <c r="I671" s="75"/>
      <c r="J671" s="75"/>
      <c r="K671" s="75"/>
      <c r="L671" s="75"/>
      <c r="M671" s="75"/>
      <c r="N671" s="75"/>
    </row>
    <row r="672" spans="4:14" ht="12.5">
      <c r="D672" s="75"/>
      <c r="E672" s="75"/>
      <c r="F672" s="75"/>
      <c r="G672" s="75"/>
      <c r="H672" s="75"/>
      <c r="I672" s="75"/>
      <c r="J672" s="75"/>
      <c r="K672" s="75"/>
      <c r="L672" s="75"/>
      <c r="M672" s="75"/>
      <c r="N672" s="75"/>
    </row>
    <row r="673" spans="4:14" ht="12.5">
      <c r="D673" s="75"/>
      <c r="E673" s="75"/>
      <c r="F673" s="75"/>
      <c r="G673" s="75"/>
      <c r="H673" s="75"/>
      <c r="I673" s="75"/>
      <c r="J673" s="75"/>
      <c r="K673" s="75"/>
      <c r="L673" s="75"/>
      <c r="M673" s="75"/>
      <c r="N673" s="75"/>
    </row>
    <row r="674" spans="4:14" ht="12.5">
      <c r="D674" s="75"/>
      <c r="E674" s="75"/>
      <c r="F674" s="75"/>
      <c r="G674" s="75"/>
      <c r="H674" s="75"/>
      <c r="I674" s="75"/>
      <c r="J674" s="75"/>
      <c r="K674" s="75"/>
      <c r="L674" s="75"/>
      <c r="M674" s="75"/>
      <c r="N674" s="75"/>
    </row>
    <row r="675" spans="4:14" ht="12.5">
      <c r="D675" s="75"/>
      <c r="E675" s="75"/>
      <c r="F675" s="75"/>
      <c r="G675" s="75"/>
      <c r="H675" s="75"/>
      <c r="I675" s="75"/>
      <c r="J675" s="75"/>
      <c r="K675" s="75"/>
      <c r="L675" s="75"/>
      <c r="M675" s="75"/>
      <c r="N675" s="75"/>
    </row>
    <row r="676" spans="4:14" ht="12.5">
      <c r="D676" s="75"/>
      <c r="E676" s="75"/>
      <c r="F676" s="75"/>
      <c r="G676" s="75"/>
      <c r="H676" s="75"/>
      <c r="I676" s="75"/>
      <c r="J676" s="75"/>
      <c r="K676" s="75"/>
      <c r="L676" s="75"/>
      <c r="M676" s="75"/>
      <c r="N676" s="75"/>
    </row>
    <row r="677" spans="4:14" ht="12.5">
      <c r="D677" s="75"/>
      <c r="E677" s="75"/>
      <c r="F677" s="75"/>
      <c r="G677" s="75"/>
      <c r="H677" s="75"/>
      <c r="I677" s="75"/>
      <c r="J677" s="75"/>
      <c r="K677" s="75"/>
      <c r="L677" s="75"/>
      <c r="M677" s="75"/>
      <c r="N677" s="75"/>
    </row>
    <row r="678" spans="4:14" ht="12.5">
      <c r="D678" s="75"/>
      <c r="E678" s="75"/>
      <c r="F678" s="75"/>
      <c r="G678" s="75"/>
      <c r="H678" s="75"/>
      <c r="I678" s="75"/>
      <c r="J678" s="75"/>
      <c r="K678" s="75"/>
      <c r="L678" s="75"/>
      <c r="M678" s="75"/>
      <c r="N678" s="75"/>
    </row>
    <row r="679" spans="4:14" ht="12.5">
      <c r="D679" s="75"/>
      <c r="E679" s="75"/>
      <c r="F679" s="75"/>
      <c r="G679" s="75"/>
      <c r="H679" s="75"/>
      <c r="I679" s="75"/>
      <c r="J679" s="75"/>
      <c r="K679" s="75"/>
      <c r="L679" s="75"/>
      <c r="M679" s="75"/>
      <c r="N679" s="75"/>
    </row>
    <row r="680" spans="4:14" ht="12.5">
      <c r="D680" s="75"/>
      <c r="E680" s="75"/>
      <c r="F680" s="75"/>
      <c r="G680" s="75"/>
      <c r="H680" s="75"/>
      <c r="I680" s="75"/>
      <c r="J680" s="75"/>
      <c r="K680" s="75"/>
      <c r="L680" s="75"/>
      <c r="M680" s="75"/>
      <c r="N680" s="75"/>
    </row>
    <row r="681" spans="4:14" ht="12.5">
      <c r="D681" s="75"/>
      <c r="E681" s="75"/>
      <c r="F681" s="75"/>
      <c r="G681" s="75"/>
      <c r="H681" s="75"/>
      <c r="I681" s="75"/>
      <c r="J681" s="75"/>
      <c r="K681" s="75"/>
      <c r="L681" s="75"/>
      <c r="M681" s="75"/>
      <c r="N681" s="75"/>
    </row>
    <row r="682" spans="4:14" ht="12.5">
      <c r="D682" s="75"/>
      <c r="E682" s="75"/>
      <c r="F682" s="75"/>
      <c r="G682" s="75"/>
      <c r="H682" s="75"/>
      <c r="I682" s="75"/>
      <c r="J682" s="75"/>
      <c r="K682" s="75"/>
      <c r="L682" s="75"/>
      <c r="M682" s="75"/>
      <c r="N682" s="75"/>
    </row>
    <row r="683" spans="4:14" ht="12.5">
      <c r="D683" s="75"/>
      <c r="E683" s="75"/>
      <c r="F683" s="75"/>
      <c r="G683" s="75"/>
      <c r="H683" s="75"/>
      <c r="I683" s="75"/>
      <c r="J683" s="75"/>
      <c r="K683" s="75"/>
      <c r="L683" s="75"/>
      <c r="M683" s="75"/>
      <c r="N683" s="75"/>
    </row>
    <row r="684" spans="4:14" ht="12.5">
      <c r="D684" s="75"/>
      <c r="E684" s="75"/>
      <c r="F684" s="75"/>
      <c r="G684" s="75"/>
      <c r="H684" s="75"/>
      <c r="I684" s="75"/>
      <c r="J684" s="75"/>
      <c r="K684" s="75"/>
      <c r="L684" s="75"/>
      <c r="M684" s="75"/>
      <c r="N684" s="75"/>
    </row>
    <row r="685" spans="4:14" ht="12.5">
      <c r="D685" s="75"/>
      <c r="E685" s="75"/>
      <c r="F685" s="75"/>
      <c r="G685" s="75"/>
      <c r="H685" s="75"/>
      <c r="I685" s="75"/>
      <c r="J685" s="75"/>
      <c r="K685" s="75"/>
      <c r="L685" s="75"/>
      <c r="M685" s="75"/>
      <c r="N685" s="75"/>
    </row>
    <row r="686" spans="4:14" ht="12.5">
      <c r="D686" s="75"/>
      <c r="E686" s="75"/>
      <c r="F686" s="75"/>
      <c r="G686" s="75"/>
      <c r="H686" s="75"/>
      <c r="I686" s="75"/>
      <c r="J686" s="75"/>
      <c r="K686" s="75"/>
      <c r="L686" s="75"/>
      <c r="M686" s="75"/>
      <c r="N686" s="75"/>
    </row>
    <row r="687" spans="4:14" ht="12.5">
      <c r="D687" s="75"/>
      <c r="E687" s="75"/>
      <c r="F687" s="75"/>
      <c r="G687" s="75"/>
      <c r="H687" s="75"/>
      <c r="I687" s="75"/>
      <c r="J687" s="75"/>
      <c r="K687" s="75"/>
      <c r="L687" s="75"/>
      <c r="M687" s="75"/>
      <c r="N687" s="75"/>
    </row>
    <row r="688" spans="4:14" ht="12.5">
      <c r="D688" s="75"/>
      <c r="E688" s="75"/>
      <c r="F688" s="75"/>
      <c r="G688" s="75"/>
      <c r="H688" s="75"/>
      <c r="I688" s="75"/>
      <c r="J688" s="75"/>
      <c r="K688" s="75"/>
      <c r="L688" s="75"/>
      <c r="M688" s="75"/>
      <c r="N688" s="75"/>
    </row>
    <row r="689" spans="4:14" ht="12.5">
      <c r="D689" s="75"/>
      <c r="E689" s="75"/>
      <c r="F689" s="75"/>
      <c r="G689" s="75"/>
      <c r="H689" s="75"/>
      <c r="I689" s="75"/>
      <c r="J689" s="75"/>
      <c r="K689" s="75"/>
      <c r="L689" s="75"/>
      <c r="M689" s="75"/>
      <c r="N689" s="75"/>
    </row>
    <row r="690" spans="4:14" ht="12.5">
      <c r="D690" s="75"/>
      <c r="E690" s="75"/>
      <c r="F690" s="75"/>
      <c r="G690" s="75"/>
      <c r="H690" s="75"/>
      <c r="I690" s="75"/>
      <c r="J690" s="75"/>
      <c r="K690" s="75"/>
      <c r="L690" s="75"/>
      <c r="M690" s="75"/>
      <c r="N690" s="75"/>
    </row>
    <row r="691" spans="4:14" ht="12.5">
      <c r="D691" s="75"/>
      <c r="E691" s="75"/>
      <c r="F691" s="75"/>
      <c r="G691" s="75"/>
      <c r="H691" s="75"/>
      <c r="I691" s="75"/>
      <c r="J691" s="75"/>
      <c r="K691" s="75"/>
      <c r="L691" s="75"/>
      <c r="M691" s="75"/>
      <c r="N691" s="75"/>
    </row>
    <row r="692" spans="4:14" ht="12.5">
      <c r="D692" s="75"/>
      <c r="E692" s="75"/>
      <c r="F692" s="75"/>
      <c r="G692" s="75"/>
      <c r="H692" s="75"/>
      <c r="I692" s="75"/>
      <c r="J692" s="75"/>
      <c r="K692" s="75"/>
      <c r="L692" s="75"/>
      <c r="M692" s="75"/>
      <c r="N692" s="75"/>
    </row>
    <row r="693" spans="4:14" ht="12.5">
      <c r="D693" s="75"/>
      <c r="E693" s="75"/>
      <c r="F693" s="75"/>
      <c r="G693" s="75"/>
      <c r="H693" s="75"/>
      <c r="I693" s="75"/>
      <c r="J693" s="75"/>
      <c r="K693" s="75"/>
      <c r="L693" s="75"/>
      <c r="M693" s="75"/>
      <c r="N693" s="75"/>
    </row>
    <row r="694" spans="4:14" ht="12.5">
      <c r="D694" s="75"/>
      <c r="E694" s="75"/>
      <c r="F694" s="75"/>
      <c r="G694" s="75"/>
      <c r="H694" s="75"/>
      <c r="I694" s="75"/>
      <c r="J694" s="75"/>
      <c r="K694" s="75"/>
      <c r="L694" s="75"/>
      <c r="M694" s="75"/>
      <c r="N694" s="75"/>
    </row>
    <row r="695" spans="4:14" ht="12.5">
      <c r="D695" s="75"/>
      <c r="E695" s="75"/>
      <c r="F695" s="75"/>
      <c r="G695" s="75"/>
      <c r="H695" s="75"/>
      <c r="I695" s="75"/>
      <c r="J695" s="75"/>
      <c r="K695" s="75"/>
      <c r="L695" s="75"/>
      <c r="M695" s="75"/>
      <c r="N695" s="75"/>
    </row>
    <row r="696" spans="4:14" ht="12.5">
      <c r="D696" s="75"/>
      <c r="E696" s="75"/>
      <c r="F696" s="75"/>
      <c r="G696" s="75"/>
      <c r="H696" s="75"/>
      <c r="I696" s="75"/>
      <c r="J696" s="75"/>
      <c r="K696" s="75"/>
      <c r="L696" s="75"/>
      <c r="M696" s="75"/>
      <c r="N696" s="75"/>
    </row>
    <row r="697" spans="4:14" ht="12.5">
      <c r="D697" s="75"/>
      <c r="E697" s="75"/>
      <c r="F697" s="75"/>
      <c r="G697" s="75"/>
      <c r="H697" s="75"/>
      <c r="I697" s="75"/>
      <c r="J697" s="75"/>
      <c r="K697" s="75"/>
      <c r="L697" s="75"/>
      <c r="M697" s="75"/>
      <c r="N697" s="75"/>
    </row>
    <row r="698" spans="4:14" ht="12.5">
      <c r="D698" s="75"/>
      <c r="E698" s="75"/>
      <c r="F698" s="75"/>
      <c r="G698" s="75"/>
      <c r="H698" s="75"/>
      <c r="I698" s="75"/>
      <c r="J698" s="75"/>
      <c r="K698" s="75"/>
      <c r="L698" s="75"/>
      <c r="M698" s="75"/>
      <c r="N698" s="75"/>
    </row>
    <row r="699" spans="4:14" ht="12.5">
      <c r="D699" s="75"/>
      <c r="E699" s="75"/>
      <c r="F699" s="75"/>
      <c r="G699" s="75"/>
      <c r="H699" s="75"/>
      <c r="I699" s="75"/>
      <c r="J699" s="75"/>
      <c r="K699" s="75"/>
      <c r="L699" s="75"/>
      <c r="M699" s="75"/>
      <c r="N699" s="75"/>
    </row>
    <row r="700" spans="4:14" ht="12.5">
      <c r="D700" s="75"/>
      <c r="E700" s="75"/>
      <c r="F700" s="75"/>
      <c r="G700" s="75"/>
      <c r="H700" s="75"/>
      <c r="I700" s="75"/>
      <c r="J700" s="75"/>
      <c r="K700" s="75"/>
      <c r="L700" s="75"/>
      <c r="M700" s="75"/>
      <c r="N700" s="75"/>
    </row>
    <row r="701" spans="4:14" ht="12.5">
      <c r="D701" s="75"/>
      <c r="E701" s="75"/>
      <c r="F701" s="75"/>
      <c r="G701" s="75"/>
      <c r="H701" s="75"/>
      <c r="I701" s="75"/>
      <c r="J701" s="75"/>
      <c r="K701" s="75"/>
      <c r="L701" s="75"/>
      <c r="M701" s="75"/>
      <c r="N701" s="75"/>
    </row>
    <row r="702" spans="4:14" ht="12.5">
      <c r="D702" s="75"/>
      <c r="E702" s="75"/>
      <c r="F702" s="75"/>
      <c r="G702" s="75"/>
      <c r="H702" s="75"/>
      <c r="I702" s="75"/>
      <c r="J702" s="75"/>
      <c r="K702" s="75"/>
      <c r="L702" s="75"/>
      <c r="M702" s="75"/>
      <c r="N702" s="75"/>
    </row>
    <row r="703" spans="4:14" ht="12.5">
      <c r="D703" s="75"/>
      <c r="E703" s="75"/>
      <c r="F703" s="75"/>
      <c r="G703" s="75"/>
      <c r="H703" s="75"/>
      <c r="I703" s="75"/>
      <c r="J703" s="75"/>
      <c r="K703" s="75"/>
      <c r="L703" s="75"/>
      <c r="M703" s="75"/>
      <c r="N703" s="75"/>
    </row>
    <row r="704" spans="4:14" ht="12.5">
      <c r="D704" s="75"/>
      <c r="E704" s="75"/>
      <c r="F704" s="75"/>
      <c r="G704" s="75"/>
      <c r="H704" s="75"/>
      <c r="I704" s="75"/>
      <c r="J704" s="75"/>
      <c r="K704" s="75"/>
      <c r="L704" s="75"/>
      <c r="M704" s="75"/>
      <c r="N704" s="75"/>
    </row>
    <row r="705" spans="4:14" ht="12.5">
      <c r="D705" s="75"/>
      <c r="E705" s="75"/>
      <c r="F705" s="75"/>
      <c r="G705" s="75"/>
      <c r="H705" s="75"/>
      <c r="I705" s="75"/>
      <c r="J705" s="75"/>
      <c r="K705" s="75"/>
      <c r="L705" s="75"/>
      <c r="M705" s="75"/>
      <c r="N705" s="75"/>
    </row>
    <row r="706" spans="4:14" ht="12.5">
      <c r="D706" s="75"/>
      <c r="E706" s="75"/>
      <c r="F706" s="75"/>
      <c r="G706" s="75"/>
      <c r="H706" s="75"/>
      <c r="I706" s="75"/>
      <c r="J706" s="75"/>
      <c r="K706" s="75"/>
      <c r="L706" s="75"/>
      <c r="M706" s="75"/>
      <c r="N706" s="75"/>
    </row>
    <row r="707" spans="4:14" ht="12.5">
      <c r="D707" s="75"/>
      <c r="E707" s="75"/>
      <c r="F707" s="75"/>
      <c r="G707" s="75"/>
      <c r="H707" s="75"/>
      <c r="I707" s="75"/>
      <c r="J707" s="75"/>
      <c r="K707" s="75"/>
      <c r="L707" s="75"/>
      <c r="M707" s="75"/>
      <c r="N707" s="75"/>
    </row>
    <row r="708" spans="4:14" ht="12.5">
      <c r="D708" s="75"/>
      <c r="E708" s="75"/>
      <c r="F708" s="75"/>
      <c r="G708" s="75"/>
      <c r="H708" s="75"/>
      <c r="I708" s="75"/>
      <c r="J708" s="75"/>
      <c r="K708" s="75"/>
      <c r="L708" s="75"/>
      <c r="M708" s="75"/>
      <c r="N708" s="75"/>
    </row>
    <row r="709" spans="4:14" ht="12.5">
      <c r="D709" s="75"/>
      <c r="E709" s="75"/>
      <c r="F709" s="75"/>
      <c r="G709" s="75"/>
      <c r="H709" s="75"/>
      <c r="I709" s="75"/>
      <c r="J709" s="75"/>
      <c r="K709" s="75"/>
      <c r="L709" s="75"/>
      <c r="M709" s="75"/>
      <c r="N709" s="75"/>
    </row>
    <row r="710" spans="4:14" ht="12.5">
      <c r="D710" s="75"/>
      <c r="E710" s="75"/>
      <c r="F710" s="75"/>
      <c r="G710" s="75"/>
      <c r="H710" s="75"/>
      <c r="I710" s="75"/>
      <c r="J710" s="75"/>
      <c r="K710" s="75"/>
      <c r="L710" s="75"/>
      <c r="M710" s="75"/>
      <c r="N710" s="75"/>
    </row>
    <row r="711" spans="4:14" ht="12.5">
      <c r="D711" s="75"/>
      <c r="E711" s="75"/>
      <c r="F711" s="75"/>
      <c r="G711" s="75"/>
      <c r="H711" s="75"/>
      <c r="I711" s="75"/>
      <c r="J711" s="75"/>
      <c r="K711" s="75"/>
      <c r="L711" s="75"/>
      <c r="M711" s="75"/>
      <c r="N711" s="75"/>
    </row>
    <row r="712" spans="4:14" ht="12.5">
      <c r="D712" s="75"/>
      <c r="E712" s="75"/>
      <c r="F712" s="75"/>
      <c r="G712" s="75"/>
      <c r="H712" s="75"/>
      <c r="I712" s="75"/>
      <c r="J712" s="75"/>
      <c r="K712" s="75"/>
      <c r="L712" s="75"/>
      <c r="M712" s="75"/>
      <c r="N712" s="75"/>
    </row>
    <row r="713" spans="4:14" ht="12.5">
      <c r="D713" s="75"/>
      <c r="E713" s="75"/>
      <c r="F713" s="75"/>
      <c r="G713" s="75"/>
      <c r="H713" s="75"/>
      <c r="I713" s="75"/>
      <c r="J713" s="75"/>
      <c r="K713" s="75"/>
      <c r="L713" s="75"/>
      <c r="M713" s="75"/>
      <c r="N713" s="75"/>
    </row>
    <row r="714" spans="4:14" ht="12.5">
      <c r="D714" s="75"/>
      <c r="E714" s="75"/>
      <c r="F714" s="75"/>
      <c r="G714" s="75"/>
      <c r="H714" s="75"/>
      <c r="I714" s="75"/>
      <c r="J714" s="75"/>
      <c r="K714" s="75"/>
      <c r="L714" s="75"/>
      <c r="M714" s="75"/>
      <c r="N714" s="75"/>
    </row>
    <row r="715" spans="4:14" ht="12.5">
      <c r="D715" s="75"/>
      <c r="E715" s="75"/>
      <c r="F715" s="75"/>
      <c r="G715" s="75"/>
      <c r="H715" s="75"/>
      <c r="I715" s="75"/>
      <c r="J715" s="75"/>
      <c r="K715" s="75"/>
      <c r="L715" s="75"/>
      <c r="M715" s="75"/>
      <c r="N715" s="75"/>
    </row>
    <row r="716" spans="4:14" ht="12.5">
      <c r="D716" s="75"/>
      <c r="E716" s="75"/>
      <c r="F716" s="75"/>
      <c r="G716" s="75"/>
      <c r="H716" s="75"/>
      <c r="I716" s="75"/>
      <c r="J716" s="75"/>
      <c r="K716" s="75"/>
      <c r="L716" s="75"/>
      <c r="M716" s="75"/>
      <c r="N716" s="75"/>
    </row>
    <row r="717" spans="4:14" ht="12.5">
      <c r="D717" s="75"/>
      <c r="E717" s="75"/>
      <c r="F717" s="75"/>
      <c r="G717" s="75"/>
      <c r="H717" s="75"/>
      <c r="I717" s="75"/>
      <c r="J717" s="75"/>
      <c r="K717" s="75"/>
      <c r="L717" s="75"/>
      <c r="M717" s="75"/>
      <c r="N717" s="75"/>
    </row>
    <row r="718" spans="4:14" ht="12.5">
      <c r="D718" s="75"/>
      <c r="E718" s="75"/>
      <c r="F718" s="75"/>
      <c r="G718" s="75"/>
      <c r="H718" s="75"/>
      <c r="I718" s="75"/>
      <c r="J718" s="75"/>
      <c r="K718" s="75"/>
      <c r="L718" s="75"/>
      <c r="M718" s="75"/>
      <c r="N718" s="75"/>
    </row>
    <row r="719" spans="4:14" ht="12.5">
      <c r="D719" s="75"/>
      <c r="E719" s="75"/>
      <c r="F719" s="75"/>
      <c r="G719" s="75"/>
      <c r="H719" s="75"/>
      <c r="I719" s="75"/>
      <c r="J719" s="75"/>
      <c r="K719" s="75"/>
      <c r="L719" s="75"/>
      <c r="M719" s="75"/>
      <c r="N719" s="75"/>
    </row>
    <row r="720" spans="4:14" ht="12.5">
      <c r="D720" s="75"/>
      <c r="E720" s="75"/>
      <c r="F720" s="75"/>
      <c r="G720" s="75"/>
      <c r="H720" s="75"/>
      <c r="I720" s="75"/>
      <c r="J720" s="75"/>
      <c r="K720" s="75"/>
      <c r="L720" s="75"/>
      <c r="M720" s="75"/>
      <c r="N720" s="75"/>
    </row>
    <row r="721" spans="4:14" ht="12.5">
      <c r="D721" s="75"/>
      <c r="E721" s="75"/>
      <c r="F721" s="75"/>
      <c r="G721" s="75"/>
      <c r="H721" s="75"/>
      <c r="I721" s="75"/>
      <c r="J721" s="75"/>
      <c r="K721" s="75"/>
      <c r="L721" s="75"/>
      <c r="M721" s="75"/>
      <c r="N721" s="75"/>
    </row>
    <row r="722" spans="4:14" ht="12.5">
      <c r="D722" s="75"/>
      <c r="E722" s="75"/>
      <c r="F722" s="75"/>
      <c r="G722" s="75"/>
      <c r="H722" s="75"/>
      <c r="I722" s="75"/>
      <c r="J722" s="75"/>
      <c r="K722" s="75"/>
      <c r="L722" s="75"/>
      <c r="M722" s="75"/>
      <c r="N722" s="75"/>
    </row>
    <row r="723" spans="4:14" ht="12.5">
      <c r="D723" s="75"/>
      <c r="E723" s="75"/>
      <c r="F723" s="75"/>
      <c r="G723" s="75"/>
      <c r="H723" s="75"/>
      <c r="I723" s="75"/>
      <c r="J723" s="75"/>
      <c r="K723" s="75"/>
      <c r="L723" s="75"/>
      <c r="M723" s="75"/>
      <c r="N723" s="75"/>
    </row>
    <row r="724" spans="4:14" ht="12.5">
      <c r="D724" s="75"/>
      <c r="E724" s="75"/>
      <c r="F724" s="75"/>
      <c r="G724" s="75"/>
      <c r="H724" s="75"/>
      <c r="I724" s="75"/>
      <c r="J724" s="75"/>
      <c r="K724" s="75"/>
      <c r="L724" s="75"/>
      <c r="M724" s="75"/>
      <c r="N724" s="75"/>
    </row>
    <row r="725" spans="4:14" ht="12.5">
      <c r="D725" s="75"/>
      <c r="E725" s="75"/>
      <c r="F725" s="75"/>
      <c r="G725" s="75"/>
      <c r="H725" s="75"/>
      <c r="I725" s="75"/>
      <c r="J725" s="75"/>
      <c r="K725" s="75"/>
      <c r="L725" s="75"/>
      <c r="M725" s="75"/>
      <c r="N725" s="75"/>
    </row>
    <row r="726" spans="4:14" ht="12.5">
      <c r="D726" s="75"/>
      <c r="E726" s="75"/>
      <c r="F726" s="75"/>
      <c r="G726" s="75"/>
      <c r="H726" s="75"/>
      <c r="I726" s="75"/>
      <c r="J726" s="75"/>
      <c r="K726" s="75"/>
      <c r="L726" s="75"/>
      <c r="M726" s="75"/>
      <c r="N726" s="75"/>
    </row>
    <row r="727" spans="4:14" ht="12.5">
      <c r="D727" s="75"/>
      <c r="E727" s="75"/>
      <c r="F727" s="75"/>
      <c r="G727" s="75"/>
      <c r="H727" s="75"/>
      <c r="I727" s="75"/>
      <c r="J727" s="75"/>
      <c r="K727" s="75"/>
      <c r="L727" s="75"/>
      <c r="M727" s="75"/>
      <c r="N727" s="75"/>
    </row>
    <row r="728" spans="4:14" ht="12.5">
      <c r="D728" s="75"/>
      <c r="E728" s="75"/>
      <c r="F728" s="75"/>
      <c r="G728" s="75"/>
      <c r="H728" s="75"/>
      <c r="I728" s="75"/>
      <c r="J728" s="75"/>
      <c r="K728" s="75"/>
      <c r="L728" s="75"/>
      <c r="M728" s="75"/>
      <c r="N728" s="75"/>
    </row>
    <row r="729" spans="4:14" ht="12.5">
      <c r="D729" s="75"/>
      <c r="E729" s="75"/>
      <c r="F729" s="75"/>
      <c r="G729" s="75"/>
      <c r="H729" s="75"/>
      <c r="I729" s="75"/>
      <c r="J729" s="75"/>
      <c r="K729" s="75"/>
      <c r="L729" s="75"/>
      <c r="M729" s="75"/>
      <c r="N729" s="75"/>
    </row>
    <row r="730" spans="4:14" ht="12.5">
      <c r="D730" s="75"/>
      <c r="E730" s="75"/>
      <c r="F730" s="75"/>
      <c r="G730" s="75"/>
      <c r="H730" s="75"/>
      <c r="I730" s="75"/>
      <c r="J730" s="75"/>
      <c r="K730" s="75"/>
      <c r="L730" s="75"/>
      <c r="M730" s="75"/>
      <c r="N730" s="75"/>
    </row>
    <row r="731" spans="4:14" ht="12.5">
      <c r="D731" s="75"/>
      <c r="E731" s="75"/>
      <c r="F731" s="75"/>
      <c r="G731" s="75"/>
      <c r="H731" s="75"/>
      <c r="I731" s="75"/>
      <c r="J731" s="75"/>
      <c r="K731" s="75"/>
      <c r="L731" s="75"/>
      <c r="M731" s="75"/>
      <c r="N731" s="75"/>
    </row>
    <row r="732" spans="4:14" ht="12.5">
      <c r="D732" s="75"/>
      <c r="E732" s="75"/>
      <c r="F732" s="75"/>
      <c r="G732" s="75"/>
      <c r="H732" s="75"/>
      <c r="I732" s="75"/>
      <c r="J732" s="75"/>
      <c r="K732" s="75"/>
      <c r="L732" s="75"/>
      <c r="M732" s="75"/>
      <c r="N732" s="75"/>
    </row>
    <row r="733" spans="4:14" ht="12.5">
      <c r="D733" s="75"/>
      <c r="E733" s="75"/>
      <c r="F733" s="75"/>
      <c r="G733" s="75"/>
      <c r="H733" s="75"/>
      <c r="I733" s="75"/>
      <c r="J733" s="75"/>
      <c r="K733" s="75"/>
      <c r="L733" s="75"/>
      <c r="M733" s="75"/>
      <c r="N733" s="75"/>
    </row>
    <row r="734" spans="4:14" ht="12.5">
      <c r="D734" s="75"/>
      <c r="E734" s="75"/>
      <c r="F734" s="75"/>
      <c r="G734" s="75"/>
      <c r="H734" s="75"/>
      <c r="I734" s="75"/>
      <c r="J734" s="75"/>
      <c r="K734" s="75"/>
      <c r="L734" s="75"/>
      <c r="M734" s="75"/>
      <c r="N734" s="75"/>
    </row>
    <row r="735" spans="4:14" ht="12.5">
      <c r="D735" s="75"/>
      <c r="E735" s="75"/>
      <c r="F735" s="75"/>
      <c r="G735" s="75"/>
      <c r="H735" s="75"/>
      <c r="I735" s="75"/>
      <c r="J735" s="75"/>
      <c r="K735" s="75"/>
      <c r="L735" s="75"/>
      <c r="M735" s="75"/>
      <c r="N735" s="75"/>
    </row>
    <row r="736" spans="4:14" ht="12.5">
      <c r="D736" s="75"/>
      <c r="E736" s="75"/>
      <c r="F736" s="75"/>
      <c r="G736" s="75"/>
      <c r="H736" s="75"/>
      <c r="I736" s="75"/>
      <c r="J736" s="75"/>
      <c r="K736" s="75"/>
      <c r="L736" s="75"/>
      <c r="M736" s="75"/>
      <c r="N736" s="75"/>
    </row>
    <row r="737" spans="4:14" ht="12.5">
      <c r="D737" s="75"/>
      <c r="E737" s="75"/>
      <c r="F737" s="75"/>
      <c r="G737" s="75"/>
      <c r="H737" s="75"/>
      <c r="I737" s="75"/>
      <c r="J737" s="75"/>
      <c r="K737" s="75"/>
      <c r="L737" s="75"/>
      <c r="M737" s="75"/>
      <c r="N737" s="75"/>
    </row>
    <row r="738" spans="4:14" ht="12.5">
      <c r="D738" s="75"/>
      <c r="E738" s="75"/>
      <c r="F738" s="75"/>
      <c r="G738" s="75"/>
      <c r="H738" s="75"/>
      <c r="I738" s="75"/>
      <c r="J738" s="75"/>
      <c r="K738" s="75"/>
      <c r="L738" s="75"/>
      <c r="M738" s="75"/>
      <c r="N738" s="75"/>
    </row>
    <row r="739" spans="4:14" ht="12.5">
      <c r="D739" s="75"/>
      <c r="E739" s="75"/>
      <c r="F739" s="75"/>
      <c r="G739" s="75"/>
      <c r="H739" s="75"/>
      <c r="I739" s="75"/>
      <c r="J739" s="75"/>
      <c r="K739" s="75"/>
      <c r="L739" s="75"/>
      <c r="M739" s="75"/>
      <c r="N739" s="75"/>
    </row>
    <row r="740" spans="4:14" ht="12.5">
      <c r="D740" s="75"/>
      <c r="E740" s="75"/>
      <c r="F740" s="75"/>
      <c r="G740" s="75"/>
      <c r="H740" s="75"/>
      <c r="I740" s="75"/>
      <c r="J740" s="75"/>
      <c r="K740" s="75"/>
      <c r="L740" s="75"/>
      <c r="M740" s="75"/>
      <c r="N740" s="75"/>
    </row>
    <row r="741" spans="4:14" ht="12.5">
      <c r="D741" s="75"/>
      <c r="E741" s="75"/>
      <c r="F741" s="75"/>
      <c r="G741" s="75"/>
      <c r="H741" s="75"/>
      <c r="I741" s="75"/>
      <c r="J741" s="75"/>
      <c r="K741" s="75"/>
      <c r="L741" s="75"/>
      <c r="M741" s="75"/>
      <c r="N741" s="75"/>
    </row>
    <row r="742" spans="4:14" ht="12.5">
      <c r="D742" s="75"/>
      <c r="E742" s="75"/>
      <c r="F742" s="75"/>
      <c r="G742" s="75"/>
      <c r="H742" s="75"/>
      <c r="I742" s="75"/>
      <c r="J742" s="75"/>
      <c r="K742" s="75"/>
      <c r="L742" s="75"/>
      <c r="M742" s="75"/>
      <c r="N742" s="75"/>
    </row>
    <row r="743" spans="4:14" ht="12.5">
      <c r="D743" s="75"/>
      <c r="E743" s="75"/>
      <c r="F743" s="75"/>
      <c r="G743" s="75"/>
      <c r="H743" s="75"/>
      <c r="I743" s="75"/>
      <c r="J743" s="75"/>
      <c r="K743" s="75"/>
      <c r="L743" s="75"/>
      <c r="M743" s="75"/>
      <c r="N743" s="75"/>
    </row>
    <row r="744" spans="4:14" ht="12.5">
      <c r="D744" s="75"/>
      <c r="E744" s="75"/>
      <c r="F744" s="75"/>
      <c r="G744" s="75"/>
      <c r="H744" s="75"/>
      <c r="I744" s="75"/>
      <c r="J744" s="75"/>
      <c r="K744" s="75"/>
      <c r="L744" s="75"/>
      <c r="M744" s="75"/>
      <c r="N744" s="75"/>
    </row>
    <row r="745" spans="4:14" ht="12.5">
      <c r="D745" s="75"/>
      <c r="E745" s="75"/>
      <c r="F745" s="75"/>
      <c r="G745" s="75"/>
      <c r="H745" s="75"/>
      <c r="I745" s="75"/>
      <c r="J745" s="75"/>
      <c r="K745" s="75"/>
      <c r="L745" s="75"/>
      <c r="M745" s="75"/>
      <c r="N745" s="75"/>
    </row>
    <row r="746" spans="4:14" ht="12.5">
      <c r="D746" s="75"/>
      <c r="E746" s="75"/>
      <c r="F746" s="75"/>
      <c r="G746" s="75"/>
      <c r="H746" s="75"/>
      <c r="I746" s="75"/>
      <c r="J746" s="75"/>
      <c r="K746" s="75"/>
      <c r="L746" s="75"/>
      <c r="M746" s="75"/>
      <c r="N746" s="75"/>
    </row>
    <row r="747" spans="4:14" ht="12.5">
      <c r="D747" s="75"/>
      <c r="E747" s="75"/>
      <c r="F747" s="75"/>
      <c r="G747" s="75"/>
      <c r="H747" s="75"/>
      <c r="I747" s="75"/>
      <c r="J747" s="75"/>
      <c r="K747" s="75"/>
      <c r="L747" s="75"/>
      <c r="M747" s="75"/>
      <c r="N747" s="75"/>
    </row>
    <row r="748" spans="4:14" ht="12.5">
      <c r="D748" s="75"/>
      <c r="E748" s="75"/>
      <c r="F748" s="75"/>
      <c r="G748" s="75"/>
      <c r="H748" s="75"/>
      <c r="I748" s="75"/>
      <c r="J748" s="75"/>
      <c r="K748" s="75"/>
      <c r="L748" s="75"/>
      <c r="M748" s="75"/>
      <c r="N748" s="75"/>
    </row>
    <row r="749" spans="4:14" ht="12.5">
      <c r="D749" s="75"/>
      <c r="E749" s="75"/>
      <c r="F749" s="75"/>
      <c r="G749" s="75"/>
      <c r="H749" s="75"/>
      <c r="I749" s="75"/>
      <c r="J749" s="75"/>
      <c r="K749" s="75"/>
      <c r="L749" s="75"/>
      <c r="M749" s="75"/>
      <c r="N749" s="75"/>
    </row>
    <row r="750" spans="4:14" ht="12.5">
      <c r="D750" s="75"/>
      <c r="E750" s="75"/>
      <c r="F750" s="75"/>
      <c r="G750" s="75"/>
      <c r="H750" s="75"/>
      <c r="I750" s="75"/>
      <c r="J750" s="75"/>
      <c r="K750" s="75"/>
      <c r="L750" s="75"/>
      <c r="M750" s="75"/>
      <c r="N750" s="75"/>
    </row>
    <row r="751" spans="4:14" ht="12.5">
      <c r="D751" s="75"/>
      <c r="E751" s="75"/>
      <c r="F751" s="75"/>
      <c r="G751" s="75"/>
      <c r="H751" s="75"/>
      <c r="I751" s="75"/>
      <c r="J751" s="75"/>
      <c r="K751" s="75"/>
      <c r="L751" s="75"/>
      <c r="M751" s="75"/>
      <c r="N751" s="75"/>
    </row>
    <row r="752" spans="4:14" ht="12.5">
      <c r="D752" s="75"/>
      <c r="E752" s="75"/>
      <c r="F752" s="75"/>
      <c r="G752" s="75"/>
      <c r="H752" s="75"/>
      <c r="I752" s="75"/>
      <c r="J752" s="75"/>
      <c r="K752" s="75"/>
      <c r="L752" s="75"/>
      <c r="M752" s="75"/>
      <c r="N752" s="75"/>
    </row>
    <row r="753" spans="4:14" ht="12.5">
      <c r="D753" s="75"/>
      <c r="E753" s="75"/>
      <c r="F753" s="75"/>
      <c r="G753" s="75"/>
      <c r="H753" s="75"/>
      <c r="I753" s="75"/>
      <c r="J753" s="75"/>
      <c r="K753" s="75"/>
      <c r="L753" s="75"/>
      <c r="M753" s="75"/>
      <c r="N753" s="75"/>
    </row>
    <row r="754" spans="4:14" ht="12.5">
      <c r="D754" s="75"/>
      <c r="E754" s="75"/>
      <c r="F754" s="75"/>
      <c r="G754" s="75"/>
      <c r="H754" s="75"/>
      <c r="I754" s="75"/>
      <c r="J754" s="75"/>
      <c r="K754" s="75"/>
      <c r="L754" s="75"/>
      <c r="M754" s="75"/>
      <c r="N754" s="75"/>
    </row>
    <row r="755" spans="4:14" ht="12.5">
      <c r="D755" s="75"/>
      <c r="E755" s="75"/>
      <c r="F755" s="75"/>
      <c r="G755" s="75"/>
      <c r="H755" s="75"/>
      <c r="I755" s="75"/>
      <c r="J755" s="75"/>
      <c r="K755" s="75"/>
      <c r="L755" s="75"/>
      <c r="M755" s="75"/>
      <c r="N755" s="75"/>
    </row>
    <row r="756" spans="4:14" ht="12.5">
      <c r="D756" s="75"/>
      <c r="E756" s="75"/>
      <c r="F756" s="75"/>
      <c r="G756" s="75"/>
      <c r="H756" s="75"/>
      <c r="I756" s="75"/>
      <c r="J756" s="75"/>
      <c r="K756" s="75"/>
      <c r="L756" s="75"/>
      <c r="M756" s="75"/>
      <c r="N756" s="75"/>
    </row>
    <row r="757" spans="4:14" ht="12.5">
      <c r="D757" s="75"/>
      <c r="E757" s="75"/>
      <c r="F757" s="75"/>
      <c r="G757" s="75"/>
      <c r="H757" s="75"/>
      <c r="I757" s="75"/>
      <c r="J757" s="75"/>
      <c r="K757" s="75"/>
      <c r="L757" s="75"/>
      <c r="M757" s="75"/>
      <c r="N757" s="75"/>
    </row>
    <row r="758" spans="4:14" ht="12.5">
      <c r="D758" s="75"/>
      <c r="E758" s="75"/>
      <c r="F758" s="75"/>
      <c r="G758" s="75"/>
      <c r="H758" s="75"/>
      <c r="I758" s="75"/>
      <c r="J758" s="75"/>
      <c r="K758" s="75"/>
      <c r="L758" s="75"/>
      <c r="M758" s="75"/>
      <c r="N758" s="75"/>
    </row>
    <row r="759" spans="4:14" ht="12.5">
      <c r="D759" s="75"/>
      <c r="E759" s="75"/>
      <c r="F759" s="75"/>
      <c r="G759" s="75"/>
      <c r="H759" s="75"/>
      <c r="I759" s="75"/>
      <c r="J759" s="75"/>
      <c r="K759" s="75"/>
      <c r="L759" s="75"/>
      <c r="M759" s="75"/>
      <c r="N759" s="75"/>
    </row>
    <row r="760" spans="4:14" ht="12.5">
      <c r="D760" s="75"/>
      <c r="E760" s="75"/>
      <c r="F760" s="75"/>
      <c r="G760" s="75"/>
      <c r="H760" s="75"/>
      <c r="I760" s="75"/>
      <c r="J760" s="75"/>
      <c r="K760" s="75"/>
      <c r="L760" s="75"/>
      <c r="M760" s="75"/>
      <c r="N760" s="75"/>
    </row>
    <row r="761" spans="4:14" ht="12.5">
      <c r="D761" s="75"/>
      <c r="E761" s="75"/>
      <c r="F761" s="75"/>
      <c r="G761" s="75"/>
      <c r="H761" s="75"/>
      <c r="I761" s="75"/>
      <c r="J761" s="75"/>
      <c r="K761" s="75"/>
      <c r="L761" s="75"/>
      <c r="M761" s="75"/>
      <c r="N761" s="75"/>
    </row>
    <row r="762" spans="4:14" ht="12.5">
      <c r="D762" s="75"/>
      <c r="E762" s="75"/>
      <c r="F762" s="75"/>
      <c r="G762" s="75"/>
      <c r="H762" s="75"/>
      <c r="I762" s="75"/>
      <c r="J762" s="75"/>
      <c r="K762" s="75"/>
      <c r="L762" s="75"/>
      <c r="M762" s="75"/>
      <c r="N762" s="75"/>
    </row>
    <row r="763" spans="4:14" ht="12.5">
      <c r="D763" s="75"/>
      <c r="E763" s="75"/>
      <c r="F763" s="75"/>
      <c r="G763" s="75"/>
      <c r="H763" s="75"/>
      <c r="I763" s="75"/>
      <c r="J763" s="75"/>
      <c r="K763" s="75"/>
      <c r="L763" s="75"/>
      <c r="M763" s="75"/>
      <c r="N763" s="75"/>
    </row>
    <row r="764" spans="4:14" ht="12.5">
      <c r="D764" s="75"/>
      <c r="E764" s="75"/>
      <c r="F764" s="75"/>
      <c r="G764" s="75"/>
      <c r="H764" s="75"/>
      <c r="I764" s="75"/>
      <c r="J764" s="75"/>
      <c r="K764" s="75"/>
      <c r="L764" s="75"/>
      <c r="M764" s="75"/>
      <c r="N764" s="75"/>
    </row>
    <row r="765" spans="4:14" ht="12.5">
      <c r="D765" s="75"/>
      <c r="E765" s="75"/>
      <c r="F765" s="75"/>
      <c r="G765" s="75"/>
      <c r="H765" s="75"/>
      <c r="I765" s="75"/>
      <c r="J765" s="75"/>
      <c r="K765" s="75"/>
      <c r="L765" s="75"/>
      <c r="M765" s="75"/>
      <c r="N765" s="75"/>
    </row>
    <row r="766" spans="4:14" ht="12.5">
      <c r="D766" s="75"/>
      <c r="E766" s="75"/>
      <c r="F766" s="75"/>
      <c r="G766" s="75"/>
      <c r="H766" s="75"/>
      <c r="I766" s="75"/>
      <c r="J766" s="75"/>
      <c r="K766" s="75"/>
      <c r="L766" s="75"/>
      <c r="M766" s="75"/>
      <c r="N766" s="75"/>
    </row>
    <row r="767" spans="4:14" ht="12.5">
      <c r="D767" s="75"/>
      <c r="E767" s="75"/>
      <c r="F767" s="75"/>
      <c r="G767" s="75"/>
      <c r="H767" s="75"/>
      <c r="I767" s="75"/>
      <c r="J767" s="75"/>
      <c r="K767" s="75"/>
      <c r="L767" s="75"/>
      <c r="M767" s="75"/>
      <c r="N767" s="75"/>
    </row>
    <row r="768" spans="4:14" ht="12.5">
      <c r="D768" s="75"/>
      <c r="E768" s="75"/>
      <c r="F768" s="75"/>
      <c r="G768" s="75"/>
      <c r="H768" s="75"/>
      <c r="I768" s="75"/>
      <c r="J768" s="75"/>
      <c r="K768" s="75"/>
      <c r="L768" s="75"/>
      <c r="M768" s="75"/>
      <c r="N768" s="75"/>
    </row>
    <row r="769" spans="4:14" ht="12.5">
      <c r="D769" s="75"/>
      <c r="E769" s="75"/>
      <c r="F769" s="75"/>
      <c r="G769" s="75"/>
      <c r="H769" s="75"/>
      <c r="I769" s="75"/>
      <c r="J769" s="75"/>
      <c r="K769" s="75"/>
      <c r="L769" s="75"/>
      <c r="M769" s="75"/>
      <c r="N769" s="75"/>
    </row>
    <row r="770" spans="4:14" ht="12.5">
      <c r="D770" s="75"/>
      <c r="E770" s="75"/>
      <c r="F770" s="75"/>
      <c r="G770" s="75"/>
      <c r="H770" s="75"/>
      <c r="I770" s="75"/>
      <c r="J770" s="75"/>
      <c r="K770" s="75"/>
      <c r="L770" s="75"/>
      <c r="M770" s="75"/>
      <c r="N770" s="75"/>
    </row>
    <row r="771" spans="4:14" ht="12.5">
      <c r="D771" s="75"/>
      <c r="E771" s="75"/>
      <c r="F771" s="75"/>
      <c r="G771" s="75"/>
      <c r="H771" s="75"/>
      <c r="I771" s="75"/>
      <c r="J771" s="75"/>
      <c r="K771" s="75"/>
      <c r="L771" s="75"/>
      <c r="M771" s="75"/>
      <c r="N771" s="75"/>
    </row>
    <row r="772" spans="4:14" ht="12.5">
      <c r="D772" s="75"/>
      <c r="E772" s="75"/>
      <c r="F772" s="75"/>
      <c r="G772" s="75"/>
      <c r="H772" s="75"/>
      <c r="I772" s="75"/>
      <c r="J772" s="75"/>
      <c r="K772" s="75"/>
      <c r="L772" s="75"/>
      <c r="M772" s="75"/>
      <c r="N772" s="75"/>
    </row>
    <row r="773" spans="4:14" ht="12.5">
      <c r="D773" s="75"/>
      <c r="E773" s="75"/>
      <c r="F773" s="75"/>
      <c r="G773" s="75"/>
      <c r="H773" s="75"/>
      <c r="I773" s="75"/>
      <c r="J773" s="75"/>
      <c r="K773" s="75"/>
      <c r="L773" s="75"/>
      <c r="M773" s="75"/>
      <c r="N773" s="75"/>
    </row>
    <row r="774" spans="4:14" ht="12.5">
      <c r="D774" s="75"/>
      <c r="E774" s="75"/>
      <c r="F774" s="75"/>
      <c r="G774" s="75"/>
      <c r="H774" s="75"/>
      <c r="I774" s="75"/>
      <c r="J774" s="75"/>
      <c r="K774" s="75"/>
      <c r="L774" s="75"/>
      <c r="M774" s="75"/>
      <c r="N774" s="75"/>
    </row>
    <row r="775" spans="4:14" ht="12.5">
      <c r="D775" s="75"/>
      <c r="E775" s="75"/>
      <c r="F775" s="75"/>
      <c r="G775" s="75"/>
      <c r="H775" s="75"/>
      <c r="I775" s="75"/>
      <c r="J775" s="75"/>
      <c r="K775" s="75"/>
      <c r="L775" s="75"/>
      <c r="M775" s="75"/>
      <c r="N775" s="75"/>
    </row>
    <row r="776" spans="4:14" ht="12.5">
      <c r="D776" s="75"/>
      <c r="E776" s="75"/>
      <c r="F776" s="75"/>
      <c r="G776" s="75"/>
      <c r="H776" s="75"/>
      <c r="I776" s="75"/>
      <c r="J776" s="75"/>
      <c r="K776" s="75"/>
      <c r="L776" s="75"/>
      <c r="M776" s="75"/>
      <c r="N776" s="75"/>
    </row>
    <row r="777" spans="4:14" ht="12.5">
      <c r="D777" s="75"/>
      <c r="E777" s="75"/>
      <c r="F777" s="75"/>
      <c r="G777" s="75"/>
      <c r="H777" s="75"/>
      <c r="I777" s="75"/>
      <c r="J777" s="75"/>
      <c r="K777" s="75"/>
      <c r="L777" s="75"/>
      <c r="M777" s="75"/>
      <c r="N777" s="75"/>
    </row>
    <row r="778" spans="4:14" ht="12.5">
      <c r="D778" s="75"/>
      <c r="E778" s="75"/>
      <c r="F778" s="75"/>
      <c r="G778" s="75"/>
      <c r="H778" s="75"/>
      <c r="I778" s="75"/>
      <c r="J778" s="75"/>
      <c r="K778" s="75"/>
      <c r="L778" s="75"/>
      <c r="M778" s="75"/>
      <c r="N778" s="75"/>
    </row>
    <row r="779" spans="4:14" ht="12.5">
      <c r="D779" s="75"/>
      <c r="E779" s="75"/>
      <c r="F779" s="75"/>
      <c r="G779" s="75"/>
      <c r="H779" s="75"/>
      <c r="I779" s="75"/>
      <c r="J779" s="75"/>
      <c r="K779" s="75"/>
      <c r="L779" s="75"/>
      <c r="M779" s="75"/>
      <c r="N779" s="75"/>
    </row>
    <row r="780" spans="4:14" ht="12.5">
      <c r="D780" s="75"/>
      <c r="E780" s="75"/>
      <c r="F780" s="75"/>
      <c r="G780" s="75"/>
      <c r="H780" s="75"/>
      <c r="I780" s="75"/>
      <c r="J780" s="75"/>
      <c r="K780" s="75"/>
      <c r="L780" s="75"/>
      <c r="M780" s="75"/>
      <c r="N780" s="75"/>
    </row>
    <row r="781" spans="4:14" ht="12.5">
      <c r="D781" s="75"/>
      <c r="E781" s="75"/>
      <c r="F781" s="75"/>
      <c r="G781" s="75"/>
      <c r="H781" s="75"/>
      <c r="I781" s="75"/>
      <c r="J781" s="75"/>
      <c r="K781" s="75"/>
      <c r="L781" s="75"/>
      <c r="M781" s="75"/>
      <c r="N781" s="75"/>
    </row>
    <row r="782" spans="4:14" ht="12.5">
      <c r="D782" s="75"/>
      <c r="E782" s="75"/>
      <c r="F782" s="75"/>
      <c r="G782" s="75"/>
      <c r="H782" s="75"/>
      <c r="I782" s="75"/>
      <c r="J782" s="75"/>
      <c r="K782" s="75"/>
      <c r="L782" s="75"/>
      <c r="M782" s="75"/>
      <c r="N782" s="75"/>
    </row>
    <row r="783" spans="4:14" ht="12.5">
      <c r="D783" s="75"/>
      <c r="E783" s="75"/>
      <c r="F783" s="75"/>
      <c r="G783" s="75"/>
      <c r="H783" s="75"/>
      <c r="I783" s="75"/>
      <c r="J783" s="75"/>
      <c r="K783" s="75"/>
      <c r="L783" s="75"/>
      <c r="M783" s="75"/>
      <c r="N783" s="75"/>
    </row>
    <row r="784" spans="4:14" ht="12.5">
      <c r="D784" s="75"/>
      <c r="E784" s="75"/>
      <c r="F784" s="75"/>
      <c r="G784" s="75"/>
      <c r="H784" s="75"/>
      <c r="I784" s="75"/>
      <c r="J784" s="75"/>
      <c r="K784" s="75"/>
      <c r="L784" s="75"/>
      <c r="M784" s="75"/>
      <c r="N784" s="75"/>
    </row>
    <row r="785" spans="4:14" ht="12.5">
      <c r="D785" s="75"/>
      <c r="E785" s="75"/>
      <c r="F785" s="75"/>
      <c r="G785" s="75"/>
      <c r="H785" s="75"/>
      <c r="I785" s="75"/>
      <c r="J785" s="75"/>
      <c r="K785" s="75"/>
      <c r="L785" s="75"/>
      <c r="M785" s="75"/>
      <c r="N785" s="75"/>
    </row>
    <row r="786" spans="4:14" ht="12.5">
      <c r="D786" s="75"/>
      <c r="E786" s="75"/>
      <c r="F786" s="75"/>
      <c r="G786" s="75"/>
      <c r="H786" s="75"/>
      <c r="I786" s="75"/>
      <c r="J786" s="75"/>
      <c r="K786" s="75"/>
      <c r="L786" s="75"/>
      <c r="M786" s="75"/>
      <c r="N786" s="75"/>
    </row>
    <row r="787" spans="4:14" ht="12.5">
      <c r="D787" s="75"/>
      <c r="E787" s="75"/>
      <c r="F787" s="75"/>
      <c r="G787" s="75"/>
      <c r="H787" s="75"/>
      <c r="I787" s="75"/>
      <c r="J787" s="75"/>
      <c r="K787" s="75"/>
      <c r="L787" s="75"/>
      <c r="M787" s="75"/>
      <c r="N787" s="75"/>
    </row>
    <row r="788" spans="4:14" ht="12.5">
      <c r="D788" s="75"/>
      <c r="E788" s="75"/>
      <c r="F788" s="75"/>
      <c r="G788" s="75"/>
      <c r="H788" s="75"/>
      <c r="I788" s="75"/>
      <c r="J788" s="75"/>
      <c r="K788" s="75"/>
      <c r="L788" s="75"/>
      <c r="M788" s="75"/>
      <c r="N788" s="75"/>
    </row>
    <row r="789" spans="4:14" ht="12.5">
      <c r="D789" s="75"/>
      <c r="E789" s="75"/>
      <c r="F789" s="75"/>
      <c r="G789" s="75"/>
      <c r="H789" s="75"/>
      <c r="I789" s="75"/>
      <c r="J789" s="75"/>
      <c r="K789" s="75"/>
      <c r="L789" s="75"/>
      <c r="M789" s="75"/>
      <c r="N789" s="75"/>
    </row>
    <row r="790" spans="4:14" ht="12.5">
      <c r="D790" s="75"/>
      <c r="E790" s="75"/>
      <c r="F790" s="75"/>
      <c r="G790" s="75"/>
      <c r="H790" s="75"/>
      <c r="I790" s="75"/>
      <c r="J790" s="75"/>
      <c r="K790" s="75"/>
      <c r="L790" s="75"/>
      <c r="M790" s="75"/>
      <c r="N790" s="75"/>
    </row>
    <row r="791" spans="4:14" ht="12.5">
      <c r="D791" s="75"/>
      <c r="E791" s="75"/>
      <c r="F791" s="75"/>
      <c r="G791" s="75"/>
      <c r="H791" s="75"/>
      <c r="I791" s="75"/>
      <c r="J791" s="75"/>
      <c r="K791" s="75"/>
      <c r="L791" s="75"/>
      <c r="M791" s="75"/>
      <c r="N791" s="75"/>
    </row>
    <row r="792" spans="4:14" ht="12.5">
      <c r="D792" s="75"/>
      <c r="E792" s="75"/>
      <c r="F792" s="75"/>
      <c r="G792" s="75"/>
      <c r="H792" s="75"/>
      <c r="I792" s="75"/>
      <c r="J792" s="75"/>
      <c r="K792" s="75"/>
      <c r="L792" s="75"/>
      <c r="M792" s="75"/>
      <c r="N792" s="75"/>
    </row>
    <row r="793" spans="4:14" ht="12.5">
      <c r="D793" s="75"/>
      <c r="E793" s="75"/>
      <c r="F793" s="75"/>
      <c r="G793" s="75"/>
      <c r="H793" s="75"/>
      <c r="I793" s="75"/>
      <c r="J793" s="75"/>
      <c r="K793" s="75"/>
      <c r="L793" s="75"/>
      <c r="M793" s="75"/>
      <c r="N793" s="75"/>
    </row>
    <row r="794" spans="4:14" ht="12.5">
      <c r="D794" s="75"/>
      <c r="E794" s="75"/>
      <c r="F794" s="75"/>
      <c r="G794" s="75"/>
      <c r="H794" s="75"/>
      <c r="I794" s="75"/>
      <c r="J794" s="75"/>
      <c r="K794" s="75"/>
      <c r="L794" s="75"/>
      <c r="M794" s="75"/>
      <c r="N794" s="75"/>
    </row>
    <row r="795" spans="4:14" ht="12.5">
      <c r="D795" s="75"/>
      <c r="E795" s="75"/>
      <c r="F795" s="75"/>
      <c r="G795" s="75"/>
      <c r="H795" s="75"/>
      <c r="I795" s="75"/>
      <c r="J795" s="75"/>
      <c r="K795" s="75"/>
      <c r="L795" s="75"/>
      <c r="M795" s="75"/>
      <c r="N795" s="75"/>
    </row>
    <row r="796" spans="4:14" ht="12.5">
      <c r="D796" s="75"/>
      <c r="E796" s="75"/>
      <c r="F796" s="75"/>
      <c r="G796" s="75"/>
      <c r="H796" s="75"/>
      <c r="I796" s="75"/>
      <c r="J796" s="75"/>
      <c r="K796" s="75"/>
      <c r="L796" s="75"/>
      <c r="M796" s="75"/>
      <c r="N796" s="75"/>
    </row>
    <row r="797" spans="4:14" ht="12.5">
      <c r="D797" s="75"/>
      <c r="E797" s="75"/>
      <c r="F797" s="75"/>
      <c r="G797" s="75"/>
      <c r="H797" s="75"/>
      <c r="I797" s="75"/>
      <c r="J797" s="75"/>
      <c r="K797" s="75"/>
      <c r="L797" s="75"/>
      <c r="M797" s="75"/>
      <c r="N797" s="75"/>
    </row>
    <row r="798" spans="4:14" ht="12.5">
      <c r="D798" s="75"/>
      <c r="E798" s="75"/>
      <c r="F798" s="75"/>
      <c r="G798" s="75"/>
      <c r="H798" s="75"/>
      <c r="I798" s="75"/>
      <c r="J798" s="75"/>
      <c r="K798" s="75"/>
      <c r="L798" s="75"/>
      <c r="M798" s="75"/>
      <c r="N798" s="75"/>
    </row>
    <row r="799" spans="4:14" ht="12.5">
      <c r="D799" s="75"/>
      <c r="E799" s="75"/>
      <c r="F799" s="75"/>
      <c r="G799" s="75"/>
      <c r="H799" s="75"/>
      <c r="I799" s="75"/>
      <c r="J799" s="75"/>
      <c r="K799" s="75"/>
      <c r="L799" s="75"/>
      <c r="M799" s="75"/>
      <c r="N799" s="75"/>
    </row>
    <row r="800" spans="4:14" ht="12.5">
      <c r="D800" s="75"/>
      <c r="E800" s="75"/>
      <c r="F800" s="75"/>
      <c r="G800" s="75"/>
      <c r="H800" s="75"/>
      <c r="I800" s="75"/>
      <c r="J800" s="75"/>
      <c r="K800" s="75"/>
      <c r="L800" s="75"/>
      <c r="M800" s="75"/>
      <c r="N800" s="75"/>
    </row>
    <row r="801" spans="4:14" ht="12.5">
      <c r="D801" s="75"/>
      <c r="E801" s="75"/>
      <c r="F801" s="75"/>
      <c r="G801" s="75"/>
      <c r="H801" s="75"/>
      <c r="I801" s="75"/>
      <c r="J801" s="75"/>
      <c r="K801" s="75"/>
      <c r="L801" s="75"/>
      <c r="M801" s="75"/>
      <c r="N801" s="75"/>
    </row>
    <row r="802" spans="4:14" ht="12.5">
      <c r="D802" s="75"/>
      <c r="E802" s="75"/>
      <c r="F802" s="75"/>
      <c r="G802" s="75"/>
      <c r="H802" s="75"/>
      <c r="I802" s="75"/>
      <c r="J802" s="75"/>
      <c r="K802" s="75"/>
      <c r="L802" s="75"/>
      <c r="M802" s="75"/>
      <c r="N802" s="75"/>
    </row>
    <row r="803" spans="4:14" ht="12.5">
      <c r="D803" s="75"/>
      <c r="E803" s="75"/>
      <c r="F803" s="75"/>
      <c r="G803" s="75"/>
      <c r="H803" s="75"/>
      <c r="I803" s="75"/>
      <c r="J803" s="75"/>
      <c r="K803" s="75"/>
      <c r="L803" s="75"/>
      <c r="M803" s="75"/>
      <c r="N803" s="75"/>
    </row>
    <row r="804" spans="4:14" ht="12.5">
      <c r="D804" s="75"/>
      <c r="E804" s="75"/>
      <c r="F804" s="75"/>
      <c r="G804" s="75"/>
      <c r="H804" s="75"/>
      <c r="I804" s="75"/>
      <c r="J804" s="75"/>
      <c r="K804" s="75"/>
      <c r="L804" s="75"/>
      <c r="M804" s="75"/>
      <c r="N804" s="75"/>
    </row>
    <row r="805" spans="4:14" ht="12.5">
      <c r="D805" s="75"/>
      <c r="E805" s="75"/>
      <c r="F805" s="75"/>
      <c r="G805" s="75"/>
      <c r="H805" s="75"/>
      <c r="I805" s="75"/>
      <c r="J805" s="75"/>
      <c r="K805" s="75"/>
      <c r="L805" s="75"/>
      <c r="M805" s="75"/>
      <c r="N805" s="75"/>
    </row>
    <row r="806" spans="4:14" ht="12.5">
      <c r="D806" s="75"/>
      <c r="E806" s="75"/>
      <c r="F806" s="75"/>
      <c r="G806" s="75"/>
      <c r="H806" s="75"/>
      <c r="I806" s="75"/>
      <c r="J806" s="75"/>
      <c r="K806" s="75"/>
      <c r="L806" s="75"/>
      <c r="M806" s="75"/>
      <c r="N806" s="75"/>
    </row>
    <row r="807" spans="4:14" ht="12.5">
      <c r="D807" s="75"/>
      <c r="E807" s="75"/>
      <c r="F807" s="75"/>
      <c r="G807" s="75"/>
      <c r="H807" s="75"/>
      <c r="I807" s="75"/>
      <c r="J807" s="75"/>
      <c r="K807" s="75"/>
      <c r="L807" s="75"/>
      <c r="M807" s="75"/>
      <c r="N807" s="75"/>
    </row>
    <row r="808" spans="4:14" ht="12.5">
      <c r="D808" s="75"/>
      <c r="E808" s="75"/>
      <c r="F808" s="75"/>
      <c r="G808" s="75"/>
      <c r="H808" s="75"/>
      <c r="I808" s="75"/>
      <c r="J808" s="75"/>
      <c r="K808" s="75"/>
      <c r="L808" s="75"/>
      <c r="M808" s="75"/>
      <c r="N808" s="75"/>
    </row>
    <row r="809" spans="4:14" ht="12.5">
      <c r="D809" s="75"/>
      <c r="E809" s="75"/>
      <c r="F809" s="75"/>
      <c r="G809" s="75"/>
      <c r="H809" s="75"/>
      <c r="I809" s="75"/>
      <c r="J809" s="75"/>
      <c r="K809" s="75"/>
      <c r="L809" s="75"/>
      <c r="M809" s="75"/>
      <c r="N809" s="75"/>
    </row>
    <row r="810" spans="4:14" ht="12.5">
      <c r="D810" s="75"/>
      <c r="E810" s="75"/>
      <c r="F810" s="75"/>
      <c r="G810" s="75"/>
      <c r="H810" s="75"/>
      <c r="I810" s="75"/>
      <c r="J810" s="75"/>
      <c r="K810" s="75"/>
      <c r="L810" s="75"/>
      <c r="M810" s="75"/>
      <c r="N810" s="75"/>
    </row>
    <row r="811" spans="4:14" ht="12.5">
      <c r="D811" s="75"/>
      <c r="E811" s="75"/>
      <c r="F811" s="75"/>
      <c r="G811" s="75"/>
      <c r="H811" s="75"/>
      <c r="I811" s="75"/>
      <c r="J811" s="75"/>
      <c r="K811" s="75"/>
      <c r="L811" s="75"/>
      <c r="M811" s="75"/>
      <c r="N811" s="75"/>
    </row>
    <row r="812" spans="4:14" ht="12.5">
      <c r="D812" s="75"/>
      <c r="E812" s="75"/>
      <c r="F812" s="75"/>
      <c r="G812" s="75"/>
      <c r="H812" s="75"/>
      <c r="I812" s="75"/>
      <c r="J812" s="75"/>
      <c r="K812" s="75"/>
      <c r="L812" s="75"/>
      <c r="M812" s="75"/>
      <c r="N812" s="75"/>
    </row>
    <row r="813" spans="4:14" ht="12.5">
      <c r="D813" s="75"/>
      <c r="E813" s="75"/>
      <c r="F813" s="75"/>
      <c r="G813" s="75"/>
      <c r="H813" s="75"/>
      <c r="I813" s="75"/>
      <c r="J813" s="75"/>
      <c r="K813" s="75"/>
      <c r="L813" s="75"/>
      <c r="M813" s="75"/>
      <c r="N813" s="75"/>
    </row>
    <row r="814" spans="4:14" ht="12.5">
      <c r="D814" s="75"/>
      <c r="E814" s="75"/>
      <c r="F814" s="75"/>
      <c r="G814" s="75"/>
      <c r="H814" s="75"/>
      <c r="I814" s="75"/>
      <c r="J814" s="75"/>
      <c r="K814" s="75"/>
      <c r="L814" s="75"/>
      <c r="M814" s="75"/>
      <c r="N814" s="75"/>
    </row>
    <row r="815" spans="4:14" ht="12.5">
      <c r="D815" s="75"/>
      <c r="E815" s="75"/>
      <c r="F815" s="75"/>
      <c r="G815" s="75"/>
      <c r="H815" s="75"/>
      <c r="I815" s="75"/>
      <c r="J815" s="75"/>
      <c r="K815" s="75"/>
      <c r="L815" s="75"/>
      <c r="M815" s="75"/>
      <c r="N815" s="75"/>
    </row>
    <row r="816" spans="4:14" ht="12.5">
      <c r="D816" s="75"/>
      <c r="E816" s="75"/>
      <c r="F816" s="75"/>
      <c r="G816" s="75"/>
      <c r="H816" s="75"/>
      <c r="I816" s="75"/>
      <c r="J816" s="75"/>
      <c r="K816" s="75"/>
      <c r="L816" s="75"/>
      <c r="M816" s="75"/>
      <c r="N816" s="75"/>
    </row>
    <row r="817" spans="4:14" ht="12.5">
      <c r="D817" s="75"/>
      <c r="E817" s="75"/>
      <c r="F817" s="75"/>
      <c r="G817" s="75"/>
      <c r="H817" s="75"/>
      <c r="I817" s="75"/>
      <c r="J817" s="75"/>
      <c r="K817" s="75"/>
      <c r="L817" s="75"/>
      <c r="M817" s="75"/>
      <c r="N817" s="75"/>
    </row>
    <row r="818" spans="4:14" ht="12.5">
      <c r="D818" s="75"/>
      <c r="E818" s="75"/>
      <c r="F818" s="75"/>
      <c r="G818" s="75"/>
      <c r="H818" s="75"/>
      <c r="I818" s="75"/>
      <c r="J818" s="75"/>
      <c r="K818" s="75"/>
      <c r="L818" s="75"/>
      <c r="M818" s="75"/>
      <c r="N818" s="75"/>
    </row>
    <row r="819" spans="4:14" ht="12.5">
      <c r="D819" s="75"/>
      <c r="E819" s="75"/>
      <c r="F819" s="75"/>
      <c r="G819" s="75"/>
      <c r="H819" s="75"/>
      <c r="I819" s="75"/>
      <c r="J819" s="75"/>
      <c r="K819" s="75"/>
      <c r="L819" s="75"/>
      <c r="M819" s="75"/>
      <c r="N819" s="75"/>
    </row>
    <row r="820" spans="4:14" ht="12.5">
      <c r="D820" s="75"/>
      <c r="E820" s="75"/>
      <c r="F820" s="75"/>
      <c r="G820" s="75"/>
      <c r="H820" s="75"/>
      <c r="I820" s="75"/>
      <c r="J820" s="75"/>
      <c r="K820" s="75"/>
      <c r="L820" s="75"/>
      <c r="M820" s="75"/>
      <c r="N820" s="75"/>
    </row>
    <row r="821" spans="4:14" ht="12.5">
      <c r="D821" s="75"/>
      <c r="E821" s="75"/>
      <c r="F821" s="75"/>
      <c r="G821" s="75"/>
      <c r="H821" s="75"/>
      <c r="I821" s="75"/>
      <c r="J821" s="75"/>
      <c r="K821" s="75"/>
      <c r="L821" s="75"/>
      <c r="M821" s="75"/>
      <c r="N821" s="75"/>
    </row>
    <row r="822" spans="4:14" ht="12.5">
      <c r="D822" s="75"/>
      <c r="E822" s="75"/>
      <c r="F822" s="75"/>
      <c r="G822" s="75"/>
      <c r="H822" s="75"/>
      <c r="I822" s="75"/>
      <c r="J822" s="75"/>
      <c r="K822" s="75"/>
      <c r="L822" s="75"/>
      <c r="M822" s="75"/>
      <c r="N822" s="75"/>
    </row>
    <row r="823" spans="4:14" ht="12.5">
      <c r="D823" s="75"/>
      <c r="E823" s="75"/>
      <c r="F823" s="75"/>
      <c r="G823" s="75"/>
      <c r="H823" s="75"/>
      <c r="I823" s="75"/>
      <c r="J823" s="75"/>
      <c r="K823" s="75"/>
      <c r="L823" s="75"/>
      <c r="M823" s="75"/>
      <c r="N823" s="75"/>
    </row>
    <row r="824" spans="4:14" ht="12.5">
      <c r="D824" s="75"/>
      <c r="E824" s="75"/>
      <c r="F824" s="75"/>
      <c r="G824" s="75"/>
      <c r="H824" s="75"/>
      <c r="I824" s="75"/>
      <c r="J824" s="75"/>
      <c r="K824" s="75"/>
      <c r="L824" s="75"/>
      <c r="M824" s="75"/>
      <c r="N824" s="75"/>
    </row>
    <row r="825" spans="4:14" ht="12.5">
      <c r="D825" s="75"/>
      <c r="E825" s="75"/>
      <c r="F825" s="75"/>
      <c r="G825" s="75"/>
      <c r="H825" s="75"/>
      <c r="I825" s="75"/>
      <c r="J825" s="75"/>
      <c r="K825" s="75"/>
      <c r="L825" s="75"/>
      <c r="M825" s="75"/>
      <c r="N825" s="75"/>
    </row>
    <row r="826" spans="4:14" ht="12.5">
      <c r="D826" s="75"/>
      <c r="E826" s="75"/>
      <c r="F826" s="75"/>
      <c r="G826" s="75"/>
      <c r="H826" s="75"/>
      <c r="I826" s="75"/>
      <c r="J826" s="75"/>
      <c r="K826" s="75"/>
      <c r="L826" s="75"/>
      <c r="M826" s="75"/>
      <c r="N826" s="75"/>
    </row>
    <row r="827" spans="4:14" ht="12.5">
      <c r="D827" s="75"/>
      <c r="E827" s="75"/>
      <c r="F827" s="75"/>
      <c r="G827" s="75"/>
      <c r="H827" s="75"/>
      <c r="I827" s="75"/>
      <c r="J827" s="75"/>
      <c r="K827" s="75"/>
      <c r="L827" s="75"/>
      <c r="M827" s="75"/>
      <c r="N827" s="75"/>
    </row>
    <row r="828" spans="4:14" ht="12.5">
      <c r="D828" s="75"/>
      <c r="E828" s="75"/>
      <c r="F828" s="75"/>
      <c r="G828" s="75"/>
      <c r="H828" s="75"/>
      <c r="I828" s="75"/>
      <c r="J828" s="75"/>
      <c r="K828" s="75"/>
      <c r="L828" s="75"/>
      <c r="M828" s="75"/>
      <c r="N828" s="75"/>
    </row>
    <row r="829" spans="4:14" ht="12.5">
      <c r="D829" s="75"/>
      <c r="E829" s="75"/>
      <c r="F829" s="75"/>
      <c r="G829" s="75"/>
      <c r="H829" s="75"/>
      <c r="I829" s="75"/>
      <c r="J829" s="75"/>
      <c r="K829" s="75"/>
      <c r="L829" s="75"/>
      <c r="M829" s="75"/>
      <c r="N829" s="75"/>
    </row>
    <row r="830" spans="4:14" ht="12.5">
      <c r="D830" s="75"/>
      <c r="E830" s="75"/>
      <c r="F830" s="75"/>
      <c r="G830" s="75"/>
      <c r="H830" s="75"/>
      <c r="I830" s="75"/>
      <c r="J830" s="75"/>
      <c r="K830" s="75"/>
      <c r="L830" s="75"/>
      <c r="M830" s="75"/>
      <c r="N830" s="75"/>
    </row>
    <row r="831" spans="4:14" ht="12.5">
      <c r="D831" s="75"/>
      <c r="E831" s="75"/>
      <c r="F831" s="75"/>
      <c r="G831" s="75"/>
      <c r="H831" s="75"/>
      <c r="I831" s="75"/>
      <c r="J831" s="75"/>
      <c r="K831" s="75"/>
      <c r="L831" s="75"/>
      <c r="M831" s="75"/>
      <c r="N831" s="75"/>
    </row>
    <row r="832" spans="4:14" ht="12.5">
      <c r="D832" s="75"/>
      <c r="E832" s="75"/>
      <c r="F832" s="75"/>
      <c r="G832" s="75"/>
      <c r="H832" s="75"/>
      <c r="I832" s="75"/>
      <c r="J832" s="75"/>
      <c r="K832" s="75"/>
      <c r="L832" s="75"/>
      <c r="M832" s="75"/>
      <c r="N832" s="75"/>
    </row>
    <row r="833" spans="4:14" ht="12.5">
      <c r="D833" s="75"/>
      <c r="E833" s="75"/>
      <c r="F833" s="75"/>
      <c r="G833" s="75"/>
      <c r="H833" s="75"/>
      <c r="I833" s="75"/>
      <c r="J833" s="75"/>
      <c r="K833" s="75"/>
      <c r="L833" s="75"/>
      <c r="M833" s="75"/>
      <c r="N833" s="75"/>
    </row>
    <row r="834" spans="4:14" ht="12.5">
      <c r="D834" s="75"/>
      <c r="E834" s="75"/>
      <c r="F834" s="75"/>
      <c r="G834" s="75"/>
      <c r="H834" s="75"/>
      <c r="I834" s="75"/>
      <c r="J834" s="75"/>
      <c r="K834" s="75"/>
      <c r="L834" s="75"/>
      <c r="M834" s="75"/>
      <c r="N834" s="75"/>
    </row>
    <row r="835" spans="4:14" ht="12.5">
      <c r="D835" s="75"/>
      <c r="E835" s="75"/>
      <c r="F835" s="75"/>
      <c r="G835" s="75"/>
      <c r="H835" s="75"/>
      <c r="I835" s="75"/>
      <c r="J835" s="75"/>
      <c r="K835" s="75"/>
      <c r="L835" s="75"/>
      <c r="M835" s="75"/>
      <c r="N835" s="75"/>
    </row>
    <row r="836" spans="4:14" ht="12.5">
      <c r="D836" s="75"/>
      <c r="E836" s="75"/>
      <c r="F836" s="75"/>
      <c r="G836" s="75"/>
      <c r="H836" s="75"/>
      <c r="I836" s="75"/>
      <c r="J836" s="75"/>
      <c r="K836" s="75"/>
      <c r="L836" s="75"/>
      <c r="M836" s="75"/>
      <c r="N836" s="75"/>
    </row>
    <row r="837" spans="4:14" ht="12.5">
      <c r="D837" s="75"/>
      <c r="E837" s="75"/>
      <c r="F837" s="75"/>
      <c r="G837" s="75"/>
      <c r="H837" s="75"/>
      <c r="I837" s="75"/>
      <c r="J837" s="75"/>
      <c r="K837" s="75"/>
      <c r="L837" s="75"/>
      <c r="M837" s="75"/>
      <c r="N837" s="75"/>
    </row>
    <row r="838" spans="4:14" ht="12.5">
      <c r="D838" s="75"/>
      <c r="E838" s="75"/>
      <c r="F838" s="75"/>
      <c r="G838" s="75"/>
      <c r="H838" s="75"/>
      <c r="I838" s="75"/>
      <c r="J838" s="75"/>
      <c r="K838" s="75"/>
      <c r="L838" s="75"/>
      <c r="M838" s="75"/>
      <c r="N838" s="75"/>
    </row>
    <row r="839" spans="4:14" ht="12.5">
      <c r="D839" s="75"/>
      <c r="E839" s="75"/>
      <c r="F839" s="75"/>
      <c r="G839" s="75"/>
      <c r="H839" s="75"/>
      <c r="I839" s="75"/>
      <c r="J839" s="75"/>
      <c r="K839" s="75"/>
      <c r="L839" s="75"/>
      <c r="M839" s="75"/>
      <c r="N839" s="75"/>
    </row>
    <row r="840" spans="4:14" ht="12.5">
      <c r="D840" s="75"/>
      <c r="E840" s="75"/>
      <c r="F840" s="75"/>
      <c r="G840" s="75"/>
      <c r="H840" s="75"/>
      <c r="I840" s="75"/>
      <c r="J840" s="75"/>
      <c r="K840" s="75"/>
      <c r="L840" s="75"/>
      <c r="M840" s="75"/>
      <c r="N840" s="75"/>
    </row>
    <row r="841" spans="4:14" ht="12.5">
      <c r="D841" s="75"/>
      <c r="E841" s="75"/>
      <c r="F841" s="75"/>
      <c r="G841" s="75"/>
      <c r="H841" s="75"/>
      <c r="I841" s="75"/>
      <c r="J841" s="75"/>
      <c r="K841" s="75"/>
      <c r="L841" s="75"/>
      <c r="M841" s="75"/>
      <c r="N841" s="75"/>
    </row>
    <row r="842" spans="4:14" ht="12.5">
      <c r="D842" s="75"/>
      <c r="E842" s="75"/>
      <c r="F842" s="75"/>
      <c r="G842" s="75"/>
      <c r="H842" s="75"/>
      <c r="I842" s="75"/>
      <c r="J842" s="75"/>
      <c r="K842" s="75"/>
      <c r="L842" s="75"/>
      <c r="M842" s="75"/>
      <c r="N842" s="75"/>
    </row>
    <row r="843" spans="4:14" ht="12.5">
      <c r="D843" s="75"/>
      <c r="E843" s="75"/>
      <c r="F843" s="75"/>
      <c r="G843" s="75"/>
      <c r="H843" s="75"/>
      <c r="I843" s="75"/>
      <c r="J843" s="75"/>
      <c r="K843" s="75"/>
      <c r="L843" s="75"/>
      <c r="M843" s="75"/>
      <c r="N843" s="75"/>
    </row>
    <row r="844" spans="4:14" ht="12.5">
      <c r="D844" s="75"/>
      <c r="E844" s="75"/>
      <c r="F844" s="75"/>
      <c r="G844" s="75"/>
      <c r="H844" s="75"/>
      <c r="I844" s="75"/>
      <c r="J844" s="75"/>
      <c r="K844" s="75"/>
      <c r="L844" s="75"/>
      <c r="M844" s="75"/>
      <c r="N844" s="75"/>
    </row>
    <row r="845" spans="4:14" ht="12.5">
      <c r="D845" s="75"/>
      <c r="E845" s="75"/>
      <c r="F845" s="75"/>
      <c r="G845" s="75"/>
      <c r="H845" s="75"/>
      <c r="I845" s="75"/>
      <c r="J845" s="75"/>
      <c r="K845" s="75"/>
      <c r="L845" s="75"/>
      <c r="M845" s="75"/>
      <c r="N845" s="75"/>
    </row>
    <row r="846" spans="4:14" ht="12.5">
      <c r="D846" s="75"/>
      <c r="E846" s="75"/>
      <c r="F846" s="75"/>
      <c r="G846" s="75"/>
      <c r="H846" s="75"/>
      <c r="I846" s="75"/>
      <c r="J846" s="75"/>
      <c r="K846" s="75"/>
      <c r="L846" s="75"/>
      <c r="M846" s="75"/>
      <c r="N846" s="75"/>
    </row>
    <row r="847" spans="4:14" ht="12.5">
      <c r="D847" s="75"/>
      <c r="E847" s="75"/>
      <c r="F847" s="75"/>
      <c r="G847" s="75"/>
      <c r="H847" s="75"/>
      <c r="I847" s="75"/>
      <c r="J847" s="75"/>
      <c r="K847" s="75"/>
      <c r="L847" s="75"/>
      <c r="M847" s="75"/>
      <c r="N847" s="75"/>
    </row>
    <row r="848" spans="4:14" ht="12.5">
      <c r="D848" s="75"/>
      <c r="E848" s="75"/>
      <c r="F848" s="75"/>
      <c r="G848" s="75"/>
      <c r="H848" s="75"/>
      <c r="I848" s="75"/>
      <c r="J848" s="75"/>
      <c r="K848" s="75"/>
      <c r="L848" s="75"/>
      <c r="M848" s="75"/>
      <c r="N848" s="75"/>
    </row>
    <row r="849" spans="4:14" ht="12.5">
      <c r="D849" s="75"/>
      <c r="E849" s="75"/>
      <c r="F849" s="75"/>
      <c r="G849" s="75"/>
      <c r="H849" s="75"/>
      <c r="I849" s="75"/>
      <c r="J849" s="75"/>
      <c r="K849" s="75"/>
      <c r="L849" s="75"/>
      <c r="M849" s="75"/>
      <c r="N849" s="75"/>
    </row>
    <row r="850" spans="4:14" ht="12.5">
      <c r="D850" s="75"/>
      <c r="E850" s="75"/>
      <c r="F850" s="75"/>
      <c r="G850" s="75"/>
      <c r="H850" s="75"/>
      <c r="I850" s="75"/>
      <c r="J850" s="75"/>
      <c r="K850" s="75"/>
      <c r="L850" s="75"/>
      <c r="M850" s="75"/>
      <c r="N850" s="75"/>
    </row>
    <row r="851" spans="4:14" ht="12.5">
      <c r="D851" s="75"/>
      <c r="E851" s="75"/>
      <c r="F851" s="75"/>
      <c r="G851" s="75"/>
      <c r="H851" s="75"/>
      <c r="I851" s="75"/>
      <c r="J851" s="75"/>
      <c r="K851" s="75"/>
      <c r="L851" s="75"/>
      <c r="M851" s="75"/>
      <c r="N851" s="75"/>
    </row>
    <row r="852" spans="4:14" ht="12.5">
      <c r="D852" s="75"/>
      <c r="E852" s="75"/>
      <c r="F852" s="75"/>
      <c r="G852" s="75"/>
      <c r="H852" s="75"/>
      <c r="I852" s="75"/>
      <c r="J852" s="75"/>
      <c r="K852" s="75"/>
      <c r="L852" s="75"/>
      <c r="M852" s="75"/>
      <c r="N852" s="75"/>
    </row>
    <row r="853" spans="4:14" ht="12.5">
      <c r="D853" s="75"/>
      <c r="E853" s="75"/>
      <c r="F853" s="75"/>
      <c r="G853" s="75"/>
      <c r="H853" s="75"/>
      <c r="I853" s="75"/>
      <c r="J853" s="75"/>
      <c r="K853" s="75"/>
      <c r="L853" s="75"/>
      <c r="M853" s="75"/>
      <c r="N853" s="75"/>
    </row>
    <row r="854" spans="4:14" ht="12.5">
      <c r="D854" s="75"/>
      <c r="E854" s="75"/>
      <c r="F854" s="75"/>
      <c r="G854" s="75"/>
      <c r="H854" s="75"/>
      <c r="I854" s="75"/>
      <c r="J854" s="75"/>
      <c r="K854" s="75"/>
      <c r="L854" s="75"/>
      <c r="M854" s="75"/>
      <c r="N854" s="75"/>
    </row>
    <row r="855" spans="4:14" ht="12.5">
      <c r="D855" s="75"/>
      <c r="E855" s="75"/>
      <c r="F855" s="75"/>
      <c r="G855" s="75"/>
      <c r="H855" s="75"/>
      <c r="I855" s="75"/>
      <c r="J855" s="75"/>
      <c r="K855" s="75"/>
      <c r="L855" s="75"/>
      <c r="M855" s="75"/>
      <c r="N855" s="75"/>
    </row>
    <row r="856" spans="4:14" ht="12.5">
      <c r="D856" s="75"/>
      <c r="E856" s="75"/>
      <c r="F856" s="75"/>
      <c r="G856" s="75"/>
      <c r="H856" s="75"/>
      <c r="I856" s="75"/>
      <c r="J856" s="75"/>
      <c r="K856" s="75"/>
      <c r="L856" s="75"/>
      <c r="M856" s="75"/>
      <c r="N856" s="75"/>
    </row>
    <row r="857" spans="4:14" ht="12.5">
      <c r="D857" s="75"/>
      <c r="E857" s="75"/>
      <c r="F857" s="75"/>
      <c r="G857" s="75"/>
      <c r="H857" s="75"/>
      <c r="I857" s="75"/>
      <c r="J857" s="75"/>
      <c r="K857" s="75"/>
      <c r="L857" s="75"/>
      <c r="M857" s="75"/>
      <c r="N857" s="75"/>
    </row>
    <row r="858" spans="4:14" ht="12.5">
      <c r="D858" s="75"/>
      <c r="E858" s="75"/>
      <c r="F858" s="75"/>
      <c r="G858" s="75"/>
      <c r="H858" s="75"/>
      <c r="I858" s="75"/>
      <c r="J858" s="75"/>
      <c r="K858" s="75"/>
      <c r="L858" s="75"/>
      <c r="M858" s="75"/>
      <c r="N858" s="75"/>
    </row>
    <row r="859" spans="4:14" ht="12.5">
      <c r="D859" s="75"/>
      <c r="E859" s="75"/>
      <c r="F859" s="75"/>
      <c r="G859" s="75"/>
      <c r="H859" s="75"/>
      <c r="I859" s="75"/>
      <c r="J859" s="75"/>
      <c r="K859" s="75"/>
      <c r="L859" s="75"/>
      <c r="M859" s="75"/>
      <c r="N859" s="75"/>
    </row>
    <row r="860" spans="4:14" ht="12.5">
      <c r="D860" s="75"/>
      <c r="E860" s="75"/>
      <c r="F860" s="75"/>
      <c r="G860" s="75"/>
      <c r="H860" s="75"/>
      <c r="I860" s="75"/>
      <c r="J860" s="75"/>
      <c r="K860" s="75"/>
      <c r="L860" s="75"/>
      <c r="M860" s="75"/>
      <c r="N860" s="75"/>
    </row>
    <row r="861" spans="4:14" ht="12.5">
      <c r="D861" s="75"/>
      <c r="E861" s="75"/>
      <c r="F861" s="75"/>
      <c r="G861" s="75"/>
      <c r="H861" s="75"/>
      <c r="I861" s="75"/>
      <c r="J861" s="75"/>
      <c r="K861" s="75"/>
      <c r="L861" s="75"/>
      <c r="M861" s="75"/>
      <c r="N861" s="75"/>
    </row>
    <row r="862" spans="4:14" ht="12.5">
      <c r="D862" s="75"/>
      <c r="E862" s="75"/>
      <c r="F862" s="75"/>
      <c r="G862" s="75"/>
      <c r="H862" s="75"/>
      <c r="I862" s="75"/>
      <c r="J862" s="75"/>
      <c r="K862" s="75"/>
      <c r="L862" s="75"/>
      <c r="M862" s="75"/>
      <c r="N862" s="75"/>
    </row>
    <row r="863" spans="4:14" ht="12.5">
      <c r="D863" s="75"/>
      <c r="E863" s="75"/>
      <c r="F863" s="75"/>
      <c r="G863" s="75"/>
      <c r="H863" s="75"/>
      <c r="I863" s="75"/>
      <c r="J863" s="75"/>
      <c r="K863" s="75"/>
      <c r="L863" s="75"/>
      <c r="M863" s="75"/>
      <c r="N863" s="75"/>
    </row>
    <row r="864" spans="4:14" ht="12.5">
      <c r="D864" s="75"/>
      <c r="E864" s="75"/>
      <c r="F864" s="75"/>
      <c r="G864" s="75"/>
      <c r="H864" s="75"/>
      <c r="I864" s="75"/>
      <c r="J864" s="75"/>
      <c r="K864" s="75"/>
      <c r="L864" s="75"/>
      <c r="M864" s="75"/>
      <c r="N864" s="75"/>
    </row>
    <row r="865" spans="4:14" ht="12.5">
      <c r="D865" s="75"/>
      <c r="E865" s="75"/>
      <c r="F865" s="75"/>
      <c r="G865" s="75"/>
      <c r="H865" s="75"/>
      <c r="I865" s="75"/>
      <c r="J865" s="75"/>
      <c r="K865" s="75"/>
      <c r="L865" s="75"/>
      <c r="M865" s="75"/>
      <c r="N865" s="75"/>
    </row>
    <row r="866" spans="4:14" ht="12.5">
      <c r="D866" s="75"/>
      <c r="E866" s="75"/>
      <c r="F866" s="75"/>
      <c r="G866" s="75"/>
      <c r="H866" s="75"/>
      <c r="I866" s="75"/>
      <c r="J866" s="75"/>
      <c r="K866" s="75"/>
      <c r="L866" s="75"/>
      <c r="M866" s="75"/>
      <c r="N866" s="75"/>
    </row>
    <row r="867" spans="4:14" ht="12.5">
      <c r="D867" s="75"/>
      <c r="E867" s="75"/>
      <c r="F867" s="75"/>
      <c r="G867" s="75"/>
      <c r="H867" s="75"/>
      <c r="I867" s="75"/>
      <c r="J867" s="75"/>
      <c r="K867" s="75"/>
      <c r="L867" s="75"/>
      <c r="M867" s="75"/>
      <c r="N867" s="75"/>
    </row>
    <row r="868" spans="4:14" ht="12.5">
      <c r="D868" s="75"/>
      <c r="E868" s="75"/>
      <c r="F868" s="75"/>
      <c r="G868" s="75"/>
      <c r="H868" s="75"/>
      <c r="I868" s="75"/>
      <c r="J868" s="75"/>
      <c r="K868" s="75"/>
      <c r="L868" s="75"/>
      <c r="M868" s="75"/>
      <c r="N868" s="75"/>
    </row>
    <row r="869" spans="4:14" ht="12.5">
      <c r="D869" s="75"/>
      <c r="E869" s="75"/>
      <c r="F869" s="75"/>
      <c r="G869" s="75"/>
      <c r="H869" s="75"/>
      <c r="I869" s="75"/>
      <c r="J869" s="75"/>
      <c r="K869" s="75"/>
      <c r="L869" s="75"/>
      <c r="M869" s="75"/>
      <c r="N869" s="75"/>
    </row>
    <row r="870" spans="4:14" ht="12.5">
      <c r="D870" s="75"/>
      <c r="E870" s="75"/>
      <c r="F870" s="75"/>
      <c r="G870" s="75"/>
      <c r="H870" s="75"/>
      <c r="I870" s="75"/>
      <c r="J870" s="75"/>
      <c r="K870" s="75"/>
      <c r="L870" s="75"/>
      <c r="M870" s="75"/>
      <c r="N870" s="75"/>
    </row>
    <row r="871" spans="4:14" ht="12.5">
      <c r="D871" s="75"/>
      <c r="E871" s="75"/>
      <c r="F871" s="75"/>
      <c r="G871" s="75"/>
      <c r="H871" s="75"/>
      <c r="I871" s="75"/>
      <c r="J871" s="75"/>
      <c r="K871" s="75"/>
      <c r="L871" s="75"/>
      <c r="M871" s="75"/>
      <c r="N871" s="75"/>
    </row>
    <row r="872" spans="4:14" ht="12.5">
      <c r="D872" s="75"/>
      <c r="E872" s="75"/>
      <c r="F872" s="75"/>
      <c r="G872" s="75"/>
      <c r="H872" s="75"/>
      <c r="I872" s="75"/>
      <c r="J872" s="75"/>
      <c r="K872" s="75"/>
      <c r="L872" s="75"/>
      <c r="M872" s="75"/>
      <c r="N872" s="75"/>
    </row>
    <row r="873" spans="4:14" ht="12.5">
      <c r="D873" s="75"/>
      <c r="E873" s="75"/>
      <c r="F873" s="75"/>
      <c r="G873" s="75"/>
      <c r="H873" s="75"/>
      <c r="I873" s="75"/>
      <c r="J873" s="75"/>
      <c r="K873" s="75"/>
      <c r="L873" s="75"/>
      <c r="M873" s="75"/>
      <c r="N873" s="75"/>
    </row>
    <row r="874" spans="4:14" ht="12.5">
      <c r="D874" s="75"/>
      <c r="E874" s="75"/>
      <c r="F874" s="75"/>
      <c r="G874" s="75"/>
      <c r="H874" s="75"/>
      <c r="I874" s="75"/>
      <c r="J874" s="75"/>
      <c r="K874" s="75"/>
      <c r="L874" s="75"/>
      <c r="M874" s="75"/>
      <c r="N874" s="75"/>
    </row>
    <row r="875" spans="4:14" ht="12.5">
      <c r="D875" s="75"/>
      <c r="E875" s="75"/>
      <c r="F875" s="75"/>
      <c r="G875" s="75"/>
      <c r="H875" s="75"/>
      <c r="I875" s="75"/>
      <c r="J875" s="75"/>
      <c r="K875" s="75"/>
      <c r="L875" s="75"/>
      <c r="M875" s="75"/>
      <c r="N875" s="75"/>
    </row>
    <row r="876" spans="4:14" ht="12.5">
      <c r="D876" s="75"/>
      <c r="E876" s="75"/>
      <c r="F876" s="75"/>
      <c r="G876" s="75"/>
      <c r="H876" s="75"/>
      <c r="I876" s="75"/>
      <c r="J876" s="75"/>
      <c r="K876" s="75"/>
      <c r="L876" s="75"/>
      <c r="M876" s="75"/>
      <c r="N876" s="75"/>
    </row>
    <row r="877" spans="4:14" ht="12.5">
      <c r="D877" s="75"/>
      <c r="E877" s="75"/>
      <c r="F877" s="75"/>
      <c r="G877" s="75"/>
      <c r="H877" s="75"/>
      <c r="I877" s="75"/>
      <c r="J877" s="75"/>
      <c r="K877" s="75"/>
      <c r="L877" s="75"/>
      <c r="M877" s="75"/>
      <c r="N877" s="75"/>
    </row>
    <row r="878" spans="4:14" ht="12.5">
      <c r="D878" s="75"/>
      <c r="E878" s="75"/>
      <c r="F878" s="75"/>
      <c r="G878" s="75"/>
      <c r="H878" s="75"/>
      <c r="I878" s="75"/>
      <c r="J878" s="75"/>
      <c r="K878" s="75"/>
      <c r="L878" s="75"/>
      <c r="M878" s="75"/>
      <c r="N878" s="75"/>
    </row>
    <row r="879" spans="4:14" ht="12.5">
      <c r="D879" s="75"/>
      <c r="E879" s="75"/>
      <c r="F879" s="75"/>
      <c r="G879" s="75"/>
      <c r="H879" s="75"/>
      <c r="I879" s="75"/>
      <c r="J879" s="75"/>
      <c r="K879" s="75"/>
      <c r="L879" s="75"/>
      <c r="M879" s="75"/>
      <c r="N879" s="75"/>
    </row>
    <row r="880" spans="4:14" ht="12.5">
      <c r="D880" s="75"/>
      <c r="E880" s="75"/>
      <c r="F880" s="75"/>
      <c r="G880" s="75"/>
      <c r="H880" s="75"/>
      <c r="I880" s="75"/>
      <c r="J880" s="75"/>
      <c r="K880" s="75"/>
      <c r="L880" s="75"/>
      <c r="M880" s="75"/>
      <c r="N880" s="75"/>
    </row>
    <row r="881" spans="4:14" ht="12.5">
      <c r="D881" s="75"/>
      <c r="E881" s="75"/>
      <c r="F881" s="75"/>
      <c r="G881" s="75"/>
      <c r="H881" s="75"/>
      <c r="I881" s="75"/>
      <c r="J881" s="75"/>
      <c r="K881" s="75"/>
      <c r="L881" s="75"/>
      <c r="M881" s="75"/>
      <c r="N881" s="75"/>
    </row>
    <row r="882" spans="4:14" ht="12.5">
      <c r="D882" s="75"/>
      <c r="E882" s="75"/>
      <c r="F882" s="75"/>
      <c r="G882" s="75"/>
      <c r="H882" s="75"/>
      <c r="I882" s="75"/>
      <c r="J882" s="75"/>
      <c r="K882" s="75"/>
      <c r="L882" s="75"/>
      <c r="M882" s="75"/>
      <c r="N882" s="75"/>
    </row>
    <row r="883" spans="4:14" ht="12.5">
      <c r="D883" s="75"/>
      <c r="E883" s="75"/>
      <c r="F883" s="75"/>
      <c r="G883" s="75"/>
      <c r="H883" s="75"/>
      <c r="I883" s="75"/>
      <c r="J883" s="75"/>
      <c r="K883" s="75"/>
      <c r="L883" s="75"/>
      <c r="M883" s="75"/>
      <c r="N883" s="75"/>
    </row>
    <row r="884" spans="4:14" ht="12.5">
      <c r="D884" s="75"/>
      <c r="E884" s="75"/>
      <c r="F884" s="75"/>
      <c r="G884" s="75"/>
      <c r="H884" s="75"/>
      <c r="I884" s="75"/>
      <c r="J884" s="75"/>
      <c r="K884" s="75"/>
      <c r="L884" s="75"/>
      <c r="M884" s="75"/>
      <c r="N884" s="75"/>
    </row>
    <row r="885" spans="4:14" ht="12.5">
      <c r="D885" s="75"/>
      <c r="E885" s="75"/>
      <c r="F885" s="75"/>
      <c r="G885" s="75"/>
      <c r="H885" s="75"/>
      <c r="I885" s="75"/>
      <c r="J885" s="75"/>
      <c r="K885" s="75"/>
      <c r="L885" s="75"/>
      <c r="M885" s="75"/>
      <c r="N885" s="75"/>
    </row>
    <row r="886" spans="4:14" ht="12.5">
      <c r="D886" s="75"/>
      <c r="E886" s="75"/>
      <c r="F886" s="75"/>
      <c r="G886" s="75"/>
      <c r="H886" s="75"/>
      <c r="I886" s="75"/>
      <c r="J886" s="75"/>
      <c r="K886" s="75"/>
      <c r="L886" s="75"/>
      <c r="M886" s="75"/>
      <c r="N886" s="75"/>
    </row>
    <row r="887" spans="4:14" ht="12.5">
      <c r="D887" s="75"/>
      <c r="E887" s="75"/>
      <c r="F887" s="75"/>
      <c r="G887" s="75"/>
      <c r="H887" s="75"/>
      <c r="I887" s="75"/>
      <c r="J887" s="75"/>
      <c r="K887" s="75"/>
      <c r="L887" s="75"/>
      <c r="M887" s="75"/>
      <c r="N887" s="75"/>
    </row>
    <row r="888" spans="4:14" ht="12.5">
      <c r="D888" s="75"/>
      <c r="E888" s="75"/>
      <c r="F888" s="75"/>
      <c r="G888" s="75"/>
      <c r="H888" s="75"/>
      <c r="I888" s="75"/>
      <c r="J888" s="75"/>
      <c r="K888" s="75"/>
      <c r="L888" s="75"/>
      <c r="M888" s="75"/>
      <c r="N888" s="75"/>
    </row>
    <row r="889" spans="4:14" ht="12.5">
      <c r="D889" s="75"/>
      <c r="E889" s="75"/>
      <c r="F889" s="75"/>
      <c r="G889" s="75"/>
      <c r="H889" s="75"/>
      <c r="I889" s="75"/>
      <c r="J889" s="75"/>
      <c r="K889" s="75"/>
      <c r="L889" s="75"/>
      <c r="M889" s="75"/>
      <c r="N889" s="75"/>
    </row>
    <row r="890" spans="4:14" ht="12.5">
      <c r="D890" s="75"/>
      <c r="E890" s="75"/>
      <c r="F890" s="75"/>
      <c r="G890" s="75"/>
      <c r="H890" s="75"/>
      <c r="I890" s="75"/>
      <c r="J890" s="75"/>
      <c r="K890" s="75"/>
      <c r="L890" s="75"/>
      <c r="M890" s="75"/>
      <c r="N890" s="75"/>
    </row>
    <row r="891" spans="4:14" ht="12.5">
      <c r="D891" s="75"/>
      <c r="E891" s="75"/>
      <c r="F891" s="75"/>
      <c r="G891" s="75"/>
      <c r="H891" s="75"/>
      <c r="I891" s="75"/>
      <c r="J891" s="75"/>
      <c r="K891" s="75"/>
      <c r="L891" s="75"/>
      <c r="M891" s="75"/>
      <c r="N891" s="75"/>
    </row>
    <row r="892" spans="4:14" ht="12.5">
      <c r="D892" s="75"/>
      <c r="E892" s="75"/>
      <c r="F892" s="75"/>
      <c r="G892" s="75"/>
      <c r="H892" s="75"/>
      <c r="I892" s="75"/>
      <c r="J892" s="75"/>
      <c r="K892" s="75"/>
      <c r="L892" s="75"/>
      <c r="M892" s="75"/>
      <c r="N892" s="75"/>
    </row>
    <row r="893" spans="4:14" ht="12.5">
      <c r="D893" s="75"/>
      <c r="E893" s="75"/>
      <c r="F893" s="75"/>
      <c r="G893" s="75"/>
      <c r="H893" s="75"/>
      <c r="I893" s="75"/>
      <c r="J893" s="75"/>
      <c r="K893" s="75"/>
      <c r="L893" s="75"/>
      <c r="M893" s="75"/>
      <c r="N893" s="75"/>
    </row>
    <row r="894" spans="4:14" ht="12.5">
      <c r="D894" s="75"/>
      <c r="E894" s="75"/>
      <c r="F894" s="75"/>
      <c r="G894" s="75"/>
      <c r="H894" s="75"/>
      <c r="I894" s="75"/>
      <c r="J894" s="75"/>
      <c r="K894" s="75"/>
      <c r="L894" s="75"/>
      <c r="M894" s="75"/>
      <c r="N894" s="75"/>
    </row>
    <row r="895" spans="4:14" ht="12.5">
      <c r="D895" s="75"/>
      <c r="E895" s="75"/>
      <c r="F895" s="75"/>
      <c r="G895" s="75"/>
      <c r="H895" s="75"/>
      <c r="I895" s="75"/>
      <c r="J895" s="75"/>
      <c r="K895" s="75"/>
      <c r="L895" s="75"/>
      <c r="M895" s="75"/>
      <c r="N895" s="75"/>
    </row>
    <row r="896" spans="4:14" ht="12.5">
      <c r="D896" s="75"/>
      <c r="E896" s="75"/>
      <c r="F896" s="75"/>
      <c r="G896" s="75"/>
      <c r="H896" s="75"/>
      <c r="I896" s="75"/>
      <c r="J896" s="75"/>
      <c r="K896" s="75"/>
      <c r="L896" s="75"/>
      <c r="M896" s="75"/>
      <c r="N896" s="75"/>
    </row>
    <row r="897" spans="4:14" ht="12.5">
      <c r="D897" s="75"/>
      <c r="E897" s="75"/>
      <c r="F897" s="75"/>
      <c r="G897" s="75"/>
      <c r="H897" s="75"/>
      <c r="I897" s="75"/>
      <c r="J897" s="75"/>
      <c r="K897" s="75"/>
      <c r="L897" s="75"/>
      <c r="M897" s="75"/>
      <c r="N897" s="75"/>
    </row>
    <row r="898" spans="4:14" ht="12.5">
      <c r="D898" s="75"/>
      <c r="E898" s="75"/>
      <c r="F898" s="75"/>
      <c r="G898" s="75"/>
      <c r="H898" s="75"/>
      <c r="I898" s="75"/>
      <c r="J898" s="75"/>
      <c r="K898" s="75"/>
      <c r="L898" s="75"/>
      <c r="M898" s="75"/>
      <c r="N898" s="75"/>
    </row>
    <row r="899" spans="4:14" ht="12.5">
      <c r="D899" s="75"/>
      <c r="E899" s="75"/>
      <c r="F899" s="75"/>
      <c r="G899" s="75"/>
      <c r="H899" s="75"/>
      <c r="I899" s="75"/>
      <c r="J899" s="75"/>
      <c r="K899" s="75"/>
      <c r="L899" s="75"/>
      <c r="M899" s="75"/>
      <c r="N899" s="75"/>
    </row>
    <row r="900" spans="4:14" ht="12.5">
      <c r="D900" s="75"/>
      <c r="E900" s="75"/>
      <c r="F900" s="75"/>
      <c r="G900" s="75"/>
      <c r="H900" s="75"/>
      <c r="I900" s="75"/>
      <c r="J900" s="75"/>
      <c r="K900" s="75"/>
      <c r="L900" s="75"/>
      <c r="M900" s="75"/>
      <c r="N900" s="75"/>
    </row>
    <row r="901" spans="4:14" ht="12.5">
      <c r="D901" s="75"/>
      <c r="E901" s="75"/>
      <c r="F901" s="75"/>
      <c r="G901" s="75"/>
      <c r="H901" s="75"/>
      <c r="I901" s="75"/>
      <c r="J901" s="75"/>
      <c r="K901" s="75"/>
      <c r="L901" s="75"/>
      <c r="M901" s="75"/>
      <c r="N901" s="75"/>
    </row>
    <row r="902" spans="4:14" ht="12.5">
      <c r="D902" s="75"/>
      <c r="E902" s="75"/>
      <c r="F902" s="75"/>
      <c r="G902" s="75"/>
      <c r="H902" s="75"/>
      <c r="I902" s="75"/>
      <c r="J902" s="75"/>
      <c r="K902" s="75"/>
      <c r="L902" s="75"/>
      <c r="M902" s="75"/>
      <c r="N902" s="75"/>
    </row>
    <row r="903" spans="4:14" ht="12.5">
      <c r="D903" s="75"/>
      <c r="E903" s="75"/>
      <c r="F903" s="75"/>
      <c r="G903" s="75"/>
      <c r="H903" s="75"/>
      <c r="I903" s="75"/>
      <c r="J903" s="75"/>
      <c r="K903" s="75"/>
      <c r="L903" s="75"/>
      <c r="M903" s="75"/>
      <c r="N903" s="75"/>
    </row>
    <row r="904" spans="4:14" ht="12.5">
      <c r="D904" s="75"/>
      <c r="E904" s="75"/>
      <c r="F904" s="75"/>
      <c r="G904" s="75"/>
      <c r="H904" s="75"/>
      <c r="I904" s="75"/>
      <c r="J904" s="75"/>
      <c r="K904" s="75"/>
      <c r="L904" s="75"/>
      <c r="M904" s="75"/>
      <c r="N904" s="75"/>
    </row>
    <row r="905" spans="4:14" ht="12.5">
      <c r="D905" s="75"/>
      <c r="E905" s="75"/>
      <c r="F905" s="75"/>
      <c r="G905" s="75"/>
      <c r="H905" s="75"/>
      <c r="I905" s="75"/>
      <c r="J905" s="75"/>
      <c r="K905" s="75"/>
      <c r="L905" s="75"/>
      <c r="M905" s="75"/>
      <c r="N905" s="75"/>
    </row>
    <row r="906" spans="4:14" ht="12.5">
      <c r="D906" s="75"/>
      <c r="E906" s="75"/>
      <c r="F906" s="75"/>
      <c r="G906" s="75"/>
      <c r="H906" s="75"/>
      <c r="I906" s="75"/>
      <c r="J906" s="75"/>
      <c r="K906" s="75"/>
      <c r="L906" s="75"/>
      <c r="M906" s="75"/>
      <c r="N906" s="75"/>
    </row>
    <row r="907" spans="4:14" ht="12.5">
      <c r="D907" s="75"/>
      <c r="E907" s="75"/>
      <c r="F907" s="75"/>
      <c r="G907" s="75"/>
      <c r="H907" s="75"/>
      <c r="I907" s="75"/>
      <c r="J907" s="75"/>
      <c r="K907" s="75"/>
      <c r="L907" s="75"/>
      <c r="M907" s="75"/>
      <c r="N907" s="75"/>
    </row>
    <row r="908" spans="4:14" ht="12.5">
      <c r="D908" s="75"/>
      <c r="E908" s="75"/>
      <c r="F908" s="75"/>
      <c r="G908" s="75"/>
      <c r="H908" s="75"/>
      <c r="I908" s="75"/>
      <c r="J908" s="75"/>
      <c r="K908" s="75"/>
      <c r="L908" s="75"/>
      <c r="M908" s="75"/>
      <c r="N908" s="75"/>
    </row>
    <row r="909" spans="4:14" ht="12.5">
      <c r="D909" s="75"/>
      <c r="E909" s="75"/>
      <c r="F909" s="75"/>
      <c r="G909" s="75"/>
      <c r="H909" s="75"/>
      <c r="I909" s="75"/>
      <c r="J909" s="75"/>
      <c r="K909" s="75"/>
      <c r="L909" s="75"/>
      <c r="M909" s="75"/>
      <c r="N909" s="75"/>
    </row>
    <row r="910" spans="4:14" ht="12.5">
      <c r="D910" s="75"/>
      <c r="E910" s="75"/>
      <c r="F910" s="75"/>
      <c r="G910" s="75"/>
      <c r="H910" s="75"/>
      <c r="I910" s="75"/>
      <c r="J910" s="75"/>
      <c r="K910" s="75"/>
      <c r="L910" s="75"/>
      <c r="M910" s="75"/>
      <c r="N910" s="75"/>
    </row>
    <row r="911" spans="4:14" ht="12.5">
      <c r="D911" s="75"/>
      <c r="E911" s="75"/>
      <c r="F911" s="75"/>
      <c r="G911" s="75"/>
      <c r="H911" s="75"/>
      <c r="I911" s="75"/>
      <c r="J911" s="75"/>
      <c r="K911" s="75"/>
      <c r="L911" s="75"/>
      <c r="M911" s="75"/>
      <c r="N911" s="75"/>
    </row>
    <row r="912" spans="4:14" ht="12.5">
      <c r="D912" s="75"/>
      <c r="E912" s="75"/>
      <c r="F912" s="75"/>
      <c r="G912" s="75"/>
      <c r="H912" s="75"/>
      <c r="I912" s="75"/>
      <c r="J912" s="75"/>
      <c r="K912" s="75"/>
      <c r="L912" s="75"/>
      <c r="M912" s="75"/>
      <c r="N912" s="75"/>
    </row>
    <row r="913" spans="4:14" ht="12.5">
      <c r="D913" s="75"/>
      <c r="E913" s="75"/>
      <c r="F913" s="75"/>
      <c r="G913" s="75"/>
      <c r="H913" s="75"/>
      <c r="I913" s="75"/>
      <c r="J913" s="75"/>
      <c r="K913" s="75"/>
      <c r="L913" s="75"/>
      <c r="M913" s="75"/>
      <c r="N913" s="75"/>
    </row>
    <row r="914" spans="4:14" ht="12.5">
      <c r="D914" s="75"/>
      <c r="E914" s="75"/>
      <c r="F914" s="75"/>
      <c r="G914" s="75"/>
      <c r="H914" s="75"/>
      <c r="I914" s="75"/>
      <c r="J914" s="75"/>
      <c r="K914" s="75"/>
      <c r="L914" s="75"/>
      <c r="M914" s="75"/>
      <c r="N914" s="75"/>
    </row>
    <row r="915" spans="4:14" ht="12.5">
      <c r="D915" s="75"/>
      <c r="E915" s="75"/>
      <c r="F915" s="75"/>
      <c r="G915" s="75"/>
      <c r="H915" s="75"/>
      <c r="I915" s="75"/>
      <c r="J915" s="75"/>
      <c r="K915" s="75"/>
      <c r="L915" s="75"/>
      <c r="M915" s="75"/>
      <c r="N915" s="75"/>
    </row>
    <row r="916" spans="4:14" ht="12.5">
      <c r="D916" s="75"/>
      <c r="E916" s="75"/>
      <c r="F916" s="75"/>
      <c r="G916" s="75"/>
      <c r="H916" s="75"/>
      <c r="I916" s="75"/>
      <c r="J916" s="75"/>
      <c r="K916" s="75"/>
      <c r="L916" s="75"/>
      <c r="M916" s="75"/>
      <c r="N916" s="75"/>
    </row>
    <row r="917" spans="4:14" ht="12.5">
      <c r="D917" s="75"/>
      <c r="E917" s="75"/>
      <c r="F917" s="75"/>
      <c r="G917" s="75"/>
      <c r="H917" s="75"/>
      <c r="I917" s="75"/>
      <c r="J917" s="75"/>
      <c r="K917" s="75"/>
      <c r="L917" s="75"/>
      <c r="M917" s="75"/>
      <c r="N917" s="75"/>
    </row>
    <row r="918" spans="4:14" ht="12.5">
      <c r="D918" s="75"/>
      <c r="E918" s="75"/>
      <c r="F918" s="75"/>
      <c r="G918" s="75"/>
      <c r="H918" s="75"/>
      <c r="I918" s="75"/>
      <c r="J918" s="75"/>
      <c r="K918" s="75"/>
      <c r="L918" s="75"/>
      <c r="M918" s="75"/>
      <c r="N918" s="75"/>
    </row>
    <row r="919" spans="4:14" ht="12.5">
      <c r="D919" s="75"/>
      <c r="E919" s="75"/>
      <c r="F919" s="75"/>
      <c r="G919" s="75"/>
      <c r="H919" s="75"/>
      <c r="I919" s="75"/>
      <c r="J919" s="75"/>
      <c r="K919" s="75"/>
      <c r="L919" s="75"/>
      <c r="M919" s="75"/>
      <c r="N919" s="75"/>
    </row>
    <row r="920" spans="4:14" ht="12.5">
      <c r="D920" s="75"/>
      <c r="E920" s="75"/>
      <c r="F920" s="75"/>
      <c r="G920" s="75"/>
      <c r="H920" s="75"/>
      <c r="I920" s="75"/>
      <c r="J920" s="75"/>
      <c r="K920" s="75"/>
      <c r="L920" s="75"/>
      <c r="M920" s="75"/>
      <c r="N920" s="75"/>
    </row>
    <row r="921" spans="4:14" ht="12.5">
      <c r="D921" s="75"/>
      <c r="E921" s="75"/>
      <c r="F921" s="75"/>
      <c r="G921" s="75"/>
      <c r="H921" s="75"/>
      <c r="I921" s="75"/>
      <c r="J921" s="75"/>
      <c r="K921" s="75"/>
      <c r="L921" s="75"/>
      <c r="M921" s="75"/>
      <c r="N921" s="75"/>
    </row>
    <row r="922" spans="4:14" ht="12.5">
      <c r="D922" s="75"/>
      <c r="E922" s="75"/>
      <c r="F922" s="75"/>
      <c r="G922" s="75"/>
      <c r="H922" s="75"/>
      <c r="I922" s="75"/>
      <c r="J922" s="75"/>
      <c r="K922" s="75"/>
      <c r="L922" s="75"/>
      <c r="M922" s="75"/>
      <c r="N922" s="75"/>
    </row>
    <row r="923" spans="4:14" ht="12.5">
      <c r="D923" s="75"/>
      <c r="E923" s="75"/>
      <c r="F923" s="75"/>
      <c r="G923" s="75"/>
      <c r="H923" s="75"/>
      <c r="I923" s="75"/>
      <c r="J923" s="75"/>
      <c r="K923" s="75"/>
      <c r="L923" s="75"/>
      <c r="M923" s="75"/>
      <c r="N923" s="75"/>
    </row>
    <row r="924" spans="4:14" ht="12.5">
      <c r="D924" s="75"/>
      <c r="E924" s="75"/>
      <c r="F924" s="75"/>
      <c r="G924" s="75"/>
      <c r="H924" s="75"/>
      <c r="I924" s="75"/>
      <c r="J924" s="75"/>
      <c r="K924" s="75"/>
      <c r="L924" s="75"/>
      <c r="M924" s="75"/>
      <c r="N924" s="75"/>
    </row>
    <row r="925" spans="4:14" ht="12.5">
      <c r="D925" s="75"/>
      <c r="E925" s="75"/>
      <c r="F925" s="75"/>
      <c r="G925" s="75"/>
      <c r="H925" s="75"/>
      <c r="I925" s="75"/>
      <c r="J925" s="75"/>
      <c r="K925" s="75"/>
      <c r="L925" s="75"/>
      <c r="M925" s="75"/>
      <c r="N925" s="75"/>
    </row>
    <row r="926" spans="4:14" ht="12.5">
      <c r="D926" s="75"/>
      <c r="E926" s="75"/>
      <c r="F926" s="75"/>
      <c r="G926" s="75"/>
      <c r="H926" s="75"/>
      <c r="I926" s="75"/>
      <c r="J926" s="75"/>
      <c r="K926" s="75"/>
      <c r="L926" s="75"/>
      <c r="M926" s="75"/>
      <c r="N926" s="75"/>
    </row>
    <row r="927" spans="4:14" ht="12.5">
      <c r="D927" s="75"/>
      <c r="E927" s="75"/>
      <c r="F927" s="75"/>
      <c r="G927" s="75"/>
      <c r="H927" s="75"/>
      <c r="I927" s="75"/>
      <c r="J927" s="75"/>
      <c r="K927" s="75"/>
      <c r="L927" s="75"/>
      <c r="M927" s="75"/>
      <c r="N927" s="75"/>
    </row>
    <row r="928" spans="4:14" ht="12.5">
      <c r="D928" s="75"/>
      <c r="E928" s="75"/>
      <c r="F928" s="75"/>
      <c r="G928" s="75"/>
      <c r="H928" s="75"/>
      <c r="I928" s="75"/>
      <c r="J928" s="75"/>
      <c r="K928" s="75"/>
      <c r="L928" s="75"/>
      <c r="M928" s="75"/>
      <c r="N928" s="75"/>
    </row>
    <row r="929" spans="4:14" ht="12.5">
      <c r="D929" s="75"/>
      <c r="E929" s="75"/>
      <c r="F929" s="75"/>
      <c r="G929" s="75"/>
      <c r="H929" s="75"/>
      <c r="I929" s="75"/>
      <c r="J929" s="75"/>
      <c r="K929" s="75"/>
      <c r="L929" s="75"/>
      <c r="M929" s="75"/>
      <c r="N929" s="75"/>
    </row>
    <row r="930" spans="4:14" ht="12.5">
      <c r="D930" s="75"/>
      <c r="E930" s="75"/>
      <c r="F930" s="75"/>
      <c r="G930" s="75"/>
      <c r="H930" s="75"/>
      <c r="I930" s="75"/>
      <c r="J930" s="75"/>
      <c r="K930" s="75"/>
      <c r="L930" s="75"/>
      <c r="M930" s="75"/>
      <c r="N930" s="75"/>
    </row>
    <row r="931" spans="4:14" ht="12.5">
      <c r="D931" s="75"/>
      <c r="E931" s="75"/>
      <c r="F931" s="75"/>
      <c r="G931" s="75"/>
      <c r="H931" s="75"/>
      <c r="I931" s="75"/>
      <c r="J931" s="75"/>
      <c r="K931" s="75"/>
      <c r="L931" s="75"/>
      <c r="M931" s="75"/>
      <c r="N931" s="75"/>
    </row>
    <row r="932" spans="4:14" ht="12.5">
      <c r="D932" s="75"/>
      <c r="E932" s="75"/>
      <c r="F932" s="75"/>
      <c r="G932" s="75"/>
      <c r="H932" s="75"/>
      <c r="I932" s="75"/>
      <c r="J932" s="75"/>
      <c r="K932" s="75"/>
      <c r="L932" s="75"/>
      <c r="M932" s="75"/>
      <c r="N932" s="75"/>
    </row>
    <row r="933" spans="4:14" ht="12.5">
      <c r="D933" s="75"/>
      <c r="E933" s="75"/>
      <c r="F933" s="75"/>
      <c r="G933" s="75"/>
      <c r="H933" s="75"/>
      <c r="I933" s="75"/>
      <c r="J933" s="75"/>
      <c r="K933" s="75"/>
      <c r="L933" s="75"/>
      <c r="M933" s="75"/>
      <c r="N933" s="75"/>
    </row>
    <row r="934" spans="4:14" ht="12.5">
      <c r="D934" s="75"/>
      <c r="E934" s="75"/>
      <c r="F934" s="75"/>
      <c r="G934" s="75"/>
      <c r="H934" s="75"/>
      <c r="I934" s="75"/>
      <c r="J934" s="75"/>
      <c r="K934" s="75"/>
      <c r="L934" s="75"/>
      <c r="M934" s="75"/>
      <c r="N934" s="75"/>
    </row>
    <row r="935" spans="4:14" ht="12.5">
      <c r="D935" s="75"/>
      <c r="E935" s="75"/>
      <c r="F935" s="75"/>
      <c r="G935" s="75"/>
      <c r="H935" s="75"/>
      <c r="I935" s="75"/>
      <c r="J935" s="75"/>
      <c r="K935" s="75"/>
      <c r="L935" s="75"/>
      <c r="M935" s="75"/>
      <c r="N935" s="75"/>
    </row>
    <row r="936" spans="4:14" ht="12.5">
      <c r="D936" s="75"/>
      <c r="E936" s="75"/>
      <c r="F936" s="75"/>
      <c r="G936" s="75"/>
      <c r="H936" s="75"/>
      <c r="I936" s="75"/>
      <c r="J936" s="75"/>
      <c r="K936" s="75"/>
      <c r="L936" s="75"/>
      <c r="M936" s="75"/>
      <c r="N936" s="75"/>
    </row>
    <row r="937" spans="4:14" ht="12.5">
      <c r="D937" s="75"/>
      <c r="E937" s="75"/>
      <c r="F937" s="75"/>
      <c r="G937" s="75"/>
      <c r="H937" s="75"/>
      <c r="I937" s="75"/>
      <c r="J937" s="75"/>
      <c r="K937" s="75"/>
      <c r="L937" s="75"/>
      <c r="M937" s="75"/>
      <c r="N937" s="75"/>
    </row>
    <row r="938" spans="4:14" ht="12.5">
      <c r="D938" s="75"/>
      <c r="E938" s="75"/>
      <c r="F938" s="75"/>
      <c r="G938" s="75"/>
      <c r="H938" s="75"/>
      <c r="I938" s="75"/>
      <c r="J938" s="75"/>
      <c r="K938" s="75"/>
      <c r="L938" s="75"/>
      <c r="M938" s="75"/>
      <c r="N938" s="75"/>
    </row>
    <row r="939" spans="4:14" ht="12.5">
      <c r="D939" s="75"/>
      <c r="E939" s="75"/>
      <c r="F939" s="75"/>
      <c r="G939" s="75"/>
      <c r="H939" s="75"/>
      <c r="I939" s="75"/>
      <c r="J939" s="75"/>
      <c r="K939" s="75"/>
      <c r="L939" s="75"/>
      <c r="M939" s="75"/>
      <c r="N939" s="75"/>
    </row>
    <row r="940" spans="4:14" ht="12.5">
      <c r="D940" s="75"/>
      <c r="E940" s="75"/>
      <c r="F940" s="75"/>
      <c r="G940" s="75"/>
      <c r="H940" s="75"/>
      <c r="I940" s="75"/>
      <c r="J940" s="75"/>
      <c r="K940" s="75"/>
      <c r="L940" s="75"/>
      <c r="M940" s="75"/>
      <c r="N940" s="75"/>
    </row>
    <row r="941" spans="4:14" ht="12.5">
      <c r="D941" s="75"/>
      <c r="E941" s="75"/>
      <c r="F941" s="75"/>
      <c r="G941" s="75"/>
      <c r="H941" s="75"/>
      <c r="I941" s="75"/>
      <c r="J941" s="75"/>
      <c r="K941" s="75"/>
      <c r="L941" s="75"/>
      <c r="M941" s="75"/>
      <c r="N941" s="75"/>
    </row>
    <row r="942" spans="4:14" ht="12.5">
      <c r="D942" s="75"/>
      <c r="E942" s="75"/>
      <c r="F942" s="75"/>
      <c r="G942" s="75"/>
      <c r="H942" s="75"/>
      <c r="I942" s="75"/>
      <c r="J942" s="75"/>
      <c r="K942" s="75"/>
      <c r="L942" s="75"/>
      <c r="M942" s="75"/>
      <c r="N942" s="75"/>
    </row>
    <row r="943" spans="4:14" ht="12.5">
      <c r="D943" s="75"/>
      <c r="E943" s="75"/>
      <c r="F943" s="75"/>
      <c r="G943" s="75"/>
      <c r="H943" s="75"/>
      <c r="I943" s="75"/>
      <c r="J943" s="75"/>
      <c r="K943" s="75"/>
      <c r="L943" s="75"/>
      <c r="M943" s="75"/>
      <c r="N943" s="75"/>
    </row>
    <row r="944" spans="4:14" ht="12.5">
      <c r="D944" s="75"/>
      <c r="E944" s="75"/>
      <c r="F944" s="75"/>
      <c r="G944" s="75"/>
      <c r="H944" s="75"/>
      <c r="I944" s="75"/>
      <c r="J944" s="75"/>
      <c r="K944" s="75"/>
      <c r="L944" s="75"/>
      <c r="M944" s="75"/>
      <c r="N944" s="75"/>
    </row>
    <row r="945" spans="4:14" ht="12.5">
      <c r="D945" s="75"/>
      <c r="E945" s="75"/>
      <c r="F945" s="75"/>
      <c r="G945" s="75"/>
      <c r="H945" s="75"/>
      <c r="I945" s="75"/>
      <c r="J945" s="75"/>
      <c r="K945" s="75"/>
      <c r="L945" s="75"/>
      <c r="M945" s="75"/>
      <c r="N945" s="75"/>
    </row>
    <row r="946" spans="4:14" ht="12.5">
      <c r="D946" s="75"/>
      <c r="E946" s="75"/>
      <c r="F946" s="75"/>
      <c r="G946" s="75"/>
      <c r="H946" s="75"/>
      <c r="I946" s="75"/>
      <c r="J946" s="75"/>
      <c r="K946" s="75"/>
      <c r="L946" s="75"/>
      <c r="M946" s="75"/>
      <c r="N946" s="75"/>
    </row>
    <row r="947" spans="4:14" ht="12.5">
      <c r="D947" s="75"/>
      <c r="E947" s="75"/>
      <c r="F947" s="75"/>
      <c r="G947" s="75"/>
      <c r="H947" s="75"/>
      <c r="I947" s="75"/>
      <c r="J947" s="75"/>
      <c r="K947" s="75"/>
      <c r="L947" s="75"/>
      <c r="M947" s="75"/>
      <c r="N947" s="75"/>
    </row>
    <row r="948" spans="4:14" ht="12.5">
      <c r="D948" s="75"/>
      <c r="E948" s="75"/>
      <c r="F948" s="75"/>
      <c r="G948" s="75"/>
      <c r="H948" s="75"/>
      <c r="I948" s="75"/>
      <c r="J948" s="75"/>
      <c r="K948" s="75"/>
      <c r="L948" s="75"/>
      <c r="M948" s="75"/>
      <c r="N948" s="75"/>
    </row>
    <row r="949" spans="4:14" ht="12.5">
      <c r="D949" s="75"/>
      <c r="E949" s="75"/>
      <c r="F949" s="75"/>
      <c r="G949" s="75"/>
      <c r="H949" s="75"/>
      <c r="I949" s="75"/>
      <c r="J949" s="75"/>
      <c r="K949" s="75"/>
      <c r="L949" s="75"/>
      <c r="M949" s="75"/>
      <c r="N949" s="75"/>
    </row>
    <row r="950" spans="4:14" ht="12.5">
      <c r="D950" s="75"/>
      <c r="E950" s="75"/>
      <c r="F950" s="75"/>
      <c r="G950" s="75"/>
      <c r="H950" s="75"/>
      <c r="I950" s="75"/>
      <c r="J950" s="75"/>
      <c r="K950" s="75"/>
      <c r="L950" s="75"/>
      <c r="M950" s="75"/>
      <c r="N950" s="75"/>
    </row>
    <row r="951" spans="4:14" ht="12.5">
      <c r="D951" s="75"/>
      <c r="E951" s="75"/>
      <c r="F951" s="75"/>
      <c r="G951" s="75"/>
      <c r="H951" s="75"/>
      <c r="I951" s="75"/>
      <c r="J951" s="75"/>
      <c r="K951" s="75"/>
      <c r="L951" s="75"/>
      <c r="M951" s="75"/>
      <c r="N951" s="75"/>
    </row>
    <row r="952" spans="4:14" ht="12.5">
      <c r="D952" s="75"/>
      <c r="E952" s="75"/>
      <c r="F952" s="75"/>
      <c r="G952" s="75"/>
      <c r="H952" s="75"/>
      <c r="I952" s="75"/>
      <c r="J952" s="75"/>
      <c r="K952" s="75"/>
      <c r="L952" s="75"/>
      <c r="M952" s="75"/>
      <c r="N952" s="75"/>
    </row>
    <row r="953" spans="4:14" ht="12.5">
      <c r="D953" s="75"/>
      <c r="E953" s="75"/>
      <c r="F953" s="75"/>
      <c r="G953" s="75"/>
      <c r="H953" s="75"/>
      <c r="I953" s="75"/>
      <c r="J953" s="75"/>
      <c r="K953" s="75"/>
      <c r="L953" s="75"/>
      <c r="M953" s="75"/>
      <c r="N953" s="75"/>
    </row>
    <row r="954" spans="4:14" ht="12.5">
      <c r="D954" s="75"/>
      <c r="E954" s="75"/>
      <c r="F954" s="75"/>
      <c r="G954" s="75"/>
      <c r="H954" s="75"/>
      <c r="I954" s="75"/>
      <c r="J954" s="75"/>
      <c r="K954" s="75"/>
      <c r="L954" s="75"/>
      <c r="M954" s="75"/>
      <c r="N954" s="75"/>
    </row>
    <row r="955" spans="4:14" ht="12.5">
      <c r="D955" s="75"/>
      <c r="E955" s="75"/>
      <c r="F955" s="75"/>
      <c r="G955" s="75"/>
      <c r="H955" s="75"/>
      <c r="I955" s="75"/>
      <c r="J955" s="75"/>
      <c r="K955" s="75"/>
      <c r="L955" s="75"/>
      <c r="M955" s="75"/>
      <c r="N955" s="75"/>
    </row>
    <row r="956" spans="4:14" ht="12.5">
      <c r="D956" s="75"/>
      <c r="E956" s="75"/>
      <c r="F956" s="75"/>
      <c r="G956" s="75"/>
      <c r="H956" s="75"/>
      <c r="I956" s="75"/>
      <c r="J956" s="75"/>
      <c r="K956" s="75"/>
      <c r="L956" s="75"/>
      <c r="M956" s="75"/>
      <c r="N956" s="75"/>
    </row>
    <row r="957" spans="4:14" ht="12.5">
      <c r="D957" s="75"/>
      <c r="E957" s="75"/>
      <c r="F957" s="75"/>
      <c r="G957" s="75"/>
      <c r="H957" s="75"/>
      <c r="I957" s="75"/>
      <c r="J957" s="75"/>
      <c r="K957" s="75"/>
      <c r="L957" s="75"/>
      <c r="M957" s="75"/>
      <c r="N957" s="75"/>
    </row>
    <row r="958" spans="4:14" ht="12.5">
      <c r="D958" s="75"/>
      <c r="E958" s="75"/>
      <c r="F958" s="75"/>
      <c r="G958" s="75"/>
      <c r="H958" s="75"/>
      <c r="I958" s="75"/>
      <c r="J958" s="75"/>
      <c r="K958" s="75"/>
      <c r="L958" s="75"/>
      <c r="M958" s="75"/>
      <c r="N958" s="75"/>
    </row>
    <row r="959" spans="4:14" ht="12.5">
      <c r="D959" s="75"/>
      <c r="E959" s="75"/>
      <c r="F959" s="75"/>
      <c r="G959" s="75"/>
      <c r="H959" s="75"/>
      <c r="I959" s="75"/>
      <c r="J959" s="75"/>
      <c r="K959" s="75"/>
      <c r="L959" s="75"/>
      <c r="M959" s="75"/>
      <c r="N959" s="75"/>
    </row>
    <row r="960" spans="4:14" ht="12.5">
      <c r="D960" s="75"/>
      <c r="E960" s="75"/>
      <c r="F960" s="75"/>
      <c r="G960" s="75"/>
      <c r="H960" s="75"/>
      <c r="I960" s="75"/>
      <c r="J960" s="75"/>
      <c r="K960" s="75"/>
      <c r="L960" s="75"/>
      <c r="M960" s="75"/>
      <c r="N960" s="75"/>
    </row>
    <row r="961" spans="4:14" ht="12.5">
      <c r="D961" s="75"/>
      <c r="E961" s="75"/>
      <c r="F961" s="75"/>
      <c r="G961" s="75"/>
      <c r="H961" s="75"/>
      <c r="I961" s="75"/>
      <c r="J961" s="75"/>
      <c r="K961" s="75"/>
      <c r="L961" s="75"/>
      <c r="M961" s="75"/>
      <c r="N961" s="75"/>
    </row>
    <row r="962" spans="4:14" ht="12.5">
      <c r="D962" s="75"/>
      <c r="E962" s="75"/>
      <c r="F962" s="75"/>
      <c r="G962" s="75"/>
      <c r="H962" s="75"/>
      <c r="I962" s="75"/>
      <c r="J962" s="75"/>
      <c r="K962" s="75"/>
      <c r="L962" s="75"/>
      <c r="M962" s="75"/>
      <c r="N962" s="75"/>
    </row>
    <row r="963" spans="4:14" ht="12.5">
      <c r="D963" s="75"/>
      <c r="E963" s="75"/>
      <c r="F963" s="75"/>
      <c r="G963" s="75"/>
      <c r="H963" s="75"/>
      <c r="I963" s="75"/>
      <c r="J963" s="75"/>
      <c r="K963" s="75"/>
      <c r="L963" s="75"/>
      <c r="M963" s="75"/>
      <c r="N963" s="75"/>
    </row>
    <row r="964" spans="4:14" ht="12.5">
      <c r="D964" s="75"/>
      <c r="E964" s="75"/>
      <c r="F964" s="75"/>
      <c r="G964" s="75"/>
      <c r="H964" s="75"/>
      <c r="I964" s="75"/>
      <c r="J964" s="75"/>
      <c r="K964" s="75"/>
      <c r="L964" s="75"/>
      <c r="M964" s="75"/>
      <c r="N964" s="75"/>
    </row>
    <row r="965" spans="4:14" ht="12.5">
      <c r="D965" s="75"/>
      <c r="E965" s="75"/>
      <c r="F965" s="75"/>
      <c r="G965" s="75"/>
      <c r="H965" s="75"/>
      <c r="I965" s="75"/>
      <c r="J965" s="75"/>
      <c r="K965" s="75"/>
      <c r="L965" s="75"/>
      <c r="M965" s="75"/>
      <c r="N965" s="75"/>
    </row>
    <row r="966" spans="4:14" ht="12.5">
      <c r="D966" s="75"/>
      <c r="E966" s="75"/>
      <c r="F966" s="75"/>
      <c r="G966" s="75"/>
      <c r="H966" s="75"/>
      <c r="I966" s="75"/>
      <c r="J966" s="75"/>
      <c r="K966" s="75"/>
      <c r="L966" s="75"/>
      <c r="M966" s="75"/>
      <c r="N966" s="75"/>
    </row>
    <row r="967" spans="4:14" ht="12.5">
      <c r="D967" s="75"/>
      <c r="E967" s="75"/>
      <c r="F967" s="75"/>
      <c r="G967" s="75"/>
      <c r="H967" s="75"/>
      <c r="I967" s="75"/>
      <c r="J967" s="75"/>
      <c r="K967" s="75"/>
      <c r="L967" s="75"/>
      <c r="M967" s="75"/>
      <c r="N967" s="75"/>
    </row>
    <row r="968" spans="4:14" ht="12.5">
      <c r="D968" s="75"/>
      <c r="E968" s="75"/>
      <c r="F968" s="75"/>
      <c r="G968" s="75"/>
      <c r="H968" s="75"/>
      <c r="I968" s="75"/>
      <c r="J968" s="75"/>
      <c r="K968" s="75"/>
      <c r="L968" s="75"/>
      <c r="M968" s="75"/>
      <c r="N968" s="75"/>
    </row>
    <row r="969" spans="4:14" ht="12.5">
      <c r="D969" s="75"/>
      <c r="E969" s="75"/>
      <c r="F969" s="75"/>
      <c r="G969" s="75"/>
      <c r="H969" s="75"/>
      <c r="I969" s="75"/>
      <c r="J969" s="75"/>
      <c r="K969" s="75"/>
      <c r="L969" s="75"/>
      <c r="M969" s="75"/>
      <c r="N969" s="75"/>
    </row>
    <row r="970" spans="4:14" ht="12.5">
      <c r="D970" s="75"/>
      <c r="E970" s="75"/>
      <c r="F970" s="75"/>
      <c r="G970" s="75"/>
      <c r="H970" s="75"/>
      <c r="I970" s="75"/>
      <c r="J970" s="75"/>
      <c r="K970" s="75"/>
      <c r="L970" s="75"/>
      <c r="M970" s="75"/>
      <c r="N970" s="75"/>
    </row>
    <row r="971" spans="4:14" ht="12.5">
      <c r="D971" s="75"/>
      <c r="E971" s="75"/>
      <c r="F971" s="75"/>
      <c r="G971" s="75"/>
      <c r="H971" s="75"/>
      <c r="I971" s="75"/>
      <c r="J971" s="75"/>
      <c r="K971" s="75"/>
      <c r="L971" s="75"/>
      <c r="M971" s="75"/>
      <c r="N971" s="75"/>
    </row>
    <row r="972" spans="4:14" ht="12.5">
      <c r="D972" s="75"/>
      <c r="E972" s="75"/>
      <c r="F972" s="75"/>
      <c r="G972" s="75"/>
      <c r="H972" s="75"/>
      <c r="I972" s="75"/>
      <c r="J972" s="75"/>
      <c r="K972" s="75"/>
      <c r="L972" s="75"/>
      <c r="M972" s="75"/>
      <c r="N972" s="75"/>
    </row>
    <row r="973" spans="4:14" ht="12.5">
      <c r="D973" s="75"/>
      <c r="E973" s="75"/>
      <c r="F973" s="75"/>
      <c r="G973" s="75"/>
      <c r="H973" s="75"/>
      <c r="I973" s="75"/>
      <c r="J973" s="75"/>
      <c r="K973" s="75"/>
      <c r="L973" s="75"/>
      <c r="M973" s="75"/>
      <c r="N973" s="75"/>
    </row>
    <row r="974" spans="4:14" ht="12.5">
      <c r="D974" s="75"/>
      <c r="E974" s="75"/>
      <c r="F974" s="75"/>
      <c r="G974" s="75"/>
      <c r="H974" s="75"/>
      <c r="I974" s="75"/>
      <c r="J974" s="75"/>
      <c r="K974" s="75"/>
      <c r="L974" s="75"/>
      <c r="M974" s="75"/>
      <c r="N974" s="75"/>
    </row>
    <row r="975" spans="4:14" ht="12.5">
      <c r="D975" s="75"/>
      <c r="E975" s="75"/>
      <c r="F975" s="75"/>
      <c r="G975" s="75"/>
      <c r="H975" s="75"/>
      <c r="I975" s="75"/>
      <c r="J975" s="75"/>
      <c r="K975" s="75"/>
      <c r="L975" s="75"/>
      <c r="M975" s="75"/>
      <c r="N975" s="75"/>
    </row>
    <row r="976" spans="4:14" ht="12.5">
      <c r="D976" s="75"/>
      <c r="E976" s="75"/>
      <c r="F976" s="75"/>
      <c r="G976" s="75"/>
      <c r="H976" s="75"/>
      <c r="I976" s="75"/>
      <c r="J976" s="75"/>
      <c r="K976" s="75"/>
      <c r="L976" s="75"/>
      <c r="M976" s="75"/>
      <c r="N976" s="75"/>
    </row>
    <row r="977" spans="4:14" ht="12.5">
      <c r="D977" s="75"/>
      <c r="E977" s="75"/>
      <c r="F977" s="75"/>
      <c r="G977" s="75"/>
      <c r="H977" s="75"/>
      <c r="I977" s="75"/>
      <c r="J977" s="75"/>
      <c r="K977" s="75"/>
      <c r="L977" s="75"/>
      <c r="M977" s="75"/>
      <c r="N977" s="75"/>
    </row>
    <row r="978" spans="4:14" ht="12.5">
      <c r="D978" s="75"/>
      <c r="E978" s="75"/>
      <c r="F978" s="75"/>
      <c r="G978" s="75"/>
      <c r="H978" s="75"/>
      <c r="I978" s="75"/>
      <c r="J978" s="75"/>
      <c r="K978" s="75"/>
      <c r="L978" s="75"/>
      <c r="M978" s="75"/>
      <c r="N978" s="75"/>
    </row>
    <row r="979" spans="4:14" ht="12.5">
      <c r="D979" s="75"/>
      <c r="E979" s="75"/>
      <c r="F979" s="75"/>
      <c r="G979" s="75"/>
      <c r="H979" s="75"/>
      <c r="I979" s="75"/>
      <c r="J979" s="75"/>
      <c r="K979" s="75"/>
      <c r="L979" s="75"/>
      <c r="M979" s="75"/>
      <c r="N979" s="75"/>
    </row>
    <row r="980" spans="4:14" ht="12.5">
      <c r="D980" s="75"/>
      <c r="E980" s="75"/>
      <c r="F980" s="75"/>
      <c r="G980" s="75"/>
      <c r="H980" s="75"/>
      <c r="I980" s="75"/>
      <c r="J980" s="75"/>
      <c r="K980" s="75"/>
      <c r="L980" s="75"/>
      <c r="M980" s="75"/>
      <c r="N980" s="75"/>
    </row>
    <row r="981" spans="4:14" ht="12.5">
      <c r="D981" s="75"/>
      <c r="E981" s="75"/>
      <c r="F981" s="75"/>
      <c r="G981" s="75"/>
      <c r="H981" s="75"/>
      <c r="I981" s="75"/>
      <c r="J981" s="75"/>
      <c r="K981" s="75"/>
      <c r="L981" s="75"/>
      <c r="M981" s="75"/>
      <c r="N981" s="75"/>
    </row>
    <row r="982" spans="4:14" ht="12.5">
      <c r="D982" s="75"/>
      <c r="E982" s="75"/>
      <c r="F982" s="75"/>
      <c r="G982" s="75"/>
      <c r="H982" s="75"/>
      <c r="I982" s="75"/>
      <c r="J982" s="75"/>
      <c r="K982" s="75"/>
      <c r="L982" s="75"/>
      <c r="M982" s="75"/>
      <c r="N982" s="75"/>
    </row>
    <row r="983" spans="4:14" ht="12.5">
      <c r="D983" s="75"/>
      <c r="E983" s="75"/>
      <c r="F983" s="75"/>
      <c r="G983" s="75"/>
      <c r="H983" s="75"/>
      <c r="I983" s="75"/>
      <c r="J983" s="75"/>
      <c r="K983" s="75"/>
      <c r="L983" s="75"/>
      <c r="M983" s="75"/>
      <c r="N983" s="75"/>
    </row>
    <row r="984" spans="4:14" ht="12.5">
      <c r="D984" s="75"/>
      <c r="E984" s="75"/>
      <c r="F984" s="75"/>
      <c r="G984" s="75"/>
      <c r="H984" s="75"/>
      <c r="I984" s="75"/>
      <c r="J984" s="75"/>
      <c r="K984" s="75"/>
      <c r="L984" s="75"/>
      <c r="M984" s="75"/>
      <c r="N984" s="75"/>
    </row>
    <row r="985" spans="4:14" ht="12.5">
      <c r="D985" s="75"/>
      <c r="E985" s="75"/>
      <c r="F985" s="75"/>
      <c r="G985" s="75"/>
      <c r="H985" s="75"/>
      <c r="I985" s="75"/>
      <c r="J985" s="75"/>
      <c r="K985" s="75"/>
      <c r="L985" s="75"/>
      <c r="M985" s="75"/>
      <c r="N985" s="75"/>
    </row>
    <row r="986" spans="4:14" ht="12.5">
      <c r="D986" s="75"/>
      <c r="E986" s="75"/>
      <c r="F986" s="75"/>
      <c r="G986" s="75"/>
      <c r="H986" s="75"/>
      <c r="I986" s="75"/>
      <c r="J986" s="75"/>
      <c r="K986" s="75"/>
      <c r="L986" s="75"/>
      <c r="M986" s="75"/>
      <c r="N986" s="75"/>
    </row>
    <row r="987" spans="4:14" ht="12.5">
      <c r="D987" s="75"/>
      <c r="E987" s="75"/>
      <c r="F987" s="75"/>
      <c r="G987" s="75"/>
      <c r="H987" s="75"/>
      <c r="I987" s="75"/>
      <c r="J987" s="75"/>
      <c r="K987" s="75"/>
      <c r="L987" s="75"/>
      <c r="M987" s="75"/>
      <c r="N987" s="75"/>
    </row>
    <row r="988" spans="4:14" ht="12.5">
      <c r="D988" s="75"/>
      <c r="E988" s="75"/>
      <c r="F988" s="75"/>
      <c r="G988" s="75"/>
      <c r="H988" s="75"/>
      <c r="I988" s="75"/>
      <c r="J988" s="75"/>
      <c r="K988" s="75"/>
      <c r="L988" s="75"/>
      <c r="M988" s="75"/>
      <c r="N988" s="75"/>
    </row>
    <row r="989" spans="4:14" ht="12.5">
      <c r="D989" s="75"/>
      <c r="E989" s="75"/>
      <c r="F989" s="75"/>
      <c r="G989" s="75"/>
      <c r="H989" s="75"/>
      <c r="I989" s="75"/>
      <c r="J989" s="75"/>
      <c r="K989" s="75"/>
      <c r="L989" s="75"/>
      <c r="M989" s="75"/>
      <c r="N989" s="75"/>
    </row>
    <row r="990" spans="4:14" ht="12.5">
      <c r="D990" s="75"/>
      <c r="E990" s="75"/>
      <c r="F990" s="75"/>
      <c r="G990" s="75"/>
      <c r="H990" s="75"/>
      <c r="I990" s="75"/>
      <c r="J990" s="75"/>
      <c r="K990" s="75"/>
      <c r="L990" s="75"/>
      <c r="M990" s="75"/>
      <c r="N990" s="75"/>
    </row>
    <row r="991" spans="4:14" ht="12.5">
      <c r="D991" s="75"/>
      <c r="E991" s="75"/>
      <c r="F991" s="75"/>
      <c r="G991" s="75"/>
      <c r="H991" s="75"/>
      <c r="I991" s="75"/>
      <c r="J991" s="75"/>
      <c r="K991" s="75"/>
      <c r="L991" s="75"/>
      <c r="M991" s="75"/>
      <c r="N991" s="75"/>
    </row>
    <row r="992" spans="4:14" ht="12.5">
      <c r="D992" s="75"/>
      <c r="E992" s="75"/>
      <c r="F992" s="75"/>
      <c r="G992" s="75"/>
      <c r="H992" s="75"/>
      <c r="I992" s="75"/>
      <c r="J992" s="75"/>
      <c r="K992" s="75"/>
      <c r="L992" s="75"/>
      <c r="M992" s="75"/>
      <c r="N992" s="75"/>
    </row>
    <row r="993" spans="4:14" ht="12.5">
      <c r="D993" s="75"/>
      <c r="E993" s="75"/>
      <c r="F993" s="75"/>
      <c r="G993" s="75"/>
      <c r="H993" s="75"/>
      <c r="I993" s="75"/>
      <c r="J993" s="75"/>
      <c r="K993" s="75"/>
      <c r="L993" s="75"/>
      <c r="M993" s="75"/>
      <c r="N993" s="75"/>
    </row>
    <row r="994" spans="4:14" ht="12.5">
      <c r="D994" s="75"/>
      <c r="E994" s="75"/>
      <c r="F994" s="75"/>
      <c r="G994" s="75"/>
      <c r="H994" s="75"/>
      <c r="I994" s="75"/>
      <c r="J994" s="75"/>
      <c r="K994" s="75"/>
      <c r="L994" s="75"/>
      <c r="M994" s="75"/>
      <c r="N994" s="75"/>
    </row>
    <row r="995" spans="4:14" ht="12.5">
      <c r="D995" s="75"/>
      <c r="E995" s="75"/>
      <c r="F995" s="75"/>
      <c r="G995" s="75"/>
      <c r="H995" s="75"/>
      <c r="I995" s="75"/>
      <c r="J995" s="75"/>
      <c r="K995" s="75"/>
      <c r="L995" s="75"/>
      <c r="M995" s="75"/>
      <c r="N995" s="75"/>
    </row>
    <row r="996" spans="4:14" ht="12.5">
      <c r="D996" s="75"/>
      <c r="E996" s="75"/>
      <c r="F996" s="75"/>
      <c r="G996" s="75"/>
      <c r="H996" s="75"/>
      <c r="I996" s="75"/>
      <c r="J996" s="75"/>
      <c r="K996" s="75"/>
      <c r="L996" s="75"/>
      <c r="M996" s="75"/>
      <c r="N996" s="75"/>
    </row>
    <row r="997" spans="4:14" ht="12.5">
      <c r="D997" s="75"/>
      <c r="E997" s="75"/>
      <c r="F997" s="75"/>
      <c r="G997" s="75"/>
      <c r="H997" s="75"/>
      <c r="I997" s="75"/>
      <c r="J997" s="75"/>
      <c r="K997" s="75"/>
      <c r="L997" s="75"/>
      <c r="M997" s="75"/>
      <c r="N997" s="75"/>
    </row>
    <row r="998" spans="4:14" ht="12.5">
      <c r="D998" s="75"/>
      <c r="E998" s="75"/>
      <c r="F998" s="75"/>
      <c r="G998" s="75"/>
      <c r="H998" s="75"/>
      <c r="I998" s="75"/>
      <c r="J998" s="75"/>
      <c r="K998" s="75"/>
      <c r="L998" s="75"/>
      <c r="M998" s="75"/>
      <c r="N998" s="75"/>
    </row>
    <row r="999" spans="4:14" ht="12.5">
      <c r="D999" s="75"/>
      <c r="E999" s="75"/>
      <c r="F999" s="75"/>
      <c r="G999" s="75"/>
      <c r="H999" s="75"/>
      <c r="I999" s="75"/>
      <c r="J999" s="75"/>
      <c r="K999" s="75"/>
      <c r="L999" s="75"/>
      <c r="M999" s="75"/>
      <c r="N999" s="75"/>
    </row>
    <row r="1000" spans="4:14" ht="12.5">
      <c r="D1000" s="75"/>
      <c r="E1000" s="75"/>
      <c r="F1000" s="75"/>
      <c r="G1000" s="75"/>
      <c r="H1000" s="75"/>
      <c r="I1000" s="75"/>
      <c r="J1000" s="75"/>
      <c r="K1000" s="75"/>
      <c r="L1000" s="75"/>
      <c r="M1000" s="75"/>
      <c r="N1000" s="75"/>
    </row>
    <row r="1001" spans="4:14" ht="12.5">
      <c r="D1001" s="75"/>
      <c r="E1001" s="75"/>
      <c r="F1001" s="75"/>
      <c r="G1001" s="75"/>
      <c r="H1001" s="75"/>
      <c r="I1001" s="75"/>
      <c r="J1001" s="75"/>
      <c r="K1001" s="75"/>
      <c r="L1001" s="75"/>
      <c r="M1001" s="75"/>
      <c r="N1001" s="75"/>
    </row>
  </sheetData>
  <autoFilter ref="A2:N38" xr:uid="{00000000-0009-0000-0000-000003000000}">
    <sortState xmlns:xlrd2="http://schemas.microsoft.com/office/spreadsheetml/2017/richdata2" ref="A2:N38">
      <sortCondition ref="C2:C38"/>
    </sortState>
  </autoFilter>
  <mergeCells count="2">
    <mergeCell ref="D1:E1"/>
    <mergeCell ref="I1:J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13"/>
  <sheetViews>
    <sheetView workbookViewId="0"/>
  </sheetViews>
  <sheetFormatPr defaultColWidth="12.6328125" defaultRowHeight="15.75" customHeight="1"/>
  <cols>
    <col min="2" max="2" width="12.7265625" customWidth="1"/>
    <col min="3" max="3" width="34.6328125" customWidth="1"/>
    <col min="4" max="12" width="12.6328125" hidden="1"/>
    <col min="16" max="16" width="18.453125" customWidth="1"/>
  </cols>
  <sheetData>
    <row r="1" spans="1:16" ht="15.75" customHeight="1">
      <c r="A1" s="83" t="s">
        <v>197</v>
      </c>
      <c r="B1" s="83"/>
      <c r="C1" s="83"/>
      <c r="D1" s="83"/>
      <c r="E1" s="83"/>
      <c r="F1" s="83"/>
      <c r="G1" s="83"/>
      <c r="H1" s="83"/>
      <c r="I1" s="83"/>
      <c r="J1" s="83"/>
      <c r="K1" s="83"/>
      <c r="L1" s="83"/>
      <c r="M1" s="83"/>
      <c r="N1" s="83"/>
      <c r="O1" s="83"/>
      <c r="P1" s="35"/>
    </row>
    <row r="2" spans="1:16" ht="15.75" customHeight="1">
      <c r="A2" s="83" t="s">
        <v>1</v>
      </c>
      <c r="B2" s="83" t="s">
        <v>198</v>
      </c>
      <c r="C2" s="83" t="s">
        <v>199</v>
      </c>
      <c r="D2" s="83" t="s">
        <v>200</v>
      </c>
      <c r="E2" s="83" t="s">
        <v>201</v>
      </c>
      <c r="F2" s="83" t="s">
        <v>202</v>
      </c>
      <c r="G2" s="83" t="s">
        <v>203</v>
      </c>
      <c r="H2" s="83" t="s">
        <v>204</v>
      </c>
      <c r="I2" s="83" t="s">
        <v>205</v>
      </c>
      <c r="J2" s="83" t="s">
        <v>206</v>
      </c>
      <c r="K2" s="83" t="s">
        <v>207</v>
      </c>
      <c r="L2" s="83" t="s">
        <v>208</v>
      </c>
      <c r="M2" s="83" t="s">
        <v>209</v>
      </c>
      <c r="N2" s="83" t="s">
        <v>210</v>
      </c>
      <c r="O2" s="83" t="s">
        <v>211</v>
      </c>
      <c r="P2" s="35" t="s">
        <v>212</v>
      </c>
    </row>
    <row r="3" spans="1:16" ht="15.75" customHeight="1">
      <c r="A3" s="84" t="s">
        <v>195</v>
      </c>
      <c r="B3" s="83" t="s">
        <v>213</v>
      </c>
      <c r="C3" s="83" t="s">
        <v>78</v>
      </c>
      <c r="D3" s="83"/>
      <c r="E3" s="83"/>
      <c r="F3" s="83"/>
      <c r="G3" s="83"/>
      <c r="H3" s="83"/>
      <c r="I3" s="83"/>
      <c r="J3" s="83"/>
      <c r="K3" s="85">
        <v>50486</v>
      </c>
      <c r="L3" s="85">
        <v>100219</v>
      </c>
      <c r="M3" s="85">
        <v>22761.5</v>
      </c>
      <c r="N3" s="83"/>
      <c r="O3" s="83"/>
      <c r="P3" s="35" t="str">
        <f t="shared" ref="P3:P112" si="0">IFERROR(AVERAGE(N3:O3), "")</f>
        <v/>
      </c>
    </row>
    <row r="4" spans="1:16" ht="15.75" customHeight="1">
      <c r="A4" s="84" t="s">
        <v>195</v>
      </c>
      <c r="B4" s="83" t="s">
        <v>213</v>
      </c>
      <c r="C4" s="83" t="s">
        <v>164</v>
      </c>
      <c r="D4" s="83"/>
      <c r="E4" s="83"/>
      <c r="F4" s="83"/>
      <c r="G4" s="85">
        <v>4</v>
      </c>
      <c r="H4" s="83"/>
      <c r="I4" s="83"/>
      <c r="J4" s="83"/>
      <c r="K4" s="83"/>
      <c r="L4" s="83"/>
      <c r="M4" s="83"/>
      <c r="N4" s="85">
        <v>32</v>
      </c>
      <c r="O4" s="83"/>
      <c r="P4" s="35">
        <f t="shared" si="0"/>
        <v>32</v>
      </c>
    </row>
    <row r="5" spans="1:16" ht="15.75" customHeight="1">
      <c r="A5" s="84" t="s">
        <v>195</v>
      </c>
      <c r="B5" s="83" t="s">
        <v>213</v>
      </c>
      <c r="C5" s="83" t="s">
        <v>148</v>
      </c>
      <c r="D5" s="83"/>
      <c r="E5" s="83"/>
      <c r="F5" s="83"/>
      <c r="G5" s="83"/>
      <c r="H5" s="83"/>
      <c r="I5" s="83"/>
      <c r="J5" s="83"/>
      <c r="K5" s="83"/>
      <c r="L5" s="83"/>
      <c r="M5" s="83"/>
      <c r="N5" s="85">
        <v>1421.64</v>
      </c>
      <c r="O5" s="85">
        <v>1819</v>
      </c>
      <c r="P5" s="35">
        <f t="shared" si="0"/>
        <v>1620.3200000000002</v>
      </c>
    </row>
    <row r="6" spans="1:16" ht="15.75" customHeight="1">
      <c r="A6" s="84" t="s">
        <v>195</v>
      </c>
      <c r="B6" s="83" t="s">
        <v>213</v>
      </c>
      <c r="C6" s="83" t="s">
        <v>60</v>
      </c>
      <c r="D6" s="85">
        <v>276697</v>
      </c>
      <c r="E6" s="85">
        <v>800348</v>
      </c>
      <c r="F6" s="85">
        <v>1224527</v>
      </c>
      <c r="G6" s="85">
        <v>359891</v>
      </c>
      <c r="H6" s="85">
        <v>508418</v>
      </c>
      <c r="I6" s="85">
        <v>391930</v>
      </c>
      <c r="J6" s="85">
        <v>97313.07</v>
      </c>
      <c r="K6" s="85">
        <v>161551.75</v>
      </c>
      <c r="L6" s="85">
        <v>74251.41</v>
      </c>
      <c r="M6" s="85">
        <v>112002.23</v>
      </c>
      <c r="N6" s="85">
        <v>235152.83</v>
      </c>
      <c r="O6" s="85">
        <v>47205.13</v>
      </c>
      <c r="P6" s="35">
        <f t="shared" si="0"/>
        <v>141178.97999999998</v>
      </c>
    </row>
    <row r="7" spans="1:16" ht="15.75" customHeight="1">
      <c r="A7" s="84" t="s">
        <v>195</v>
      </c>
      <c r="B7" s="83" t="s">
        <v>213</v>
      </c>
      <c r="C7" s="83" t="s">
        <v>214</v>
      </c>
      <c r="D7" s="83"/>
      <c r="E7" s="83"/>
      <c r="F7" s="83"/>
      <c r="G7" s="83"/>
      <c r="H7" s="85">
        <v>62</v>
      </c>
      <c r="I7" s="85">
        <v>47.2</v>
      </c>
      <c r="J7" s="83"/>
      <c r="K7" s="85">
        <v>1.33</v>
      </c>
      <c r="L7" s="85">
        <v>13.7</v>
      </c>
      <c r="M7" s="85">
        <v>0.37</v>
      </c>
      <c r="N7" s="83"/>
      <c r="O7" s="83"/>
      <c r="P7" s="35" t="str">
        <f t="shared" si="0"/>
        <v/>
      </c>
    </row>
    <row r="8" spans="1:16" ht="15.75" customHeight="1">
      <c r="A8" s="35" t="s">
        <v>195</v>
      </c>
      <c r="B8" s="83" t="s">
        <v>183</v>
      </c>
      <c r="C8" s="83" t="s">
        <v>214</v>
      </c>
      <c r="M8" s="85">
        <v>212586</v>
      </c>
      <c r="N8" s="85">
        <v>321776</v>
      </c>
      <c r="O8" s="85">
        <v>353458</v>
      </c>
      <c r="P8" s="35">
        <f t="shared" si="0"/>
        <v>337617</v>
      </c>
    </row>
    <row r="9" spans="1:16" ht="15.75" customHeight="1">
      <c r="A9" s="84" t="s">
        <v>195</v>
      </c>
      <c r="B9" s="83" t="s">
        <v>213</v>
      </c>
      <c r="C9" s="83" t="s">
        <v>163</v>
      </c>
      <c r="D9" s="83"/>
      <c r="E9" s="83"/>
      <c r="F9" s="83"/>
      <c r="G9" s="83"/>
      <c r="H9" s="83"/>
      <c r="I9" s="83"/>
      <c r="J9" s="83"/>
      <c r="K9" s="83"/>
      <c r="L9" s="83"/>
      <c r="M9" s="83"/>
      <c r="N9" s="85">
        <v>21</v>
      </c>
      <c r="O9" s="85">
        <v>13</v>
      </c>
      <c r="P9" s="35">
        <f t="shared" si="0"/>
        <v>17</v>
      </c>
    </row>
    <row r="10" spans="1:16" ht="15.75" customHeight="1">
      <c r="A10" s="84" t="s">
        <v>195</v>
      </c>
      <c r="B10" s="83" t="s">
        <v>213</v>
      </c>
      <c r="C10" s="83" t="s">
        <v>215</v>
      </c>
      <c r="D10" s="83"/>
      <c r="E10" s="83"/>
      <c r="F10" s="83"/>
      <c r="G10" s="83"/>
      <c r="H10" s="85">
        <v>3</v>
      </c>
      <c r="I10" s="85">
        <v>0</v>
      </c>
      <c r="J10" s="83"/>
      <c r="K10" s="85">
        <v>0.05</v>
      </c>
      <c r="L10" s="85">
        <v>0.01</v>
      </c>
      <c r="M10" s="83"/>
      <c r="N10" s="83"/>
      <c r="O10" s="83"/>
      <c r="P10" s="35" t="str">
        <f t="shared" si="0"/>
        <v/>
      </c>
    </row>
    <row r="11" spans="1:16" ht="15.75" customHeight="1">
      <c r="A11" s="84" t="s">
        <v>195</v>
      </c>
      <c r="B11" s="83" t="s">
        <v>213</v>
      </c>
      <c r="C11" s="83" t="s">
        <v>40</v>
      </c>
      <c r="D11" s="85">
        <v>1142168</v>
      </c>
      <c r="E11" s="85">
        <v>1656799</v>
      </c>
      <c r="F11" s="85">
        <v>778484</v>
      </c>
      <c r="G11" s="85">
        <v>845556</v>
      </c>
      <c r="H11" s="85">
        <v>1526889</v>
      </c>
      <c r="I11" s="85">
        <v>2712708.99</v>
      </c>
      <c r="J11" s="85">
        <v>2709244.68</v>
      </c>
      <c r="K11" s="85">
        <v>2816874.6</v>
      </c>
      <c r="L11" s="85">
        <v>932020.43</v>
      </c>
      <c r="M11" s="85">
        <v>946098.67</v>
      </c>
      <c r="N11" s="85">
        <v>1069548.92</v>
      </c>
      <c r="O11" s="85">
        <v>2147864.35</v>
      </c>
      <c r="P11" s="35">
        <f t="shared" si="0"/>
        <v>1608706.635</v>
      </c>
    </row>
    <row r="12" spans="1:16" ht="15.75" customHeight="1">
      <c r="A12" s="84" t="s">
        <v>195</v>
      </c>
      <c r="B12" s="83" t="s">
        <v>213</v>
      </c>
      <c r="C12" s="83" t="s">
        <v>143</v>
      </c>
      <c r="D12" s="83"/>
      <c r="E12" s="83"/>
      <c r="F12" s="83"/>
      <c r="G12" s="85">
        <v>5859</v>
      </c>
      <c r="H12" s="85">
        <v>3630</v>
      </c>
      <c r="I12" s="85">
        <v>1147.04</v>
      </c>
      <c r="J12" s="85">
        <v>854.7</v>
      </c>
      <c r="K12" s="85">
        <v>3390</v>
      </c>
      <c r="L12" s="83"/>
      <c r="M12" s="85">
        <v>7787</v>
      </c>
      <c r="N12" s="85">
        <v>10096</v>
      </c>
      <c r="O12" s="85">
        <v>27709</v>
      </c>
      <c r="P12" s="35">
        <f t="shared" si="0"/>
        <v>18902.5</v>
      </c>
    </row>
    <row r="13" spans="1:16" ht="15.75" customHeight="1">
      <c r="A13" s="35" t="s">
        <v>195</v>
      </c>
      <c r="B13" s="83" t="s">
        <v>183</v>
      </c>
      <c r="C13" s="83" t="s">
        <v>143</v>
      </c>
      <c r="M13" s="85">
        <v>144955</v>
      </c>
      <c r="N13" s="85">
        <v>112416</v>
      </c>
      <c r="O13" s="85">
        <v>81242</v>
      </c>
      <c r="P13" s="35">
        <f t="shared" si="0"/>
        <v>96829</v>
      </c>
    </row>
    <row r="14" spans="1:16" ht="15.75" customHeight="1">
      <c r="A14" s="84" t="s">
        <v>195</v>
      </c>
      <c r="B14" s="83" t="s">
        <v>213</v>
      </c>
      <c r="C14" s="83" t="s">
        <v>116</v>
      </c>
      <c r="D14" s="83"/>
      <c r="E14" s="83"/>
      <c r="F14" s="83"/>
      <c r="G14" s="83"/>
      <c r="H14" s="85">
        <v>55</v>
      </c>
      <c r="I14" s="85">
        <v>77772</v>
      </c>
      <c r="J14" s="85">
        <v>161829.71</v>
      </c>
      <c r="K14" s="85">
        <v>178270.5</v>
      </c>
      <c r="L14" s="85">
        <v>139633.70000000001</v>
      </c>
      <c r="M14" s="85">
        <v>4704</v>
      </c>
      <c r="N14" s="85">
        <v>7405</v>
      </c>
      <c r="O14" s="85">
        <v>3239</v>
      </c>
      <c r="P14" s="35">
        <f t="shared" si="0"/>
        <v>5322</v>
      </c>
    </row>
    <row r="15" spans="1:16" ht="15.75" customHeight="1">
      <c r="A15" s="84" t="s">
        <v>195</v>
      </c>
      <c r="B15" s="83" t="s">
        <v>213</v>
      </c>
      <c r="C15" s="83" t="s">
        <v>150</v>
      </c>
      <c r="D15" s="83"/>
      <c r="E15" s="83"/>
      <c r="F15" s="83"/>
      <c r="G15" s="83"/>
      <c r="H15" s="85">
        <v>0</v>
      </c>
      <c r="I15" s="83"/>
      <c r="J15" s="83"/>
      <c r="K15" s="85">
        <v>4876</v>
      </c>
      <c r="L15" s="85">
        <v>12340</v>
      </c>
      <c r="M15" s="85">
        <v>6231</v>
      </c>
      <c r="N15" s="85">
        <v>816</v>
      </c>
      <c r="O15" s="85">
        <v>90</v>
      </c>
      <c r="P15" s="35">
        <f t="shared" si="0"/>
        <v>453</v>
      </c>
    </row>
    <row r="16" spans="1:16" ht="15.75" customHeight="1">
      <c r="A16" s="84" t="s">
        <v>195</v>
      </c>
      <c r="B16" s="83" t="s">
        <v>213</v>
      </c>
      <c r="C16" s="83" t="s">
        <v>125</v>
      </c>
      <c r="D16" s="85">
        <v>126</v>
      </c>
      <c r="E16" s="85">
        <v>3231</v>
      </c>
      <c r="F16" s="85">
        <v>12567</v>
      </c>
      <c r="G16" s="85">
        <v>38319</v>
      </c>
      <c r="H16" s="85">
        <v>77116</v>
      </c>
      <c r="I16" s="85">
        <v>87605.04</v>
      </c>
      <c r="J16" s="83"/>
      <c r="K16" s="85">
        <v>5222.34</v>
      </c>
      <c r="L16" s="85">
        <v>19810.7</v>
      </c>
      <c r="M16" s="85">
        <v>950</v>
      </c>
      <c r="N16" s="85">
        <v>714.9</v>
      </c>
      <c r="O16" s="85">
        <v>893.9</v>
      </c>
      <c r="P16" s="35">
        <f t="shared" si="0"/>
        <v>804.4</v>
      </c>
    </row>
    <row r="17" spans="1:16" ht="15.75" customHeight="1">
      <c r="A17" s="35" t="s">
        <v>195</v>
      </c>
      <c r="B17" s="83" t="s">
        <v>183</v>
      </c>
      <c r="C17" s="83" t="s">
        <v>125</v>
      </c>
      <c r="M17" s="85">
        <v>0</v>
      </c>
      <c r="N17" s="85">
        <v>0</v>
      </c>
      <c r="O17" s="85">
        <v>0</v>
      </c>
      <c r="P17" s="35">
        <f t="shared" si="0"/>
        <v>0</v>
      </c>
    </row>
    <row r="18" spans="1:16" ht="15.75" customHeight="1">
      <c r="A18" s="84" t="s">
        <v>195</v>
      </c>
      <c r="B18" s="83" t="s">
        <v>213</v>
      </c>
      <c r="C18" s="83" t="s">
        <v>216</v>
      </c>
      <c r="D18" s="83"/>
      <c r="E18" s="83"/>
      <c r="F18" s="85">
        <v>248</v>
      </c>
      <c r="G18" s="83"/>
      <c r="H18" s="85">
        <v>125</v>
      </c>
      <c r="I18" s="85">
        <v>45.96</v>
      </c>
      <c r="J18" s="83"/>
      <c r="K18" s="85">
        <v>6.19</v>
      </c>
      <c r="L18" s="85">
        <v>0.17</v>
      </c>
      <c r="M18" s="85">
        <v>0.33</v>
      </c>
      <c r="N18" s="83"/>
      <c r="O18" s="83"/>
      <c r="P18" s="35" t="str">
        <f t="shared" si="0"/>
        <v/>
      </c>
    </row>
    <row r="19" spans="1:16" ht="15.75" customHeight="1">
      <c r="A19" s="84" t="s">
        <v>195</v>
      </c>
      <c r="B19" s="83" t="s">
        <v>213</v>
      </c>
      <c r="C19" s="83" t="s">
        <v>154</v>
      </c>
      <c r="D19" s="83"/>
      <c r="E19" s="85">
        <v>220</v>
      </c>
      <c r="F19" s="83"/>
      <c r="G19" s="83"/>
      <c r="H19" s="83"/>
      <c r="I19" s="83"/>
      <c r="J19" s="83"/>
      <c r="K19" s="83"/>
      <c r="L19" s="83"/>
      <c r="M19" s="83"/>
      <c r="N19" s="85">
        <v>56</v>
      </c>
      <c r="O19" s="85">
        <v>470</v>
      </c>
      <c r="P19" s="35">
        <f t="shared" si="0"/>
        <v>263</v>
      </c>
    </row>
    <row r="20" spans="1:16" ht="15.75" customHeight="1">
      <c r="A20" s="84" t="s">
        <v>195</v>
      </c>
      <c r="B20" s="83" t="s">
        <v>213</v>
      </c>
      <c r="C20" s="83" t="s">
        <v>158</v>
      </c>
      <c r="D20" s="83"/>
      <c r="E20" s="83"/>
      <c r="F20" s="83"/>
      <c r="G20" s="83"/>
      <c r="H20" s="83"/>
      <c r="I20" s="83"/>
      <c r="J20" s="83"/>
      <c r="K20" s="83"/>
      <c r="L20" s="83"/>
      <c r="M20" s="83"/>
      <c r="N20" s="85">
        <v>50</v>
      </c>
      <c r="O20" s="85">
        <v>255</v>
      </c>
      <c r="P20" s="35">
        <f t="shared" si="0"/>
        <v>152.5</v>
      </c>
    </row>
    <row r="21" spans="1:16" ht="15.75" customHeight="1">
      <c r="A21" s="84" t="s">
        <v>195</v>
      </c>
      <c r="B21" s="83" t="s">
        <v>213</v>
      </c>
      <c r="C21" s="83" t="s">
        <v>108</v>
      </c>
      <c r="D21" s="83"/>
      <c r="E21" s="83"/>
      <c r="F21" s="83"/>
      <c r="G21" s="83"/>
      <c r="H21" s="83"/>
      <c r="I21" s="83"/>
      <c r="J21" s="83"/>
      <c r="K21" s="83"/>
      <c r="L21" s="83"/>
      <c r="M21" s="83"/>
      <c r="N21" s="85">
        <v>1296</v>
      </c>
      <c r="O21" s="85">
        <v>135275.6</v>
      </c>
      <c r="P21" s="35">
        <f t="shared" si="0"/>
        <v>68285.8</v>
      </c>
    </row>
    <row r="22" spans="1:16" ht="14.5">
      <c r="A22" s="84" t="s">
        <v>195</v>
      </c>
      <c r="B22" s="83" t="s">
        <v>213</v>
      </c>
      <c r="C22" s="83" t="s">
        <v>217</v>
      </c>
      <c r="D22" s="83"/>
      <c r="E22" s="83"/>
      <c r="F22" s="83"/>
      <c r="G22" s="83"/>
      <c r="H22" s="85">
        <v>6</v>
      </c>
      <c r="I22" s="85">
        <v>0.35</v>
      </c>
      <c r="J22" s="83"/>
      <c r="K22" s="83"/>
      <c r="L22" s="83"/>
      <c r="M22" s="83"/>
      <c r="N22" s="83"/>
      <c r="O22" s="83"/>
      <c r="P22" s="35" t="str">
        <f t="shared" si="0"/>
        <v/>
      </c>
    </row>
    <row r="23" spans="1:16" ht="14.5">
      <c r="A23" s="35" t="s">
        <v>195</v>
      </c>
      <c r="B23" s="83" t="s">
        <v>183</v>
      </c>
      <c r="C23" s="83" t="s">
        <v>218</v>
      </c>
      <c r="M23" s="85">
        <v>6760</v>
      </c>
      <c r="N23" s="85">
        <v>0</v>
      </c>
      <c r="O23" s="85">
        <v>29947</v>
      </c>
      <c r="P23" s="35">
        <f t="shared" si="0"/>
        <v>14973.5</v>
      </c>
    </row>
    <row r="24" spans="1:16" ht="14.5">
      <c r="A24" s="84" t="s">
        <v>195</v>
      </c>
      <c r="B24" s="83" t="s">
        <v>213</v>
      </c>
      <c r="C24" s="83" t="s">
        <v>168</v>
      </c>
      <c r="D24" s="83"/>
      <c r="E24" s="83"/>
      <c r="F24" s="83"/>
      <c r="G24" s="83"/>
      <c r="H24" s="83"/>
      <c r="I24" s="83"/>
      <c r="J24" s="83"/>
      <c r="K24" s="83"/>
      <c r="L24" s="83"/>
      <c r="M24" s="83"/>
      <c r="N24" s="85">
        <v>5</v>
      </c>
      <c r="O24" s="83"/>
      <c r="P24" s="35">
        <f t="shared" si="0"/>
        <v>5</v>
      </c>
    </row>
    <row r="25" spans="1:16" ht="14.5">
      <c r="A25" s="84" t="s">
        <v>195</v>
      </c>
      <c r="B25" s="83" t="s">
        <v>213</v>
      </c>
      <c r="C25" s="83" t="s">
        <v>89</v>
      </c>
      <c r="D25" s="85">
        <v>1028</v>
      </c>
      <c r="E25" s="85">
        <v>715</v>
      </c>
      <c r="F25" s="85">
        <v>2477</v>
      </c>
      <c r="G25" s="85">
        <v>30179</v>
      </c>
      <c r="H25" s="85">
        <v>11177</v>
      </c>
      <c r="I25" s="85">
        <v>12402.43</v>
      </c>
      <c r="J25" s="85">
        <v>130.86000000000001</v>
      </c>
      <c r="K25" s="85">
        <v>66978.64</v>
      </c>
      <c r="L25" s="85">
        <v>60590.28</v>
      </c>
      <c r="M25" s="85">
        <v>125944.68</v>
      </c>
      <c r="N25" s="85">
        <v>43705.49</v>
      </c>
      <c r="O25" s="85">
        <v>40634.61</v>
      </c>
      <c r="P25" s="35">
        <f t="shared" si="0"/>
        <v>42170.05</v>
      </c>
    </row>
    <row r="26" spans="1:16" ht="14.5">
      <c r="A26" s="84" t="s">
        <v>195</v>
      </c>
      <c r="B26" s="83" t="s">
        <v>213</v>
      </c>
      <c r="C26" s="83" t="s">
        <v>219</v>
      </c>
      <c r="D26" s="83"/>
      <c r="E26" s="83"/>
      <c r="F26" s="83"/>
      <c r="G26" s="83"/>
      <c r="H26" s="83"/>
      <c r="I26" s="85">
        <v>0.03</v>
      </c>
      <c r="J26" s="83"/>
      <c r="K26" s="85">
        <v>1.25</v>
      </c>
      <c r="L26" s="85">
        <v>0.04</v>
      </c>
      <c r="M26" s="83"/>
      <c r="N26" s="83"/>
      <c r="O26" s="83"/>
      <c r="P26" s="35" t="str">
        <f t="shared" si="0"/>
        <v/>
      </c>
    </row>
    <row r="27" spans="1:16" ht="14.5">
      <c r="A27" s="35" t="s">
        <v>195</v>
      </c>
      <c r="B27" s="83" t="s">
        <v>183</v>
      </c>
      <c r="C27" s="83" t="s">
        <v>219</v>
      </c>
      <c r="M27" s="85">
        <v>2540</v>
      </c>
      <c r="N27" s="85">
        <v>2888</v>
      </c>
      <c r="O27" s="85">
        <v>0</v>
      </c>
      <c r="P27" s="35">
        <f t="shared" si="0"/>
        <v>1444</v>
      </c>
    </row>
    <row r="28" spans="1:16" ht="14.5">
      <c r="A28" s="84" t="s">
        <v>195</v>
      </c>
      <c r="B28" s="83" t="s">
        <v>213</v>
      </c>
      <c r="C28" s="83" t="s">
        <v>220</v>
      </c>
      <c r="D28" s="83"/>
      <c r="E28" s="83"/>
      <c r="F28" s="83"/>
      <c r="G28" s="83"/>
      <c r="H28" s="83"/>
      <c r="I28" s="85">
        <v>0</v>
      </c>
      <c r="J28" s="83"/>
      <c r="K28" s="85">
        <v>0.75</v>
      </c>
      <c r="L28" s="83"/>
      <c r="M28" s="83"/>
      <c r="N28" s="83"/>
      <c r="O28" s="83"/>
      <c r="P28" s="35" t="str">
        <f t="shared" si="0"/>
        <v/>
      </c>
    </row>
    <row r="29" spans="1:16" ht="14.5">
      <c r="A29" s="35" t="s">
        <v>195</v>
      </c>
      <c r="B29" s="83" t="s">
        <v>183</v>
      </c>
      <c r="C29" s="83" t="s">
        <v>220</v>
      </c>
      <c r="M29" s="85">
        <v>0</v>
      </c>
      <c r="N29" s="85">
        <v>0</v>
      </c>
      <c r="O29" s="85">
        <v>5510</v>
      </c>
      <c r="P29" s="35">
        <f t="shared" si="0"/>
        <v>2755</v>
      </c>
    </row>
    <row r="30" spans="1:16" ht="14.5">
      <c r="A30" s="84" t="s">
        <v>195</v>
      </c>
      <c r="B30" s="83" t="s">
        <v>213</v>
      </c>
      <c r="C30" s="83" t="s">
        <v>139</v>
      </c>
      <c r="D30" s="83"/>
      <c r="E30" s="85">
        <v>226463</v>
      </c>
      <c r="F30" s="83"/>
      <c r="G30" s="83"/>
      <c r="H30" s="83"/>
      <c r="I30" s="85">
        <v>193.8</v>
      </c>
      <c r="J30" s="85">
        <v>3054.45</v>
      </c>
      <c r="K30" s="85">
        <v>1880.72</v>
      </c>
      <c r="L30" s="85">
        <v>5782.76</v>
      </c>
      <c r="M30" s="85">
        <v>4961</v>
      </c>
      <c r="N30" s="85">
        <v>9040</v>
      </c>
      <c r="O30" s="85">
        <v>31905</v>
      </c>
      <c r="P30" s="35">
        <f t="shared" si="0"/>
        <v>20472.5</v>
      </c>
    </row>
    <row r="31" spans="1:16" ht="14.5">
      <c r="A31" s="35" t="s">
        <v>195</v>
      </c>
      <c r="B31" s="83" t="s">
        <v>183</v>
      </c>
      <c r="C31" s="83" t="s">
        <v>221</v>
      </c>
      <c r="M31" s="85">
        <v>0</v>
      </c>
      <c r="N31" s="85">
        <v>0</v>
      </c>
      <c r="O31" s="85">
        <v>483</v>
      </c>
      <c r="P31" s="35">
        <f t="shared" si="0"/>
        <v>241.5</v>
      </c>
    </row>
    <row r="32" spans="1:16" ht="14.5">
      <c r="A32" s="84" t="s">
        <v>195</v>
      </c>
      <c r="B32" s="83" t="s">
        <v>213</v>
      </c>
      <c r="C32" s="83" t="s">
        <v>166</v>
      </c>
      <c r="D32" s="83"/>
      <c r="E32" s="83"/>
      <c r="F32" s="83"/>
      <c r="G32" s="83"/>
      <c r="H32" s="83"/>
      <c r="I32" s="83"/>
      <c r="J32" s="83"/>
      <c r="K32" s="83"/>
      <c r="L32" s="83"/>
      <c r="M32" s="83"/>
      <c r="N32" s="85">
        <v>16</v>
      </c>
      <c r="O32" s="83"/>
      <c r="P32" s="35">
        <f t="shared" si="0"/>
        <v>16</v>
      </c>
    </row>
    <row r="33" spans="1:28" ht="14.5">
      <c r="A33" s="84" t="s">
        <v>195</v>
      </c>
      <c r="B33" s="83" t="s">
        <v>213</v>
      </c>
      <c r="C33" s="83" t="s">
        <v>167</v>
      </c>
      <c r="D33" s="83"/>
      <c r="E33" s="83"/>
      <c r="F33" s="83"/>
      <c r="G33" s="83"/>
      <c r="H33" s="83"/>
      <c r="I33" s="83"/>
      <c r="J33" s="83"/>
      <c r="K33" s="83"/>
      <c r="L33" s="83"/>
      <c r="M33" s="83"/>
      <c r="N33" s="85">
        <v>7</v>
      </c>
      <c r="O33" s="85">
        <v>7</v>
      </c>
      <c r="P33" s="35">
        <f t="shared" si="0"/>
        <v>7</v>
      </c>
    </row>
    <row r="34" spans="1:28" ht="14.5">
      <c r="A34" s="84" t="s">
        <v>195</v>
      </c>
      <c r="B34" s="83" t="s">
        <v>213</v>
      </c>
      <c r="C34" s="83" t="s">
        <v>82</v>
      </c>
      <c r="D34" s="85">
        <v>3288</v>
      </c>
      <c r="E34" s="85">
        <v>55183</v>
      </c>
      <c r="F34" s="85">
        <v>1022926</v>
      </c>
      <c r="G34" s="85">
        <v>80011</v>
      </c>
      <c r="H34" s="85">
        <v>259855</v>
      </c>
      <c r="I34" s="85">
        <v>168456</v>
      </c>
      <c r="J34" s="85">
        <v>121496.66</v>
      </c>
      <c r="K34" s="85">
        <v>198325.55</v>
      </c>
      <c r="L34" s="85">
        <v>130275.6</v>
      </c>
      <c r="M34" s="85">
        <v>177543.7</v>
      </c>
      <c r="N34" s="85">
        <v>130401.1</v>
      </c>
      <c r="O34" s="85">
        <v>39470.550000000003</v>
      </c>
      <c r="P34" s="35">
        <f t="shared" si="0"/>
        <v>84935.825000000012</v>
      </c>
    </row>
    <row r="35" spans="1:28" ht="14.5">
      <c r="A35" s="35" t="s">
        <v>195</v>
      </c>
      <c r="B35" s="83" t="s">
        <v>183</v>
      </c>
      <c r="C35" s="83" t="s">
        <v>82</v>
      </c>
      <c r="M35" s="85">
        <v>0</v>
      </c>
      <c r="N35" s="85">
        <v>0</v>
      </c>
      <c r="O35" s="85">
        <v>0</v>
      </c>
      <c r="P35" s="35">
        <f t="shared" si="0"/>
        <v>0</v>
      </c>
    </row>
    <row r="36" spans="1:28" ht="14.5">
      <c r="A36" s="84" t="s">
        <v>195</v>
      </c>
      <c r="B36" s="83" t="s">
        <v>213</v>
      </c>
      <c r="C36" s="83" t="s">
        <v>222</v>
      </c>
      <c r="D36" s="83"/>
      <c r="E36" s="83"/>
      <c r="F36" s="83"/>
      <c r="G36" s="83"/>
      <c r="H36" s="85">
        <v>699</v>
      </c>
      <c r="I36" s="83"/>
      <c r="J36" s="83"/>
      <c r="K36" s="83"/>
      <c r="L36" s="85">
        <v>0.02</v>
      </c>
      <c r="M36" s="83"/>
      <c r="N36" s="83"/>
      <c r="O36" s="83"/>
      <c r="P36" s="35" t="str">
        <f t="shared" si="0"/>
        <v/>
      </c>
    </row>
    <row r="37" spans="1:28" ht="14.5">
      <c r="A37" s="84" t="s">
        <v>195</v>
      </c>
      <c r="B37" s="83" t="s">
        <v>213</v>
      </c>
      <c r="C37" s="83" t="s">
        <v>223</v>
      </c>
      <c r="D37" s="83"/>
      <c r="E37" s="83"/>
      <c r="F37" s="83"/>
      <c r="G37" s="83"/>
      <c r="H37" s="85">
        <v>208</v>
      </c>
      <c r="I37" s="85">
        <v>9.4499999999999993</v>
      </c>
      <c r="J37" s="83"/>
      <c r="K37" s="85">
        <v>0.06</v>
      </c>
      <c r="L37" s="85">
        <v>1.1000000000000001</v>
      </c>
      <c r="M37" s="85">
        <v>0.59</v>
      </c>
      <c r="N37" s="83"/>
      <c r="O37" s="83"/>
      <c r="P37" s="35" t="str">
        <f t="shared" si="0"/>
        <v/>
      </c>
    </row>
    <row r="38" spans="1:28" ht="14.5">
      <c r="A38" s="84" t="s">
        <v>195</v>
      </c>
      <c r="B38" s="83" t="s">
        <v>213</v>
      </c>
      <c r="C38" s="83" t="s">
        <v>146</v>
      </c>
      <c r="D38" s="83"/>
      <c r="E38" s="85">
        <v>5359</v>
      </c>
      <c r="F38" s="85">
        <v>14174</v>
      </c>
      <c r="G38" s="85">
        <v>16477</v>
      </c>
      <c r="H38" s="85">
        <v>333860</v>
      </c>
      <c r="I38" s="85">
        <v>411119.07</v>
      </c>
      <c r="J38" s="85">
        <v>473547</v>
      </c>
      <c r="K38" s="85">
        <v>1936995</v>
      </c>
      <c r="L38" s="85">
        <v>19737</v>
      </c>
      <c r="M38" s="85">
        <v>34741.39</v>
      </c>
      <c r="N38" s="83"/>
      <c r="O38" s="83"/>
      <c r="P38" s="35" t="str">
        <f t="shared" si="0"/>
        <v/>
      </c>
      <c r="Q38" s="81"/>
      <c r="R38" s="81"/>
      <c r="S38" s="81"/>
      <c r="T38" s="81"/>
      <c r="U38" s="81"/>
      <c r="V38" s="81"/>
      <c r="W38" s="81"/>
      <c r="X38" s="81"/>
      <c r="Y38" s="81"/>
      <c r="Z38" s="81"/>
      <c r="AA38" s="81"/>
      <c r="AB38" s="81"/>
    </row>
    <row r="39" spans="1:28" ht="14.5">
      <c r="A39" s="35" t="s">
        <v>195</v>
      </c>
      <c r="B39" s="83" t="s">
        <v>183</v>
      </c>
      <c r="C39" s="83" t="s">
        <v>146</v>
      </c>
      <c r="M39" s="85">
        <v>0</v>
      </c>
      <c r="N39" s="85">
        <v>5605</v>
      </c>
      <c r="O39" s="85">
        <v>13664</v>
      </c>
      <c r="P39" s="35">
        <f t="shared" si="0"/>
        <v>9634.5</v>
      </c>
    </row>
    <row r="40" spans="1:28" ht="14.5">
      <c r="A40" s="84" t="s">
        <v>195</v>
      </c>
      <c r="B40" s="83" t="s">
        <v>213</v>
      </c>
      <c r="C40" s="83" t="s">
        <v>47</v>
      </c>
      <c r="D40" s="85">
        <v>12052</v>
      </c>
      <c r="E40" s="85">
        <v>7718</v>
      </c>
      <c r="F40" s="85">
        <v>21711</v>
      </c>
      <c r="G40" s="85">
        <v>18683</v>
      </c>
      <c r="H40" s="85">
        <v>60267</v>
      </c>
      <c r="I40" s="85">
        <v>96413.87</v>
      </c>
      <c r="J40" s="85">
        <v>186454.3</v>
      </c>
      <c r="K40" s="85">
        <v>149220.57999999999</v>
      </c>
      <c r="L40" s="85">
        <v>89081.64</v>
      </c>
      <c r="M40" s="85">
        <v>12871.33</v>
      </c>
      <c r="N40" s="85">
        <v>1831960.39</v>
      </c>
      <c r="O40" s="85">
        <v>407872.93</v>
      </c>
      <c r="P40" s="35">
        <f t="shared" si="0"/>
        <v>1119916.6599999999</v>
      </c>
    </row>
    <row r="41" spans="1:28" ht="14.5">
      <c r="A41" s="35" t="s">
        <v>195</v>
      </c>
      <c r="B41" s="83" t="s">
        <v>183</v>
      </c>
      <c r="C41" s="83" t="s">
        <v>47</v>
      </c>
      <c r="M41" s="85">
        <v>0</v>
      </c>
      <c r="N41" s="85">
        <v>0</v>
      </c>
      <c r="O41" s="85">
        <v>516</v>
      </c>
      <c r="P41" s="35">
        <f t="shared" si="0"/>
        <v>258</v>
      </c>
    </row>
    <row r="42" spans="1:28" ht="14.5">
      <c r="A42" s="84" t="s">
        <v>195</v>
      </c>
      <c r="B42" s="83" t="s">
        <v>213</v>
      </c>
      <c r="C42" s="83" t="s">
        <v>98</v>
      </c>
      <c r="D42" s="85">
        <v>2422</v>
      </c>
      <c r="E42" s="85">
        <v>5321</v>
      </c>
      <c r="F42" s="85">
        <v>6457</v>
      </c>
      <c r="G42" s="85">
        <v>8889</v>
      </c>
      <c r="H42" s="85">
        <v>13604</v>
      </c>
      <c r="I42" s="85">
        <v>17021.27</v>
      </c>
      <c r="J42" s="85">
        <v>19207.400000000001</v>
      </c>
      <c r="K42" s="85">
        <v>14915.42</v>
      </c>
      <c r="L42" s="85">
        <v>13031.55</v>
      </c>
      <c r="M42" s="85">
        <v>12771.03</v>
      </c>
      <c r="N42" s="85">
        <v>19669.740000000002</v>
      </c>
      <c r="O42" s="85">
        <v>23046.21</v>
      </c>
      <c r="P42" s="35">
        <f t="shared" si="0"/>
        <v>21357.974999999999</v>
      </c>
    </row>
    <row r="43" spans="1:28" ht="14.5">
      <c r="A43" s="35" t="s">
        <v>195</v>
      </c>
      <c r="B43" s="83" t="s">
        <v>183</v>
      </c>
      <c r="C43" s="83" t="s">
        <v>98</v>
      </c>
      <c r="M43" s="85">
        <v>2624</v>
      </c>
      <c r="N43" s="85">
        <v>1152</v>
      </c>
      <c r="O43" s="85">
        <v>7430</v>
      </c>
      <c r="P43" s="35">
        <f t="shared" si="0"/>
        <v>4291</v>
      </c>
    </row>
    <row r="44" spans="1:28" ht="14.5">
      <c r="A44" s="84" t="s">
        <v>195</v>
      </c>
      <c r="B44" s="83" t="s">
        <v>213</v>
      </c>
      <c r="C44" s="83" t="s">
        <v>224</v>
      </c>
      <c r="D44" s="83"/>
      <c r="E44" s="83"/>
      <c r="F44" s="83"/>
      <c r="G44" s="83"/>
      <c r="H44" s="83"/>
      <c r="I44" s="83"/>
      <c r="J44" s="85">
        <v>113.64</v>
      </c>
      <c r="K44" s="85">
        <v>125</v>
      </c>
      <c r="L44" s="85">
        <v>677.42</v>
      </c>
      <c r="M44" s="85">
        <v>0.02</v>
      </c>
      <c r="N44" s="83"/>
      <c r="O44" s="83"/>
      <c r="P44" s="35" t="str">
        <f t="shared" si="0"/>
        <v/>
      </c>
    </row>
    <row r="45" spans="1:28" ht="14.5">
      <c r="A45" s="35" t="s">
        <v>195</v>
      </c>
      <c r="B45" s="83" t="s">
        <v>183</v>
      </c>
      <c r="C45" s="83" t="s">
        <v>225</v>
      </c>
      <c r="M45" s="85">
        <v>0</v>
      </c>
      <c r="N45" s="85">
        <v>2179</v>
      </c>
      <c r="O45" s="85">
        <v>29622</v>
      </c>
      <c r="P45" s="35">
        <f t="shared" si="0"/>
        <v>15900.5</v>
      </c>
    </row>
    <row r="46" spans="1:28" ht="14.5">
      <c r="A46" s="84" t="s">
        <v>195</v>
      </c>
      <c r="B46" s="83" t="s">
        <v>213</v>
      </c>
      <c r="C46" s="83" t="s">
        <v>119</v>
      </c>
      <c r="D46" s="85">
        <v>10001</v>
      </c>
      <c r="E46" s="85">
        <v>16439</v>
      </c>
      <c r="F46" s="85">
        <v>17947</v>
      </c>
      <c r="G46" s="85">
        <v>16512</v>
      </c>
      <c r="H46" s="85">
        <v>3928</v>
      </c>
      <c r="I46" s="85">
        <v>24794.400000000001</v>
      </c>
      <c r="J46" s="85">
        <v>13959.04</v>
      </c>
      <c r="K46" s="85">
        <v>7811.51</v>
      </c>
      <c r="L46" s="85">
        <v>6574.11</v>
      </c>
      <c r="M46" s="85">
        <v>1991.86</v>
      </c>
      <c r="N46" s="85">
        <v>831.66</v>
      </c>
      <c r="O46" s="85">
        <v>119</v>
      </c>
      <c r="P46" s="35">
        <f t="shared" si="0"/>
        <v>475.33</v>
      </c>
    </row>
    <row r="47" spans="1:28" ht="14.5">
      <c r="A47" s="35" t="s">
        <v>195</v>
      </c>
      <c r="B47" s="83" t="s">
        <v>183</v>
      </c>
      <c r="C47" s="83" t="s">
        <v>119</v>
      </c>
      <c r="M47" s="85">
        <v>1294</v>
      </c>
      <c r="N47" s="85">
        <v>1352</v>
      </c>
      <c r="O47" s="85">
        <v>1465</v>
      </c>
      <c r="P47" s="35">
        <f t="shared" si="0"/>
        <v>1408.5</v>
      </c>
    </row>
    <row r="48" spans="1:28" ht="14.5">
      <c r="A48" s="84" t="s">
        <v>195</v>
      </c>
      <c r="B48" s="83" t="s">
        <v>213</v>
      </c>
      <c r="C48" s="83" t="s">
        <v>94</v>
      </c>
      <c r="D48" s="83"/>
      <c r="E48" s="85">
        <v>8321</v>
      </c>
      <c r="F48" s="85">
        <v>16014</v>
      </c>
      <c r="G48" s="85">
        <v>27229</v>
      </c>
      <c r="H48" s="85">
        <v>28782</v>
      </c>
      <c r="I48" s="85">
        <v>24067</v>
      </c>
      <c r="J48" s="85">
        <v>39024</v>
      </c>
      <c r="K48" s="85">
        <v>49000</v>
      </c>
      <c r="L48" s="85">
        <v>35799.81</v>
      </c>
      <c r="M48" s="85">
        <v>7682.9</v>
      </c>
      <c r="N48" s="85">
        <v>9087.9</v>
      </c>
      <c r="O48" s="85">
        <v>17884</v>
      </c>
      <c r="P48" s="35">
        <f t="shared" si="0"/>
        <v>13485.95</v>
      </c>
    </row>
    <row r="49" spans="1:16" ht="14.5">
      <c r="A49" s="35" t="s">
        <v>195</v>
      </c>
      <c r="B49" s="83" t="s">
        <v>183</v>
      </c>
      <c r="C49" s="83" t="s">
        <v>94</v>
      </c>
      <c r="M49" s="85">
        <v>0</v>
      </c>
      <c r="N49" s="85">
        <v>60893</v>
      </c>
      <c r="O49" s="85">
        <v>70921</v>
      </c>
      <c r="P49" s="35">
        <f t="shared" si="0"/>
        <v>65907</v>
      </c>
    </row>
    <row r="50" spans="1:16" ht="14.5">
      <c r="A50" s="84" t="s">
        <v>195</v>
      </c>
      <c r="B50" s="83" t="s">
        <v>213</v>
      </c>
      <c r="C50" s="83" t="s">
        <v>149</v>
      </c>
      <c r="D50" s="83"/>
      <c r="E50" s="85">
        <v>3500</v>
      </c>
      <c r="F50" s="85">
        <v>74477</v>
      </c>
      <c r="G50" s="85">
        <v>138882</v>
      </c>
      <c r="H50" s="85">
        <v>271221</v>
      </c>
      <c r="I50" s="85">
        <v>1801</v>
      </c>
      <c r="J50" s="85">
        <v>27428.2</v>
      </c>
      <c r="K50" s="85">
        <v>3089</v>
      </c>
      <c r="L50" s="85">
        <v>220</v>
      </c>
      <c r="M50" s="83"/>
      <c r="N50" s="85">
        <v>503</v>
      </c>
      <c r="O50" s="85">
        <v>1466</v>
      </c>
      <c r="P50" s="35">
        <f t="shared" si="0"/>
        <v>984.5</v>
      </c>
    </row>
    <row r="51" spans="1:16" ht="14.5">
      <c r="A51" s="84" t="s">
        <v>195</v>
      </c>
      <c r="B51" s="83" t="s">
        <v>213</v>
      </c>
      <c r="C51" s="83" t="s">
        <v>226</v>
      </c>
      <c r="D51" s="83"/>
      <c r="E51" s="83"/>
      <c r="F51" s="85">
        <v>5430</v>
      </c>
      <c r="G51" s="85">
        <v>11065</v>
      </c>
      <c r="H51" s="85">
        <v>1322</v>
      </c>
      <c r="I51" s="83"/>
      <c r="J51" s="85">
        <v>86.4</v>
      </c>
      <c r="K51" s="85">
        <v>311</v>
      </c>
      <c r="L51" s="85">
        <v>929</v>
      </c>
      <c r="M51" s="85">
        <v>478</v>
      </c>
      <c r="N51" s="83"/>
      <c r="O51" s="83"/>
      <c r="P51" s="35" t="str">
        <f t="shared" si="0"/>
        <v/>
      </c>
    </row>
    <row r="52" spans="1:16" ht="14.5">
      <c r="A52" s="35" t="s">
        <v>195</v>
      </c>
      <c r="B52" s="83" t="s">
        <v>183</v>
      </c>
      <c r="C52" s="83" t="s">
        <v>226</v>
      </c>
      <c r="M52" s="85">
        <v>0</v>
      </c>
      <c r="N52" s="85">
        <v>0</v>
      </c>
      <c r="O52" s="85">
        <v>1194</v>
      </c>
      <c r="P52" s="35">
        <f t="shared" si="0"/>
        <v>597</v>
      </c>
    </row>
    <row r="53" spans="1:16" ht="14.5">
      <c r="A53" s="84" t="s">
        <v>195</v>
      </c>
      <c r="B53" s="83" t="s">
        <v>213</v>
      </c>
      <c r="C53" s="83" t="s">
        <v>227</v>
      </c>
      <c r="D53" s="83"/>
      <c r="E53" s="83"/>
      <c r="F53" s="83"/>
      <c r="G53" s="85">
        <v>270</v>
      </c>
      <c r="H53" s="85">
        <v>18</v>
      </c>
      <c r="I53" s="85">
        <v>0.28999999999999998</v>
      </c>
      <c r="J53" s="83"/>
      <c r="K53" s="85">
        <v>5.45</v>
      </c>
      <c r="L53" s="85">
        <v>0.42</v>
      </c>
      <c r="M53" s="85">
        <v>0.11</v>
      </c>
      <c r="N53" s="83"/>
      <c r="O53" s="83"/>
      <c r="P53" s="35" t="str">
        <f t="shared" si="0"/>
        <v/>
      </c>
    </row>
    <row r="54" spans="1:16" ht="14.5">
      <c r="A54" s="84" t="s">
        <v>195</v>
      </c>
      <c r="B54" s="83" t="s">
        <v>213</v>
      </c>
      <c r="C54" s="83" t="s">
        <v>71</v>
      </c>
      <c r="D54" s="83"/>
      <c r="E54" s="85">
        <v>1070</v>
      </c>
      <c r="F54" s="85">
        <v>15184</v>
      </c>
      <c r="G54" s="85">
        <v>34551</v>
      </c>
      <c r="H54" s="85">
        <v>83504</v>
      </c>
      <c r="I54" s="85">
        <v>331350.2</v>
      </c>
      <c r="J54" s="85">
        <v>1057838.32</v>
      </c>
      <c r="K54" s="85">
        <v>1072428.8999999999</v>
      </c>
      <c r="L54" s="85">
        <v>89850.5</v>
      </c>
      <c r="M54" s="85">
        <v>80243.95</v>
      </c>
      <c r="N54" s="85">
        <v>52038.35</v>
      </c>
      <c r="O54" s="85">
        <v>77282.09</v>
      </c>
      <c r="P54" s="35">
        <f t="shared" si="0"/>
        <v>64660.22</v>
      </c>
    </row>
    <row r="55" spans="1:16" ht="14.5">
      <c r="A55" s="84" t="s">
        <v>195</v>
      </c>
      <c r="B55" s="83" t="s">
        <v>213</v>
      </c>
      <c r="C55" s="83" t="s">
        <v>228</v>
      </c>
      <c r="D55" s="83"/>
      <c r="E55" s="85">
        <v>46470</v>
      </c>
      <c r="F55" s="85">
        <v>76055</v>
      </c>
      <c r="G55" s="85">
        <v>44174</v>
      </c>
      <c r="H55" s="83"/>
      <c r="I55" s="85">
        <v>0.02</v>
      </c>
      <c r="J55" s="83"/>
      <c r="K55" s="83"/>
      <c r="L55" s="83"/>
      <c r="M55" s="83"/>
      <c r="N55" s="83"/>
      <c r="O55" s="83"/>
      <c r="P55" s="35" t="str">
        <f t="shared" si="0"/>
        <v/>
      </c>
    </row>
    <row r="56" spans="1:16" ht="14.5">
      <c r="A56" s="35" t="s">
        <v>195</v>
      </c>
      <c r="B56" s="83" t="s">
        <v>183</v>
      </c>
      <c r="C56" s="83" t="s">
        <v>229</v>
      </c>
      <c r="M56" s="85">
        <v>333</v>
      </c>
      <c r="N56" s="85">
        <v>5156</v>
      </c>
      <c r="O56" s="85">
        <v>8916</v>
      </c>
      <c r="P56" s="35">
        <f t="shared" si="0"/>
        <v>7036</v>
      </c>
    </row>
    <row r="57" spans="1:16" ht="14.5">
      <c r="A57" s="84" t="s">
        <v>195</v>
      </c>
      <c r="B57" s="83" t="s">
        <v>213</v>
      </c>
      <c r="C57" s="83" t="s">
        <v>230</v>
      </c>
      <c r="D57" s="83"/>
      <c r="E57" s="83"/>
      <c r="F57" s="83"/>
      <c r="G57" s="83"/>
      <c r="H57" s="85">
        <v>9</v>
      </c>
      <c r="I57" s="85">
        <v>0</v>
      </c>
      <c r="J57" s="83"/>
      <c r="K57" s="83"/>
      <c r="L57" s="85">
        <v>0.02</v>
      </c>
      <c r="M57" s="85">
        <v>0.05</v>
      </c>
      <c r="N57" s="83"/>
      <c r="O57" s="83"/>
      <c r="P57" s="35" t="str">
        <f t="shared" si="0"/>
        <v/>
      </c>
    </row>
    <row r="58" spans="1:16" ht="14.5">
      <c r="A58" s="84" t="s">
        <v>195</v>
      </c>
      <c r="B58" s="83" t="s">
        <v>213</v>
      </c>
      <c r="C58" s="83" t="s">
        <v>122</v>
      </c>
      <c r="D58" s="83"/>
      <c r="E58" s="85">
        <v>366</v>
      </c>
      <c r="F58" s="85">
        <v>998</v>
      </c>
      <c r="G58" s="85">
        <v>757</v>
      </c>
      <c r="H58" s="85">
        <v>277</v>
      </c>
      <c r="I58" s="85">
        <v>49579</v>
      </c>
      <c r="J58" s="83"/>
      <c r="K58" s="85">
        <v>3</v>
      </c>
      <c r="L58" s="83"/>
      <c r="M58" s="83"/>
      <c r="N58" s="83"/>
      <c r="O58" s="85">
        <v>929</v>
      </c>
      <c r="P58" s="35">
        <f t="shared" si="0"/>
        <v>929</v>
      </c>
    </row>
    <row r="59" spans="1:16" ht="14.5">
      <c r="A59" s="84" t="s">
        <v>195</v>
      </c>
      <c r="B59" s="83" t="s">
        <v>213</v>
      </c>
      <c r="C59" s="83" t="s">
        <v>231</v>
      </c>
      <c r="D59" s="83"/>
      <c r="E59" s="83"/>
      <c r="F59" s="83"/>
      <c r="G59" s="83"/>
      <c r="H59" s="83"/>
      <c r="I59" s="83"/>
      <c r="J59" s="83"/>
      <c r="K59" s="85">
        <v>0.42</v>
      </c>
      <c r="L59" s="83"/>
      <c r="M59" s="83"/>
      <c r="N59" s="83"/>
      <c r="O59" s="83"/>
      <c r="P59" s="35" t="str">
        <f t="shared" si="0"/>
        <v/>
      </c>
    </row>
    <row r="60" spans="1:16" ht="14.5">
      <c r="A60" s="84" t="s">
        <v>195</v>
      </c>
      <c r="B60" s="83" t="s">
        <v>213</v>
      </c>
      <c r="C60" s="83" t="s">
        <v>132</v>
      </c>
      <c r="D60" s="83"/>
      <c r="E60" s="83"/>
      <c r="F60" s="85">
        <v>260</v>
      </c>
      <c r="G60" s="85">
        <v>520</v>
      </c>
      <c r="H60" s="85">
        <v>2218</v>
      </c>
      <c r="I60" s="85">
        <v>30086.49</v>
      </c>
      <c r="J60" s="85">
        <v>26964.720000000001</v>
      </c>
      <c r="K60" s="85">
        <v>33073</v>
      </c>
      <c r="L60" s="85">
        <v>48721.2</v>
      </c>
      <c r="M60" s="85">
        <v>0.13</v>
      </c>
      <c r="N60" s="85">
        <v>204</v>
      </c>
      <c r="O60" s="85">
        <v>22844</v>
      </c>
      <c r="P60" s="35">
        <f t="shared" si="0"/>
        <v>11524</v>
      </c>
    </row>
    <row r="61" spans="1:16" ht="14.5">
      <c r="A61" s="84" t="s">
        <v>195</v>
      </c>
      <c r="B61" s="83" t="s">
        <v>213</v>
      </c>
      <c r="C61" s="83" t="s">
        <v>102</v>
      </c>
      <c r="D61" s="85">
        <v>421</v>
      </c>
      <c r="E61" s="85">
        <v>0</v>
      </c>
      <c r="F61" s="85">
        <v>18714</v>
      </c>
      <c r="G61" s="85">
        <v>42467</v>
      </c>
      <c r="H61" s="85">
        <v>48651</v>
      </c>
      <c r="I61" s="85">
        <v>73903.11</v>
      </c>
      <c r="J61" s="85">
        <v>64708</v>
      </c>
      <c r="K61" s="85">
        <v>36783.519999999997</v>
      </c>
      <c r="L61" s="85">
        <v>74643.600000000006</v>
      </c>
      <c r="M61" s="85">
        <v>20617.009999999998</v>
      </c>
      <c r="N61" s="85">
        <v>27333.29</v>
      </c>
      <c r="O61" s="85">
        <v>19756.03</v>
      </c>
      <c r="P61" s="35">
        <f t="shared" si="0"/>
        <v>23544.66</v>
      </c>
    </row>
    <row r="62" spans="1:16" ht="14.5">
      <c r="A62" s="35" t="s">
        <v>195</v>
      </c>
      <c r="B62" s="83" t="s">
        <v>183</v>
      </c>
      <c r="C62" s="83" t="s">
        <v>102</v>
      </c>
      <c r="M62" s="85">
        <v>7946</v>
      </c>
      <c r="N62" s="85">
        <v>0</v>
      </c>
      <c r="O62" s="85">
        <v>0</v>
      </c>
      <c r="P62" s="35">
        <f t="shared" si="0"/>
        <v>0</v>
      </c>
    </row>
    <row r="63" spans="1:16" ht="14.5">
      <c r="A63" s="84" t="s">
        <v>195</v>
      </c>
      <c r="B63" s="83" t="s">
        <v>213</v>
      </c>
      <c r="C63" s="83" t="s">
        <v>103</v>
      </c>
      <c r="D63" s="85">
        <v>9334</v>
      </c>
      <c r="E63" s="85">
        <v>38333</v>
      </c>
      <c r="F63" s="85">
        <v>38082</v>
      </c>
      <c r="G63" s="85">
        <v>60565</v>
      </c>
      <c r="H63" s="85">
        <v>104290</v>
      </c>
      <c r="I63" s="85">
        <v>150202.35</v>
      </c>
      <c r="J63" s="85">
        <v>295736.49</v>
      </c>
      <c r="K63" s="85">
        <v>309493.13</v>
      </c>
      <c r="L63" s="85">
        <v>244577.26</v>
      </c>
      <c r="M63" s="85">
        <v>96289.05</v>
      </c>
      <c r="N63" s="85">
        <v>720</v>
      </c>
      <c r="O63" s="85">
        <v>58088.2</v>
      </c>
      <c r="P63" s="35">
        <f t="shared" si="0"/>
        <v>29404.1</v>
      </c>
    </row>
    <row r="64" spans="1:16" ht="14.5">
      <c r="A64" s="84" t="s">
        <v>195</v>
      </c>
      <c r="B64" s="83" t="s">
        <v>213</v>
      </c>
      <c r="C64" s="83" t="s">
        <v>160</v>
      </c>
      <c r="D64" s="83"/>
      <c r="E64" s="83"/>
      <c r="F64" s="85">
        <v>90</v>
      </c>
      <c r="G64" s="85">
        <v>5355</v>
      </c>
      <c r="H64" s="85">
        <v>158</v>
      </c>
      <c r="I64" s="85">
        <v>70.81</v>
      </c>
      <c r="J64" s="83"/>
      <c r="K64" s="83"/>
      <c r="L64" s="83"/>
      <c r="M64" s="83"/>
      <c r="N64" s="85">
        <v>49</v>
      </c>
      <c r="O64" s="85">
        <v>50</v>
      </c>
      <c r="P64" s="35">
        <f t="shared" si="0"/>
        <v>49.5</v>
      </c>
    </row>
    <row r="65" spans="1:16" ht="14.5">
      <c r="A65" s="84" t="s">
        <v>195</v>
      </c>
      <c r="B65" s="83" t="s">
        <v>213</v>
      </c>
      <c r="C65" s="83" t="s">
        <v>145</v>
      </c>
      <c r="D65" s="85">
        <v>0</v>
      </c>
      <c r="E65" s="85">
        <v>0</v>
      </c>
      <c r="F65" s="85">
        <v>0</v>
      </c>
      <c r="G65" s="85">
        <v>0</v>
      </c>
      <c r="H65" s="85">
        <v>335</v>
      </c>
      <c r="I65" s="83"/>
      <c r="J65" s="83"/>
      <c r="K65" s="83"/>
      <c r="L65" s="83"/>
      <c r="M65" s="83"/>
      <c r="N65" s="85">
        <v>19</v>
      </c>
      <c r="O65" s="85">
        <v>11</v>
      </c>
      <c r="P65" s="35">
        <f t="shared" si="0"/>
        <v>15</v>
      </c>
    </row>
    <row r="66" spans="1:16" ht="14.5">
      <c r="A66" s="84" t="s">
        <v>195</v>
      </c>
      <c r="B66" s="83" t="s">
        <v>213</v>
      </c>
      <c r="C66" s="83" t="s">
        <v>147</v>
      </c>
      <c r="D66" s="83"/>
      <c r="E66" s="83"/>
      <c r="F66" s="83"/>
      <c r="G66" s="83"/>
      <c r="H66" s="83"/>
      <c r="I66" s="83"/>
      <c r="J66" s="83"/>
      <c r="K66" s="83"/>
      <c r="L66" s="83"/>
      <c r="M66" s="83"/>
      <c r="N66" s="85">
        <v>23815</v>
      </c>
      <c r="O66" s="85">
        <v>5695</v>
      </c>
      <c r="P66" s="35">
        <f t="shared" si="0"/>
        <v>14755</v>
      </c>
    </row>
    <row r="67" spans="1:16" ht="14.5">
      <c r="A67" s="84" t="s">
        <v>195</v>
      </c>
      <c r="B67" s="83" t="s">
        <v>213</v>
      </c>
      <c r="C67" s="83" t="s">
        <v>165</v>
      </c>
      <c r="D67" s="83"/>
      <c r="E67" s="83"/>
      <c r="F67" s="83"/>
      <c r="G67" s="83"/>
      <c r="H67" s="83"/>
      <c r="I67" s="83"/>
      <c r="J67" s="83"/>
      <c r="K67" s="83"/>
      <c r="L67" s="83"/>
      <c r="M67" s="83"/>
      <c r="N67" s="85">
        <v>17</v>
      </c>
      <c r="O67" s="85">
        <v>7</v>
      </c>
      <c r="P67" s="35">
        <f t="shared" si="0"/>
        <v>12</v>
      </c>
    </row>
    <row r="68" spans="1:16" ht="14.5">
      <c r="A68" s="84" t="s">
        <v>195</v>
      </c>
      <c r="B68" s="83" t="s">
        <v>213</v>
      </c>
      <c r="C68" s="83" t="s">
        <v>67</v>
      </c>
      <c r="D68" s="85">
        <v>18340</v>
      </c>
      <c r="E68" s="85">
        <v>87382</v>
      </c>
      <c r="F68" s="85">
        <v>42425</v>
      </c>
      <c r="G68" s="85">
        <v>23176</v>
      </c>
      <c r="H68" s="85">
        <v>16350</v>
      </c>
      <c r="I68" s="85">
        <v>53751.59</v>
      </c>
      <c r="J68" s="85">
        <v>175416.02</v>
      </c>
      <c r="K68" s="85">
        <v>149740.79999999999</v>
      </c>
      <c r="L68" s="85">
        <v>194688.7</v>
      </c>
      <c r="M68" s="85">
        <v>504573.19</v>
      </c>
      <c r="N68" s="85">
        <v>213053.57</v>
      </c>
      <c r="O68" s="85">
        <v>99076</v>
      </c>
      <c r="P68" s="35">
        <f t="shared" si="0"/>
        <v>156064.785</v>
      </c>
    </row>
    <row r="69" spans="1:16" ht="14.5">
      <c r="A69" s="35" t="s">
        <v>195</v>
      </c>
      <c r="B69" s="83" t="s">
        <v>183</v>
      </c>
      <c r="C69" s="83" t="s">
        <v>67</v>
      </c>
      <c r="M69" s="85">
        <v>640</v>
      </c>
      <c r="N69" s="85">
        <v>0</v>
      </c>
      <c r="O69" s="85">
        <v>0</v>
      </c>
      <c r="P69" s="35">
        <f t="shared" si="0"/>
        <v>0</v>
      </c>
    </row>
    <row r="70" spans="1:16" ht="14.5">
      <c r="A70" s="84" t="s">
        <v>195</v>
      </c>
      <c r="B70" s="83" t="s">
        <v>213</v>
      </c>
      <c r="C70" s="83" t="s">
        <v>232</v>
      </c>
      <c r="D70" s="83"/>
      <c r="E70" s="83"/>
      <c r="F70" s="85">
        <v>1</v>
      </c>
      <c r="G70" s="85">
        <v>17</v>
      </c>
      <c r="H70" s="85">
        <v>89</v>
      </c>
      <c r="I70" s="85">
        <v>0.35</v>
      </c>
      <c r="J70" s="83"/>
      <c r="K70" s="85">
        <v>0.3</v>
      </c>
      <c r="L70" s="85">
        <v>0.06</v>
      </c>
      <c r="M70" s="85">
        <v>13.5</v>
      </c>
      <c r="N70" s="83"/>
      <c r="O70" s="83"/>
      <c r="P70" s="35" t="str">
        <f t="shared" si="0"/>
        <v/>
      </c>
    </row>
    <row r="71" spans="1:16" ht="14.5">
      <c r="A71" s="84" t="s">
        <v>195</v>
      </c>
      <c r="B71" s="83" t="s">
        <v>213</v>
      </c>
      <c r="C71" s="83" t="s">
        <v>73</v>
      </c>
      <c r="D71" s="85">
        <v>76620</v>
      </c>
      <c r="E71" s="85">
        <v>66708</v>
      </c>
      <c r="F71" s="85">
        <v>64026</v>
      </c>
      <c r="G71" s="85">
        <v>68518</v>
      </c>
      <c r="H71" s="85">
        <v>77182</v>
      </c>
      <c r="I71" s="85">
        <v>80821.289999999994</v>
      </c>
      <c r="J71" s="85">
        <v>190318</v>
      </c>
      <c r="K71" s="85">
        <v>116266.06</v>
      </c>
      <c r="L71" s="85">
        <v>140043.31</v>
      </c>
      <c r="M71" s="85">
        <v>66839</v>
      </c>
      <c r="N71" s="85">
        <v>133585</v>
      </c>
      <c r="O71" s="85">
        <v>131365</v>
      </c>
      <c r="P71" s="35">
        <f t="shared" si="0"/>
        <v>132475</v>
      </c>
    </row>
    <row r="72" spans="1:16" ht="14.5">
      <c r="A72" s="84" t="s">
        <v>195</v>
      </c>
      <c r="B72" s="83" t="s">
        <v>213</v>
      </c>
      <c r="C72" s="83" t="s">
        <v>233</v>
      </c>
      <c r="D72" s="83"/>
      <c r="E72" s="83"/>
      <c r="F72" s="85">
        <v>242</v>
      </c>
      <c r="G72" s="83"/>
      <c r="H72" s="83"/>
      <c r="I72" s="83"/>
      <c r="J72" s="83"/>
      <c r="K72" s="83"/>
      <c r="L72" s="83"/>
      <c r="M72" s="83"/>
      <c r="N72" s="83"/>
      <c r="O72" s="83"/>
      <c r="P72" s="35" t="str">
        <f t="shared" si="0"/>
        <v/>
      </c>
    </row>
    <row r="73" spans="1:16" ht="14.5">
      <c r="A73" s="35" t="s">
        <v>195</v>
      </c>
      <c r="B73" s="83" t="s">
        <v>183</v>
      </c>
      <c r="C73" s="83" t="s">
        <v>233</v>
      </c>
      <c r="M73" s="85">
        <v>0</v>
      </c>
      <c r="N73" s="85">
        <v>0</v>
      </c>
      <c r="O73" s="85">
        <v>17780</v>
      </c>
      <c r="P73" s="35">
        <f t="shared" si="0"/>
        <v>8890</v>
      </c>
    </row>
    <row r="74" spans="1:16" ht="14.5">
      <c r="A74" s="84" t="s">
        <v>195</v>
      </c>
      <c r="B74" s="83" t="s">
        <v>213</v>
      </c>
      <c r="C74" s="83" t="s">
        <v>87</v>
      </c>
      <c r="D74" s="83"/>
      <c r="E74" s="85">
        <v>5539</v>
      </c>
      <c r="F74" s="85">
        <v>156</v>
      </c>
      <c r="G74" s="85">
        <v>3898</v>
      </c>
      <c r="H74" s="85">
        <v>10639</v>
      </c>
      <c r="I74" s="85">
        <v>11819.98</v>
      </c>
      <c r="J74" s="85">
        <v>11627.7</v>
      </c>
      <c r="K74" s="85">
        <v>9009.64</v>
      </c>
      <c r="L74" s="85">
        <v>0</v>
      </c>
      <c r="M74" s="85">
        <v>9719.14</v>
      </c>
      <c r="N74" s="85">
        <v>52933</v>
      </c>
      <c r="O74" s="85">
        <v>104027</v>
      </c>
      <c r="P74" s="35">
        <f t="shared" si="0"/>
        <v>78480</v>
      </c>
    </row>
    <row r="75" spans="1:16" ht="14.5">
      <c r="A75" s="84" t="s">
        <v>195</v>
      </c>
      <c r="B75" s="83" t="s">
        <v>213</v>
      </c>
      <c r="C75" s="83" t="s">
        <v>51</v>
      </c>
      <c r="D75" s="85">
        <v>46539</v>
      </c>
      <c r="E75" s="85">
        <v>90189</v>
      </c>
      <c r="F75" s="85">
        <v>118484</v>
      </c>
      <c r="G75" s="85">
        <v>157092</v>
      </c>
      <c r="H75" s="85">
        <v>273904</v>
      </c>
      <c r="I75" s="85">
        <v>217516</v>
      </c>
      <c r="J75" s="85">
        <v>303077</v>
      </c>
      <c r="K75" s="85">
        <v>26672</v>
      </c>
      <c r="L75" s="85">
        <v>2496823</v>
      </c>
      <c r="M75" s="85">
        <v>21107</v>
      </c>
      <c r="N75" s="85">
        <v>216718.35</v>
      </c>
      <c r="O75" s="85">
        <v>1109904.8</v>
      </c>
      <c r="P75" s="35">
        <f t="shared" si="0"/>
        <v>663311.57500000007</v>
      </c>
    </row>
    <row r="76" spans="1:16" ht="14.5">
      <c r="A76" s="35" t="s">
        <v>195</v>
      </c>
      <c r="B76" s="83" t="s">
        <v>183</v>
      </c>
      <c r="C76" s="83" t="s">
        <v>51</v>
      </c>
      <c r="M76" s="85">
        <v>0</v>
      </c>
      <c r="N76" s="85">
        <v>0</v>
      </c>
      <c r="O76" s="85">
        <v>19359</v>
      </c>
      <c r="P76" s="35">
        <f t="shared" si="0"/>
        <v>9679.5</v>
      </c>
    </row>
    <row r="77" spans="1:16" ht="14.5">
      <c r="A77" s="84" t="s">
        <v>195</v>
      </c>
      <c r="B77" s="83" t="s">
        <v>213</v>
      </c>
      <c r="C77" s="83" t="s">
        <v>189</v>
      </c>
      <c r="D77" s="85">
        <v>0</v>
      </c>
      <c r="E77" s="85">
        <v>616</v>
      </c>
      <c r="F77" s="85">
        <v>6880</v>
      </c>
      <c r="G77" s="85">
        <v>63897</v>
      </c>
      <c r="H77" s="85">
        <v>104243</v>
      </c>
      <c r="I77" s="85">
        <v>98752</v>
      </c>
      <c r="J77" s="85">
        <v>52998.75</v>
      </c>
      <c r="K77" s="85">
        <v>6847</v>
      </c>
      <c r="L77" s="85">
        <v>206972</v>
      </c>
      <c r="M77" s="83"/>
      <c r="N77" s="83"/>
      <c r="O77" s="83"/>
      <c r="P77" s="35" t="str">
        <f t="shared" si="0"/>
        <v/>
      </c>
    </row>
    <row r="78" spans="1:16" ht="14.5">
      <c r="A78" s="84" t="s">
        <v>195</v>
      </c>
      <c r="B78" s="83" t="s">
        <v>213</v>
      </c>
      <c r="C78" s="83" t="s">
        <v>137</v>
      </c>
      <c r="D78" s="83"/>
      <c r="E78" s="83"/>
      <c r="F78" s="83"/>
      <c r="G78" s="83"/>
      <c r="H78" s="83"/>
      <c r="I78" s="83"/>
      <c r="J78" s="83"/>
      <c r="K78" s="85">
        <v>1105.56</v>
      </c>
      <c r="L78" s="83"/>
      <c r="M78" s="85">
        <v>20501.099999999999</v>
      </c>
      <c r="N78" s="85">
        <v>7223</v>
      </c>
      <c r="O78" s="85">
        <v>5987</v>
      </c>
      <c r="P78" s="35">
        <f t="shared" si="0"/>
        <v>6605</v>
      </c>
    </row>
    <row r="79" spans="1:16" ht="14.5">
      <c r="A79" s="35" t="s">
        <v>195</v>
      </c>
      <c r="B79" s="83" t="s">
        <v>183</v>
      </c>
      <c r="C79" s="83" t="s">
        <v>137</v>
      </c>
      <c r="M79" s="85">
        <v>30409</v>
      </c>
      <c r="N79" s="85">
        <v>22284</v>
      </c>
      <c r="O79" s="85">
        <v>19744</v>
      </c>
      <c r="P79" s="35">
        <f t="shared" si="0"/>
        <v>21014</v>
      </c>
    </row>
    <row r="80" spans="1:16" ht="14.5">
      <c r="A80" s="84" t="s">
        <v>195</v>
      </c>
      <c r="B80" s="83" t="s">
        <v>213</v>
      </c>
      <c r="C80" s="83" t="s">
        <v>234</v>
      </c>
      <c r="D80" s="83"/>
      <c r="E80" s="83"/>
      <c r="F80" s="83"/>
      <c r="G80" s="85">
        <v>1</v>
      </c>
      <c r="H80" s="85">
        <v>4</v>
      </c>
      <c r="I80" s="85">
        <v>0.05</v>
      </c>
      <c r="J80" s="83"/>
      <c r="K80" s="83"/>
      <c r="L80" s="85">
        <v>7.83</v>
      </c>
      <c r="M80" s="85">
        <v>12.03</v>
      </c>
      <c r="N80" s="83"/>
      <c r="O80" s="83"/>
      <c r="P80" s="35" t="str">
        <f t="shared" si="0"/>
        <v/>
      </c>
    </row>
    <row r="81" spans="1:16" ht="14.5">
      <c r="A81" s="84" t="s">
        <v>195</v>
      </c>
      <c r="B81" s="83" t="s">
        <v>213</v>
      </c>
      <c r="C81" s="83" t="s">
        <v>235</v>
      </c>
      <c r="D81" s="83"/>
      <c r="E81" s="83"/>
      <c r="F81" s="83"/>
      <c r="G81" s="85">
        <v>4</v>
      </c>
      <c r="H81" s="85">
        <v>64</v>
      </c>
      <c r="I81" s="85">
        <v>7.85</v>
      </c>
      <c r="J81" s="83"/>
      <c r="K81" s="85">
        <v>5.27</v>
      </c>
      <c r="L81" s="85">
        <v>100</v>
      </c>
      <c r="M81" s="85">
        <v>0.05</v>
      </c>
      <c r="N81" s="83"/>
      <c r="O81" s="83"/>
      <c r="P81" s="35" t="str">
        <f t="shared" si="0"/>
        <v/>
      </c>
    </row>
    <row r="82" spans="1:16" ht="14.5">
      <c r="A82" s="84" t="s">
        <v>195</v>
      </c>
      <c r="B82" s="83" t="s">
        <v>213</v>
      </c>
      <c r="C82" s="83" t="s">
        <v>236</v>
      </c>
      <c r="D82" s="83"/>
      <c r="E82" s="83"/>
      <c r="F82" s="83"/>
      <c r="G82" s="83"/>
      <c r="H82" s="85">
        <v>7</v>
      </c>
      <c r="I82" s="85">
        <v>0.01</v>
      </c>
      <c r="J82" s="83"/>
      <c r="K82" s="83"/>
      <c r="L82" s="83"/>
      <c r="M82" s="83"/>
      <c r="N82" s="83"/>
      <c r="O82" s="83"/>
      <c r="P82" s="35" t="str">
        <f t="shared" si="0"/>
        <v/>
      </c>
    </row>
    <row r="83" spans="1:16" ht="14.5">
      <c r="A83" s="35" t="s">
        <v>195</v>
      </c>
      <c r="B83" s="83" t="s">
        <v>183</v>
      </c>
      <c r="C83" s="83" t="s">
        <v>236</v>
      </c>
      <c r="M83" s="85">
        <v>0</v>
      </c>
      <c r="N83" s="85">
        <v>0</v>
      </c>
      <c r="O83" s="85">
        <v>22030</v>
      </c>
      <c r="P83" s="35">
        <f t="shared" si="0"/>
        <v>11015</v>
      </c>
    </row>
    <row r="84" spans="1:16" ht="14.5">
      <c r="A84" s="84" t="s">
        <v>195</v>
      </c>
      <c r="B84" s="83" t="s">
        <v>213</v>
      </c>
      <c r="C84" s="83" t="s">
        <v>152</v>
      </c>
      <c r="D84" s="83"/>
      <c r="E84" s="85">
        <v>3320</v>
      </c>
      <c r="F84" s="83"/>
      <c r="G84" s="85">
        <v>365</v>
      </c>
      <c r="H84" s="85">
        <v>114</v>
      </c>
      <c r="I84" s="85">
        <v>696</v>
      </c>
      <c r="J84" s="83"/>
      <c r="K84" s="83"/>
      <c r="L84" s="83"/>
      <c r="M84" s="83"/>
      <c r="N84" s="85">
        <v>10</v>
      </c>
      <c r="O84" s="85">
        <v>871</v>
      </c>
      <c r="P84" s="35">
        <f t="shared" si="0"/>
        <v>440.5</v>
      </c>
    </row>
    <row r="85" spans="1:16" ht="14.5">
      <c r="A85" s="35" t="s">
        <v>195</v>
      </c>
      <c r="B85" s="83" t="s">
        <v>183</v>
      </c>
      <c r="C85" s="83" t="s">
        <v>152</v>
      </c>
      <c r="M85" s="85">
        <v>0</v>
      </c>
      <c r="N85" s="85">
        <v>1599</v>
      </c>
      <c r="O85" s="85">
        <v>5972</v>
      </c>
      <c r="P85" s="35">
        <f t="shared" si="0"/>
        <v>3785.5</v>
      </c>
    </row>
    <row r="86" spans="1:16" ht="14.5">
      <c r="A86" s="84" t="s">
        <v>195</v>
      </c>
      <c r="B86" s="83" t="s">
        <v>213</v>
      </c>
      <c r="C86" s="83" t="s">
        <v>84</v>
      </c>
      <c r="D86" s="85">
        <v>808</v>
      </c>
      <c r="E86" s="85">
        <v>477</v>
      </c>
      <c r="F86" s="85">
        <v>1662</v>
      </c>
      <c r="G86" s="85">
        <v>3181</v>
      </c>
      <c r="H86" s="85">
        <v>15616</v>
      </c>
      <c r="I86" s="85">
        <v>14277.6</v>
      </c>
      <c r="J86" s="85">
        <v>20109.27</v>
      </c>
      <c r="K86" s="85">
        <v>52174.52</v>
      </c>
      <c r="L86" s="85">
        <v>98629.13</v>
      </c>
      <c r="M86" s="85">
        <v>103229.15</v>
      </c>
      <c r="N86" s="85">
        <v>113833.79</v>
      </c>
      <c r="O86" s="85">
        <v>36028.31</v>
      </c>
      <c r="P86" s="35">
        <f t="shared" si="0"/>
        <v>74931.049999999988</v>
      </c>
    </row>
    <row r="87" spans="1:16" ht="14.5">
      <c r="A87" s="84" t="s">
        <v>195</v>
      </c>
      <c r="B87" s="83" t="s">
        <v>213</v>
      </c>
      <c r="C87" s="83" t="s">
        <v>105</v>
      </c>
      <c r="D87" s="83"/>
      <c r="E87" s="83"/>
      <c r="F87" s="83"/>
      <c r="G87" s="85">
        <v>948</v>
      </c>
      <c r="H87" s="85">
        <v>8834</v>
      </c>
      <c r="I87" s="85">
        <v>21304</v>
      </c>
      <c r="J87" s="85">
        <v>42860</v>
      </c>
      <c r="K87" s="85">
        <v>69463</v>
      </c>
      <c r="L87" s="85">
        <v>55762</v>
      </c>
      <c r="M87" s="85">
        <v>85228</v>
      </c>
      <c r="N87" s="85">
        <v>24894.34</v>
      </c>
      <c r="O87" s="85">
        <v>79496</v>
      </c>
      <c r="P87" s="35">
        <f t="shared" si="0"/>
        <v>52195.17</v>
      </c>
    </row>
    <row r="88" spans="1:16" ht="14.5">
      <c r="A88" s="84" t="s">
        <v>195</v>
      </c>
      <c r="B88" s="83" t="s">
        <v>213</v>
      </c>
      <c r="C88" s="83" t="s">
        <v>92</v>
      </c>
      <c r="D88" s="85">
        <v>253815</v>
      </c>
      <c r="E88" s="85">
        <v>148883</v>
      </c>
      <c r="F88" s="85">
        <v>34702</v>
      </c>
      <c r="G88" s="85">
        <v>42027</v>
      </c>
      <c r="H88" s="85">
        <v>55096</v>
      </c>
      <c r="I88" s="85">
        <v>96216.13</v>
      </c>
      <c r="J88" s="85">
        <v>124474</v>
      </c>
      <c r="K88" s="85">
        <v>148528.29999999999</v>
      </c>
      <c r="L88" s="85">
        <v>132143.54</v>
      </c>
      <c r="M88" s="85">
        <v>16637.650000000001</v>
      </c>
      <c r="N88" s="85">
        <v>40751.47</v>
      </c>
      <c r="O88" s="85">
        <v>22740.74</v>
      </c>
      <c r="P88" s="35">
        <f t="shared" si="0"/>
        <v>31746.105000000003</v>
      </c>
    </row>
    <row r="89" spans="1:16" ht="14.5">
      <c r="A89" s="35" t="s">
        <v>195</v>
      </c>
      <c r="B89" s="83" t="s">
        <v>183</v>
      </c>
      <c r="C89" s="83" t="s">
        <v>92</v>
      </c>
      <c r="M89" s="85">
        <v>12447</v>
      </c>
      <c r="N89" s="85">
        <v>2151</v>
      </c>
      <c r="O89" s="85">
        <v>6764</v>
      </c>
      <c r="P89" s="35">
        <f t="shared" si="0"/>
        <v>4457.5</v>
      </c>
    </row>
    <row r="90" spans="1:16" ht="14.5">
      <c r="A90" s="84" t="s">
        <v>195</v>
      </c>
      <c r="B90" s="83" t="s">
        <v>213</v>
      </c>
      <c r="C90" s="83" t="s">
        <v>161</v>
      </c>
      <c r="D90" s="83"/>
      <c r="E90" s="83"/>
      <c r="F90" s="83"/>
      <c r="G90" s="83"/>
      <c r="H90" s="83"/>
      <c r="I90" s="83"/>
      <c r="J90" s="83"/>
      <c r="K90" s="85">
        <v>0.2</v>
      </c>
      <c r="L90" s="83"/>
      <c r="M90" s="83"/>
      <c r="N90" s="85">
        <v>1</v>
      </c>
      <c r="O90" s="85">
        <v>58</v>
      </c>
      <c r="P90" s="35">
        <f t="shared" si="0"/>
        <v>29.5</v>
      </c>
    </row>
    <row r="91" spans="1:16" ht="14.5">
      <c r="A91" s="84" t="s">
        <v>195</v>
      </c>
      <c r="B91" s="83" t="s">
        <v>213</v>
      </c>
      <c r="C91" s="83" t="s">
        <v>237</v>
      </c>
      <c r="D91" s="83"/>
      <c r="E91" s="83"/>
      <c r="F91" s="85">
        <v>2</v>
      </c>
      <c r="G91" s="85">
        <v>20</v>
      </c>
      <c r="H91" s="85">
        <v>48</v>
      </c>
      <c r="I91" s="83"/>
      <c r="J91" s="83"/>
      <c r="K91" s="83"/>
      <c r="L91" s="85">
        <v>0.04</v>
      </c>
      <c r="M91" s="83"/>
      <c r="N91" s="83"/>
      <c r="O91" s="83"/>
      <c r="P91" s="35" t="str">
        <f t="shared" si="0"/>
        <v/>
      </c>
    </row>
    <row r="92" spans="1:16" ht="14.5">
      <c r="A92" s="84" t="s">
        <v>195</v>
      </c>
      <c r="B92" s="83" t="s">
        <v>213</v>
      </c>
      <c r="C92" s="83" t="s">
        <v>124</v>
      </c>
      <c r="D92" s="85">
        <v>5796</v>
      </c>
      <c r="E92" s="85">
        <v>7228</v>
      </c>
      <c r="F92" s="85">
        <v>4171</v>
      </c>
      <c r="G92" s="85">
        <v>332</v>
      </c>
      <c r="H92" s="83"/>
      <c r="I92" s="83"/>
      <c r="J92" s="85">
        <v>0</v>
      </c>
      <c r="K92" s="85">
        <v>2939</v>
      </c>
      <c r="L92" s="85">
        <v>5241</v>
      </c>
      <c r="M92" s="85">
        <v>7462</v>
      </c>
      <c r="N92" s="85">
        <v>9694</v>
      </c>
      <c r="O92" s="85">
        <v>3637</v>
      </c>
      <c r="P92" s="35">
        <f t="shared" si="0"/>
        <v>6665.5</v>
      </c>
    </row>
    <row r="93" spans="1:16" ht="14.5">
      <c r="A93" s="84" t="s">
        <v>195</v>
      </c>
      <c r="B93" s="83" t="s">
        <v>213</v>
      </c>
      <c r="C93" s="83" t="s">
        <v>129</v>
      </c>
      <c r="D93" s="83"/>
      <c r="E93" s="83"/>
      <c r="F93" s="83"/>
      <c r="G93" s="83"/>
      <c r="H93" s="83"/>
      <c r="I93" s="83"/>
      <c r="J93" s="83"/>
      <c r="K93" s="83"/>
      <c r="L93" s="83"/>
      <c r="M93" s="83"/>
      <c r="N93" s="85">
        <v>191</v>
      </c>
      <c r="O93" s="85">
        <v>269</v>
      </c>
      <c r="P93" s="35">
        <f t="shared" si="0"/>
        <v>230</v>
      </c>
    </row>
    <row r="94" spans="1:16" ht="14.5">
      <c r="A94" s="35" t="s">
        <v>195</v>
      </c>
      <c r="B94" s="83" t="s">
        <v>183</v>
      </c>
      <c r="C94" s="83" t="s">
        <v>129</v>
      </c>
      <c r="M94" s="85">
        <v>0</v>
      </c>
      <c r="N94" s="85">
        <v>0</v>
      </c>
      <c r="O94" s="85">
        <v>0</v>
      </c>
      <c r="P94" s="35">
        <f t="shared" si="0"/>
        <v>0</v>
      </c>
    </row>
    <row r="95" spans="1:16" ht="14.5">
      <c r="A95" s="84" t="s">
        <v>195</v>
      </c>
      <c r="B95" s="83" t="s">
        <v>213</v>
      </c>
      <c r="C95" s="83" t="s">
        <v>238</v>
      </c>
      <c r="D95" s="83"/>
      <c r="E95" s="83"/>
      <c r="F95" s="85">
        <v>3</v>
      </c>
      <c r="G95" s="85">
        <v>35</v>
      </c>
      <c r="H95" s="83"/>
      <c r="I95" s="85">
        <v>0.02</v>
      </c>
      <c r="J95" s="83"/>
      <c r="K95" s="83"/>
      <c r="L95" s="83"/>
      <c r="M95" s="83"/>
      <c r="N95" s="83"/>
      <c r="O95" s="83"/>
      <c r="P95" s="35" t="str">
        <f t="shared" si="0"/>
        <v/>
      </c>
    </row>
    <row r="96" spans="1:16" ht="14.5">
      <c r="A96" s="84" t="s">
        <v>195</v>
      </c>
      <c r="B96" s="83" t="s">
        <v>213</v>
      </c>
      <c r="C96" s="83" t="s">
        <v>239</v>
      </c>
      <c r="D96" s="83"/>
      <c r="E96" s="83"/>
      <c r="F96" s="83"/>
      <c r="G96" s="83"/>
      <c r="H96" s="83"/>
      <c r="I96" s="83"/>
      <c r="J96" s="83"/>
      <c r="K96" s="83"/>
      <c r="L96" s="83"/>
      <c r="M96" s="83"/>
      <c r="N96" s="85">
        <v>10</v>
      </c>
      <c r="O96" s="85">
        <v>7</v>
      </c>
      <c r="P96" s="35">
        <f t="shared" si="0"/>
        <v>8.5</v>
      </c>
    </row>
    <row r="97" spans="1:16" ht="14.5">
      <c r="A97" s="84" t="s">
        <v>195</v>
      </c>
      <c r="B97" s="83" t="s">
        <v>213</v>
      </c>
      <c r="C97" s="83" t="s">
        <v>127</v>
      </c>
      <c r="D97" s="85">
        <v>3993</v>
      </c>
      <c r="E97" s="85">
        <v>1082</v>
      </c>
      <c r="F97" s="85">
        <v>76607</v>
      </c>
      <c r="G97" s="85">
        <v>123382</v>
      </c>
      <c r="H97" s="85">
        <v>122653</v>
      </c>
      <c r="I97" s="85">
        <v>3679</v>
      </c>
      <c r="J97" s="85">
        <v>38194.400000000001</v>
      </c>
      <c r="K97" s="85">
        <v>72513</v>
      </c>
      <c r="L97" s="85">
        <v>59910</v>
      </c>
      <c r="M97" s="85">
        <v>7558</v>
      </c>
      <c r="N97" s="83"/>
      <c r="O97" s="85">
        <v>7138</v>
      </c>
      <c r="P97" s="35">
        <f t="shared" si="0"/>
        <v>7138</v>
      </c>
    </row>
    <row r="98" spans="1:16" ht="14.5">
      <c r="A98" s="84" t="s">
        <v>195</v>
      </c>
      <c r="B98" s="83" t="s">
        <v>213</v>
      </c>
      <c r="C98" s="83" t="s">
        <v>56</v>
      </c>
      <c r="D98" s="85">
        <v>0</v>
      </c>
      <c r="E98" s="85">
        <v>16697</v>
      </c>
      <c r="F98" s="85">
        <v>47687</v>
      </c>
      <c r="G98" s="85">
        <v>101763</v>
      </c>
      <c r="H98" s="85">
        <v>168478</v>
      </c>
      <c r="I98" s="85">
        <v>198366.46</v>
      </c>
      <c r="J98" s="85">
        <v>184269.01</v>
      </c>
      <c r="K98" s="85">
        <v>228487.8</v>
      </c>
      <c r="L98" s="85">
        <v>488182.3</v>
      </c>
      <c r="M98" s="85">
        <v>258878.31</v>
      </c>
      <c r="N98" s="85">
        <v>591955.82999999996</v>
      </c>
      <c r="O98" s="85">
        <v>286684</v>
      </c>
      <c r="P98" s="35">
        <f t="shared" si="0"/>
        <v>439319.91499999998</v>
      </c>
    </row>
    <row r="99" spans="1:16" ht="14.5">
      <c r="A99" s="35" t="s">
        <v>195</v>
      </c>
      <c r="B99" s="83" t="s">
        <v>183</v>
      </c>
      <c r="C99" s="83" t="s">
        <v>240</v>
      </c>
      <c r="M99" s="85">
        <v>0</v>
      </c>
      <c r="N99" s="85">
        <v>771</v>
      </c>
      <c r="O99" s="85">
        <v>4356</v>
      </c>
      <c r="P99" s="35">
        <f t="shared" si="0"/>
        <v>2563.5</v>
      </c>
    </row>
    <row r="100" spans="1:16" ht="14.5">
      <c r="A100" s="84" t="s">
        <v>195</v>
      </c>
      <c r="B100" s="83" t="s">
        <v>213</v>
      </c>
      <c r="C100" s="83" t="s">
        <v>142</v>
      </c>
      <c r="D100" s="83"/>
      <c r="E100" s="85">
        <v>3233</v>
      </c>
      <c r="F100" s="85">
        <v>5453</v>
      </c>
      <c r="G100" s="85">
        <v>6100</v>
      </c>
      <c r="H100" s="83"/>
      <c r="I100" s="83"/>
      <c r="J100" s="83"/>
      <c r="K100" s="85">
        <v>582</v>
      </c>
      <c r="L100" s="85">
        <v>455</v>
      </c>
      <c r="M100" s="85">
        <v>400</v>
      </c>
      <c r="N100" s="83"/>
      <c r="O100" s="83"/>
      <c r="P100" s="35" t="str">
        <f t="shared" si="0"/>
        <v/>
      </c>
    </row>
    <row r="101" spans="1:16" ht="14.5">
      <c r="A101" s="84" t="s">
        <v>195</v>
      </c>
      <c r="B101" s="83" t="s">
        <v>213</v>
      </c>
      <c r="C101" s="83" t="s">
        <v>169</v>
      </c>
      <c r="D101" s="83"/>
      <c r="E101" s="83"/>
      <c r="F101" s="83"/>
      <c r="G101" s="83"/>
      <c r="H101" s="83"/>
      <c r="I101" s="85">
        <v>1.04</v>
      </c>
      <c r="J101" s="83"/>
      <c r="K101" s="83"/>
      <c r="L101" s="83"/>
      <c r="M101" s="85">
        <v>0.73</v>
      </c>
      <c r="N101" s="83"/>
      <c r="O101" s="85">
        <v>2</v>
      </c>
      <c r="P101" s="35">
        <f t="shared" si="0"/>
        <v>2</v>
      </c>
    </row>
    <row r="102" spans="1:16" ht="14.5">
      <c r="A102" s="84" t="s">
        <v>195</v>
      </c>
      <c r="B102" s="83" t="s">
        <v>213</v>
      </c>
      <c r="C102" s="83" t="s">
        <v>156</v>
      </c>
      <c r="D102" s="83"/>
      <c r="E102" s="83"/>
      <c r="F102" s="83"/>
      <c r="G102" s="83"/>
      <c r="H102" s="83"/>
      <c r="I102" s="85">
        <v>0</v>
      </c>
      <c r="J102" s="83"/>
      <c r="K102" s="83"/>
      <c r="L102" s="85">
        <v>0.1</v>
      </c>
      <c r="M102" s="83"/>
      <c r="N102" s="83"/>
      <c r="O102" s="85">
        <v>370</v>
      </c>
      <c r="P102" s="35">
        <f t="shared" si="0"/>
        <v>370</v>
      </c>
    </row>
    <row r="103" spans="1:16" ht="14.5">
      <c r="A103" s="84" t="s">
        <v>195</v>
      </c>
      <c r="B103" s="83" t="s">
        <v>213</v>
      </c>
      <c r="C103" s="83" t="s">
        <v>157</v>
      </c>
      <c r="D103" s="83"/>
      <c r="E103" s="83"/>
      <c r="F103" s="83"/>
      <c r="G103" s="83"/>
      <c r="H103" s="83"/>
      <c r="I103" s="83"/>
      <c r="J103" s="83"/>
      <c r="K103" s="83"/>
      <c r="L103" s="83"/>
      <c r="M103" s="83"/>
      <c r="N103" s="85">
        <v>247</v>
      </c>
      <c r="O103" s="85">
        <v>91</v>
      </c>
      <c r="P103" s="35">
        <f t="shared" si="0"/>
        <v>169</v>
      </c>
    </row>
    <row r="104" spans="1:16" ht="14.5">
      <c r="A104" s="84" t="s">
        <v>195</v>
      </c>
      <c r="B104" s="83" t="s">
        <v>213</v>
      </c>
      <c r="C104" s="83" t="s">
        <v>153</v>
      </c>
      <c r="D104" s="83"/>
      <c r="E104" s="83"/>
      <c r="F104" s="83"/>
      <c r="G104" s="83"/>
      <c r="H104" s="83"/>
      <c r="I104" s="83"/>
      <c r="J104" s="83"/>
      <c r="K104" s="83"/>
      <c r="L104" s="83"/>
      <c r="M104" s="83"/>
      <c r="N104" s="85">
        <v>342</v>
      </c>
      <c r="O104" s="85">
        <v>369</v>
      </c>
      <c r="P104" s="35">
        <f t="shared" si="0"/>
        <v>355.5</v>
      </c>
    </row>
    <row r="105" spans="1:16" ht="14.5">
      <c r="A105" s="84" t="s">
        <v>195</v>
      </c>
      <c r="B105" s="83" t="s">
        <v>213</v>
      </c>
      <c r="C105" s="83" t="s">
        <v>63</v>
      </c>
      <c r="D105" s="85">
        <v>0</v>
      </c>
      <c r="E105" s="85">
        <v>30050</v>
      </c>
      <c r="F105" s="85">
        <v>25357</v>
      </c>
      <c r="G105" s="85">
        <v>71252</v>
      </c>
      <c r="H105" s="85">
        <v>332105</v>
      </c>
      <c r="I105" s="85">
        <v>497285.6</v>
      </c>
      <c r="J105" s="85">
        <v>418346.1</v>
      </c>
      <c r="K105" s="85">
        <v>342180.2</v>
      </c>
      <c r="L105" s="85">
        <v>66644.679999999993</v>
      </c>
      <c r="M105" s="85">
        <v>44180.72</v>
      </c>
      <c r="N105" s="85">
        <v>167759.57</v>
      </c>
      <c r="O105" s="85">
        <v>203688.6</v>
      </c>
      <c r="P105" s="35">
        <f t="shared" si="0"/>
        <v>185724.08500000002</v>
      </c>
    </row>
    <row r="106" spans="1:16" ht="14.5">
      <c r="A106" s="35" t="s">
        <v>195</v>
      </c>
      <c r="B106" s="83" t="s">
        <v>183</v>
      </c>
      <c r="C106" s="83" t="s">
        <v>63</v>
      </c>
      <c r="M106" s="85">
        <v>0</v>
      </c>
      <c r="N106" s="85">
        <v>0</v>
      </c>
      <c r="O106" s="85">
        <v>6554</v>
      </c>
      <c r="P106" s="35">
        <f t="shared" si="0"/>
        <v>3277</v>
      </c>
    </row>
    <row r="107" spans="1:16" ht="14.5">
      <c r="A107" s="84" t="s">
        <v>195</v>
      </c>
      <c r="B107" s="83" t="s">
        <v>213</v>
      </c>
      <c r="C107" s="83" t="s">
        <v>159</v>
      </c>
      <c r="D107" s="83"/>
      <c r="E107" s="83"/>
      <c r="F107" s="83"/>
      <c r="G107" s="83"/>
      <c r="H107" s="83"/>
      <c r="I107" s="83"/>
      <c r="J107" s="83"/>
      <c r="K107" s="83"/>
      <c r="L107" s="83"/>
      <c r="M107" s="83"/>
      <c r="N107" s="83"/>
      <c r="O107" s="85">
        <v>197</v>
      </c>
      <c r="P107" s="35">
        <f t="shared" si="0"/>
        <v>197</v>
      </c>
    </row>
    <row r="108" spans="1:16" ht="14.5">
      <c r="A108" s="84" t="s">
        <v>195</v>
      </c>
      <c r="B108" s="83" t="s">
        <v>213</v>
      </c>
      <c r="C108" s="83" t="s">
        <v>241</v>
      </c>
      <c r="D108" s="83"/>
      <c r="E108" s="83"/>
      <c r="F108" s="83"/>
      <c r="G108" s="83"/>
      <c r="H108" s="83"/>
      <c r="I108" s="83"/>
      <c r="J108" s="83"/>
      <c r="K108" s="83"/>
      <c r="L108" s="85">
        <v>0.06</v>
      </c>
      <c r="M108" s="83"/>
      <c r="N108" s="83"/>
      <c r="O108" s="83"/>
      <c r="P108" s="35" t="str">
        <f t="shared" si="0"/>
        <v/>
      </c>
    </row>
    <row r="109" spans="1:16" ht="14.5">
      <c r="A109" s="84" t="s">
        <v>195</v>
      </c>
      <c r="B109" s="83" t="s">
        <v>213</v>
      </c>
      <c r="C109" s="83" t="s">
        <v>114</v>
      </c>
      <c r="D109" s="85">
        <v>4416</v>
      </c>
      <c r="E109" s="85">
        <v>69025</v>
      </c>
      <c r="F109" s="85">
        <v>2389</v>
      </c>
      <c r="G109" s="85">
        <v>252</v>
      </c>
      <c r="H109" s="85">
        <v>170</v>
      </c>
      <c r="I109" s="85">
        <v>8054.69</v>
      </c>
      <c r="J109" s="85">
        <v>5327</v>
      </c>
      <c r="K109" s="85">
        <v>0</v>
      </c>
      <c r="L109" s="83"/>
      <c r="M109" s="85">
        <v>128</v>
      </c>
      <c r="N109" s="85">
        <v>28853.32</v>
      </c>
      <c r="O109" s="85">
        <v>14502</v>
      </c>
      <c r="P109" s="35">
        <f t="shared" si="0"/>
        <v>21677.66</v>
      </c>
    </row>
    <row r="110" spans="1:16" ht="14.5">
      <c r="A110" s="84" t="s">
        <v>195</v>
      </c>
      <c r="B110" s="83" t="s">
        <v>213</v>
      </c>
      <c r="C110" s="83" t="s">
        <v>242</v>
      </c>
      <c r="D110" s="83"/>
      <c r="E110" s="85">
        <v>215</v>
      </c>
      <c r="F110" s="85">
        <v>627</v>
      </c>
      <c r="G110" s="85">
        <v>1035</v>
      </c>
      <c r="H110" s="83"/>
      <c r="I110" s="83"/>
      <c r="J110" s="83"/>
      <c r="K110" s="83"/>
      <c r="L110" s="83"/>
      <c r="M110" s="83"/>
      <c r="N110" s="83"/>
      <c r="O110" s="83"/>
      <c r="P110" s="35" t="str">
        <f t="shared" si="0"/>
        <v/>
      </c>
    </row>
    <row r="111" spans="1:16" ht="14.5">
      <c r="A111" s="84" t="s">
        <v>195</v>
      </c>
      <c r="B111" s="83" t="s">
        <v>213</v>
      </c>
      <c r="C111" s="83" t="s">
        <v>110</v>
      </c>
      <c r="D111" s="83"/>
      <c r="E111" s="85">
        <v>11680</v>
      </c>
      <c r="F111" s="85">
        <v>21559</v>
      </c>
      <c r="G111" s="85">
        <v>114978</v>
      </c>
      <c r="H111" s="85">
        <v>518039</v>
      </c>
      <c r="I111" s="85">
        <v>337473.74</v>
      </c>
      <c r="J111" s="85">
        <v>597627.68999999994</v>
      </c>
      <c r="K111" s="85">
        <v>40686.160000000003</v>
      </c>
      <c r="L111" s="85">
        <v>309.07</v>
      </c>
      <c r="M111" s="85">
        <v>2.1</v>
      </c>
      <c r="N111" s="85">
        <v>13249.95</v>
      </c>
      <c r="O111" s="85">
        <v>32024.01</v>
      </c>
      <c r="P111" s="35">
        <f t="shared" si="0"/>
        <v>22636.98</v>
      </c>
    </row>
    <row r="112" spans="1:16" ht="14.5">
      <c r="A112" s="84" t="s">
        <v>195</v>
      </c>
      <c r="B112" s="83" t="s">
        <v>213</v>
      </c>
      <c r="C112" s="83" t="s">
        <v>121</v>
      </c>
      <c r="D112" s="85">
        <v>1300</v>
      </c>
      <c r="E112" s="85">
        <v>34279</v>
      </c>
      <c r="F112" s="85">
        <v>52421</v>
      </c>
      <c r="G112" s="85">
        <v>93989</v>
      </c>
      <c r="H112" s="85">
        <v>119997</v>
      </c>
      <c r="I112" s="85">
        <v>59509</v>
      </c>
      <c r="J112" s="85">
        <v>72390</v>
      </c>
      <c r="K112" s="85">
        <v>93786</v>
      </c>
      <c r="L112" s="85">
        <v>206469</v>
      </c>
      <c r="M112" s="85">
        <v>111423</v>
      </c>
      <c r="N112" s="85">
        <v>7761.36</v>
      </c>
      <c r="O112" s="85">
        <v>68284.639999999999</v>
      </c>
      <c r="P112" s="35">
        <f t="shared" si="0"/>
        <v>38023</v>
      </c>
    </row>
    <row r="113" spans="3:3" ht="14">
      <c r="C113" s="86" t="s">
        <v>58</v>
      </c>
    </row>
  </sheetData>
  <autoFilter ref="A2:P113" xr:uid="{00000000-0009-0000-0000-000004000000}">
    <sortState xmlns:xlrd2="http://schemas.microsoft.com/office/spreadsheetml/2017/richdata2" ref="A2:P113">
      <sortCondition ref="C2:C113"/>
    </sortState>
  </autoFilter>
  <conditionalFormatting sqref="C113">
    <cfRule type="expression" dxfId="20" priority="1">
      <formula>$E113="Group Target"</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113"/>
  <sheetViews>
    <sheetView workbookViewId="0"/>
  </sheetViews>
  <sheetFormatPr defaultColWidth="12.6328125" defaultRowHeight="15.75" customHeight="1"/>
  <cols>
    <col min="2" max="2" width="12.7265625" customWidth="1"/>
    <col min="3" max="3" width="34.6328125" customWidth="1"/>
  </cols>
  <sheetData>
    <row r="1" spans="1:7" ht="15.75" customHeight="1">
      <c r="A1" s="83" t="s">
        <v>243</v>
      </c>
      <c r="B1" s="83"/>
      <c r="C1" s="83"/>
    </row>
    <row r="2" spans="1:7" ht="15.75" customHeight="1">
      <c r="A2" s="83" t="s">
        <v>1</v>
      </c>
      <c r="B2" s="83" t="s">
        <v>244</v>
      </c>
      <c r="C2" s="83" t="s">
        <v>207</v>
      </c>
      <c r="D2" s="83" t="s">
        <v>208</v>
      </c>
      <c r="E2" s="83" t="s">
        <v>209</v>
      </c>
      <c r="F2" s="83" t="s">
        <v>210</v>
      </c>
      <c r="G2" s="83" t="s">
        <v>211</v>
      </c>
    </row>
    <row r="3" spans="1:7" ht="15.75" customHeight="1">
      <c r="A3" s="84" t="s">
        <v>195</v>
      </c>
      <c r="B3" s="83" t="s">
        <v>78</v>
      </c>
      <c r="C3" s="83"/>
      <c r="D3" s="83"/>
      <c r="E3" s="85">
        <v>22761.5</v>
      </c>
      <c r="F3" s="83"/>
      <c r="G3" s="83"/>
    </row>
    <row r="4" spans="1:7" ht="15.75" customHeight="1">
      <c r="A4" s="84" t="s">
        <v>195</v>
      </c>
      <c r="B4" s="83" t="s">
        <v>164</v>
      </c>
      <c r="C4" s="83"/>
      <c r="D4" s="83"/>
      <c r="E4" s="83"/>
      <c r="F4" s="85">
        <v>32</v>
      </c>
      <c r="G4" s="83"/>
    </row>
    <row r="5" spans="1:7" ht="15.75" customHeight="1">
      <c r="A5" s="84" t="s">
        <v>195</v>
      </c>
      <c r="B5" s="83" t="s">
        <v>148</v>
      </c>
      <c r="C5" s="83"/>
      <c r="D5" s="83"/>
      <c r="E5" s="83"/>
      <c r="F5" s="85">
        <v>1421.64</v>
      </c>
      <c r="G5" s="85">
        <v>1819</v>
      </c>
    </row>
    <row r="6" spans="1:7" ht="15.75" customHeight="1">
      <c r="A6" s="84" t="s">
        <v>195</v>
      </c>
      <c r="B6" s="83" t="s">
        <v>60</v>
      </c>
      <c r="C6" s="85">
        <v>1414</v>
      </c>
      <c r="D6" s="85">
        <v>63747.98</v>
      </c>
      <c r="E6" s="85">
        <v>112002.2</v>
      </c>
      <c r="F6" s="85">
        <v>235152.8</v>
      </c>
      <c r="G6" s="85">
        <v>47205.13</v>
      </c>
    </row>
    <row r="7" spans="1:7" ht="15.75" customHeight="1">
      <c r="A7" s="84" t="s">
        <v>195</v>
      </c>
      <c r="B7" s="83" t="s">
        <v>214</v>
      </c>
      <c r="C7" s="83"/>
      <c r="D7" s="85">
        <v>13.7</v>
      </c>
      <c r="E7" s="85">
        <v>0.37</v>
      </c>
      <c r="F7" s="83"/>
      <c r="G7" s="83"/>
    </row>
    <row r="8" spans="1:7" ht="15.75" customHeight="1">
      <c r="A8" s="35" t="s">
        <v>195</v>
      </c>
      <c r="B8" s="83" t="s">
        <v>163</v>
      </c>
      <c r="C8" s="83"/>
      <c r="D8" s="83"/>
      <c r="E8" s="83"/>
      <c r="F8" s="85">
        <v>21</v>
      </c>
      <c r="G8" s="85">
        <v>13</v>
      </c>
    </row>
    <row r="9" spans="1:7" ht="15.75" customHeight="1">
      <c r="A9" s="84" t="s">
        <v>195</v>
      </c>
      <c r="B9" s="83" t="s">
        <v>215</v>
      </c>
      <c r="C9" s="83"/>
      <c r="D9" s="85">
        <v>0.01</v>
      </c>
      <c r="E9" s="83"/>
      <c r="F9" s="83"/>
      <c r="G9" s="83"/>
    </row>
    <row r="10" spans="1:7" ht="15.75" customHeight="1">
      <c r="A10" s="84" t="s">
        <v>195</v>
      </c>
      <c r="B10" s="83" t="s">
        <v>40</v>
      </c>
      <c r="C10" s="85">
        <v>176071</v>
      </c>
      <c r="D10" s="85">
        <v>513751.6</v>
      </c>
      <c r="E10" s="85">
        <v>946098.7</v>
      </c>
      <c r="F10" s="85">
        <v>1069549</v>
      </c>
      <c r="G10" s="85">
        <v>2147864</v>
      </c>
    </row>
    <row r="11" spans="1:7" ht="15.75" customHeight="1">
      <c r="A11" s="84" t="s">
        <v>195</v>
      </c>
      <c r="B11" s="83" t="s">
        <v>143</v>
      </c>
      <c r="C11" s="83"/>
      <c r="D11" s="83"/>
      <c r="E11" s="85">
        <v>7787</v>
      </c>
      <c r="F11" s="85">
        <v>10096</v>
      </c>
      <c r="G11" s="85">
        <v>27709</v>
      </c>
    </row>
    <row r="12" spans="1:7" ht="15.75" customHeight="1">
      <c r="A12" s="84" t="s">
        <v>195</v>
      </c>
      <c r="B12" s="83" t="s">
        <v>116</v>
      </c>
      <c r="C12" s="83"/>
      <c r="D12" s="83"/>
      <c r="E12" s="85">
        <v>4704</v>
      </c>
      <c r="F12" s="85">
        <v>7405</v>
      </c>
      <c r="G12" s="85">
        <v>3239</v>
      </c>
    </row>
    <row r="13" spans="1:7" ht="15.75" customHeight="1">
      <c r="A13" s="35" t="s">
        <v>195</v>
      </c>
      <c r="B13" s="83" t="s">
        <v>150</v>
      </c>
      <c r="C13" s="83"/>
      <c r="D13" s="85">
        <v>6170</v>
      </c>
      <c r="E13" s="85">
        <v>6231</v>
      </c>
      <c r="F13" s="85">
        <v>816</v>
      </c>
      <c r="G13" s="85">
        <v>90</v>
      </c>
    </row>
    <row r="14" spans="1:7" ht="15.75" customHeight="1">
      <c r="A14" s="84" t="s">
        <v>195</v>
      </c>
      <c r="B14" s="83" t="s">
        <v>125</v>
      </c>
      <c r="C14" s="83"/>
      <c r="D14" s="85">
        <v>19810.7</v>
      </c>
      <c r="E14" s="85">
        <v>950</v>
      </c>
      <c r="F14" s="85">
        <v>714.9</v>
      </c>
      <c r="G14" s="85">
        <v>893.9</v>
      </c>
    </row>
    <row r="15" spans="1:7" ht="15.75" customHeight="1">
      <c r="A15" s="84" t="s">
        <v>195</v>
      </c>
      <c r="B15" s="83" t="s">
        <v>216</v>
      </c>
      <c r="C15" s="83"/>
      <c r="D15" s="85">
        <v>0.17</v>
      </c>
      <c r="E15" s="85">
        <v>0.33</v>
      </c>
      <c r="F15" s="83"/>
      <c r="G15" s="83"/>
    </row>
    <row r="16" spans="1:7" ht="15.75" customHeight="1">
      <c r="A16" s="84" t="s">
        <v>195</v>
      </c>
      <c r="B16" s="83" t="s">
        <v>154</v>
      </c>
      <c r="C16" s="83"/>
      <c r="D16" s="83"/>
      <c r="E16" s="83"/>
      <c r="F16" s="85">
        <v>56</v>
      </c>
      <c r="G16" s="85">
        <v>470</v>
      </c>
    </row>
    <row r="17" spans="1:7" ht="15.75" customHeight="1">
      <c r="A17" s="35" t="s">
        <v>195</v>
      </c>
      <c r="B17" s="83" t="s">
        <v>158</v>
      </c>
      <c r="C17" s="83"/>
      <c r="D17" s="83"/>
      <c r="E17" s="83"/>
      <c r="F17" s="85">
        <v>50</v>
      </c>
      <c r="G17" s="85">
        <v>255</v>
      </c>
    </row>
    <row r="18" spans="1:7" ht="15.75" customHeight="1">
      <c r="A18" s="84" t="s">
        <v>195</v>
      </c>
      <c r="B18" s="83" t="s">
        <v>108</v>
      </c>
      <c r="C18" s="83"/>
      <c r="D18" s="83"/>
      <c r="E18" s="83"/>
      <c r="F18" s="85">
        <v>1296</v>
      </c>
      <c r="G18" s="85">
        <v>135275.6</v>
      </c>
    </row>
    <row r="19" spans="1:7" ht="15.75" customHeight="1">
      <c r="A19" s="84" t="s">
        <v>195</v>
      </c>
      <c r="B19" s="83" t="s">
        <v>168</v>
      </c>
      <c r="C19" s="83"/>
      <c r="D19" s="83"/>
      <c r="E19" s="83"/>
      <c r="F19" s="85">
        <v>5</v>
      </c>
      <c r="G19" s="83"/>
    </row>
    <row r="20" spans="1:7" ht="15.75" customHeight="1">
      <c r="A20" s="84" t="s">
        <v>195</v>
      </c>
      <c r="B20" s="83" t="s">
        <v>89</v>
      </c>
      <c r="C20" s="85">
        <v>66973.25</v>
      </c>
      <c r="D20" s="85">
        <v>57139.19</v>
      </c>
      <c r="E20" s="85">
        <v>125944.7</v>
      </c>
      <c r="F20" s="85">
        <v>43705.49</v>
      </c>
      <c r="G20" s="85">
        <v>40634.61</v>
      </c>
    </row>
    <row r="21" spans="1:7" ht="15.75" customHeight="1">
      <c r="A21" s="84" t="s">
        <v>195</v>
      </c>
      <c r="B21" s="83" t="s">
        <v>219</v>
      </c>
      <c r="C21" s="83"/>
      <c r="D21" s="85">
        <v>0.04</v>
      </c>
      <c r="E21" s="83"/>
      <c r="F21" s="83"/>
      <c r="G21" s="83"/>
    </row>
    <row r="22" spans="1:7" ht="14.5">
      <c r="A22" s="84" t="s">
        <v>195</v>
      </c>
      <c r="B22" s="83" t="s">
        <v>139</v>
      </c>
      <c r="C22" s="83"/>
      <c r="D22" s="85">
        <v>5782.76</v>
      </c>
      <c r="E22" s="85">
        <v>4961</v>
      </c>
      <c r="F22" s="85">
        <v>9040</v>
      </c>
      <c r="G22" s="85">
        <v>31905</v>
      </c>
    </row>
    <row r="23" spans="1:7" ht="14.5">
      <c r="A23" s="35" t="s">
        <v>195</v>
      </c>
      <c r="B23" s="83" t="s">
        <v>166</v>
      </c>
      <c r="C23" s="83"/>
      <c r="D23" s="83"/>
      <c r="E23" s="83"/>
      <c r="F23" s="85">
        <v>16</v>
      </c>
      <c r="G23" s="83"/>
    </row>
    <row r="24" spans="1:7" ht="14.5">
      <c r="A24" s="84" t="s">
        <v>195</v>
      </c>
      <c r="B24" s="83" t="s">
        <v>167</v>
      </c>
      <c r="C24" s="83"/>
      <c r="D24" s="83"/>
      <c r="E24" s="83"/>
      <c r="F24" s="85">
        <v>7</v>
      </c>
      <c r="G24" s="85">
        <v>7</v>
      </c>
    </row>
    <row r="25" spans="1:7" ht="14.5">
      <c r="A25" s="84" t="s">
        <v>195</v>
      </c>
      <c r="B25" s="83" t="s">
        <v>82</v>
      </c>
      <c r="C25" s="85">
        <v>13480</v>
      </c>
      <c r="D25" s="85">
        <v>72315.600000000006</v>
      </c>
      <c r="E25" s="85">
        <v>177543.7</v>
      </c>
      <c r="F25" s="85">
        <v>130401.1</v>
      </c>
      <c r="G25" s="85">
        <v>39470.550000000003</v>
      </c>
    </row>
    <row r="26" spans="1:7" ht="14.5">
      <c r="A26" s="84" t="s">
        <v>195</v>
      </c>
      <c r="B26" s="83" t="s">
        <v>222</v>
      </c>
      <c r="C26" s="83"/>
      <c r="D26" s="85">
        <v>0.02</v>
      </c>
      <c r="E26" s="83"/>
      <c r="F26" s="83"/>
      <c r="G26" s="83"/>
    </row>
    <row r="27" spans="1:7" ht="14.5">
      <c r="A27" s="35" t="s">
        <v>195</v>
      </c>
      <c r="B27" s="83" t="s">
        <v>223</v>
      </c>
      <c r="C27" s="83"/>
      <c r="D27" s="85">
        <v>1.1000000000000001</v>
      </c>
      <c r="E27" s="85">
        <v>0.59</v>
      </c>
      <c r="F27" s="83"/>
      <c r="G27" s="83"/>
    </row>
    <row r="28" spans="1:7" ht="14.5">
      <c r="A28" s="84" t="s">
        <v>195</v>
      </c>
      <c r="B28" s="83" t="s">
        <v>146</v>
      </c>
      <c r="C28" s="83"/>
      <c r="D28" s="85">
        <v>19737</v>
      </c>
      <c r="E28" s="85">
        <v>34741.39</v>
      </c>
      <c r="F28" s="83"/>
      <c r="G28" s="83"/>
    </row>
    <row r="29" spans="1:7" ht="14.5">
      <c r="A29" s="35" t="s">
        <v>195</v>
      </c>
      <c r="B29" s="83" t="s">
        <v>47</v>
      </c>
      <c r="C29" s="83"/>
      <c r="D29" s="85">
        <v>59634</v>
      </c>
      <c r="E29" s="85">
        <v>12871.33</v>
      </c>
      <c r="F29" s="85">
        <v>1831960</v>
      </c>
      <c r="G29" s="85">
        <v>407872.9</v>
      </c>
    </row>
    <row r="30" spans="1:7" ht="14.5">
      <c r="A30" s="84" t="s">
        <v>195</v>
      </c>
      <c r="B30" s="83" t="s">
        <v>98</v>
      </c>
      <c r="C30" s="85">
        <v>6235.34</v>
      </c>
      <c r="D30" s="85">
        <v>11718.58</v>
      </c>
      <c r="E30" s="85">
        <v>12771.03</v>
      </c>
      <c r="F30" s="85">
        <v>19669.740000000002</v>
      </c>
      <c r="G30" s="85">
        <v>23046.21</v>
      </c>
    </row>
    <row r="31" spans="1:7" ht="14.5">
      <c r="A31" s="35" t="s">
        <v>195</v>
      </c>
      <c r="B31" s="83" t="s">
        <v>224</v>
      </c>
      <c r="C31" s="83"/>
      <c r="D31" s="85">
        <v>0.03</v>
      </c>
      <c r="E31" s="85">
        <v>0.02</v>
      </c>
      <c r="F31" s="83"/>
      <c r="G31" s="83"/>
    </row>
    <row r="32" spans="1:7" ht="14.5">
      <c r="A32" s="84" t="s">
        <v>195</v>
      </c>
      <c r="B32" s="83" t="s">
        <v>119</v>
      </c>
      <c r="C32" s="83"/>
      <c r="D32" s="85">
        <v>992.42</v>
      </c>
      <c r="E32" s="85">
        <v>1991.86</v>
      </c>
      <c r="F32" s="85">
        <v>831.66</v>
      </c>
      <c r="G32" s="85">
        <v>119</v>
      </c>
    </row>
    <row r="33" spans="1:7" ht="14.5">
      <c r="A33" s="84" t="s">
        <v>195</v>
      </c>
      <c r="B33" s="83" t="s">
        <v>94</v>
      </c>
      <c r="C33" s="83"/>
      <c r="D33" s="83"/>
      <c r="E33" s="85">
        <v>7682.9</v>
      </c>
      <c r="F33" s="85">
        <v>9087.9</v>
      </c>
      <c r="G33" s="85">
        <v>17884</v>
      </c>
    </row>
    <row r="34" spans="1:7" ht="14.5">
      <c r="A34" s="84" t="s">
        <v>195</v>
      </c>
      <c r="B34" s="83" t="s">
        <v>149</v>
      </c>
      <c r="C34" s="83"/>
      <c r="D34" s="83"/>
      <c r="E34" s="83"/>
      <c r="F34" s="85">
        <v>503</v>
      </c>
      <c r="G34" s="85">
        <v>1466</v>
      </c>
    </row>
    <row r="35" spans="1:7" ht="14.5">
      <c r="A35" s="35" t="s">
        <v>195</v>
      </c>
      <c r="B35" s="83" t="s">
        <v>226</v>
      </c>
      <c r="C35" s="83"/>
      <c r="D35" s="85">
        <v>929</v>
      </c>
      <c r="E35" s="85">
        <v>478</v>
      </c>
      <c r="F35" s="83"/>
      <c r="G35" s="83"/>
    </row>
    <row r="36" spans="1:7" ht="14.5">
      <c r="A36" s="84" t="s">
        <v>195</v>
      </c>
      <c r="B36" s="83" t="s">
        <v>44</v>
      </c>
      <c r="C36" s="83"/>
      <c r="D36" s="83"/>
      <c r="E36" s="85">
        <v>422534</v>
      </c>
      <c r="F36" s="85">
        <v>540222</v>
      </c>
      <c r="G36" s="85">
        <v>706927</v>
      </c>
    </row>
    <row r="37" spans="1:7" ht="14.5">
      <c r="A37" s="84" t="s">
        <v>195</v>
      </c>
      <c r="B37" s="83" t="s">
        <v>227</v>
      </c>
      <c r="C37" s="83"/>
      <c r="D37" s="85">
        <v>0.42</v>
      </c>
      <c r="E37" s="85">
        <v>0.11</v>
      </c>
      <c r="F37" s="83"/>
      <c r="G37" s="83"/>
    </row>
    <row r="38" spans="1:7" ht="14.5">
      <c r="A38" s="84" t="s">
        <v>195</v>
      </c>
      <c r="B38" s="83" t="s">
        <v>71</v>
      </c>
      <c r="C38" s="85">
        <v>4825</v>
      </c>
      <c r="D38" s="85">
        <v>18961</v>
      </c>
      <c r="E38" s="85">
        <v>80243.95</v>
      </c>
      <c r="F38" s="85">
        <v>52038.35</v>
      </c>
      <c r="G38" s="85">
        <v>77282.09</v>
      </c>
    </row>
    <row r="39" spans="1:7" ht="14.5">
      <c r="A39" s="35" t="s">
        <v>195</v>
      </c>
      <c r="B39" s="83" t="s">
        <v>230</v>
      </c>
      <c r="C39" s="83"/>
      <c r="D39" s="85">
        <v>0.02</v>
      </c>
      <c r="E39" s="85">
        <v>0.05</v>
      </c>
      <c r="F39" s="83"/>
      <c r="G39" s="83"/>
    </row>
    <row r="40" spans="1:7" ht="14.5">
      <c r="A40" s="84" t="s">
        <v>195</v>
      </c>
      <c r="B40" s="83" t="s">
        <v>122</v>
      </c>
      <c r="C40" s="83"/>
      <c r="D40" s="83"/>
      <c r="E40" s="83"/>
      <c r="F40" s="83"/>
      <c r="G40" s="85">
        <v>929</v>
      </c>
    </row>
    <row r="41" spans="1:7" ht="14.5">
      <c r="A41" s="35" t="s">
        <v>195</v>
      </c>
      <c r="B41" s="83" t="s">
        <v>132</v>
      </c>
      <c r="C41" s="83"/>
      <c r="D41" s="85">
        <v>0.2</v>
      </c>
      <c r="E41" s="85">
        <v>0.13</v>
      </c>
      <c r="F41" s="85">
        <v>204</v>
      </c>
      <c r="G41" s="85">
        <v>22844</v>
      </c>
    </row>
    <row r="42" spans="1:7" ht="14.5">
      <c r="A42" s="84" t="s">
        <v>195</v>
      </c>
      <c r="B42" s="83" t="s">
        <v>102</v>
      </c>
      <c r="C42" s="83"/>
      <c r="D42" s="85">
        <v>23314.6</v>
      </c>
      <c r="E42" s="85">
        <v>20617.009999999998</v>
      </c>
      <c r="F42" s="85">
        <v>27333.29</v>
      </c>
      <c r="G42" s="85">
        <v>19756.03</v>
      </c>
    </row>
    <row r="43" spans="1:7" ht="14.5">
      <c r="A43" s="35" t="s">
        <v>195</v>
      </c>
      <c r="B43" s="83" t="s">
        <v>103</v>
      </c>
      <c r="C43" s="83"/>
      <c r="D43" s="85">
        <v>108767.4</v>
      </c>
      <c r="E43" s="85">
        <v>96289.05</v>
      </c>
      <c r="F43" s="85">
        <v>720</v>
      </c>
      <c r="G43" s="85">
        <v>58088.2</v>
      </c>
    </row>
    <row r="44" spans="1:7" ht="14.5">
      <c r="A44" s="84" t="s">
        <v>195</v>
      </c>
      <c r="B44" s="83" t="s">
        <v>160</v>
      </c>
      <c r="C44" s="83"/>
      <c r="D44" s="83"/>
      <c r="E44" s="83"/>
      <c r="F44" s="85">
        <v>49</v>
      </c>
      <c r="G44" s="85">
        <v>50</v>
      </c>
    </row>
    <row r="45" spans="1:7" ht="14.5">
      <c r="A45" s="35" t="s">
        <v>195</v>
      </c>
      <c r="B45" s="83" t="s">
        <v>145</v>
      </c>
      <c r="C45" s="83"/>
      <c r="D45" s="83"/>
      <c r="E45" s="83"/>
      <c r="F45" s="85">
        <v>19</v>
      </c>
      <c r="G45" s="85">
        <v>11</v>
      </c>
    </row>
    <row r="46" spans="1:7" ht="14.5">
      <c r="A46" s="84" t="s">
        <v>195</v>
      </c>
      <c r="B46" s="83" t="s">
        <v>147</v>
      </c>
      <c r="C46" s="83"/>
      <c r="D46" s="83"/>
      <c r="E46" s="83"/>
      <c r="F46" s="85">
        <v>23815</v>
      </c>
      <c r="G46" s="85">
        <v>5695</v>
      </c>
    </row>
    <row r="47" spans="1:7" ht="14.5">
      <c r="A47" s="35" t="s">
        <v>195</v>
      </c>
      <c r="B47" s="83" t="s">
        <v>165</v>
      </c>
      <c r="C47" s="83"/>
      <c r="D47" s="83"/>
      <c r="E47" s="83"/>
      <c r="F47" s="85">
        <v>17</v>
      </c>
      <c r="G47" s="85">
        <v>7</v>
      </c>
    </row>
    <row r="48" spans="1:7" ht="14.5">
      <c r="A48" s="84" t="s">
        <v>195</v>
      </c>
      <c r="B48" s="83" t="s">
        <v>67</v>
      </c>
      <c r="C48" s="83"/>
      <c r="D48" s="85">
        <v>145683.70000000001</v>
      </c>
      <c r="E48" s="85">
        <v>504573.2</v>
      </c>
      <c r="F48" s="85">
        <v>213053.6</v>
      </c>
      <c r="G48" s="85">
        <v>99076</v>
      </c>
    </row>
    <row r="49" spans="1:7" ht="14.5">
      <c r="A49" s="35" t="s">
        <v>195</v>
      </c>
      <c r="B49" s="83" t="s">
        <v>232</v>
      </c>
      <c r="C49" s="83"/>
      <c r="D49" s="85">
        <v>0.06</v>
      </c>
      <c r="E49" s="85">
        <v>13.5</v>
      </c>
      <c r="F49" s="83"/>
      <c r="G49" s="83"/>
    </row>
    <row r="50" spans="1:7" ht="14.5">
      <c r="A50" s="84" t="s">
        <v>195</v>
      </c>
      <c r="B50" s="83" t="s">
        <v>73</v>
      </c>
      <c r="C50" s="83"/>
      <c r="D50" s="85">
        <v>76902.31</v>
      </c>
      <c r="E50" s="85">
        <v>66839</v>
      </c>
      <c r="F50" s="85">
        <v>133585</v>
      </c>
      <c r="G50" s="85">
        <v>131365</v>
      </c>
    </row>
    <row r="51" spans="1:7" ht="14.5">
      <c r="A51" s="84" t="s">
        <v>195</v>
      </c>
      <c r="B51" s="83" t="s">
        <v>87</v>
      </c>
      <c r="C51" s="83"/>
      <c r="D51" s="85">
        <v>0</v>
      </c>
      <c r="E51" s="85">
        <v>9719.14</v>
      </c>
      <c r="F51" s="85">
        <v>52933</v>
      </c>
      <c r="G51" s="85">
        <v>104027</v>
      </c>
    </row>
    <row r="52" spans="1:7" ht="14.5">
      <c r="A52" s="35" t="s">
        <v>195</v>
      </c>
      <c r="B52" s="83" t="s">
        <v>51</v>
      </c>
      <c r="C52" s="83"/>
      <c r="D52" s="85">
        <v>2496823</v>
      </c>
      <c r="E52" s="85">
        <v>21107</v>
      </c>
      <c r="F52" s="85">
        <v>216718.4</v>
      </c>
      <c r="G52" s="85">
        <v>1109905</v>
      </c>
    </row>
    <row r="53" spans="1:7" ht="14.5">
      <c r="A53" s="84" t="s">
        <v>195</v>
      </c>
      <c r="B53" s="83" t="s">
        <v>189</v>
      </c>
      <c r="C53" s="83"/>
      <c r="D53" s="85">
        <v>206972</v>
      </c>
      <c r="E53" s="83"/>
      <c r="F53" s="83"/>
      <c r="G53" s="83"/>
    </row>
    <row r="54" spans="1:7" ht="14.5">
      <c r="A54" s="84" t="s">
        <v>195</v>
      </c>
      <c r="B54" s="83" t="s">
        <v>137</v>
      </c>
      <c r="C54" s="83"/>
      <c r="D54" s="83"/>
      <c r="E54" s="85">
        <v>20501.099999999999</v>
      </c>
      <c r="F54" s="85">
        <v>7223</v>
      </c>
      <c r="G54" s="85">
        <v>5987</v>
      </c>
    </row>
    <row r="55" spans="1:7" ht="14.5">
      <c r="A55" s="84" t="s">
        <v>195</v>
      </c>
      <c r="B55" s="83" t="s">
        <v>234</v>
      </c>
      <c r="C55" s="83"/>
      <c r="D55" s="85">
        <v>7.83</v>
      </c>
      <c r="E55" s="85">
        <v>12.03</v>
      </c>
      <c r="F55" s="83"/>
      <c r="G55" s="83"/>
    </row>
    <row r="56" spans="1:7" ht="14.5">
      <c r="A56" s="35" t="s">
        <v>195</v>
      </c>
      <c r="B56" s="83" t="s">
        <v>235</v>
      </c>
      <c r="C56" s="83"/>
      <c r="D56" s="85">
        <v>100</v>
      </c>
      <c r="E56" s="85">
        <v>0.05</v>
      </c>
      <c r="F56" s="83"/>
      <c r="G56" s="83"/>
    </row>
    <row r="57" spans="1:7" ht="14.5">
      <c r="A57" s="84" t="s">
        <v>195</v>
      </c>
      <c r="B57" s="83" t="s">
        <v>152</v>
      </c>
      <c r="C57" s="83"/>
      <c r="D57" s="83"/>
      <c r="E57" s="83"/>
      <c r="F57" s="85">
        <v>10</v>
      </c>
      <c r="G57" s="85">
        <v>871</v>
      </c>
    </row>
    <row r="58" spans="1:7" ht="14.5">
      <c r="A58" s="84" t="s">
        <v>195</v>
      </c>
      <c r="B58" s="83" t="s">
        <v>84</v>
      </c>
      <c r="C58" s="83"/>
      <c r="D58" s="85">
        <v>75620.13</v>
      </c>
      <c r="E58" s="85">
        <v>103229.2</v>
      </c>
      <c r="F58" s="85">
        <v>113833.8</v>
      </c>
      <c r="G58" s="85">
        <v>36028.31</v>
      </c>
    </row>
    <row r="59" spans="1:7" ht="14.5">
      <c r="A59" s="84" t="s">
        <v>195</v>
      </c>
      <c r="B59" s="83" t="s">
        <v>105</v>
      </c>
      <c r="C59" s="85">
        <v>69463</v>
      </c>
      <c r="D59" s="85">
        <v>55762</v>
      </c>
      <c r="E59" s="85">
        <v>85228</v>
      </c>
      <c r="F59" s="85">
        <v>24894.34</v>
      </c>
      <c r="G59" s="85">
        <v>79496</v>
      </c>
    </row>
    <row r="60" spans="1:7" ht="14.5">
      <c r="A60" s="84" t="s">
        <v>195</v>
      </c>
      <c r="B60" s="83" t="s">
        <v>92</v>
      </c>
      <c r="C60" s="85">
        <v>1852.3</v>
      </c>
      <c r="D60" s="85">
        <v>7967.54</v>
      </c>
      <c r="E60" s="85">
        <v>16637.650000000001</v>
      </c>
      <c r="F60" s="85">
        <v>40751.47</v>
      </c>
      <c r="G60" s="85">
        <v>22740.74</v>
      </c>
    </row>
    <row r="61" spans="1:7" ht="14.5">
      <c r="A61" s="84" t="s">
        <v>195</v>
      </c>
      <c r="B61" s="83" t="s">
        <v>161</v>
      </c>
      <c r="C61" s="83"/>
      <c r="D61" s="83"/>
      <c r="E61" s="83"/>
      <c r="F61" s="85">
        <v>1</v>
      </c>
      <c r="G61" s="85">
        <v>58</v>
      </c>
    </row>
    <row r="62" spans="1:7" ht="14.5">
      <c r="A62" s="35" t="s">
        <v>195</v>
      </c>
      <c r="B62" s="83" t="s">
        <v>237</v>
      </c>
      <c r="C62" s="83"/>
      <c r="D62" s="85">
        <v>0.04</v>
      </c>
      <c r="E62" s="83"/>
      <c r="F62" s="83"/>
      <c r="G62" s="83"/>
    </row>
    <row r="63" spans="1:7" ht="14.5">
      <c r="A63" s="84" t="s">
        <v>195</v>
      </c>
      <c r="B63" s="83" t="s">
        <v>124</v>
      </c>
      <c r="C63" s="83"/>
      <c r="D63" s="85">
        <v>5241</v>
      </c>
      <c r="E63" s="85">
        <v>7462</v>
      </c>
      <c r="F63" s="85">
        <v>9694</v>
      </c>
      <c r="G63" s="85">
        <v>3637</v>
      </c>
    </row>
    <row r="64" spans="1:7" ht="14.5">
      <c r="A64" s="84" t="s">
        <v>195</v>
      </c>
      <c r="B64" s="83" t="s">
        <v>129</v>
      </c>
      <c r="C64" s="83"/>
      <c r="D64" s="83"/>
      <c r="E64" s="83"/>
      <c r="F64" s="85">
        <v>191</v>
      </c>
      <c r="G64" s="85">
        <v>269</v>
      </c>
    </row>
    <row r="65" spans="1:7" ht="14.5">
      <c r="A65" s="84" t="s">
        <v>195</v>
      </c>
      <c r="B65" s="83" t="s">
        <v>239</v>
      </c>
      <c r="C65" s="83"/>
      <c r="D65" s="83"/>
      <c r="E65" s="83"/>
      <c r="F65" s="85">
        <v>10</v>
      </c>
      <c r="G65" s="85">
        <v>7</v>
      </c>
    </row>
    <row r="66" spans="1:7" ht="14.5">
      <c r="A66" s="84" t="s">
        <v>195</v>
      </c>
      <c r="B66" s="83" t="s">
        <v>127</v>
      </c>
      <c r="C66" s="83"/>
      <c r="D66" s="83"/>
      <c r="E66" s="85">
        <v>7558</v>
      </c>
      <c r="F66" s="83"/>
      <c r="G66" s="85">
        <v>7138</v>
      </c>
    </row>
    <row r="67" spans="1:7" ht="14.5">
      <c r="A67" s="84" t="s">
        <v>195</v>
      </c>
      <c r="B67" s="83" t="s">
        <v>56</v>
      </c>
      <c r="C67" s="85">
        <v>38293.9</v>
      </c>
      <c r="D67" s="85">
        <v>488182.3</v>
      </c>
      <c r="E67" s="85">
        <v>258878.3</v>
      </c>
      <c r="F67" s="85">
        <v>591955.80000000005</v>
      </c>
      <c r="G67" s="85">
        <v>286684</v>
      </c>
    </row>
    <row r="68" spans="1:7" ht="14.5">
      <c r="A68" s="84" t="s">
        <v>195</v>
      </c>
      <c r="B68" s="83" t="s">
        <v>142</v>
      </c>
      <c r="C68" s="85">
        <v>582</v>
      </c>
      <c r="D68" s="85">
        <v>455</v>
      </c>
      <c r="E68" s="85">
        <v>400</v>
      </c>
      <c r="F68" s="83"/>
      <c r="G68" s="83"/>
    </row>
    <row r="69" spans="1:7" ht="14.5">
      <c r="A69" s="35" t="s">
        <v>195</v>
      </c>
      <c r="B69" s="83" t="s">
        <v>169</v>
      </c>
      <c r="C69" s="83"/>
      <c r="D69" s="83"/>
      <c r="E69" s="85">
        <v>0.73</v>
      </c>
      <c r="F69" s="83"/>
      <c r="G69" s="85">
        <v>2</v>
      </c>
    </row>
    <row r="70" spans="1:7" ht="14.5">
      <c r="A70" s="84" t="s">
        <v>195</v>
      </c>
      <c r="B70" s="83" t="s">
        <v>156</v>
      </c>
      <c r="C70" s="83"/>
      <c r="D70" s="85">
        <v>0.1</v>
      </c>
      <c r="E70" s="83"/>
      <c r="F70" s="83"/>
      <c r="G70" s="85">
        <v>370</v>
      </c>
    </row>
    <row r="71" spans="1:7" ht="14.5">
      <c r="A71" s="84" t="s">
        <v>195</v>
      </c>
      <c r="B71" s="83" t="s">
        <v>157</v>
      </c>
      <c r="C71" s="83"/>
      <c r="D71" s="83"/>
      <c r="E71" s="83"/>
      <c r="F71" s="85">
        <v>247</v>
      </c>
      <c r="G71" s="85">
        <v>91</v>
      </c>
    </row>
    <row r="72" spans="1:7" ht="14.5">
      <c r="A72" s="84" t="s">
        <v>195</v>
      </c>
      <c r="B72" s="83" t="s">
        <v>153</v>
      </c>
      <c r="C72" s="83"/>
      <c r="D72" s="83"/>
      <c r="E72" s="83"/>
      <c r="F72" s="85">
        <v>342</v>
      </c>
      <c r="G72" s="85">
        <v>369</v>
      </c>
    </row>
    <row r="73" spans="1:7" ht="14.5">
      <c r="A73" s="35" t="s">
        <v>195</v>
      </c>
      <c r="B73" s="83" t="s">
        <v>63</v>
      </c>
      <c r="C73" s="83"/>
      <c r="D73" s="85">
        <v>48551.98</v>
      </c>
      <c r="E73" s="85">
        <v>44180.72</v>
      </c>
      <c r="F73" s="85">
        <v>167759.6</v>
      </c>
      <c r="G73" s="85">
        <v>203688.6</v>
      </c>
    </row>
    <row r="74" spans="1:7" ht="14.5">
      <c r="A74" s="84" t="s">
        <v>195</v>
      </c>
      <c r="B74" s="83" t="s">
        <v>159</v>
      </c>
      <c r="C74" s="83"/>
      <c r="D74" s="83"/>
      <c r="E74" s="83"/>
      <c r="F74" s="83"/>
      <c r="G74" s="85">
        <v>197</v>
      </c>
    </row>
    <row r="75" spans="1:7" ht="14.5">
      <c r="A75" s="84" t="s">
        <v>195</v>
      </c>
      <c r="B75" s="83" t="s">
        <v>241</v>
      </c>
      <c r="C75" s="83"/>
      <c r="D75" s="85">
        <v>0.06</v>
      </c>
      <c r="E75" s="83"/>
      <c r="F75" s="83"/>
      <c r="G75" s="83"/>
    </row>
    <row r="76" spans="1:7" ht="14.5">
      <c r="A76" s="35" t="s">
        <v>195</v>
      </c>
      <c r="B76" s="83" t="s">
        <v>114</v>
      </c>
      <c r="C76" s="83"/>
      <c r="D76" s="83"/>
      <c r="E76" s="85">
        <v>128</v>
      </c>
      <c r="F76" s="85">
        <v>28853.32</v>
      </c>
      <c r="G76" s="85">
        <v>14502</v>
      </c>
    </row>
    <row r="77" spans="1:7" ht="14.5">
      <c r="A77" s="84" t="s">
        <v>195</v>
      </c>
      <c r="B77" s="83" t="s">
        <v>110</v>
      </c>
      <c r="C77" s="83"/>
      <c r="D77" s="85">
        <v>1.07</v>
      </c>
      <c r="E77" s="85">
        <v>2.1</v>
      </c>
      <c r="F77" s="85">
        <v>13249.95</v>
      </c>
      <c r="G77" s="85">
        <v>32024.01</v>
      </c>
    </row>
    <row r="78" spans="1:7" ht="14.5">
      <c r="A78" s="84" t="s">
        <v>195</v>
      </c>
      <c r="B78" s="83" t="s">
        <v>121</v>
      </c>
      <c r="C78" s="83"/>
      <c r="D78" s="85">
        <v>116172</v>
      </c>
      <c r="E78" s="85">
        <v>111423</v>
      </c>
      <c r="F78" s="85">
        <v>7761.36</v>
      </c>
      <c r="G78" s="85">
        <v>68284.639999999999</v>
      </c>
    </row>
    <row r="80" spans="1:7" ht="14.5">
      <c r="A80" s="84"/>
      <c r="B80" s="83"/>
      <c r="C80" s="83"/>
    </row>
    <row r="81" spans="1:3" ht="14.5">
      <c r="A81" s="84"/>
      <c r="B81" s="83"/>
      <c r="C81" s="83"/>
    </row>
    <row r="82" spans="1:3" ht="14.5">
      <c r="A82" s="84"/>
      <c r="B82" s="83"/>
      <c r="C82" s="83"/>
    </row>
    <row r="83" spans="1:3" ht="14.5">
      <c r="B83" s="83"/>
      <c r="C83" s="83"/>
    </row>
    <row r="84" spans="1:3" ht="14.5">
      <c r="A84" s="84"/>
      <c r="B84" s="83"/>
      <c r="C84" s="83"/>
    </row>
    <row r="85" spans="1:3" ht="14.5">
      <c r="B85" s="83"/>
      <c r="C85" s="83"/>
    </row>
    <row r="86" spans="1:3" ht="14.5">
      <c r="A86" s="84"/>
      <c r="B86" s="83"/>
      <c r="C86" s="83"/>
    </row>
    <row r="87" spans="1:3" ht="14.5">
      <c r="A87" s="84"/>
      <c r="B87" s="83"/>
      <c r="C87" s="83"/>
    </row>
    <row r="88" spans="1:3" ht="14.5">
      <c r="A88" s="84"/>
      <c r="B88" s="83"/>
      <c r="C88" s="83"/>
    </row>
    <row r="89" spans="1:3" ht="14.5">
      <c r="B89" s="83"/>
      <c r="C89" s="83"/>
    </row>
    <row r="90" spans="1:3" ht="14.5">
      <c r="A90" s="84"/>
      <c r="B90" s="83"/>
      <c r="C90" s="83"/>
    </row>
    <row r="91" spans="1:3" ht="14.5">
      <c r="A91" s="84"/>
      <c r="B91" s="83"/>
      <c r="C91" s="83"/>
    </row>
    <row r="92" spans="1:3" ht="14.5">
      <c r="A92" s="84"/>
      <c r="B92" s="83"/>
      <c r="C92" s="83"/>
    </row>
    <row r="93" spans="1:3" ht="14.5">
      <c r="A93" s="84"/>
      <c r="B93" s="83"/>
      <c r="C93" s="83"/>
    </row>
    <row r="94" spans="1:3" ht="14.5">
      <c r="B94" s="83"/>
      <c r="C94" s="83"/>
    </row>
    <row r="95" spans="1:3" ht="14.5">
      <c r="A95" s="84"/>
      <c r="B95" s="83"/>
      <c r="C95" s="83"/>
    </row>
    <row r="96" spans="1:3" ht="14.5">
      <c r="A96" s="84"/>
      <c r="B96" s="83"/>
      <c r="C96" s="83"/>
    </row>
    <row r="97" spans="1:3" ht="14.5">
      <c r="A97" s="84"/>
      <c r="B97" s="83"/>
      <c r="C97" s="83"/>
    </row>
    <row r="98" spans="1:3" ht="14.5">
      <c r="A98" s="84"/>
      <c r="B98" s="83"/>
      <c r="C98" s="83"/>
    </row>
    <row r="99" spans="1:3" ht="14.5">
      <c r="B99" s="83"/>
      <c r="C99" s="83"/>
    </row>
    <row r="100" spans="1:3" ht="14.5">
      <c r="A100" s="84"/>
      <c r="B100" s="83"/>
      <c r="C100" s="83"/>
    </row>
    <row r="101" spans="1:3" ht="14.5">
      <c r="A101" s="84"/>
      <c r="B101" s="83"/>
      <c r="C101" s="83"/>
    </row>
    <row r="102" spans="1:3" ht="14.5">
      <c r="A102" s="84"/>
      <c r="B102" s="83"/>
      <c r="C102" s="83"/>
    </row>
    <row r="103" spans="1:3" ht="14.5">
      <c r="A103" s="84"/>
      <c r="B103" s="83"/>
      <c r="C103" s="83"/>
    </row>
    <row r="104" spans="1:3" ht="14.5">
      <c r="A104" s="84"/>
      <c r="B104" s="83"/>
      <c r="C104" s="83"/>
    </row>
    <row r="105" spans="1:3" ht="14.5">
      <c r="A105" s="84"/>
      <c r="B105" s="83"/>
      <c r="C105" s="83"/>
    </row>
    <row r="106" spans="1:3" ht="14.5">
      <c r="B106" s="83"/>
      <c r="C106" s="83"/>
    </row>
    <row r="107" spans="1:3" ht="14.5">
      <c r="A107" s="84"/>
      <c r="B107" s="83"/>
      <c r="C107" s="83"/>
    </row>
    <row r="108" spans="1:3" ht="14.5">
      <c r="A108" s="84"/>
      <c r="B108" s="83"/>
      <c r="C108" s="83"/>
    </row>
    <row r="109" spans="1:3" ht="14.5">
      <c r="A109" s="84"/>
      <c r="B109" s="83"/>
      <c r="C109" s="83"/>
    </row>
    <row r="110" spans="1:3" ht="14.5">
      <c r="A110" s="84"/>
      <c r="B110" s="83"/>
      <c r="C110" s="83"/>
    </row>
    <row r="111" spans="1:3" ht="14.5">
      <c r="A111" s="84"/>
      <c r="B111" s="83"/>
      <c r="C111" s="83"/>
    </row>
    <row r="112" spans="1:3" ht="14.5">
      <c r="A112" s="84"/>
      <c r="B112" s="83"/>
      <c r="C112" s="83"/>
    </row>
    <row r="113" spans="3:3" ht="14">
      <c r="C113" s="87"/>
    </row>
  </sheetData>
  <conditionalFormatting sqref="C113">
    <cfRule type="expression" dxfId="19" priority="1">
      <formula>#REF!="Group Target"</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W6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2.6328125" defaultRowHeight="15.75" customHeight="1" outlineLevelCol="1"/>
  <cols>
    <col min="1" max="1" width="37.453125" customWidth="1"/>
    <col min="2" max="2" width="12.453125" customWidth="1"/>
    <col min="3" max="3" width="14.26953125" customWidth="1"/>
    <col min="4" max="4" width="17.08984375" customWidth="1"/>
    <col min="5" max="7" width="11.7265625" customWidth="1" outlineLevel="1"/>
    <col min="8" max="10" width="13" customWidth="1" outlineLevel="1"/>
    <col min="11" max="13" width="11.7265625" customWidth="1"/>
    <col min="14" max="14" width="13" hidden="1" customWidth="1"/>
    <col min="15" max="16" width="13" customWidth="1"/>
    <col min="17" max="17" width="18.26953125" customWidth="1"/>
    <col min="18" max="18" width="17.36328125" customWidth="1"/>
    <col min="19" max="19" width="15.6328125" customWidth="1"/>
    <col min="20" max="20" width="16" customWidth="1"/>
    <col min="21" max="23" width="16.6328125" customWidth="1"/>
  </cols>
  <sheetData>
    <row r="1" spans="1:23" ht="56">
      <c r="A1" s="88" t="s">
        <v>15</v>
      </c>
      <c r="B1" s="89" t="s">
        <v>245</v>
      </c>
      <c r="C1" s="90" t="s">
        <v>246</v>
      </c>
      <c r="D1" s="91"/>
      <c r="E1" s="92"/>
      <c r="F1" s="92" t="s">
        <v>247</v>
      </c>
      <c r="G1" s="92"/>
      <c r="H1" s="92"/>
      <c r="I1" s="92"/>
      <c r="J1" s="92"/>
      <c r="K1" s="92"/>
      <c r="L1" s="92"/>
      <c r="M1" s="92"/>
      <c r="N1" s="92"/>
      <c r="O1" s="92"/>
      <c r="P1" s="92"/>
      <c r="R1" s="93"/>
      <c r="S1" s="93"/>
      <c r="T1" s="94" t="s">
        <v>16</v>
      </c>
      <c r="U1" s="95">
        <v>0.5</v>
      </c>
      <c r="V1" s="95"/>
      <c r="W1" s="95"/>
    </row>
    <row r="2" spans="1:23" ht="16.5" customHeight="1">
      <c r="A2" s="96"/>
      <c r="B2" s="97" t="e">
        <f ca="1">SUM(R5:R42)</f>
        <v>#NAME?</v>
      </c>
      <c r="C2" s="98">
        <f>'FY24 budget'!E1</f>
        <v>1166553.916</v>
      </c>
      <c r="D2" s="99"/>
      <c r="E2" s="92"/>
      <c r="F2" s="92"/>
      <c r="G2" s="92"/>
      <c r="H2" s="92"/>
      <c r="I2" s="92"/>
      <c r="J2" s="92"/>
      <c r="K2" s="92"/>
      <c r="L2" s="92"/>
      <c r="M2" s="92"/>
      <c r="N2" s="92"/>
      <c r="O2" s="92"/>
      <c r="P2" s="92"/>
      <c r="Q2" s="92"/>
      <c r="R2" s="100"/>
      <c r="S2" s="100"/>
      <c r="T2" s="94" t="s">
        <v>17</v>
      </c>
      <c r="U2" s="101">
        <f>1-U1</f>
        <v>0.5</v>
      </c>
      <c r="V2" s="101"/>
      <c r="W2" s="101"/>
    </row>
    <row r="3" spans="1:23" ht="28">
      <c r="A3" s="102"/>
      <c r="B3" s="103"/>
      <c r="C3" s="103"/>
      <c r="D3" s="103"/>
      <c r="E3" s="420" t="s">
        <v>248</v>
      </c>
      <c r="F3" s="421"/>
      <c r="G3" s="421"/>
      <c r="H3" s="421"/>
      <c r="I3" s="421"/>
      <c r="J3" s="421"/>
      <c r="K3" s="422" t="s">
        <v>249</v>
      </c>
      <c r="L3" s="421"/>
      <c r="M3" s="421"/>
      <c r="N3" s="421"/>
      <c r="O3" s="421"/>
      <c r="P3" s="421"/>
      <c r="Q3" s="104" t="s">
        <v>250</v>
      </c>
      <c r="R3" s="105"/>
      <c r="S3" s="104"/>
      <c r="T3" s="106" t="s">
        <v>251</v>
      </c>
      <c r="U3" s="107">
        <v>7300000</v>
      </c>
      <c r="V3" s="107"/>
      <c r="W3" s="107"/>
    </row>
    <row r="4" spans="1:23" ht="42" customHeight="1">
      <c r="A4" s="108" t="s">
        <v>252</v>
      </c>
      <c r="B4" s="109" t="s">
        <v>253</v>
      </c>
      <c r="C4" s="109" t="s">
        <v>254</v>
      </c>
      <c r="D4" s="109" t="s">
        <v>20</v>
      </c>
      <c r="E4" s="108" t="s">
        <v>255</v>
      </c>
      <c r="F4" s="108" t="s">
        <v>256</v>
      </c>
      <c r="G4" s="108" t="s">
        <v>257</v>
      </c>
      <c r="H4" s="108" t="s">
        <v>258</v>
      </c>
      <c r="I4" s="108" t="s">
        <v>259</v>
      </c>
      <c r="J4" s="108" t="s">
        <v>260</v>
      </c>
      <c r="K4" s="108" t="s">
        <v>261</v>
      </c>
      <c r="L4" s="108" t="s">
        <v>175</v>
      </c>
      <c r="M4" s="108" t="s">
        <v>176</v>
      </c>
      <c r="N4" s="108" t="s">
        <v>262</v>
      </c>
      <c r="O4" s="108" t="s">
        <v>178</v>
      </c>
      <c r="P4" s="108" t="s">
        <v>179</v>
      </c>
      <c r="Q4" s="108" t="s">
        <v>22</v>
      </c>
      <c r="R4" s="110" t="s">
        <v>263</v>
      </c>
      <c r="S4" s="110" t="s">
        <v>264</v>
      </c>
      <c r="T4" s="110" t="s">
        <v>265</v>
      </c>
      <c r="U4" s="108" t="s">
        <v>26</v>
      </c>
      <c r="V4" s="108" t="s">
        <v>266</v>
      </c>
      <c r="W4" s="108" t="s">
        <v>267</v>
      </c>
    </row>
    <row r="5" spans="1:23" ht="14">
      <c r="A5" s="111" t="s">
        <v>40</v>
      </c>
      <c r="B5" s="112" t="str">
        <f>IFERROR(IF(VLOOKUP(A5,'FY24 budget'!$A$3:$I$68,4, FALSE )="Target Country", TRUE, ""), "")</f>
        <v/>
      </c>
      <c r="C5" s="112" t="e">
        <f ca="1">_xludf.ifna(VLOOKUP(A5,'FY24 budget'!$A$4:$H$68,8, FALSE ), "")</f>
        <v>#NAME?</v>
      </c>
      <c r="D5" s="113" t="e">
        <f t="shared" ref="D5:D65" ca="1" si="0">IF(A5="International Food Assistance Division (IFA)", "USDA Target",IF(AND(OR(B5 =TRUE,R5&gt;=5000), NOT(C5 = "DROP")), "Country Target",  "Group Target"))</f>
        <v>#NAME?</v>
      </c>
      <c r="E5" s="114">
        <f>IFERROR(VLOOKUP($A5, 'EG.3.2-25 Adaptation Hectares'!$C$3:$H$38, 4,0), "")</f>
        <v>673848.4</v>
      </c>
      <c r="F5" s="114">
        <f>IFERROR(VLOOKUP($A5, 'EG.3.2-25 Adaptation Hectares'!$C$3:$H$38, 5,0), "")</f>
        <v>755686.78</v>
      </c>
      <c r="G5" s="114">
        <f>IFERROR(VLOOKUP($A5, 'EG.3.2-25 Adaptation Hectares'!$C$3:$H$38, 6,0), "")</f>
        <v>998389</v>
      </c>
      <c r="H5" s="115">
        <f t="shared" ref="H5:H36" si="1">E5/SUM(E$5:E$39)</f>
        <v>0.54397384928208281</v>
      </c>
      <c r="I5" s="115">
        <f t="shared" ref="I5:I36" si="2">F5/SUM(F$5:F$39)</f>
        <v>0.38140497251766836</v>
      </c>
      <c r="J5" s="115">
        <f t="shared" ref="J5:J36" si="3">G5/SUM(G$5:G$39)</f>
        <v>0.53363865811253997</v>
      </c>
      <c r="K5" s="114">
        <f>IFERROR(VLOOKUP($A5, 'Hectares of Cultivated Land by '!$B$3:$G$78, 4, 0), "")</f>
        <v>946098.7</v>
      </c>
      <c r="L5" s="114">
        <f>IFERROR(VLOOKUP($A5, 'Hectares of Cultivated Land by '!$B$3:$G$78, 5, 0), "")</f>
        <v>1069549</v>
      </c>
      <c r="M5" s="114">
        <f>IFERROR(VLOOKUP($A5, 'Hectares of Cultivated Land by '!$B$3:$G$78, 6, 0), "")</f>
        <v>2147864</v>
      </c>
      <c r="N5" s="115">
        <f t="shared" ref="N5:N36" si="4">K5/SUM(K$5:K$38)</f>
        <v>0.28827147796700381</v>
      </c>
      <c r="O5" s="115">
        <f t="shared" ref="O5:O36" si="5">L5/SUM(L$5:L$38)</f>
        <v>0.19149247079565204</v>
      </c>
      <c r="P5" s="115">
        <f t="shared" ref="P5:P36" si="6">M5/SUM(M$5:M$38)</f>
        <v>0.36248669684097085</v>
      </c>
      <c r="Q5" s="115">
        <f t="shared" ref="Q5:Q65" si="7">SUM($L5:$M5)/SUM($L$5:$M$69)</f>
        <v>0.27581841559492037</v>
      </c>
      <c r="R5" s="116" t="e">
        <f ca="1">_xludf.ifna(VLOOKUP(A5,'FY24 budget'!$A$4:$E$68,5,FALSE), 0)</f>
        <v>#NAME?</v>
      </c>
      <c r="S5" s="115" t="e">
        <f t="shared" ref="S5:S65" ca="1" si="8">R5/SUM($R$5:$R$70)</f>
        <v>#NAME?</v>
      </c>
      <c r="T5" s="117" t="str">
        <f t="shared" ref="T5:T65" ca="1" si="9">IFERROR((Q5 *$U$1)+((1-$U$1)*S5), "Process")</f>
        <v>Process</v>
      </c>
      <c r="U5" s="114" t="e">
        <f t="shared" ref="U5:U65" ca="1" si="10">$U$3*T5</f>
        <v>#VALUE!</v>
      </c>
      <c r="V5" s="114">
        <f t="shared" ref="V5:V65" si="11">IFERROR(AVERAGE(F5:G5), "")</f>
        <v>877037.89</v>
      </c>
      <c r="W5" s="114">
        <f t="shared" ref="W5:W65" si="12">IFERROR(AVERAGE(L5:M5), "")</f>
        <v>1608706.5</v>
      </c>
    </row>
    <row r="6" spans="1:23" ht="14">
      <c r="A6" s="118" t="s">
        <v>44</v>
      </c>
      <c r="B6" s="112" t="str">
        <f>IFERROR(IF(VLOOKUP(A6,'FY24 budget'!$A$3:$I$68,4, FALSE )="Target Country", TRUE, ""), "")</f>
        <v/>
      </c>
      <c r="C6" s="112" t="e">
        <f ca="1">_xludf.ifna(VLOOKUP(A6,'FY24 budget'!$A$4:$H$68,8, FALSE ), "")</f>
        <v>#NAME?</v>
      </c>
      <c r="D6" s="113" t="str">
        <f t="shared" si="0"/>
        <v>USDA Target</v>
      </c>
      <c r="E6" s="114">
        <f>IFERROR(VLOOKUP($A6, 'EG.3.2-25 Adaptation Hectares'!$C$3:$H$38, 4,0), "")</f>
        <v>0</v>
      </c>
      <c r="F6" s="114">
        <f>IFERROR(VLOOKUP($A6, 'EG.3.2-25 Adaptation Hectares'!$C$3:$H$38, 5,0), "")</f>
        <v>2679</v>
      </c>
      <c r="G6" s="114">
        <f>IFERROR(VLOOKUP($A6, 'EG.3.2-25 Adaptation Hectares'!$C$3:$H$38, 6,0), "")</f>
        <v>6463</v>
      </c>
      <c r="H6" s="115">
        <f t="shared" si="1"/>
        <v>0</v>
      </c>
      <c r="I6" s="115">
        <f t="shared" si="2"/>
        <v>1.3521262359185819E-3</v>
      </c>
      <c r="J6" s="115">
        <f t="shared" si="3"/>
        <v>3.4544718014534875E-3</v>
      </c>
      <c r="K6" s="114">
        <f>IFERROR(VLOOKUP($A6, 'Hectares of Cultivated Land by '!$B$3:$G$78, 4, 0), "")</f>
        <v>422534</v>
      </c>
      <c r="L6" s="114">
        <f>IFERROR(VLOOKUP($A6, 'Hectares of Cultivated Land by '!$B$3:$G$78, 5, 0), "")</f>
        <v>540222</v>
      </c>
      <c r="M6" s="114">
        <f>IFERROR(VLOOKUP($A6, 'Hectares of Cultivated Land by '!$B$3:$G$78, 6, 0), "")</f>
        <v>706927</v>
      </c>
      <c r="N6" s="115">
        <f t="shared" si="4"/>
        <v>0.1287439679087499</v>
      </c>
      <c r="O6" s="115">
        <f t="shared" si="5"/>
        <v>9.6721557925975102E-2</v>
      </c>
      <c r="P6" s="115">
        <f t="shared" si="6"/>
        <v>0.11930533457318386</v>
      </c>
      <c r="Q6" s="115">
        <f t="shared" si="7"/>
        <v>0.10691405212535331</v>
      </c>
      <c r="R6" s="116" t="e">
        <f ca="1">_xludf.ifna(VLOOKUP(A6,'FY24 budget'!$A$4:$E$68,5,FALSE), 0)</f>
        <v>#NAME?</v>
      </c>
      <c r="S6" s="115" t="e">
        <f t="shared" ca="1" si="8"/>
        <v>#NAME?</v>
      </c>
      <c r="T6" s="117" t="str">
        <f t="shared" ca="1" si="9"/>
        <v>Process</v>
      </c>
      <c r="U6" s="114" t="e">
        <f t="shared" ca="1" si="10"/>
        <v>#VALUE!</v>
      </c>
      <c r="V6" s="114">
        <f t="shared" si="11"/>
        <v>4571</v>
      </c>
      <c r="W6" s="114">
        <f t="shared" si="12"/>
        <v>623574.5</v>
      </c>
    </row>
    <row r="7" spans="1:23" ht="14">
      <c r="A7" s="86" t="s">
        <v>58</v>
      </c>
      <c r="B7" s="112" t="str">
        <f>IFERROR(IF(VLOOKUP(A7,'FY24 budget'!$A$3:$I$68,4, FALSE )="Target Country", TRUE, ""), "")</f>
        <v/>
      </c>
      <c r="C7" s="112" t="e">
        <f ca="1">_xludf.ifna(VLOOKUP(A7,'FY24 budget'!$A$4:$H$68,8, FALSE ), "")</f>
        <v>#NAME?</v>
      </c>
      <c r="D7" s="113" t="e">
        <f t="shared" ca="1" si="0"/>
        <v>#NAME?</v>
      </c>
      <c r="E7" s="114" t="str">
        <f>IFERROR(VLOOKUP($A7, 'EG.3.2-25 Adaptation Hectares'!$C$3:$H$38, 4,0), "")</f>
        <v/>
      </c>
      <c r="F7" s="114" t="str">
        <f>IFERROR(VLOOKUP($A7, 'EG.3.2-25 Adaptation Hectares'!$C$3:$H$38, 5,0), "")</f>
        <v/>
      </c>
      <c r="G7" s="114" t="str">
        <f>IFERROR(VLOOKUP($A7, 'EG.3.2-25 Adaptation Hectares'!$C$3:$H$38, 6,0), "")</f>
        <v/>
      </c>
      <c r="H7" s="115" t="e">
        <f t="shared" si="1"/>
        <v>#VALUE!</v>
      </c>
      <c r="I7" s="115" t="e">
        <f t="shared" si="2"/>
        <v>#VALUE!</v>
      </c>
      <c r="J7" s="115" t="e">
        <f t="shared" si="3"/>
        <v>#VALUE!</v>
      </c>
      <c r="K7" s="114" t="str">
        <f>IFERROR(VLOOKUP($A7, 'Hectares of Cultivated Land by '!$B$3:$G$78, 4, 0), "")</f>
        <v/>
      </c>
      <c r="L7" s="114" t="str">
        <f>IFERROR(VLOOKUP($A7, 'Hectares of Cultivated Land by '!$B$3:$G$78, 5, 0), "")</f>
        <v/>
      </c>
      <c r="M7" s="114" t="str">
        <f>IFERROR(VLOOKUP($A7, 'Hectares of Cultivated Land by '!$B$3:$G$78, 6, 0), "")</f>
        <v/>
      </c>
      <c r="N7" s="115" t="e">
        <f t="shared" si="4"/>
        <v>#VALUE!</v>
      </c>
      <c r="O7" s="115" t="e">
        <f t="shared" si="5"/>
        <v>#VALUE!</v>
      </c>
      <c r="P7" s="115" t="e">
        <f t="shared" si="6"/>
        <v>#VALUE!</v>
      </c>
      <c r="Q7" s="115">
        <f t="shared" si="7"/>
        <v>0</v>
      </c>
      <c r="R7" s="116" t="e">
        <f ca="1">_xludf.ifna(VLOOKUP(A7,'FY24 budget'!$A$4:$E$68,5,FALSE), 0)</f>
        <v>#NAME?</v>
      </c>
      <c r="S7" s="115" t="e">
        <f t="shared" ca="1" si="8"/>
        <v>#NAME?</v>
      </c>
      <c r="T7" s="117" t="str">
        <f t="shared" ca="1" si="9"/>
        <v>Process</v>
      </c>
      <c r="U7" s="114" t="e">
        <f t="shared" ca="1" si="10"/>
        <v>#VALUE!</v>
      </c>
      <c r="V7" s="114" t="str">
        <f t="shared" si="11"/>
        <v/>
      </c>
      <c r="W7" s="114" t="str">
        <f t="shared" si="12"/>
        <v/>
      </c>
    </row>
    <row r="8" spans="1:23" ht="14">
      <c r="A8" s="86" t="s">
        <v>60</v>
      </c>
      <c r="B8" s="112" t="b">
        <f>IFERROR(IF(VLOOKUP(A8,'FY24 budget'!$A$3:$I$68,4, FALSE )="Target Country", TRUE, ""), "")</f>
        <v>1</v>
      </c>
      <c r="C8" s="112" t="e">
        <f ca="1">_xludf.ifna(VLOOKUP(A8,'FY24 budget'!$A$4:$H$68,8, FALSE ), "")</f>
        <v>#NAME?</v>
      </c>
      <c r="D8" s="113" t="e">
        <f t="shared" ca="1" si="0"/>
        <v>#NAME?</v>
      </c>
      <c r="E8" s="114">
        <f>IFERROR(VLOOKUP($A8, 'EG.3.2-25 Adaptation Hectares'!$C$3:$H$38, 4,0), "")</f>
        <v>21939.58</v>
      </c>
      <c r="F8" s="114">
        <f>IFERROR(VLOOKUP($A8, 'EG.3.2-25 Adaptation Hectares'!$C$3:$H$38, 5,0), "")</f>
        <v>4532.0600000000004</v>
      </c>
      <c r="G8" s="114">
        <f>IFERROR(VLOOKUP($A8, 'EG.3.2-25 Adaptation Hectares'!$C$3:$H$38, 6,0), "")</f>
        <v>3587.22</v>
      </c>
      <c r="H8" s="115">
        <f t="shared" si="1"/>
        <v>1.7711042697782172E-2</v>
      </c>
      <c r="I8" s="115">
        <f t="shared" si="2"/>
        <v>2.2873897830373905E-3</v>
      </c>
      <c r="J8" s="115">
        <f t="shared" si="3"/>
        <v>1.9173681472396686E-3</v>
      </c>
      <c r="K8" s="114">
        <f>IFERROR(VLOOKUP($A8, 'Hectares of Cultivated Land by '!$B$3:$G$78, 4, 0), "")</f>
        <v>112002.2</v>
      </c>
      <c r="L8" s="114">
        <f>IFERROR(VLOOKUP($A8, 'Hectares of Cultivated Land by '!$B$3:$G$78, 5, 0), "")</f>
        <v>235152.8</v>
      </c>
      <c r="M8" s="114">
        <f>IFERROR(VLOOKUP($A8, 'Hectares of Cultivated Land by '!$B$3:$G$78, 6, 0), "")</f>
        <v>47205.13</v>
      </c>
      <c r="N8" s="115">
        <f t="shared" si="4"/>
        <v>3.4126502583246288E-2</v>
      </c>
      <c r="O8" s="115">
        <f t="shared" si="5"/>
        <v>4.2101849178032801E-2</v>
      </c>
      <c r="P8" s="115">
        <f t="shared" si="6"/>
        <v>7.9666271456892129E-3</v>
      </c>
      <c r="Q8" s="115">
        <f t="shared" si="7"/>
        <v>2.4205632563572485E-2</v>
      </c>
      <c r="R8" s="116" t="e">
        <f ca="1">_xludf.ifna(VLOOKUP(A8,'FY24 budget'!$A$4:$E$68,5,FALSE), 0)</f>
        <v>#NAME?</v>
      </c>
      <c r="S8" s="115" t="e">
        <f t="shared" ca="1" si="8"/>
        <v>#NAME?</v>
      </c>
      <c r="T8" s="117" t="str">
        <f t="shared" ca="1" si="9"/>
        <v>Process</v>
      </c>
      <c r="U8" s="114" t="e">
        <f t="shared" ca="1" si="10"/>
        <v>#VALUE!</v>
      </c>
      <c r="V8" s="114">
        <f t="shared" si="11"/>
        <v>4059.6400000000003</v>
      </c>
      <c r="W8" s="114">
        <f t="shared" si="12"/>
        <v>141178.965</v>
      </c>
    </row>
    <row r="9" spans="1:23" ht="14">
      <c r="A9" s="86" t="s">
        <v>78</v>
      </c>
      <c r="B9" s="112" t="str">
        <f>IFERROR(IF(VLOOKUP(A9,'FY24 budget'!$A$3:$I$68,4, FALSE )="Target Country", TRUE, ""), "")</f>
        <v/>
      </c>
      <c r="C9" s="112" t="e">
        <f ca="1">_xludf.ifna(VLOOKUP(A9,'FY24 budget'!$A$4:$H$68,8, FALSE ), "")</f>
        <v>#NAME?</v>
      </c>
      <c r="D9" s="113" t="e">
        <f t="shared" ca="1" si="0"/>
        <v>#NAME?</v>
      </c>
      <c r="E9" s="114" t="str">
        <f>IFERROR(VLOOKUP($A9, 'EG.3.2-25 Adaptation Hectares'!$C$3:$H$38, 4,0), "")</f>
        <v/>
      </c>
      <c r="F9" s="114" t="str">
        <f>IFERROR(VLOOKUP($A9, 'EG.3.2-25 Adaptation Hectares'!$C$3:$H$38, 5,0), "")</f>
        <v/>
      </c>
      <c r="G9" s="114" t="str">
        <f>IFERROR(VLOOKUP($A9, 'EG.3.2-25 Adaptation Hectares'!$C$3:$H$38, 6,0), "")</f>
        <v/>
      </c>
      <c r="H9" s="115" t="e">
        <f t="shared" si="1"/>
        <v>#VALUE!</v>
      </c>
      <c r="I9" s="115" t="e">
        <f t="shared" si="2"/>
        <v>#VALUE!</v>
      </c>
      <c r="J9" s="115" t="e">
        <f t="shared" si="3"/>
        <v>#VALUE!</v>
      </c>
      <c r="K9" s="114">
        <f>IFERROR(VLOOKUP($A9, 'Hectares of Cultivated Land by '!$B$3:$G$78, 4, 0), "")</f>
        <v>22761.5</v>
      </c>
      <c r="L9" s="114">
        <f>IFERROR(VLOOKUP($A9, 'Hectares of Cultivated Land by '!$B$3:$G$78, 5, 0), "")</f>
        <v>0</v>
      </c>
      <c r="M9" s="114">
        <f>IFERROR(VLOOKUP($A9, 'Hectares of Cultivated Land by '!$B$3:$G$78, 6, 0), "")</f>
        <v>0</v>
      </c>
      <c r="N9" s="115">
        <f t="shared" si="4"/>
        <v>6.9353136683793747E-3</v>
      </c>
      <c r="O9" s="115">
        <f t="shared" si="5"/>
        <v>0</v>
      </c>
      <c r="P9" s="115">
        <f t="shared" si="6"/>
        <v>0</v>
      </c>
      <c r="Q9" s="115">
        <f t="shared" si="7"/>
        <v>0</v>
      </c>
      <c r="R9" s="116" t="e">
        <f ca="1">_xludf.ifna(VLOOKUP(A9,'FY24 budget'!$A$4:$E$68,5,FALSE), 0)</f>
        <v>#NAME?</v>
      </c>
      <c r="S9" s="115" t="e">
        <f t="shared" ca="1" si="8"/>
        <v>#NAME?</v>
      </c>
      <c r="T9" s="117" t="str">
        <f t="shared" ca="1" si="9"/>
        <v>Process</v>
      </c>
      <c r="U9" s="114" t="e">
        <f t="shared" ca="1" si="10"/>
        <v>#VALUE!</v>
      </c>
      <c r="V9" s="114" t="str">
        <f t="shared" si="11"/>
        <v/>
      </c>
      <c r="W9" s="114">
        <f t="shared" si="12"/>
        <v>0</v>
      </c>
    </row>
    <row r="10" spans="1:23" ht="14">
      <c r="A10" s="86" t="s">
        <v>71</v>
      </c>
      <c r="B10" s="112" t="b">
        <f>IFERROR(IF(VLOOKUP(A10,'FY24 budget'!$A$3:$I$68,4, FALSE )="Target Country", TRUE, ""), "")</f>
        <v>1</v>
      </c>
      <c r="C10" s="112" t="e">
        <f ca="1">_xludf.ifna(VLOOKUP(A10,'FY24 budget'!$A$4:$H$68,8, FALSE ), "")</f>
        <v>#NAME?</v>
      </c>
      <c r="D10" s="113" t="e">
        <f t="shared" ca="1" si="0"/>
        <v>#NAME?</v>
      </c>
      <c r="E10" s="114">
        <f>IFERROR(VLOOKUP($A10, 'EG.3.2-25 Adaptation Hectares'!$C$3:$H$38, 4,0), "")</f>
        <v>0</v>
      </c>
      <c r="F10" s="114">
        <f>IFERROR(VLOOKUP($A10, 'EG.3.2-25 Adaptation Hectares'!$C$3:$H$38, 5,0), "")</f>
        <v>0</v>
      </c>
      <c r="G10" s="114">
        <f>IFERROR(VLOOKUP($A10, 'EG.3.2-25 Adaptation Hectares'!$C$3:$H$38, 6,0), "")</f>
        <v>7657.56</v>
      </c>
      <c r="H10" s="115">
        <f t="shared" si="1"/>
        <v>0</v>
      </c>
      <c r="I10" s="115">
        <f t="shared" si="2"/>
        <v>0</v>
      </c>
      <c r="J10" s="115">
        <f t="shared" si="3"/>
        <v>4.092963807510161E-3</v>
      </c>
      <c r="K10" s="114">
        <f>IFERROR(VLOOKUP($A10, 'Hectares of Cultivated Land by '!$B$3:$G$78, 4, 0), "")</f>
        <v>80243.95</v>
      </c>
      <c r="L10" s="114">
        <f>IFERROR(VLOOKUP($A10, 'Hectares of Cultivated Land by '!$B$3:$G$78, 5, 0), "")</f>
        <v>52038.35</v>
      </c>
      <c r="M10" s="114">
        <f>IFERROR(VLOOKUP($A10, 'Hectares of Cultivated Land by '!$B$3:$G$78, 6, 0), "")</f>
        <v>77282.09</v>
      </c>
      <c r="N10" s="115">
        <f t="shared" si="4"/>
        <v>2.4449924795806564E-2</v>
      </c>
      <c r="O10" s="115">
        <f t="shared" si="5"/>
        <v>9.316966513576207E-3</v>
      </c>
      <c r="P10" s="115">
        <f t="shared" si="6"/>
        <v>1.304259931218486E-2</v>
      </c>
      <c r="Q10" s="115">
        <f t="shared" si="7"/>
        <v>1.1086223268457597E-2</v>
      </c>
      <c r="R10" s="116" t="e">
        <f ca="1">_xludf.ifna(VLOOKUP(A10,'FY24 budget'!$A$4:$E$68,5,FALSE), 0)</f>
        <v>#NAME?</v>
      </c>
      <c r="S10" s="115" t="e">
        <f t="shared" ca="1" si="8"/>
        <v>#NAME?</v>
      </c>
      <c r="T10" s="117" t="str">
        <f t="shared" ca="1" si="9"/>
        <v>Process</v>
      </c>
      <c r="U10" s="114" t="e">
        <f t="shared" ca="1" si="10"/>
        <v>#VALUE!</v>
      </c>
      <c r="V10" s="114">
        <f t="shared" si="11"/>
        <v>3828.78</v>
      </c>
      <c r="W10" s="114">
        <f t="shared" si="12"/>
        <v>64660.22</v>
      </c>
    </row>
    <row r="11" spans="1:23" ht="14">
      <c r="A11" s="86" t="s">
        <v>47</v>
      </c>
      <c r="B11" s="112" t="b">
        <f>IFERROR(IF(VLOOKUP(A11,'FY24 budget'!$A$3:$I$68,4, FALSE )="Target Country", TRUE, ""), "")</f>
        <v>1</v>
      </c>
      <c r="C11" s="112" t="e">
        <f ca="1">_xludf.ifna(VLOOKUP(A11,'FY24 budget'!$A$4:$H$68,8, FALSE ), "")</f>
        <v>#NAME?</v>
      </c>
      <c r="D11" s="113" t="e">
        <f t="shared" ca="1" si="0"/>
        <v>#NAME?</v>
      </c>
      <c r="E11" s="114">
        <f>IFERROR(VLOOKUP($A11, 'EG.3.2-25 Adaptation Hectares'!$C$3:$H$38, 4,0), "")</f>
        <v>0</v>
      </c>
      <c r="F11" s="114">
        <f>IFERROR(VLOOKUP($A11, 'EG.3.2-25 Adaptation Hectares'!$C$3:$H$38, 5,0), "")</f>
        <v>408863.57</v>
      </c>
      <c r="G11" s="114">
        <f>IFERROR(VLOOKUP($A11, 'EG.3.2-25 Adaptation Hectares'!$C$3:$H$38, 6,0), "")</f>
        <v>0</v>
      </c>
      <c r="H11" s="115">
        <f t="shared" si="1"/>
        <v>0</v>
      </c>
      <c r="I11" s="115">
        <f t="shared" si="2"/>
        <v>0.20635877562834404</v>
      </c>
      <c r="J11" s="115">
        <f t="shared" si="3"/>
        <v>0</v>
      </c>
      <c r="K11" s="114">
        <f>IFERROR(VLOOKUP($A11, 'Hectares of Cultivated Land by '!$B$3:$G$78, 4, 0), "")</f>
        <v>12871.33</v>
      </c>
      <c r="L11" s="114">
        <f>IFERROR(VLOOKUP($A11, 'Hectares of Cultivated Land by '!$B$3:$G$78, 5, 0), "")</f>
        <v>1831960</v>
      </c>
      <c r="M11" s="114">
        <f>IFERROR(VLOOKUP($A11, 'Hectares of Cultivated Land by '!$B$3:$G$78, 6, 0), "")</f>
        <v>407872.9</v>
      </c>
      <c r="N11" s="115">
        <f t="shared" si="4"/>
        <v>3.9218290042054129E-3</v>
      </c>
      <c r="O11" s="115">
        <f t="shared" si="5"/>
        <v>0.3279948340831535</v>
      </c>
      <c r="P11" s="115">
        <f t="shared" si="6"/>
        <v>6.883513120567579E-2</v>
      </c>
      <c r="Q11" s="115">
        <f t="shared" si="7"/>
        <v>0.19201363383419404</v>
      </c>
      <c r="R11" s="116" t="e">
        <f ca="1">_xludf.ifna(VLOOKUP(A11,'FY24 budget'!$A$4:$E$68,5,FALSE), 0)</f>
        <v>#NAME?</v>
      </c>
      <c r="S11" s="115" t="e">
        <f t="shared" ca="1" si="8"/>
        <v>#NAME?</v>
      </c>
      <c r="T11" s="117" t="str">
        <f t="shared" ca="1" si="9"/>
        <v>Process</v>
      </c>
      <c r="U11" s="114" t="e">
        <f t="shared" ca="1" si="10"/>
        <v>#VALUE!</v>
      </c>
      <c r="V11" s="114">
        <f t="shared" si="11"/>
        <v>204431.785</v>
      </c>
      <c r="W11" s="114">
        <f t="shared" si="12"/>
        <v>1119916.45</v>
      </c>
    </row>
    <row r="12" spans="1:23" ht="14">
      <c r="A12" s="86" t="s">
        <v>63</v>
      </c>
      <c r="B12" s="112" t="b">
        <f>IFERROR(IF(VLOOKUP(A12,'FY24 budget'!$A$3:$I$68,4, FALSE )="Target Country", TRUE, ""), "")</f>
        <v>1</v>
      </c>
      <c r="C12" s="112" t="e">
        <f ca="1">_xludf.ifna(VLOOKUP(A12,'FY24 budget'!$A$4:$H$68,8, FALSE ), "")</f>
        <v>#NAME?</v>
      </c>
      <c r="D12" s="113" t="e">
        <f t="shared" ca="1" si="0"/>
        <v>#NAME?</v>
      </c>
      <c r="E12" s="114">
        <f>IFERROR(VLOOKUP($A12, 'EG.3.2-25 Adaptation Hectares'!$C$3:$H$38, 4,0), "")</f>
        <v>430.61</v>
      </c>
      <c r="F12" s="114">
        <f>IFERROR(VLOOKUP($A12, 'EG.3.2-25 Adaptation Hectares'!$C$3:$H$38, 5,0), "")</f>
        <v>43274.5799999999</v>
      </c>
      <c r="G12" s="114">
        <f>IFERROR(VLOOKUP($A12, 'EG.3.2-25 Adaptation Hectares'!$C$3:$H$38, 6,0), "")</f>
        <v>13112.9</v>
      </c>
      <c r="H12" s="115">
        <f t="shared" si="1"/>
        <v>3.4761613923748675E-4</v>
      </c>
      <c r="I12" s="115">
        <f t="shared" si="2"/>
        <v>2.184124485492998E-2</v>
      </c>
      <c r="J12" s="115">
        <f t="shared" si="3"/>
        <v>7.0088416037876276E-3</v>
      </c>
      <c r="K12" s="114">
        <f>IFERROR(VLOOKUP($A12, 'Hectares of Cultivated Land by '!$B$3:$G$78, 4, 0), "")</f>
        <v>44180.72</v>
      </c>
      <c r="L12" s="114">
        <f>IFERROR(VLOOKUP($A12, 'Hectares of Cultivated Land by '!$B$3:$G$78, 5, 0), "")</f>
        <v>167759.6</v>
      </c>
      <c r="M12" s="114">
        <f>IFERROR(VLOOKUP($A12, 'Hectares of Cultivated Land by '!$B$3:$G$78, 6, 0), "")</f>
        <v>203688.6</v>
      </c>
      <c r="N12" s="115">
        <f t="shared" si="4"/>
        <v>1.3461641424987018E-2</v>
      </c>
      <c r="O12" s="115">
        <f t="shared" si="5"/>
        <v>3.0035744321849928E-2</v>
      </c>
      <c r="P12" s="115">
        <f t="shared" si="6"/>
        <v>3.4375736917310301E-2</v>
      </c>
      <c r="Q12" s="115">
        <f t="shared" si="7"/>
        <v>3.1843053409551431E-2</v>
      </c>
      <c r="R12" s="116" t="e">
        <f ca="1">_xludf.ifna(VLOOKUP(A12,'FY24 budget'!$A$4:$E$68,5,FALSE), 0)</f>
        <v>#NAME?</v>
      </c>
      <c r="S12" s="115" t="e">
        <f t="shared" ca="1" si="8"/>
        <v>#NAME?</v>
      </c>
      <c r="T12" s="117" t="str">
        <f t="shared" ca="1" si="9"/>
        <v>Process</v>
      </c>
      <c r="U12" s="114" t="e">
        <f t="shared" ca="1" si="10"/>
        <v>#VALUE!</v>
      </c>
      <c r="V12" s="114">
        <f t="shared" si="11"/>
        <v>28193.739999999951</v>
      </c>
      <c r="W12" s="114">
        <f t="shared" si="12"/>
        <v>185724.1</v>
      </c>
    </row>
    <row r="13" spans="1:23" ht="14">
      <c r="A13" s="86" t="s">
        <v>82</v>
      </c>
      <c r="B13" s="112" t="b">
        <f>IFERROR(IF(VLOOKUP(A13,'FY24 budget'!$A$3:$I$68,4, FALSE )="Target Country", TRUE, ""), "")</f>
        <v>1</v>
      </c>
      <c r="C13" s="112" t="e">
        <f ca="1">_xludf.ifna(VLOOKUP(A13,'FY24 budget'!$A$4:$H$68,8, FALSE ), "")</f>
        <v>#NAME?</v>
      </c>
      <c r="D13" s="113" t="e">
        <f t="shared" ca="1" si="0"/>
        <v>#NAME?</v>
      </c>
      <c r="E13" s="114">
        <f>IFERROR(VLOOKUP($A13, 'EG.3.2-25 Adaptation Hectares'!$C$3:$H$38, 4,0), "")</f>
        <v>78935</v>
      </c>
      <c r="F13" s="114">
        <f>IFERROR(VLOOKUP($A13, 'EG.3.2-25 Adaptation Hectares'!$C$3:$H$38, 5,0), "")</f>
        <v>80543</v>
      </c>
      <c r="G13" s="114">
        <f>IFERROR(VLOOKUP($A13, 'EG.3.2-25 Adaptation Hectares'!$C$3:$H$38, 6,0), "")</f>
        <v>0</v>
      </c>
      <c r="H13" s="115">
        <f t="shared" si="1"/>
        <v>6.3721418338429245E-2</v>
      </c>
      <c r="I13" s="115">
        <f t="shared" si="2"/>
        <v>4.0651102433591019E-2</v>
      </c>
      <c r="J13" s="115">
        <f t="shared" si="3"/>
        <v>0</v>
      </c>
      <c r="K13" s="114">
        <f>IFERROR(VLOOKUP($A13, 'Hectares of Cultivated Land by '!$B$3:$G$78, 4, 0), "")</f>
        <v>177543.7</v>
      </c>
      <c r="L13" s="114">
        <f>IFERROR(VLOOKUP($A13, 'Hectares of Cultivated Land by '!$B$3:$G$78, 5, 0), "")</f>
        <v>130401.1</v>
      </c>
      <c r="M13" s="114">
        <f>IFERROR(VLOOKUP($A13, 'Hectares of Cultivated Land by '!$B$3:$G$78, 6, 0), "")</f>
        <v>39470.550000000003</v>
      </c>
      <c r="N13" s="115">
        <f t="shared" si="4"/>
        <v>5.4096665393082499E-2</v>
      </c>
      <c r="O13" s="115">
        <f t="shared" si="5"/>
        <v>2.334706388718133E-2</v>
      </c>
      <c r="P13" s="115">
        <f t="shared" si="6"/>
        <v>6.6612920054511752E-3</v>
      </c>
      <c r="Q13" s="115">
        <f t="shared" si="7"/>
        <v>1.4562547412313826E-2</v>
      </c>
      <c r="R13" s="116" t="e">
        <f ca="1">_xludf.ifna(VLOOKUP(A13,'FY24 budget'!$A$4:$E$68,5,FALSE), 0)</f>
        <v>#NAME?</v>
      </c>
      <c r="S13" s="115" t="e">
        <f t="shared" ca="1" si="8"/>
        <v>#NAME?</v>
      </c>
      <c r="T13" s="117" t="str">
        <f t="shared" ca="1" si="9"/>
        <v>Process</v>
      </c>
      <c r="U13" s="114" t="e">
        <f t="shared" ca="1" si="10"/>
        <v>#VALUE!</v>
      </c>
      <c r="V13" s="114">
        <f t="shared" si="11"/>
        <v>40271.5</v>
      </c>
      <c r="W13" s="114">
        <f t="shared" si="12"/>
        <v>84935.825000000012</v>
      </c>
    </row>
    <row r="14" spans="1:23" ht="14">
      <c r="A14" s="86" t="s">
        <v>94</v>
      </c>
      <c r="B14" s="112" t="b">
        <f>IFERROR(IF(VLOOKUP(A14,'FY24 budget'!$A$3:$I$68,4, FALSE )="Target Country", TRUE, ""), "")</f>
        <v>1</v>
      </c>
      <c r="C14" s="112" t="e">
        <f ca="1">_xludf.ifna(VLOOKUP(A14,'FY24 budget'!$A$4:$H$68,8, FALSE ), "")</f>
        <v>#NAME?</v>
      </c>
      <c r="D14" s="113" t="e">
        <f t="shared" ca="1" si="0"/>
        <v>#NAME?</v>
      </c>
      <c r="E14" s="114">
        <f>IFERROR(VLOOKUP($A14, 'EG.3.2-25 Adaptation Hectares'!$C$3:$H$38, 4,0), "")</f>
        <v>3133.4</v>
      </c>
      <c r="F14" s="114">
        <f>IFERROR(VLOOKUP($A14, 'EG.3.2-25 Adaptation Hectares'!$C$3:$H$38, 5,0), "")</f>
        <v>1354.6</v>
      </c>
      <c r="G14" s="114">
        <f>IFERROR(VLOOKUP($A14, 'EG.3.2-25 Adaptation Hectares'!$C$3:$H$38, 6,0), "")</f>
        <v>6687</v>
      </c>
      <c r="H14" s="115">
        <f t="shared" si="1"/>
        <v>2.5294823870480043E-3</v>
      </c>
      <c r="I14" s="115">
        <f t="shared" si="2"/>
        <v>6.8368428487320309E-4</v>
      </c>
      <c r="J14" s="115">
        <f t="shared" si="3"/>
        <v>3.5741997425838574E-3</v>
      </c>
      <c r="K14" s="114">
        <f>IFERROR(VLOOKUP($A14, 'Hectares of Cultivated Land by '!$B$3:$G$78, 4, 0), "")</f>
        <v>7682.9</v>
      </c>
      <c r="L14" s="114">
        <f>IFERROR(VLOOKUP($A14, 'Hectares of Cultivated Land by '!$B$3:$G$78, 5, 0), "")</f>
        <v>9087.9</v>
      </c>
      <c r="M14" s="114">
        <f>IFERROR(VLOOKUP($A14, 'Hectares of Cultivated Land by '!$B$3:$G$78, 6, 0), "")</f>
        <v>17884</v>
      </c>
      <c r="N14" s="115">
        <f t="shared" si="4"/>
        <v>2.3409406841724796E-3</v>
      </c>
      <c r="O14" s="115">
        <f t="shared" si="5"/>
        <v>1.6271011663269342E-3</v>
      </c>
      <c r="P14" s="115">
        <f t="shared" si="6"/>
        <v>3.0182134838630018E-3</v>
      </c>
      <c r="Q14" s="115">
        <f t="shared" si="7"/>
        <v>2.312213795240037E-3</v>
      </c>
      <c r="R14" s="116" t="e">
        <f ca="1">_xludf.ifna(VLOOKUP(A14,'FY24 budget'!$A$4:$E$68,5,FALSE), 0)</f>
        <v>#NAME?</v>
      </c>
      <c r="S14" s="115" t="e">
        <f t="shared" ca="1" si="8"/>
        <v>#NAME?</v>
      </c>
      <c r="T14" s="117" t="str">
        <f t="shared" ca="1" si="9"/>
        <v>Process</v>
      </c>
      <c r="U14" s="114" t="e">
        <f t="shared" ca="1" si="10"/>
        <v>#VALUE!</v>
      </c>
      <c r="V14" s="114">
        <f t="shared" si="11"/>
        <v>4020.8</v>
      </c>
      <c r="W14" s="114">
        <f t="shared" si="12"/>
        <v>13485.95</v>
      </c>
    </row>
    <row r="15" spans="1:23" ht="14">
      <c r="A15" s="86" t="s">
        <v>89</v>
      </c>
      <c r="B15" s="112" t="b">
        <f>IFERROR(IF(VLOOKUP(A15,'FY24 budget'!$A$3:$I$68,4, FALSE )="Target Country", TRUE, ""), "")</f>
        <v>1</v>
      </c>
      <c r="C15" s="112" t="e">
        <f ca="1">_xludf.ifna(VLOOKUP(A15,'FY24 budget'!$A$4:$H$68,8, FALSE ), "")</f>
        <v>#NAME?</v>
      </c>
      <c r="D15" s="113" t="e">
        <f t="shared" ca="1" si="0"/>
        <v>#NAME?</v>
      </c>
      <c r="E15" s="114">
        <f>IFERROR(VLOOKUP($A15, 'EG.3.2-25 Adaptation Hectares'!$C$3:$H$38, 4,0), "")</f>
        <v>50991.47</v>
      </c>
      <c r="F15" s="114">
        <f>IFERROR(VLOOKUP($A15, 'EG.3.2-25 Adaptation Hectares'!$C$3:$H$38, 5,0), "")</f>
        <v>3959.45</v>
      </c>
      <c r="G15" s="114">
        <f>IFERROR(VLOOKUP($A15, 'EG.3.2-25 Adaptation Hectares'!$C$3:$H$38, 6,0), "")</f>
        <v>15410.71</v>
      </c>
      <c r="H15" s="115">
        <f t="shared" si="1"/>
        <v>4.1163600323829284E-2</v>
      </c>
      <c r="I15" s="115">
        <f t="shared" si="2"/>
        <v>1.9983860488271103E-3</v>
      </c>
      <c r="J15" s="115">
        <f t="shared" si="3"/>
        <v>8.2370204448982322E-3</v>
      </c>
      <c r="K15" s="114">
        <f>IFERROR(VLOOKUP($A15, 'Hectares of Cultivated Land by '!$B$3:$G$78, 4, 0), "")</f>
        <v>125944.7</v>
      </c>
      <c r="L15" s="114">
        <f>IFERROR(VLOOKUP($A15, 'Hectares of Cultivated Land by '!$B$3:$G$78, 5, 0), "")</f>
        <v>43705.49</v>
      </c>
      <c r="M15" s="114">
        <f>IFERROR(VLOOKUP($A15, 'Hectares of Cultivated Land by '!$B$3:$G$78, 6, 0), "")</f>
        <v>40634.61</v>
      </c>
      <c r="N15" s="115">
        <f t="shared" si="4"/>
        <v>3.8374711656522627E-2</v>
      </c>
      <c r="O15" s="115">
        <f t="shared" si="5"/>
        <v>7.8250480038171803E-3</v>
      </c>
      <c r="P15" s="115">
        <f t="shared" si="6"/>
        <v>6.8577459077116066E-3</v>
      </c>
      <c r="Q15" s="115">
        <f t="shared" si="7"/>
        <v>7.2302041277004679E-3</v>
      </c>
      <c r="R15" s="116" t="e">
        <f ca="1">_xludf.ifna(VLOOKUP(A15,'FY24 budget'!$A$4:$E$68,5,FALSE), 0)</f>
        <v>#NAME?</v>
      </c>
      <c r="S15" s="115" t="e">
        <f t="shared" ca="1" si="8"/>
        <v>#NAME?</v>
      </c>
      <c r="T15" s="117" t="str">
        <f t="shared" ca="1" si="9"/>
        <v>Process</v>
      </c>
      <c r="U15" s="114" t="e">
        <f t="shared" ca="1" si="10"/>
        <v>#VALUE!</v>
      </c>
      <c r="V15" s="114">
        <f t="shared" si="11"/>
        <v>9685.08</v>
      </c>
      <c r="W15" s="114">
        <f t="shared" si="12"/>
        <v>42170.05</v>
      </c>
    </row>
    <row r="16" spans="1:23" ht="14">
      <c r="A16" s="86" t="s">
        <v>92</v>
      </c>
      <c r="B16" s="112" t="b">
        <f>IFERROR(IF(VLOOKUP(A16,'FY24 budget'!$A$3:$I$68,4, FALSE )="Target Country", TRUE, ""), "")</f>
        <v>1</v>
      </c>
      <c r="C16" s="112" t="e">
        <f ca="1">_xludf.ifna(VLOOKUP(A16,'FY24 budget'!$A$4:$H$68,8, FALSE ), "")</f>
        <v>#NAME?</v>
      </c>
      <c r="D16" s="113" t="e">
        <f t="shared" ca="1" si="0"/>
        <v>#NAME?</v>
      </c>
      <c r="E16" s="114">
        <f>IFERROR(VLOOKUP($A16, 'EG.3.2-25 Adaptation Hectares'!$C$3:$H$38, 4,0), "")</f>
        <v>0</v>
      </c>
      <c r="F16" s="114">
        <f>IFERROR(VLOOKUP($A16, 'EG.3.2-25 Adaptation Hectares'!$C$3:$H$38, 5,0), "")</f>
        <v>13413</v>
      </c>
      <c r="G16" s="114">
        <f>IFERROR(VLOOKUP($A16, 'EG.3.2-25 Adaptation Hectares'!$C$3:$H$38, 6,0), "")</f>
        <v>6228</v>
      </c>
      <c r="H16" s="115">
        <f t="shared" si="1"/>
        <v>0</v>
      </c>
      <c r="I16" s="115">
        <f t="shared" si="2"/>
        <v>6.7697160143247257E-3</v>
      </c>
      <c r="J16" s="115">
        <f t="shared" si="3"/>
        <v>3.3288643632140369E-3</v>
      </c>
      <c r="K16" s="114">
        <f>IFERROR(VLOOKUP($A16, 'Hectares of Cultivated Land by '!$B$3:$G$78, 4, 0), "")</f>
        <v>16637.650000000001</v>
      </c>
      <c r="L16" s="114">
        <f>IFERROR(VLOOKUP($A16, 'Hectares of Cultivated Land by '!$B$3:$G$78, 5, 0), "")</f>
        <v>40751.47</v>
      </c>
      <c r="M16" s="114">
        <f>IFERROR(VLOOKUP($A16, 'Hectares of Cultivated Land by '!$B$3:$G$78, 6, 0), "")</f>
        <v>22740.74</v>
      </c>
      <c r="N16" s="115">
        <f t="shared" si="4"/>
        <v>5.0694076161374299E-3</v>
      </c>
      <c r="O16" s="115">
        <f t="shared" si="5"/>
        <v>7.2961591089841515E-3</v>
      </c>
      <c r="P16" s="115">
        <f t="shared" si="6"/>
        <v>3.8378667021372582E-3</v>
      </c>
      <c r="Q16" s="115">
        <f t="shared" si="7"/>
        <v>5.4429819127416847E-3</v>
      </c>
      <c r="R16" s="116" t="e">
        <f ca="1">_xludf.ifna(VLOOKUP(A16,'FY24 budget'!$A$4:$E$68,5,FALSE), 0)</f>
        <v>#NAME?</v>
      </c>
      <c r="S16" s="115" t="e">
        <f t="shared" ca="1" si="8"/>
        <v>#NAME?</v>
      </c>
      <c r="T16" s="117" t="str">
        <f t="shared" ca="1" si="9"/>
        <v>Process</v>
      </c>
      <c r="U16" s="114" t="e">
        <f t="shared" ca="1" si="10"/>
        <v>#VALUE!</v>
      </c>
      <c r="V16" s="114">
        <f t="shared" si="11"/>
        <v>9820.5</v>
      </c>
      <c r="W16" s="114">
        <f t="shared" si="12"/>
        <v>31746.105000000003</v>
      </c>
    </row>
    <row r="17" spans="1:23" ht="14">
      <c r="A17" s="86" t="s">
        <v>51</v>
      </c>
      <c r="B17" s="112" t="b">
        <f>IFERROR(IF(VLOOKUP(A17,'FY24 budget'!$A$3:$I$68,4, FALSE )="Target Country", TRUE, ""), "")</f>
        <v>1</v>
      </c>
      <c r="C17" s="112" t="e">
        <f ca="1">_xludf.ifna(VLOOKUP(A17,'FY24 budget'!$A$4:$H$68,8, FALSE ), "")</f>
        <v>#NAME?</v>
      </c>
      <c r="D17" s="113" t="e">
        <f t="shared" ca="1" si="0"/>
        <v>#NAME?</v>
      </c>
      <c r="E17" s="114">
        <f>IFERROR(VLOOKUP($A17, 'EG.3.2-25 Adaptation Hectares'!$C$3:$H$38, 4,0), "")</f>
        <v>21107</v>
      </c>
      <c r="F17" s="114">
        <f>IFERROR(VLOOKUP($A17, 'EG.3.2-25 Adaptation Hectares'!$C$3:$H$38, 5,0), "")</f>
        <v>0</v>
      </c>
      <c r="G17" s="114">
        <f>IFERROR(VLOOKUP($A17, 'EG.3.2-25 Adaptation Hectares'!$C$3:$H$38, 6,0), "")</f>
        <v>457210</v>
      </c>
      <c r="H17" s="115">
        <f t="shared" si="1"/>
        <v>1.7038930472784267E-2</v>
      </c>
      <c r="I17" s="115">
        <f t="shared" si="2"/>
        <v>0</v>
      </c>
      <c r="J17" s="115">
        <f t="shared" si="3"/>
        <v>0.24437862484025205</v>
      </c>
      <c r="K17" s="114">
        <f>IFERROR(VLOOKUP($A17, 'Hectares of Cultivated Land by '!$B$3:$G$78, 4, 0), "")</f>
        <v>21107</v>
      </c>
      <c r="L17" s="114">
        <f>IFERROR(VLOOKUP($A17, 'Hectares of Cultivated Land by '!$B$3:$G$78, 5, 0), "")</f>
        <v>216718.4</v>
      </c>
      <c r="M17" s="114">
        <f>IFERROR(VLOOKUP($A17, 'Hectares of Cultivated Land by '!$B$3:$G$78, 6, 0), "")</f>
        <v>1109905</v>
      </c>
      <c r="N17" s="115">
        <f t="shared" si="4"/>
        <v>6.4311959052998904E-3</v>
      </c>
      <c r="O17" s="115">
        <f t="shared" si="5"/>
        <v>3.8801347000352891E-2</v>
      </c>
      <c r="P17" s="115">
        <f t="shared" si="6"/>
        <v>0.18731437244503271</v>
      </c>
      <c r="Q17" s="115">
        <f t="shared" si="7"/>
        <v>0.11372713552134782</v>
      </c>
      <c r="R17" s="116" t="e">
        <f ca="1">_xludf.ifna(VLOOKUP(A17,'FY24 budget'!$A$4:$E$68,5,FALSE), 0)</f>
        <v>#NAME?</v>
      </c>
      <c r="S17" s="115" t="e">
        <f t="shared" ca="1" si="8"/>
        <v>#NAME?</v>
      </c>
      <c r="T17" s="117" t="str">
        <f t="shared" ca="1" si="9"/>
        <v>Process</v>
      </c>
      <c r="U17" s="114" t="e">
        <f t="shared" ca="1" si="10"/>
        <v>#VALUE!</v>
      </c>
      <c r="V17" s="114">
        <f t="shared" si="11"/>
        <v>228605</v>
      </c>
      <c r="W17" s="114">
        <f t="shared" si="12"/>
        <v>663311.69999999995</v>
      </c>
    </row>
    <row r="18" spans="1:23" ht="14">
      <c r="A18" s="86" t="s">
        <v>73</v>
      </c>
      <c r="B18" s="112" t="b">
        <f>IFERROR(IF(VLOOKUP(A18,'FY24 budget'!$A$3:$I$68,4, FALSE )="Target Country", TRUE, ""), "")</f>
        <v>1</v>
      </c>
      <c r="C18" s="112" t="e">
        <f ca="1">_xludf.ifna(VLOOKUP(A18,'FY24 budget'!$A$4:$H$68,8, FALSE ), "")</f>
        <v>#NAME?</v>
      </c>
      <c r="D18" s="113" t="e">
        <f t="shared" ca="1" si="0"/>
        <v>#NAME?</v>
      </c>
      <c r="E18" s="114">
        <f>IFERROR(VLOOKUP($A18, 'EG.3.2-25 Adaptation Hectares'!$C$3:$H$38, 4,0), "")</f>
        <v>9900</v>
      </c>
      <c r="F18" s="114">
        <f>IFERROR(VLOOKUP($A18, 'EG.3.2-25 Adaptation Hectares'!$C$3:$H$38, 5,0), "")</f>
        <v>39931</v>
      </c>
      <c r="G18" s="114">
        <f>IFERROR(VLOOKUP($A18, 'EG.3.2-25 Adaptation Hectares'!$C$3:$H$38, 6,0), "")</f>
        <v>42981</v>
      </c>
      <c r="H18" s="115">
        <f t="shared" si="1"/>
        <v>7.9919179267808893E-3</v>
      </c>
      <c r="I18" s="115">
        <f t="shared" si="2"/>
        <v>2.0153696426451994E-2</v>
      </c>
      <c r="J18" s="115">
        <f t="shared" si="3"/>
        <v>2.2973333204126929E-2</v>
      </c>
      <c r="K18" s="114">
        <f>IFERROR(VLOOKUP($A18, 'Hectares of Cultivated Land by '!$B$3:$G$78, 4, 0), "")</f>
        <v>66839</v>
      </c>
      <c r="L18" s="114">
        <f>IFERROR(VLOOKUP($A18, 'Hectares of Cultivated Land by '!$B$3:$G$78, 5, 0), "")</f>
        <v>133585</v>
      </c>
      <c r="M18" s="114">
        <f>IFERROR(VLOOKUP($A18, 'Hectares of Cultivated Land by '!$B$3:$G$78, 6, 0), "")</f>
        <v>131365</v>
      </c>
      <c r="N18" s="115">
        <f t="shared" si="4"/>
        <v>2.0365504482604792E-2</v>
      </c>
      <c r="O18" s="115">
        <f t="shared" si="5"/>
        <v>2.391711058702049E-2</v>
      </c>
      <c r="P18" s="115">
        <f t="shared" si="6"/>
        <v>2.2169962777212213E-2</v>
      </c>
      <c r="Q18" s="115">
        <f t="shared" si="7"/>
        <v>2.2713306999093418E-2</v>
      </c>
      <c r="R18" s="116" t="e">
        <f ca="1">_xludf.ifna(VLOOKUP(A18,'FY24 budget'!$A$4:$E$68,5,FALSE), 0)</f>
        <v>#NAME?</v>
      </c>
      <c r="S18" s="115" t="e">
        <f t="shared" ca="1" si="8"/>
        <v>#NAME?</v>
      </c>
      <c r="T18" s="117" t="str">
        <f t="shared" ca="1" si="9"/>
        <v>Process</v>
      </c>
      <c r="U18" s="114" t="e">
        <f t="shared" ca="1" si="10"/>
        <v>#VALUE!</v>
      </c>
      <c r="V18" s="114">
        <f t="shared" si="11"/>
        <v>41456</v>
      </c>
      <c r="W18" s="114">
        <f t="shared" si="12"/>
        <v>132475</v>
      </c>
    </row>
    <row r="19" spans="1:23" ht="14">
      <c r="A19" s="86" t="s">
        <v>84</v>
      </c>
      <c r="B19" s="112" t="b">
        <f>IFERROR(IF(VLOOKUP(A19,'FY24 budget'!$A$3:$I$68,4, FALSE )="Target Country", TRUE, ""), "")</f>
        <v>1</v>
      </c>
      <c r="C19" s="112" t="e">
        <f ca="1">_xludf.ifna(VLOOKUP(A19,'FY24 budget'!$A$4:$H$68,8, FALSE ), "")</f>
        <v>#NAME?</v>
      </c>
      <c r="D19" s="113" t="e">
        <f t="shared" ca="1" si="0"/>
        <v>#NAME?</v>
      </c>
      <c r="E19" s="114">
        <f>IFERROR(VLOOKUP($A19, 'EG.3.2-25 Adaptation Hectares'!$C$3:$H$38, 4,0), "")</f>
        <v>17539</v>
      </c>
      <c r="F19" s="114">
        <f>IFERROR(VLOOKUP($A19, 'EG.3.2-25 Adaptation Hectares'!$C$3:$H$38, 5,0), "")</f>
        <v>2962.53</v>
      </c>
      <c r="G19" s="114">
        <f>IFERROR(VLOOKUP($A19, 'EG.3.2-25 Adaptation Hectares'!$C$3:$H$38, 6,0), "")</f>
        <v>0</v>
      </c>
      <c r="H19" s="115">
        <f t="shared" si="1"/>
        <v>1.4158610961394952E-2</v>
      </c>
      <c r="I19" s="115">
        <f t="shared" si="2"/>
        <v>1.4952275243359002E-3</v>
      </c>
      <c r="J19" s="115">
        <f t="shared" si="3"/>
        <v>0</v>
      </c>
      <c r="K19" s="114">
        <f>IFERROR(VLOOKUP($A19, 'Hectares of Cultivated Land by '!$B$3:$G$78, 4, 0), "")</f>
        <v>103229.2</v>
      </c>
      <c r="L19" s="114">
        <f>IFERROR(VLOOKUP($A19, 'Hectares of Cultivated Land by '!$B$3:$G$78, 5, 0), "")</f>
        <v>113833.8</v>
      </c>
      <c r="M19" s="114">
        <f>IFERROR(VLOOKUP($A19, 'Hectares of Cultivated Land by '!$B$3:$G$78, 6, 0), "")</f>
        <v>36028.31</v>
      </c>
      <c r="N19" s="115">
        <f t="shared" si="4"/>
        <v>3.1453413954962026E-2</v>
      </c>
      <c r="O19" s="115">
        <f t="shared" si="5"/>
        <v>2.038084802291255E-2</v>
      </c>
      <c r="P19" s="115">
        <f t="shared" si="6"/>
        <v>6.0803584792438053E-3</v>
      </c>
      <c r="Q19" s="115">
        <f t="shared" si="7"/>
        <v>1.2847194232730355E-2</v>
      </c>
      <c r="R19" s="116" t="e">
        <f ca="1">_xludf.ifna(VLOOKUP(A19,'FY24 budget'!$A$4:$E$68,5,FALSE), 0)</f>
        <v>#NAME?</v>
      </c>
      <c r="S19" s="115" t="e">
        <f t="shared" ca="1" si="8"/>
        <v>#NAME?</v>
      </c>
      <c r="T19" s="117" t="str">
        <f t="shared" ca="1" si="9"/>
        <v>Process</v>
      </c>
      <c r="U19" s="114" t="e">
        <f t="shared" ca="1" si="10"/>
        <v>#VALUE!</v>
      </c>
      <c r="V19" s="114">
        <f t="shared" si="11"/>
        <v>1481.2650000000001</v>
      </c>
      <c r="W19" s="114">
        <f t="shared" si="12"/>
        <v>74931.054999999993</v>
      </c>
    </row>
    <row r="20" spans="1:23" ht="14">
      <c r="A20" s="86" t="s">
        <v>98</v>
      </c>
      <c r="B20" s="112" t="b">
        <f>IFERROR(IF(VLOOKUP(A20,'FY24 budget'!$A$3:$I$68,4, FALSE )="Target Country", TRUE, ""), "")</f>
        <v>1</v>
      </c>
      <c r="C20" s="112" t="e">
        <f ca="1">_xludf.ifna(VLOOKUP(A20,'FY24 budget'!$A$4:$H$68,8, FALSE ), "")</f>
        <v>#NAME?</v>
      </c>
      <c r="D20" s="113" t="e">
        <f t="shared" ca="1" si="0"/>
        <v>#NAME?</v>
      </c>
      <c r="E20" s="114">
        <f>IFERROR(VLOOKUP($A20, 'EG.3.2-25 Adaptation Hectares'!$C$3:$H$38, 4,0), "")</f>
        <v>3864.45</v>
      </c>
      <c r="F20" s="114">
        <f>IFERROR(VLOOKUP($A20, 'EG.3.2-25 Adaptation Hectares'!$C$3:$H$38, 5,0), "")</f>
        <v>5656.16</v>
      </c>
      <c r="G20" s="114">
        <f>IFERROR(VLOOKUP($A20, 'EG.3.2-25 Adaptation Hectares'!$C$3:$H$38, 6,0), "")</f>
        <v>5869.86</v>
      </c>
      <c r="H20" s="115">
        <f t="shared" si="1"/>
        <v>3.1196330537523642E-3</v>
      </c>
      <c r="I20" s="115">
        <f t="shared" si="2"/>
        <v>2.8547377120392856E-3</v>
      </c>
      <c r="J20" s="115">
        <f t="shared" si="3"/>
        <v>3.1374386273371139E-3</v>
      </c>
      <c r="K20" s="114">
        <f>IFERROR(VLOOKUP($A20, 'Hectares of Cultivated Land by '!$B$3:$G$78, 4, 0), "")</f>
        <v>12771.03</v>
      </c>
      <c r="L20" s="114">
        <f>IFERROR(VLOOKUP($A20, 'Hectares of Cultivated Land by '!$B$3:$G$78, 5, 0), "")</f>
        <v>19669.740000000002</v>
      </c>
      <c r="M20" s="114">
        <f>IFERROR(VLOOKUP($A20, 'Hectares of Cultivated Land by '!$B$3:$G$78, 6, 0), "")</f>
        <v>23046.21</v>
      </c>
      <c r="N20" s="115">
        <f t="shared" si="4"/>
        <v>3.8912681026418757E-3</v>
      </c>
      <c r="O20" s="115">
        <f t="shared" si="5"/>
        <v>3.5216779338843466E-3</v>
      </c>
      <c r="P20" s="115">
        <f t="shared" si="6"/>
        <v>3.8894196921235935E-3</v>
      </c>
      <c r="Q20" s="115">
        <f t="shared" si="7"/>
        <v>3.661900306125399E-3</v>
      </c>
      <c r="R20" s="116" t="e">
        <f ca="1">_xludf.ifna(VLOOKUP(A20,'FY24 budget'!$A$4:$E$68,5,FALSE), 0)</f>
        <v>#NAME?</v>
      </c>
      <c r="S20" s="115" t="e">
        <f t="shared" ca="1" si="8"/>
        <v>#NAME?</v>
      </c>
      <c r="T20" s="117" t="str">
        <f t="shared" ca="1" si="9"/>
        <v>Process</v>
      </c>
      <c r="U20" s="114" t="e">
        <f t="shared" ca="1" si="10"/>
        <v>#VALUE!</v>
      </c>
      <c r="V20" s="114">
        <f t="shared" si="11"/>
        <v>5763.01</v>
      </c>
      <c r="W20" s="114">
        <f t="shared" si="12"/>
        <v>21357.974999999999</v>
      </c>
    </row>
    <row r="21" spans="1:23" ht="14">
      <c r="A21" s="86" t="s">
        <v>87</v>
      </c>
      <c r="B21" s="112" t="b">
        <f>IFERROR(IF(VLOOKUP(A21,'FY24 budget'!$A$3:$I$68,4, FALSE )="Target Country", TRUE, ""), "")</f>
        <v>1</v>
      </c>
      <c r="C21" s="112" t="e">
        <f ca="1">_xludf.ifna(VLOOKUP(A21,'FY24 budget'!$A$4:$H$68,8, FALSE ), "")</f>
        <v>#NAME?</v>
      </c>
      <c r="D21" s="113" t="e">
        <f t="shared" ca="1" si="0"/>
        <v>#NAME?</v>
      </c>
      <c r="E21" s="114">
        <f>IFERROR(VLOOKUP($A21, 'EG.3.2-25 Adaptation Hectares'!$C$3:$H$38, 4,0), "")</f>
        <v>2307</v>
      </c>
      <c r="F21" s="114">
        <f>IFERROR(VLOOKUP($A21, 'EG.3.2-25 Adaptation Hectares'!$C$3:$H$38, 5,0), "")</f>
        <v>14023</v>
      </c>
      <c r="G21" s="114">
        <f>IFERROR(VLOOKUP($A21, 'EG.3.2-25 Adaptation Hectares'!$C$3:$H$38, 6,0), "")</f>
        <v>26533</v>
      </c>
      <c r="H21" s="115">
        <f t="shared" si="1"/>
        <v>1.8623590562710619E-3</v>
      </c>
      <c r="I21" s="115">
        <f t="shared" si="2"/>
        <v>7.077590969125149E-3</v>
      </c>
      <c r="J21" s="115">
        <f t="shared" si="3"/>
        <v>1.4181881526839761E-2</v>
      </c>
      <c r="K21" s="114">
        <f>IFERROR(VLOOKUP($A21, 'Hectares of Cultivated Land by '!$B$3:$G$78, 4, 0), "")</f>
        <v>9719.14</v>
      </c>
      <c r="L21" s="114">
        <f>IFERROR(VLOOKUP($A21, 'Hectares of Cultivated Land by '!$B$3:$G$78, 5, 0), "")</f>
        <v>52933</v>
      </c>
      <c r="M21" s="114">
        <f>IFERROR(VLOOKUP($A21, 'Hectares of Cultivated Land by '!$B$3:$G$78, 6, 0), "")</f>
        <v>104027</v>
      </c>
      <c r="N21" s="115">
        <f t="shared" si="4"/>
        <v>2.9613726901519103E-3</v>
      </c>
      <c r="O21" s="115">
        <f t="shared" si="5"/>
        <v>9.4771449990848945E-3</v>
      </c>
      <c r="P21" s="115">
        <f t="shared" si="6"/>
        <v>1.7556234292429907E-2</v>
      </c>
      <c r="Q21" s="115">
        <f t="shared" si="7"/>
        <v>1.3455673397160608E-2</v>
      </c>
      <c r="R21" s="116" t="e">
        <f ca="1">_xludf.ifna(VLOOKUP(A21,'FY24 budget'!$A$4:$E$68,5,FALSE), 0)</f>
        <v>#NAME?</v>
      </c>
      <c r="S21" s="115" t="e">
        <f t="shared" ca="1" si="8"/>
        <v>#NAME?</v>
      </c>
      <c r="T21" s="117" t="str">
        <f t="shared" ca="1" si="9"/>
        <v>Process</v>
      </c>
      <c r="U21" s="114" t="e">
        <f t="shared" ca="1" si="10"/>
        <v>#VALUE!</v>
      </c>
      <c r="V21" s="114">
        <f t="shared" si="11"/>
        <v>20278</v>
      </c>
      <c r="W21" s="114">
        <f t="shared" si="12"/>
        <v>78480</v>
      </c>
    </row>
    <row r="22" spans="1:23" ht="14">
      <c r="A22" s="86" t="s">
        <v>67</v>
      </c>
      <c r="B22" s="112" t="b">
        <f>IFERROR(IF(VLOOKUP(A22,'FY24 budget'!$A$3:$I$68,4, FALSE )="Target Country", TRUE, ""), "")</f>
        <v>1</v>
      </c>
      <c r="C22" s="112" t="e">
        <f ca="1">_xludf.ifna(VLOOKUP(A22,'FY24 budget'!$A$4:$H$68,8, FALSE ), "")</f>
        <v>#NAME?</v>
      </c>
      <c r="D22" s="113" t="e">
        <f t="shared" ca="1" si="0"/>
        <v>#NAME?</v>
      </c>
      <c r="E22" s="114">
        <f>IFERROR(VLOOKUP($A22, 'EG.3.2-25 Adaptation Hectares'!$C$3:$H$38, 4,0), "")</f>
        <v>14056</v>
      </c>
      <c r="F22" s="114">
        <f>IFERROR(VLOOKUP($A22, 'EG.3.2-25 Adaptation Hectares'!$C$3:$H$38, 5,0), "")</f>
        <v>31473</v>
      </c>
      <c r="G22" s="114">
        <f>IFERROR(VLOOKUP($A22, 'EG.3.2-25 Adaptation Hectares'!$C$3:$H$38, 6,0), "")</f>
        <v>23115</v>
      </c>
      <c r="H22" s="115">
        <f t="shared" si="1"/>
        <v>1.1346908927154765E-2</v>
      </c>
      <c r="I22" s="115">
        <f t="shared" si="2"/>
        <v>1.5884833528579893E-2</v>
      </c>
      <c r="J22" s="115">
        <f t="shared" si="3"/>
        <v>1.2354961425127242E-2</v>
      </c>
      <c r="K22" s="114">
        <f>IFERROR(VLOOKUP($A22, 'Hectares of Cultivated Land by '!$B$3:$G$78, 4, 0), "")</f>
        <v>504573.2</v>
      </c>
      <c r="L22" s="114">
        <f>IFERROR(VLOOKUP($A22, 'Hectares of Cultivated Land by '!$B$3:$G$78, 5, 0), "")</f>
        <v>213053.6</v>
      </c>
      <c r="M22" s="114">
        <f>IFERROR(VLOOKUP($A22, 'Hectares of Cultivated Land by '!$B$3:$G$78, 6, 0), "")</f>
        <v>99076</v>
      </c>
      <c r="N22" s="115">
        <f t="shared" si="4"/>
        <v>0.15374089627915208</v>
      </c>
      <c r="O22" s="115">
        <f t="shared" si="5"/>
        <v>3.8145199776642803E-2</v>
      </c>
      <c r="P22" s="115">
        <f t="shared" si="6"/>
        <v>1.6720673178663093E-2</v>
      </c>
      <c r="Q22" s="115">
        <f t="shared" si="7"/>
        <v>2.6757861590127302E-2</v>
      </c>
      <c r="R22" s="116" t="e">
        <f ca="1">_xludf.ifna(VLOOKUP(A22,'FY24 budget'!$A$4:$E$68,5,FALSE), 0)</f>
        <v>#NAME?</v>
      </c>
      <c r="S22" s="115" t="e">
        <f t="shared" ca="1" si="8"/>
        <v>#NAME?</v>
      </c>
      <c r="T22" s="117" t="str">
        <f t="shared" ca="1" si="9"/>
        <v>Process</v>
      </c>
      <c r="U22" s="114" t="e">
        <f t="shared" ca="1" si="10"/>
        <v>#VALUE!</v>
      </c>
      <c r="V22" s="114">
        <f t="shared" si="11"/>
        <v>27294</v>
      </c>
      <c r="W22" s="114">
        <f t="shared" si="12"/>
        <v>156064.79999999999</v>
      </c>
    </row>
    <row r="23" spans="1:23" ht="14">
      <c r="A23" s="86" t="s">
        <v>102</v>
      </c>
      <c r="B23" s="112" t="b">
        <f>IFERROR(IF(VLOOKUP(A23,'FY24 budget'!$A$3:$I$68,4, FALSE )="Target Country", TRUE, ""), "")</f>
        <v>1</v>
      </c>
      <c r="C23" s="112" t="e">
        <f ca="1">_xludf.ifna(VLOOKUP(A23,'FY24 budget'!$A$4:$H$68,8, FALSE ), "")</f>
        <v>#NAME?</v>
      </c>
      <c r="D23" s="113" t="e">
        <f t="shared" ca="1" si="0"/>
        <v>#NAME?</v>
      </c>
      <c r="E23" s="114">
        <f>IFERROR(VLOOKUP($A23, 'EG.3.2-25 Adaptation Hectares'!$C$3:$H$38, 4,0), "")</f>
        <v>0</v>
      </c>
      <c r="F23" s="114">
        <f>IFERROR(VLOOKUP($A23, 'EG.3.2-25 Adaptation Hectares'!$C$3:$H$38, 5,0), "")</f>
        <v>0</v>
      </c>
      <c r="G23" s="114">
        <f>IFERROR(VLOOKUP($A23, 'EG.3.2-25 Adaptation Hectares'!$C$3:$H$38, 6,0), "")</f>
        <v>6372.65</v>
      </c>
      <c r="H23" s="115">
        <f t="shared" si="1"/>
        <v>0</v>
      </c>
      <c r="I23" s="115">
        <f t="shared" si="2"/>
        <v>0</v>
      </c>
      <c r="J23" s="115">
        <f t="shared" si="3"/>
        <v>3.4061797501984473E-3</v>
      </c>
      <c r="K23" s="114">
        <f>IFERROR(VLOOKUP($A23, 'Hectares of Cultivated Land by '!$B$3:$G$78, 4, 0), "")</f>
        <v>20617.009999999998</v>
      </c>
      <c r="L23" s="114">
        <f>IFERROR(VLOOKUP($A23, 'Hectares of Cultivated Land by '!$B$3:$G$78, 5, 0), "")</f>
        <v>27333.29</v>
      </c>
      <c r="M23" s="114">
        <f>IFERROR(VLOOKUP($A23, 'Hectares of Cultivated Land by '!$B$3:$G$78, 6, 0), "")</f>
        <v>19756.03</v>
      </c>
      <c r="N23" s="115">
        <f t="shared" si="4"/>
        <v>6.2818984361362054E-3</v>
      </c>
      <c r="O23" s="115">
        <f t="shared" si="5"/>
        <v>4.8937629197671993E-3</v>
      </c>
      <c r="P23" s="115">
        <f t="shared" si="6"/>
        <v>3.3341487437710789E-3</v>
      </c>
      <c r="Q23" s="115">
        <f t="shared" si="7"/>
        <v>4.0368151784810329E-3</v>
      </c>
      <c r="R23" s="116" t="e">
        <f ca="1">_xludf.ifna(VLOOKUP(A23,'FY24 budget'!$A$4:$E$68,5,FALSE), 0)</f>
        <v>#NAME?</v>
      </c>
      <c r="S23" s="115" t="e">
        <f t="shared" ca="1" si="8"/>
        <v>#NAME?</v>
      </c>
      <c r="T23" s="117" t="str">
        <f t="shared" ca="1" si="9"/>
        <v>Process</v>
      </c>
      <c r="U23" s="114" t="e">
        <f t="shared" ca="1" si="10"/>
        <v>#VALUE!</v>
      </c>
      <c r="V23" s="114">
        <f t="shared" si="11"/>
        <v>3186.3249999999998</v>
      </c>
      <c r="W23" s="114">
        <f t="shared" si="12"/>
        <v>23544.66</v>
      </c>
    </row>
    <row r="24" spans="1:23" ht="14">
      <c r="A24" s="86" t="s">
        <v>103</v>
      </c>
      <c r="B24" s="112" t="b">
        <f>IFERROR(IF(VLOOKUP(A24,'FY24 budget'!$A$3:$I$68,4, FALSE )="Target Country", TRUE, ""), "")</f>
        <v>1</v>
      </c>
      <c r="C24" s="112" t="e">
        <f ca="1">_xludf.ifna(VLOOKUP(A24,'FY24 budget'!$A$4:$H$68,8, FALSE ), "")</f>
        <v>#NAME?</v>
      </c>
      <c r="D24" s="113" t="e">
        <f t="shared" ca="1" si="0"/>
        <v>#NAME?</v>
      </c>
      <c r="E24" s="114">
        <f>IFERROR(VLOOKUP($A24, 'EG.3.2-25 Adaptation Hectares'!$C$3:$H$38, 4,0), "")</f>
        <v>34972</v>
      </c>
      <c r="F24" s="114">
        <f>IFERROR(VLOOKUP($A24, 'EG.3.2-25 Adaptation Hectares'!$C$3:$H$38, 5,0), "")</f>
        <v>0</v>
      </c>
      <c r="G24" s="114">
        <f>IFERROR(VLOOKUP($A24, 'EG.3.2-25 Adaptation Hectares'!$C$3:$H$38, 6,0), "")</f>
        <v>32505</v>
      </c>
      <c r="H24" s="115">
        <f t="shared" si="1"/>
        <v>2.8231651892462756E-2</v>
      </c>
      <c r="I24" s="115">
        <f t="shared" si="2"/>
        <v>0</v>
      </c>
      <c r="J24" s="115">
        <f t="shared" si="3"/>
        <v>1.7373913957333377E-2</v>
      </c>
      <c r="K24" s="114">
        <f>IFERROR(VLOOKUP($A24, 'Hectares of Cultivated Land by '!$B$3:$G$78, 4, 0), "")</f>
        <v>96289.05</v>
      </c>
      <c r="L24" s="114">
        <f>IFERROR(VLOOKUP($A24, 'Hectares of Cultivated Land by '!$B$3:$G$78, 5, 0), "")</f>
        <v>720</v>
      </c>
      <c r="M24" s="114">
        <f>IFERROR(VLOOKUP($A24, 'Hectares of Cultivated Land by '!$B$3:$G$78, 6, 0), "")</f>
        <v>58088.2</v>
      </c>
      <c r="N24" s="115">
        <f t="shared" si="4"/>
        <v>2.9338785430673069E-2</v>
      </c>
      <c r="O24" s="115">
        <f t="shared" si="5"/>
        <v>1.2890908127899655E-4</v>
      </c>
      <c r="P24" s="115">
        <f t="shared" si="6"/>
        <v>9.8033207612016789E-3</v>
      </c>
      <c r="Q24" s="115">
        <f t="shared" si="7"/>
        <v>5.0414368773885089E-3</v>
      </c>
      <c r="R24" s="116" t="e">
        <f ca="1">_xludf.ifna(VLOOKUP(A24,'FY24 budget'!$A$4:$E$68,5,FALSE), 0)</f>
        <v>#NAME?</v>
      </c>
      <c r="S24" s="115" t="e">
        <f t="shared" ca="1" si="8"/>
        <v>#NAME?</v>
      </c>
      <c r="T24" s="117" t="str">
        <f t="shared" ca="1" si="9"/>
        <v>Process</v>
      </c>
      <c r="U24" s="114" t="e">
        <f t="shared" ca="1" si="10"/>
        <v>#VALUE!</v>
      </c>
      <c r="V24" s="114">
        <f t="shared" si="11"/>
        <v>16252.5</v>
      </c>
      <c r="W24" s="114">
        <f t="shared" si="12"/>
        <v>29404.1</v>
      </c>
    </row>
    <row r="25" spans="1:23" ht="14">
      <c r="A25" s="86" t="s">
        <v>56</v>
      </c>
      <c r="B25" s="112" t="b">
        <f>IFERROR(IF(VLOOKUP(A25,'FY24 budget'!$A$3:$I$68,4, FALSE )="Target Country", TRUE, ""), "")</f>
        <v>1</v>
      </c>
      <c r="C25" s="112" t="e">
        <f ca="1">_xludf.ifna(VLOOKUP(A25,'FY24 budget'!$A$4:$H$68,8, FALSE ), "")</f>
        <v>#NAME?</v>
      </c>
      <c r="D25" s="113" t="e">
        <f t="shared" ca="1" si="0"/>
        <v>#NAME?</v>
      </c>
      <c r="E25" s="114">
        <f>IFERROR(VLOOKUP($A25, 'EG.3.2-25 Adaptation Hectares'!$C$3:$H$38, 4,0), "")</f>
        <v>256966</v>
      </c>
      <c r="F25" s="114">
        <f>IFERROR(VLOOKUP($A25, 'EG.3.2-25 Adaptation Hectares'!$C$3:$H$38, 5,0), "")</f>
        <v>567748.99</v>
      </c>
      <c r="G25" s="114">
        <f>IFERROR(VLOOKUP($A25, 'EG.3.2-25 Adaptation Hectares'!$C$3:$H$38, 6,0), "")</f>
        <v>128069.73</v>
      </c>
      <c r="H25" s="115">
        <f t="shared" si="1"/>
        <v>0.20743951333062405</v>
      </c>
      <c r="I25" s="115">
        <f t="shared" si="2"/>
        <v>0.28655031907251832</v>
      </c>
      <c r="J25" s="115">
        <f t="shared" si="3"/>
        <v>6.8453237026885619E-2</v>
      </c>
      <c r="K25" s="114">
        <f>IFERROR(VLOOKUP($A25, 'Hectares of Cultivated Land by '!$B$3:$G$78, 4, 0), "")</f>
        <v>258878.3</v>
      </c>
      <c r="L25" s="114">
        <f>IFERROR(VLOOKUP($A25, 'Hectares of Cultivated Land by '!$B$3:$G$78, 5, 0), "")</f>
        <v>591955.80000000005</v>
      </c>
      <c r="M25" s="114">
        <f>IFERROR(VLOOKUP($A25, 'Hectares of Cultivated Land by '!$B$3:$G$78, 6, 0), "")</f>
        <v>286684</v>
      </c>
      <c r="N25" s="115">
        <f t="shared" si="4"/>
        <v>7.8878905715212805E-2</v>
      </c>
      <c r="O25" s="115">
        <f t="shared" si="5"/>
        <v>0.10598399768857421</v>
      </c>
      <c r="P25" s="115">
        <f t="shared" si="6"/>
        <v>4.8382549452459227E-2</v>
      </c>
      <c r="Q25" s="115">
        <f t="shared" si="7"/>
        <v>7.5322949684929391E-2</v>
      </c>
      <c r="R25" s="116" t="e">
        <f ca="1">_xludf.ifna(VLOOKUP(A25,'FY24 budget'!$A$4:$E$68,5,FALSE), 0)</f>
        <v>#NAME?</v>
      </c>
      <c r="S25" s="115" t="e">
        <f t="shared" ca="1" si="8"/>
        <v>#NAME?</v>
      </c>
      <c r="T25" s="117" t="str">
        <f t="shared" ca="1" si="9"/>
        <v>Process</v>
      </c>
      <c r="U25" s="114" t="e">
        <f t="shared" ca="1" si="10"/>
        <v>#VALUE!</v>
      </c>
      <c r="V25" s="114">
        <f t="shared" si="11"/>
        <v>347909.36</v>
      </c>
      <c r="W25" s="114">
        <f t="shared" si="12"/>
        <v>439319.9</v>
      </c>
    </row>
    <row r="26" spans="1:23" ht="14">
      <c r="A26" s="86" t="s">
        <v>110</v>
      </c>
      <c r="B26" s="112" t="b">
        <f>IFERROR(IF(VLOOKUP(A26,'FY24 budget'!$A$3:$I$68,4, FALSE )="Target Country", TRUE, ""), "")</f>
        <v>1</v>
      </c>
      <c r="C26" s="112" t="e">
        <f ca="1">_xludf.ifna(VLOOKUP(A26,'FY24 budget'!$A$4:$H$68,8, FALSE ), "")</f>
        <v>#NAME?</v>
      </c>
      <c r="D26" s="113" t="e">
        <f t="shared" ca="1" si="0"/>
        <v>#NAME?</v>
      </c>
      <c r="E26" s="114">
        <f>IFERROR(VLOOKUP($A26, 'EG.3.2-25 Adaptation Hectares'!$C$3:$H$38, 4,0), "")</f>
        <v>0</v>
      </c>
      <c r="F26" s="114">
        <f>IFERROR(VLOOKUP($A26, 'EG.3.2-25 Adaptation Hectares'!$C$3:$H$38, 5,0), "")</f>
        <v>0</v>
      </c>
      <c r="G26" s="114">
        <f>IFERROR(VLOOKUP($A26, 'EG.3.2-25 Adaptation Hectares'!$C$3:$H$38, 6,0), "")</f>
        <v>2337.37</v>
      </c>
      <c r="H26" s="115">
        <f t="shared" si="1"/>
        <v>0</v>
      </c>
      <c r="I26" s="115">
        <f t="shared" si="2"/>
        <v>0</v>
      </c>
      <c r="J26" s="115">
        <f t="shared" si="3"/>
        <v>1.2493236507138074E-3</v>
      </c>
      <c r="K26" s="114">
        <f>IFERROR(VLOOKUP($A26, 'Hectares of Cultivated Land by '!$B$3:$G$78, 4, 0), "")</f>
        <v>2.1</v>
      </c>
      <c r="L26" s="114">
        <f>IFERROR(VLOOKUP($A26, 'Hectares of Cultivated Land by '!$B$3:$G$78, 5, 0), "")</f>
        <v>13249.95</v>
      </c>
      <c r="M26" s="114">
        <f>IFERROR(VLOOKUP($A26, 'Hectares of Cultivated Land by '!$B$3:$G$78, 6, 0), "")</f>
        <v>32024.01</v>
      </c>
      <c r="N26" s="115">
        <f t="shared" si="4"/>
        <v>6.3985935476997068E-7</v>
      </c>
      <c r="O26" s="115">
        <f t="shared" si="5"/>
        <v>2.3722762242953336E-3</v>
      </c>
      <c r="P26" s="115">
        <f t="shared" si="6"/>
        <v>5.4045682615390068E-3</v>
      </c>
      <c r="Q26" s="115">
        <f t="shared" si="7"/>
        <v>3.8811902341750349E-3</v>
      </c>
      <c r="R26" s="116" t="e">
        <f ca="1">_xludf.ifna(VLOOKUP(A26,'FY24 budget'!$A$4:$E$68,5,FALSE), 0)</f>
        <v>#NAME?</v>
      </c>
      <c r="S26" s="115" t="e">
        <f t="shared" ca="1" si="8"/>
        <v>#NAME?</v>
      </c>
      <c r="T26" s="117" t="str">
        <f t="shared" ca="1" si="9"/>
        <v>Process</v>
      </c>
      <c r="U26" s="114" t="e">
        <f t="shared" ca="1" si="10"/>
        <v>#VALUE!</v>
      </c>
      <c r="V26" s="114">
        <f t="shared" si="11"/>
        <v>1168.6849999999999</v>
      </c>
      <c r="W26" s="114">
        <f t="shared" si="12"/>
        <v>22636.98</v>
      </c>
    </row>
    <row r="27" spans="1:23" ht="14">
      <c r="A27" s="86" t="s">
        <v>114</v>
      </c>
      <c r="B27" s="112" t="str">
        <f>IFERROR(IF(VLOOKUP(A27,'FY24 budget'!$A$3:$I$68,4, FALSE )="Target Country", TRUE, ""), "")</f>
        <v/>
      </c>
      <c r="C27" s="112" t="e">
        <f ca="1">_xludf.ifna(VLOOKUP(A27,'FY24 budget'!$A$4:$H$68,8, FALSE ), "")</f>
        <v>#NAME?</v>
      </c>
      <c r="D27" s="113" t="e">
        <f t="shared" ca="1" si="0"/>
        <v>#NAME?</v>
      </c>
      <c r="E27" s="114">
        <f>IFERROR(VLOOKUP($A27, 'EG.3.2-25 Adaptation Hectares'!$C$3:$H$38, 4,0), "")</f>
        <v>0</v>
      </c>
      <c r="F27" s="114">
        <f>IFERROR(VLOOKUP($A27, 'EG.3.2-25 Adaptation Hectares'!$C$3:$H$38, 5,0), "")</f>
        <v>0</v>
      </c>
      <c r="G27" s="114">
        <f>IFERROR(VLOOKUP($A27, 'EG.3.2-25 Adaptation Hectares'!$C$3:$H$38, 6,0), "")</f>
        <v>363</v>
      </c>
      <c r="H27" s="115">
        <f t="shared" si="1"/>
        <v>0</v>
      </c>
      <c r="I27" s="115">
        <f t="shared" si="2"/>
        <v>0</v>
      </c>
      <c r="J27" s="115">
        <f t="shared" si="3"/>
        <v>1.9402340459966208E-4</v>
      </c>
      <c r="K27" s="114">
        <f>IFERROR(VLOOKUP($A27, 'Hectares of Cultivated Land by '!$B$3:$G$78, 4, 0), "")</f>
        <v>128</v>
      </c>
      <c r="L27" s="114">
        <f>IFERROR(VLOOKUP($A27, 'Hectares of Cultivated Land by '!$B$3:$G$78, 5, 0), "")</f>
        <v>28853.32</v>
      </c>
      <c r="M27" s="114">
        <f>IFERROR(VLOOKUP($A27, 'Hectares of Cultivated Land by '!$B$3:$G$78, 6, 0), "")</f>
        <v>14502</v>
      </c>
      <c r="N27" s="115">
        <f t="shared" si="4"/>
        <v>3.9000951147883923E-5</v>
      </c>
      <c r="O27" s="115">
        <f t="shared" si="5"/>
        <v>5.1659096847901341E-3</v>
      </c>
      <c r="P27" s="115">
        <f t="shared" si="6"/>
        <v>2.4474464293771669E-3</v>
      </c>
      <c r="Q27" s="115">
        <f t="shared" si="7"/>
        <v>3.7167114293411396E-3</v>
      </c>
      <c r="R27" s="116" t="e">
        <f ca="1">_xludf.ifna(VLOOKUP(A27,'FY24 budget'!$A$4:$E$68,5,FALSE), 0)</f>
        <v>#NAME?</v>
      </c>
      <c r="S27" s="115" t="e">
        <f t="shared" ca="1" si="8"/>
        <v>#NAME?</v>
      </c>
      <c r="T27" s="117" t="str">
        <f t="shared" ca="1" si="9"/>
        <v>Process</v>
      </c>
      <c r="U27" s="114" t="e">
        <f t="shared" ca="1" si="10"/>
        <v>#VALUE!</v>
      </c>
      <c r="V27" s="114">
        <f t="shared" si="11"/>
        <v>181.5</v>
      </c>
      <c r="W27" s="114">
        <f t="shared" si="12"/>
        <v>21677.66</v>
      </c>
    </row>
    <row r="28" spans="1:23" ht="14">
      <c r="A28" s="86" t="s">
        <v>119</v>
      </c>
      <c r="B28" s="112" t="str">
        <f>IFERROR(IF(VLOOKUP(A28,'FY24 budget'!$A$3:$I$68,4, FALSE )="Target Country", TRUE, ""), "")</f>
        <v/>
      </c>
      <c r="C28" s="112" t="e">
        <f ca="1">_xludf.ifna(VLOOKUP(A28,'FY24 budget'!$A$4:$H$68,8, FALSE ), "")</f>
        <v>#NAME?</v>
      </c>
      <c r="D28" s="113" t="e">
        <f t="shared" ca="1" si="0"/>
        <v>#NAME?</v>
      </c>
      <c r="E28" s="114">
        <f>IFERROR(VLOOKUP($A28, 'EG.3.2-25 Adaptation Hectares'!$C$3:$H$38, 4,0), "")</f>
        <v>1292.28</v>
      </c>
      <c r="F28" s="114">
        <f>IFERROR(VLOOKUP($A28, 'EG.3.2-25 Adaptation Hectares'!$C$3:$H$38, 5,0), "")</f>
        <v>0</v>
      </c>
      <c r="G28" s="114">
        <f>IFERROR(VLOOKUP($A28, 'EG.3.2-25 Adaptation Hectares'!$C$3:$H$38, 6,0), "")</f>
        <v>0</v>
      </c>
      <c r="H28" s="115">
        <f t="shared" si="1"/>
        <v>1.0432116867091321E-3</v>
      </c>
      <c r="I28" s="115">
        <f t="shared" si="2"/>
        <v>0</v>
      </c>
      <c r="J28" s="115">
        <f t="shared" si="3"/>
        <v>0</v>
      </c>
      <c r="K28" s="114">
        <f>IFERROR(VLOOKUP($A28, 'Hectares of Cultivated Land by '!$B$3:$G$78, 4, 0), "")</f>
        <v>1991.86</v>
      </c>
      <c r="L28" s="114">
        <f>IFERROR(VLOOKUP($A28, 'Hectares of Cultivated Land by '!$B$3:$G$78, 5, 0), "")</f>
        <v>831.66</v>
      </c>
      <c r="M28" s="114">
        <f>IFERROR(VLOOKUP($A28, 'Hectares of Cultivated Land by '!$B$3:$G$78, 6, 0), "")</f>
        <v>119</v>
      </c>
      <c r="N28" s="115">
        <f t="shared" si="4"/>
        <v>6.0690964494862552E-4</v>
      </c>
      <c r="O28" s="115">
        <f t="shared" si="5"/>
        <v>1.4890073130068091E-4</v>
      </c>
      <c r="P28" s="115">
        <f t="shared" si="6"/>
        <v>2.0083169569430621E-5</v>
      </c>
      <c r="Q28" s="115">
        <f t="shared" si="7"/>
        <v>8.1497008612033025E-5</v>
      </c>
      <c r="R28" s="116" t="e">
        <f ca="1">_xludf.ifna(VLOOKUP(A28,'FY24 budget'!$A$4:$E$68,5,FALSE), 0)</f>
        <v>#NAME?</v>
      </c>
      <c r="S28" s="115" t="e">
        <f t="shared" ca="1" si="8"/>
        <v>#NAME?</v>
      </c>
      <c r="T28" s="117" t="str">
        <f t="shared" ca="1" si="9"/>
        <v>Process</v>
      </c>
      <c r="U28" s="114" t="e">
        <f t="shared" ca="1" si="10"/>
        <v>#VALUE!</v>
      </c>
      <c r="V28" s="114">
        <f t="shared" si="11"/>
        <v>0</v>
      </c>
      <c r="W28" s="114">
        <f t="shared" si="12"/>
        <v>475.33</v>
      </c>
    </row>
    <row r="29" spans="1:23" ht="14">
      <c r="A29" s="86" t="s">
        <v>105</v>
      </c>
      <c r="B29" s="112" t="str">
        <f>IFERROR(IF(VLOOKUP(A29,'FY24 budget'!$A$3:$I$68,4, FALSE )="Target Country", TRUE, ""), "")</f>
        <v/>
      </c>
      <c r="C29" s="112" t="e">
        <f ca="1">_xludf.ifna(VLOOKUP(A29,'FY24 budget'!$A$4:$H$68,8, FALSE ), "")</f>
        <v>#NAME?</v>
      </c>
      <c r="D29" s="113" t="e">
        <f t="shared" ca="1" si="0"/>
        <v>#NAME?</v>
      </c>
      <c r="E29" s="114">
        <f>IFERROR(VLOOKUP($A29, 'EG.3.2-25 Adaptation Hectares'!$C$3:$H$38, 4,0), "")</f>
        <v>3163</v>
      </c>
      <c r="F29" s="114">
        <f>IFERROR(VLOOKUP($A29, 'EG.3.2-25 Adaptation Hectares'!$C$3:$H$38, 5,0), "")</f>
        <v>3197</v>
      </c>
      <c r="G29" s="114">
        <f>IFERROR(VLOOKUP($A29, 'EG.3.2-25 Adaptation Hectares'!$C$3:$H$38, 6,0), "")</f>
        <v>54428</v>
      </c>
      <c r="H29" s="115">
        <f t="shared" si="1"/>
        <v>2.553377414384642E-3</v>
      </c>
      <c r="I29" s="115">
        <f t="shared" si="2"/>
        <v>1.6135675909786139E-3</v>
      </c>
      <c r="J29" s="115">
        <f t="shared" si="3"/>
        <v>2.9091751695731149E-2</v>
      </c>
      <c r="K29" s="114">
        <f>IFERROR(VLOOKUP($A29, 'Hectares of Cultivated Land by '!$B$3:$G$78, 4, 0), "")</f>
        <v>85228</v>
      </c>
      <c r="L29" s="114">
        <f>IFERROR(VLOOKUP($A29, 'Hectares of Cultivated Land by '!$B$3:$G$78, 5, 0), "")</f>
        <v>24894.34</v>
      </c>
      <c r="M29" s="114">
        <f>IFERROR(VLOOKUP($A29, 'Hectares of Cultivated Land by '!$B$3:$G$78, 6, 0), "")</f>
        <v>79496</v>
      </c>
      <c r="N29" s="115">
        <f t="shared" si="4"/>
        <v>2.5968539565873836E-2</v>
      </c>
      <c r="O29" s="115">
        <f t="shared" si="5"/>
        <v>4.4570923589541313E-3</v>
      </c>
      <c r="P29" s="115">
        <f t="shared" si="6"/>
        <v>1.3416232336902997E-2</v>
      </c>
      <c r="Q29" s="115">
        <f t="shared" si="7"/>
        <v>8.9490463867134985E-3</v>
      </c>
      <c r="R29" s="116" t="e">
        <f ca="1">_xludf.ifna(VLOOKUP(A29,'FY24 budget'!$A$4:$E$68,5,FALSE), 0)</f>
        <v>#NAME?</v>
      </c>
      <c r="S29" s="115" t="e">
        <f t="shared" ca="1" si="8"/>
        <v>#NAME?</v>
      </c>
      <c r="T29" s="117" t="str">
        <f t="shared" ca="1" si="9"/>
        <v>Process</v>
      </c>
      <c r="U29" s="114" t="e">
        <f t="shared" ca="1" si="10"/>
        <v>#VALUE!</v>
      </c>
      <c r="V29" s="114">
        <f t="shared" si="11"/>
        <v>28812.5</v>
      </c>
      <c r="W29" s="114">
        <f t="shared" si="12"/>
        <v>52195.17</v>
      </c>
    </row>
    <row r="30" spans="1:23" ht="14">
      <c r="A30" s="86" t="s">
        <v>116</v>
      </c>
      <c r="B30" s="112" t="str">
        <f>IFERROR(IF(VLOOKUP(A30,'FY24 budget'!$A$3:$I$68,4, FALSE )="Target Country", TRUE, ""), "")</f>
        <v/>
      </c>
      <c r="C30" s="112" t="e">
        <f ca="1">_xludf.ifna(VLOOKUP(A30,'FY24 budget'!$A$4:$H$68,8, FALSE ), "")</f>
        <v>#NAME?</v>
      </c>
      <c r="D30" s="113" t="e">
        <f t="shared" ca="1" si="0"/>
        <v>#NAME?</v>
      </c>
      <c r="E30" s="114" t="str">
        <f>IFERROR(VLOOKUP($A30, 'EG.3.2-25 Adaptation Hectares'!$C$3:$H$38, 4,0), "")</f>
        <v/>
      </c>
      <c r="F30" s="114" t="str">
        <f>IFERROR(VLOOKUP($A30, 'EG.3.2-25 Adaptation Hectares'!$C$3:$H$38, 5,0), "")</f>
        <v/>
      </c>
      <c r="G30" s="114" t="str">
        <f>IFERROR(VLOOKUP($A30, 'EG.3.2-25 Adaptation Hectares'!$C$3:$H$38, 6,0), "")</f>
        <v/>
      </c>
      <c r="H30" s="115" t="e">
        <f t="shared" si="1"/>
        <v>#VALUE!</v>
      </c>
      <c r="I30" s="115" t="e">
        <f t="shared" si="2"/>
        <v>#VALUE!</v>
      </c>
      <c r="J30" s="115" t="e">
        <f t="shared" si="3"/>
        <v>#VALUE!</v>
      </c>
      <c r="K30" s="114">
        <f>IFERROR(VLOOKUP($A30, 'Hectares of Cultivated Land by '!$B$3:$G$78, 4, 0), "")</f>
        <v>4704</v>
      </c>
      <c r="L30" s="114">
        <f>IFERROR(VLOOKUP($A30, 'Hectares of Cultivated Land by '!$B$3:$G$78, 5, 0), "")</f>
        <v>7405</v>
      </c>
      <c r="M30" s="114">
        <f>IFERROR(VLOOKUP($A30, 'Hectares of Cultivated Land by '!$B$3:$G$78, 6, 0), "")</f>
        <v>3239</v>
      </c>
      <c r="N30" s="115">
        <f t="shared" si="4"/>
        <v>1.4332849546847342E-3</v>
      </c>
      <c r="O30" s="115">
        <f t="shared" si="5"/>
        <v>1.3257940928763463E-3</v>
      </c>
      <c r="P30" s="115">
        <f t="shared" si="6"/>
        <v>5.466334977763511E-4</v>
      </c>
      <c r="Q30" s="115">
        <f t="shared" si="7"/>
        <v>9.1247571126005036E-4</v>
      </c>
      <c r="R30" s="116" t="e">
        <f ca="1">_xludf.ifna(VLOOKUP(A30,'FY24 budget'!$A$4:$E$68,5,FALSE), 0)</f>
        <v>#NAME?</v>
      </c>
      <c r="S30" s="115" t="e">
        <f t="shared" ca="1" si="8"/>
        <v>#NAME?</v>
      </c>
      <c r="T30" s="117" t="str">
        <f t="shared" ca="1" si="9"/>
        <v>Process</v>
      </c>
      <c r="U30" s="114" t="e">
        <f t="shared" ca="1" si="10"/>
        <v>#VALUE!</v>
      </c>
      <c r="V30" s="114" t="str">
        <f t="shared" si="11"/>
        <v/>
      </c>
      <c r="W30" s="114">
        <f t="shared" si="12"/>
        <v>5322</v>
      </c>
    </row>
    <row r="31" spans="1:23" ht="14">
      <c r="A31" s="86" t="s">
        <v>122</v>
      </c>
      <c r="B31" s="112" t="b">
        <f>IFERROR(IF(VLOOKUP(A31,'FY24 budget'!$A$3:$I$68,4, FALSE )="Target Country", TRUE, ""), "")</f>
        <v>1</v>
      </c>
      <c r="C31" s="112" t="e">
        <f ca="1">_xludf.ifna(VLOOKUP(A31,'FY24 budget'!$A$4:$H$68,8, FALSE ), "")</f>
        <v>#NAME?</v>
      </c>
      <c r="D31" s="113" t="e">
        <f t="shared" ca="1" si="0"/>
        <v>#NAME?</v>
      </c>
      <c r="E31" s="114">
        <f>IFERROR(VLOOKUP($A31, 'EG.3.2-25 Adaptation Hectares'!$C$3:$H$38, 4,0), "")</f>
        <v>0</v>
      </c>
      <c r="F31" s="114">
        <f>IFERROR(VLOOKUP($A31, 'EG.3.2-25 Adaptation Hectares'!$C$3:$H$38, 5,0), "")</f>
        <v>0</v>
      </c>
      <c r="G31" s="114">
        <f>IFERROR(VLOOKUP($A31, 'EG.3.2-25 Adaptation Hectares'!$C$3:$H$38, 6,0), "")</f>
        <v>0</v>
      </c>
      <c r="H31" s="115">
        <f t="shared" si="1"/>
        <v>0</v>
      </c>
      <c r="I31" s="115">
        <f t="shared" si="2"/>
        <v>0</v>
      </c>
      <c r="J31" s="115">
        <f t="shared" si="3"/>
        <v>0</v>
      </c>
      <c r="K31" s="114">
        <f>IFERROR(VLOOKUP($A31, 'Hectares of Cultivated Land by '!$B$3:$G$78, 4, 0), "")</f>
        <v>0</v>
      </c>
      <c r="L31" s="114">
        <f>IFERROR(VLOOKUP($A31, 'Hectares of Cultivated Land by '!$B$3:$G$78, 5, 0), "")</f>
        <v>0</v>
      </c>
      <c r="M31" s="114">
        <f>IFERROR(VLOOKUP($A31, 'Hectares of Cultivated Land by '!$B$3:$G$78, 6, 0), "")</f>
        <v>929</v>
      </c>
      <c r="N31" s="115">
        <f t="shared" si="4"/>
        <v>0</v>
      </c>
      <c r="O31" s="115">
        <f t="shared" si="5"/>
        <v>0</v>
      </c>
      <c r="P31" s="115">
        <f t="shared" si="6"/>
        <v>1.5678373554622727E-4</v>
      </c>
      <c r="Q31" s="115">
        <f t="shared" si="7"/>
        <v>7.964016683207317E-5</v>
      </c>
      <c r="R31" s="116" t="e">
        <f ca="1">_xludf.ifna(VLOOKUP(A31,'FY24 budget'!$A$4:$E$68,5,FALSE), 0)</f>
        <v>#NAME?</v>
      </c>
      <c r="S31" s="115" t="e">
        <f t="shared" ca="1" si="8"/>
        <v>#NAME?</v>
      </c>
      <c r="T31" s="117" t="str">
        <f t="shared" ca="1" si="9"/>
        <v>Process</v>
      </c>
      <c r="U31" s="114" t="e">
        <f t="shared" ca="1" si="10"/>
        <v>#VALUE!</v>
      </c>
      <c r="V31" s="114">
        <f t="shared" si="11"/>
        <v>0</v>
      </c>
      <c r="W31" s="114">
        <f t="shared" si="12"/>
        <v>464.5</v>
      </c>
    </row>
    <row r="32" spans="1:23" ht="14">
      <c r="A32" s="86" t="s">
        <v>108</v>
      </c>
      <c r="B32" s="112" t="str">
        <f>IFERROR(IF(VLOOKUP(A32,'FY24 budget'!$A$3:$I$68,4, FALSE )="Target Country", TRUE, ""), "")</f>
        <v/>
      </c>
      <c r="C32" s="112" t="e">
        <f ca="1">_xludf.ifna(VLOOKUP(A32,'FY24 budget'!$A$4:$H$68,8, FALSE ), "")</f>
        <v>#NAME?</v>
      </c>
      <c r="D32" s="113" t="e">
        <f t="shared" ca="1" si="0"/>
        <v>#NAME?</v>
      </c>
      <c r="E32" s="114" t="str">
        <f>IFERROR(VLOOKUP($A32, 'EG.3.2-25 Adaptation Hectares'!$C$3:$H$38, 4,0), "")</f>
        <v/>
      </c>
      <c r="F32" s="114" t="str">
        <f>IFERROR(VLOOKUP($A32, 'EG.3.2-25 Adaptation Hectares'!$C$3:$H$38, 5,0), "")</f>
        <v/>
      </c>
      <c r="G32" s="114" t="str">
        <f>IFERROR(VLOOKUP($A32, 'EG.3.2-25 Adaptation Hectares'!$C$3:$H$38, 6,0), "")</f>
        <v/>
      </c>
      <c r="H32" s="115" t="e">
        <f t="shared" si="1"/>
        <v>#VALUE!</v>
      </c>
      <c r="I32" s="115" t="e">
        <f t="shared" si="2"/>
        <v>#VALUE!</v>
      </c>
      <c r="J32" s="115" t="e">
        <f t="shared" si="3"/>
        <v>#VALUE!</v>
      </c>
      <c r="K32" s="114">
        <f>IFERROR(VLOOKUP($A32, 'Hectares of Cultivated Land by '!$B$3:$G$78, 4, 0), "")</f>
        <v>0</v>
      </c>
      <c r="L32" s="114">
        <f>IFERROR(VLOOKUP($A32, 'Hectares of Cultivated Land by '!$B$3:$G$78, 5, 0), "")</f>
        <v>1296</v>
      </c>
      <c r="M32" s="114">
        <f>IFERROR(VLOOKUP($A32, 'Hectares of Cultivated Land by '!$B$3:$G$78, 6, 0), "")</f>
        <v>135275.6</v>
      </c>
      <c r="N32" s="115">
        <f t="shared" si="4"/>
        <v>0</v>
      </c>
      <c r="O32" s="115">
        <f t="shared" si="5"/>
        <v>2.3203634630219376E-4</v>
      </c>
      <c r="P32" s="115">
        <f t="shared" si="6"/>
        <v>2.2829939608457722E-2</v>
      </c>
      <c r="Q32" s="115">
        <f t="shared" si="7"/>
        <v>1.1707841774513632E-2</v>
      </c>
      <c r="R32" s="116" t="e">
        <f ca="1">_xludf.ifna(VLOOKUP(A32,'FY24 budget'!$A$4:$E$68,5,FALSE), 0)</f>
        <v>#NAME?</v>
      </c>
      <c r="S32" s="115" t="e">
        <f t="shared" ca="1" si="8"/>
        <v>#NAME?</v>
      </c>
      <c r="T32" s="117" t="str">
        <f t="shared" ca="1" si="9"/>
        <v>Process</v>
      </c>
      <c r="U32" s="114" t="e">
        <f t="shared" ca="1" si="10"/>
        <v>#VALUE!</v>
      </c>
      <c r="V32" s="114" t="str">
        <f t="shared" si="11"/>
        <v/>
      </c>
      <c r="W32" s="114">
        <f t="shared" si="12"/>
        <v>68285.8</v>
      </c>
    </row>
    <row r="33" spans="1:23" ht="14">
      <c r="A33" s="86" t="s">
        <v>125</v>
      </c>
      <c r="B33" s="112" t="str">
        <f>IFERROR(IF(VLOOKUP(A33,'FY24 budget'!$A$3:$I$68,4, FALSE )="Target Country", TRUE, ""), "")</f>
        <v/>
      </c>
      <c r="C33" s="112" t="e">
        <f ca="1">_xludf.ifna(VLOOKUP(A33,'FY24 budget'!$A$4:$H$68,8, FALSE ), "")</f>
        <v>#NAME?</v>
      </c>
      <c r="D33" s="113" t="e">
        <f t="shared" ca="1" si="0"/>
        <v>#NAME?</v>
      </c>
      <c r="E33" s="114">
        <f>IFERROR(VLOOKUP($A33, 'EG.3.2-25 Adaptation Hectares'!$C$3:$H$38, 4,0), "")</f>
        <v>0</v>
      </c>
      <c r="F33" s="114">
        <f>IFERROR(VLOOKUP($A33, 'EG.3.2-25 Adaptation Hectares'!$C$3:$H$38, 5,0), "")</f>
        <v>0.9</v>
      </c>
      <c r="G33" s="114">
        <f>IFERROR(VLOOKUP($A33, 'EG.3.2-25 Adaptation Hectares'!$C$3:$H$38, 6,0), "")</f>
        <v>9.9</v>
      </c>
      <c r="H33" s="115">
        <f t="shared" si="1"/>
        <v>0</v>
      </c>
      <c r="I33" s="115">
        <f t="shared" si="2"/>
        <v>4.5424173659078904E-7</v>
      </c>
      <c r="J33" s="115">
        <f t="shared" si="3"/>
        <v>5.2915473981726019E-6</v>
      </c>
      <c r="K33" s="114">
        <f>IFERROR(VLOOKUP($A33, 'Hectares of Cultivated Land by '!$B$3:$G$78, 4, 0), "")</f>
        <v>950</v>
      </c>
      <c r="L33" s="114">
        <f>IFERROR(VLOOKUP($A33, 'Hectares of Cultivated Land by '!$B$3:$G$78, 5, 0), "")</f>
        <v>714.9</v>
      </c>
      <c r="M33" s="114">
        <f>IFERROR(VLOOKUP($A33, 'Hectares of Cultivated Land by '!$B$3:$G$78, 6, 0), "")</f>
        <v>893.9</v>
      </c>
      <c r="N33" s="115">
        <f t="shared" si="4"/>
        <v>2.8946018430070101E-4</v>
      </c>
      <c r="O33" s="115">
        <f t="shared" si="5"/>
        <v>1.2799597528660364E-4</v>
      </c>
      <c r="P33" s="115">
        <f t="shared" si="6"/>
        <v>1.5086004435389943E-4</v>
      </c>
      <c r="Q33" s="115">
        <f t="shared" si="7"/>
        <v>1.3791722325020379E-4</v>
      </c>
      <c r="R33" s="116" t="e">
        <f ca="1">_xludf.ifna(VLOOKUP(A33,'FY24 budget'!$A$4:$E$68,5,FALSE), 0)</f>
        <v>#NAME?</v>
      </c>
      <c r="S33" s="115" t="e">
        <f t="shared" ca="1" si="8"/>
        <v>#NAME?</v>
      </c>
      <c r="T33" s="117" t="str">
        <f t="shared" ca="1" si="9"/>
        <v>Process</v>
      </c>
      <c r="U33" s="114" t="e">
        <f t="shared" ca="1" si="10"/>
        <v>#VALUE!</v>
      </c>
      <c r="V33" s="114">
        <f t="shared" si="11"/>
        <v>5.4</v>
      </c>
      <c r="W33" s="114">
        <f t="shared" si="12"/>
        <v>804.4</v>
      </c>
    </row>
    <row r="34" spans="1:23" ht="14">
      <c r="A34" s="86" t="s">
        <v>124</v>
      </c>
      <c r="B34" s="112" t="str">
        <f>IFERROR(IF(VLOOKUP(A34,'FY24 budget'!$A$3:$I$68,4, FALSE )="Target Country", TRUE, ""), "")</f>
        <v/>
      </c>
      <c r="C34" s="112" t="e">
        <f ca="1">_xludf.ifna(VLOOKUP(A34,'FY24 budget'!$A$4:$H$68,8, FALSE ), "")</f>
        <v>#NAME?</v>
      </c>
      <c r="D34" s="113" t="e">
        <f t="shared" ca="1" si="0"/>
        <v>#NAME?</v>
      </c>
      <c r="E34" s="114">
        <f>IFERROR(VLOOKUP($A34, 'EG.3.2-25 Adaptation Hectares'!$C$3:$H$38, 4,0), "")</f>
        <v>0</v>
      </c>
      <c r="F34" s="114">
        <f>IFERROR(VLOOKUP($A34, 'EG.3.2-25 Adaptation Hectares'!$C$3:$H$38, 5,0), "")</f>
        <v>0</v>
      </c>
      <c r="G34" s="114">
        <f>IFERROR(VLOOKUP($A34, 'EG.3.2-25 Adaptation Hectares'!$C$3:$H$38, 6,0), "")</f>
        <v>63</v>
      </c>
      <c r="H34" s="115">
        <f t="shared" si="1"/>
        <v>0</v>
      </c>
      <c r="I34" s="115">
        <f t="shared" si="2"/>
        <v>0</v>
      </c>
      <c r="J34" s="115">
        <f t="shared" si="3"/>
        <v>3.3673483442916559E-5</v>
      </c>
      <c r="K34" s="114">
        <f>IFERROR(VLOOKUP($A34, 'Hectares of Cultivated Land by '!$B$3:$G$78, 4, 0), "")</f>
        <v>7462</v>
      </c>
      <c r="L34" s="114">
        <f>IFERROR(VLOOKUP($A34, 'Hectares of Cultivated Land by '!$B$3:$G$78, 5, 0), "")</f>
        <v>9694</v>
      </c>
      <c r="M34" s="114">
        <f>IFERROR(VLOOKUP($A34, 'Hectares of Cultivated Land by '!$B$3:$G$78, 6, 0), "")</f>
        <v>3637</v>
      </c>
      <c r="N34" s="115">
        <f t="shared" si="4"/>
        <v>2.2736335739492958E-3</v>
      </c>
      <c r="O34" s="115">
        <f t="shared" si="5"/>
        <v>1.7356175471091562E-3</v>
      </c>
      <c r="P34" s="115">
        <f t="shared" si="6"/>
        <v>6.1380241784890054E-4</v>
      </c>
      <c r="Q34" s="115">
        <f t="shared" si="7"/>
        <v>1.1428235350251534E-3</v>
      </c>
      <c r="R34" s="116" t="e">
        <f ca="1">_xludf.ifna(VLOOKUP(A34,'FY24 budget'!$A$4:$E$68,5,FALSE), 0)</f>
        <v>#NAME?</v>
      </c>
      <c r="S34" s="115" t="e">
        <f t="shared" ca="1" si="8"/>
        <v>#NAME?</v>
      </c>
      <c r="T34" s="117" t="str">
        <f t="shared" ca="1" si="9"/>
        <v>Process</v>
      </c>
      <c r="U34" s="114" t="e">
        <f t="shared" ca="1" si="10"/>
        <v>#VALUE!</v>
      </c>
      <c r="V34" s="114">
        <f t="shared" si="11"/>
        <v>31.5</v>
      </c>
      <c r="W34" s="114">
        <f t="shared" si="12"/>
        <v>6665.5</v>
      </c>
    </row>
    <row r="35" spans="1:23" ht="14">
      <c r="A35" s="86" t="s">
        <v>127</v>
      </c>
      <c r="B35" s="112" t="str">
        <f>IFERROR(IF(VLOOKUP(A35,'FY24 budget'!$A$3:$I$68,4, FALSE )="Target Country", TRUE, ""), "")</f>
        <v/>
      </c>
      <c r="C35" s="112" t="e">
        <f ca="1">_xludf.ifna(VLOOKUP(A35,'FY24 budget'!$A$4:$H$68,8, FALSE ), "")</f>
        <v>#NAME?</v>
      </c>
      <c r="D35" s="113" t="e">
        <f t="shared" ca="1" si="0"/>
        <v>#NAME?</v>
      </c>
      <c r="E35" s="114">
        <f>IFERROR(VLOOKUP($A35, 'EG.3.2-25 Adaptation Hectares'!$C$3:$H$38, 4,0), "")</f>
        <v>0</v>
      </c>
      <c r="F35" s="114">
        <f>IFERROR(VLOOKUP($A35, 'EG.3.2-25 Adaptation Hectares'!$C$3:$H$38, 5,0), "")</f>
        <v>0</v>
      </c>
      <c r="G35" s="114">
        <f>IFERROR(VLOOKUP($A35, 'EG.3.2-25 Adaptation Hectares'!$C$3:$H$38, 6,0), "")</f>
        <v>2643</v>
      </c>
      <c r="H35" s="115">
        <f t="shared" si="1"/>
        <v>0</v>
      </c>
      <c r="I35" s="115">
        <f t="shared" si="2"/>
        <v>0</v>
      </c>
      <c r="J35" s="115">
        <f t="shared" si="3"/>
        <v>1.412682805390928E-3</v>
      </c>
      <c r="K35" s="114">
        <f>IFERROR(VLOOKUP($A35, 'Hectares of Cultivated Land by '!$B$3:$G$78, 4, 0), "")</f>
        <v>7558</v>
      </c>
      <c r="L35" s="114">
        <f>IFERROR(VLOOKUP($A35, 'Hectares of Cultivated Land by '!$B$3:$G$78, 5, 0), "")</f>
        <v>0</v>
      </c>
      <c r="M35" s="114">
        <f>IFERROR(VLOOKUP($A35, 'Hectares of Cultivated Land by '!$B$3:$G$78, 6, 0), "")</f>
        <v>7138</v>
      </c>
      <c r="N35" s="115">
        <f t="shared" si="4"/>
        <v>2.3028842873102084E-3</v>
      </c>
      <c r="O35" s="115">
        <f t="shared" si="5"/>
        <v>0</v>
      </c>
      <c r="P35" s="115">
        <f t="shared" si="6"/>
        <v>1.2046526419041662E-3</v>
      </c>
      <c r="Q35" s="115">
        <f t="shared" si="7"/>
        <v>6.1191766506710253E-4</v>
      </c>
      <c r="R35" s="116" t="e">
        <f ca="1">_xludf.ifna(VLOOKUP(A35,'FY24 budget'!$A$4:$E$68,5,FALSE), 0)</f>
        <v>#NAME?</v>
      </c>
      <c r="S35" s="115" t="e">
        <f t="shared" ca="1" si="8"/>
        <v>#NAME?</v>
      </c>
      <c r="T35" s="117" t="str">
        <f t="shared" ca="1" si="9"/>
        <v>Process</v>
      </c>
      <c r="U35" s="114" t="e">
        <f t="shared" ca="1" si="10"/>
        <v>#VALUE!</v>
      </c>
      <c r="V35" s="114">
        <f t="shared" si="11"/>
        <v>1321.5</v>
      </c>
      <c r="W35" s="114">
        <f t="shared" si="12"/>
        <v>3569</v>
      </c>
    </row>
    <row r="36" spans="1:23" ht="14">
      <c r="A36" s="86" t="s">
        <v>129</v>
      </c>
      <c r="B36" s="112" t="str">
        <f>IFERROR(IF(VLOOKUP(A36,'FY24 budget'!$A$3:$I$68,4, FALSE )="Target Country", TRUE, ""), "")</f>
        <v/>
      </c>
      <c r="C36" s="112" t="e">
        <f ca="1">_xludf.ifna(VLOOKUP(A36,'FY24 budget'!$A$4:$H$68,8, FALSE ), "")</f>
        <v>#NAME?</v>
      </c>
      <c r="D36" s="113" t="e">
        <f t="shared" ca="1" si="0"/>
        <v>#NAME?</v>
      </c>
      <c r="E36" s="114" t="str">
        <f>IFERROR(VLOOKUP($A36, 'EG.3.2-25 Adaptation Hectares'!$C$3:$H$38, 4,0), "")</f>
        <v/>
      </c>
      <c r="F36" s="114" t="str">
        <f>IFERROR(VLOOKUP($A36, 'EG.3.2-25 Adaptation Hectares'!$C$3:$H$38, 5,0), "")</f>
        <v/>
      </c>
      <c r="G36" s="114" t="str">
        <f>IFERROR(VLOOKUP($A36, 'EG.3.2-25 Adaptation Hectares'!$C$3:$H$38, 6,0), "")</f>
        <v/>
      </c>
      <c r="H36" s="115" t="e">
        <f t="shared" si="1"/>
        <v>#VALUE!</v>
      </c>
      <c r="I36" s="115" t="e">
        <f t="shared" si="2"/>
        <v>#VALUE!</v>
      </c>
      <c r="J36" s="115" t="e">
        <f t="shared" si="3"/>
        <v>#VALUE!</v>
      </c>
      <c r="K36" s="114">
        <f>IFERROR(VLOOKUP($A36, 'Hectares of Cultivated Land by '!$B$3:$G$78, 4, 0), "")</f>
        <v>0</v>
      </c>
      <c r="L36" s="114">
        <f>IFERROR(VLOOKUP($A36, 'Hectares of Cultivated Land by '!$B$3:$G$78, 5, 0), "")</f>
        <v>191</v>
      </c>
      <c r="M36" s="114">
        <f>IFERROR(VLOOKUP($A36, 'Hectares of Cultivated Land by '!$B$3:$G$78, 6, 0), "")</f>
        <v>269</v>
      </c>
      <c r="N36" s="115">
        <f t="shared" si="4"/>
        <v>0</v>
      </c>
      <c r="O36" s="115">
        <f t="shared" si="5"/>
        <v>3.4196714617067137E-5</v>
      </c>
      <c r="P36" s="115">
        <f t="shared" si="6"/>
        <v>4.5398089194763332E-5</v>
      </c>
      <c r="Q36" s="115">
        <f t="shared" si="7"/>
        <v>3.9434312963136338E-5</v>
      </c>
      <c r="R36" s="116" t="e">
        <f ca="1">_xludf.ifna(VLOOKUP(A36,'FY24 budget'!$A$4:$E$68,5,FALSE), 0)</f>
        <v>#NAME?</v>
      </c>
      <c r="S36" s="115" t="e">
        <f t="shared" ca="1" si="8"/>
        <v>#NAME?</v>
      </c>
      <c r="T36" s="117" t="str">
        <f t="shared" ca="1" si="9"/>
        <v>Process</v>
      </c>
      <c r="U36" s="114" t="e">
        <f t="shared" ca="1" si="10"/>
        <v>#VALUE!</v>
      </c>
      <c r="V36" s="114" t="str">
        <f t="shared" si="11"/>
        <v/>
      </c>
      <c r="W36" s="114">
        <f t="shared" si="12"/>
        <v>230</v>
      </c>
    </row>
    <row r="37" spans="1:23" ht="14">
      <c r="A37" s="86" t="s">
        <v>121</v>
      </c>
      <c r="B37" s="112" t="str">
        <f>IFERROR(IF(VLOOKUP(A37,'FY24 budget'!$A$3:$I$68,4, FALSE )="Target Country", TRUE, ""), "")</f>
        <v/>
      </c>
      <c r="C37" s="112" t="e">
        <f ca="1">_xludf.ifna(VLOOKUP(A37,'FY24 budget'!$A$4:$H$68,8, FALSE ), "")</f>
        <v>#NAME?</v>
      </c>
      <c r="D37" s="113" t="e">
        <f t="shared" ca="1" si="0"/>
        <v>#NAME?</v>
      </c>
      <c r="E37" s="114">
        <f>IFERROR(VLOOKUP($A37, 'EG.3.2-25 Adaptation Hectares'!$C$3:$H$38, 4,0), "")</f>
        <v>44306.27</v>
      </c>
      <c r="F37" s="114">
        <f>IFERROR(VLOOKUP($A37, 'EG.3.2-25 Adaptation Hectares'!$C$3:$H$38, 5,0), "")</f>
        <v>2025.26</v>
      </c>
      <c r="G37" s="114">
        <f>IFERROR(VLOOKUP($A37, 'EG.3.2-25 Adaptation Hectares'!$C$3:$H$38, 6,0), "")</f>
        <v>30831.73</v>
      </c>
      <c r="H37" s="115">
        <f t="shared" ref="H37:H65" si="13">E37/SUM(E$5:E$39)</f>
        <v>3.576687610927215E-2</v>
      </c>
      <c r="I37" s="115">
        <f t="shared" ref="I37:I65" si="14">F37/SUM(F$5:F$39)</f>
        <v>1.0221751327198459E-3</v>
      </c>
      <c r="J37" s="115">
        <f t="shared" ref="J37:J65" si="15">G37/SUM(G$5:G$39)</f>
        <v>1.6479551582086884E-2</v>
      </c>
      <c r="K37" s="114">
        <f>IFERROR(VLOOKUP($A37, 'Hectares of Cultivated Land by '!$B$3:$G$78, 4, 0), "")</f>
        <v>111423</v>
      </c>
      <c r="L37" s="114">
        <f>IFERROR(VLOOKUP($A37, 'Hectares of Cultivated Land by '!$B$3:$G$78, 5, 0), "")</f>
        <v>7761.36</v>
      </c>
      <c r="M37" s="114">
        <f>IFERROR(VLOOKUP($A37, 'Hectares of Cultivated Land by '!$B$3:$G$78, 6, 0), "")</f>
        <v>68284.639999999999</v>
      </c>
      <c r="N37" s="115">
        <f t="shared" ref="N37:N65" si="16">K37/SUM(K$5:K$38)</f>
        <v>3.3950023279302112E-2</v>
      </c>
      <c r="O37" s="115">
        <f t="shared" ref="O37:O65" si="17">L37/SUM(L$5:L$38)</f>
        <v>1.389596926493823E-3</v>
      </c>
      <c r="P37" s="115">
        <f t="shared" ref="P37:P65" si="18">M37/SUM(M$5:M$38)</f>
        <v>1.1524134488298528E-2</v>
      </c>
      <c r="Q37" s="115">
        <f t="shared" si="7"/>
        <v>6.5191777469449262E-3</v>
      </c>
      <c r="R37" s="116" t="e">
        <f ca="1">_xludf.ifna(VLOOKUP(A37,'FY24 budget'!$A$4:$E$68,5,FALSE), 0)</f>
        <v>#NAME?</v>
      </c>
      <c r="S37" s="115" t="e">
        <f t="shared" ca="1" si="8"/>
        <v>#NAME?</v>
      </c>
      <c r="T37" s="117" t="str">
        <f t="shared" ca="1" si="9"/>
        <v>Process</v>
      </c>
      <c r="U37" s="114" t="e">
        <f t="shared" ca="1" si="10"/>
        <v>#VALUE!</v>
      </c>
      <c r="V37" s="114">
        <f t="shared" si="11"/>
        <v>16428.494999999999</v>
      </c>
      <c r="W37" s="114">
        <f t="shared" si="12"/>
        <v>38023</v>
      </c>
    </row>
    <row r="38" spans="1:23" ht="14">
      <c r="A38" s="86" t="s">
        <v>239</v>
      </c>
      <c r="B38" s="112" t="str">
        <f>IFERROR(IF(VLOOKUP(A38,'FY24 budget'!$A$3:$I$68,4, FALSE )="Target Country", TRUE, ""), "")</f>
        <v/>
      </c>
      <c r="C38" s="112" t="e">
        <f ca="1">_xludf.ifna(VLOOKUP(A38,'FY24 budget'!$A$4:$H$68,8, FALSE ), "")</f>
        <v>#NAME?</v>
      </c>
      <c r="D38" s="113" t="e">
        <f t="shared" ca="1" si="0"/>
        <v>#NAME?</v>
      </c>
      <c r="E38" s="114" t="str">
        <f>IFERROR(VLOOKUP($A38, 'EG.3.2-25 Adaptation Hectares'!$C$3:$H$38, 4,0), "")</f>
        <v/>
      </c>
      <c r="F38" s="114" t="str">
        <f>IFERROR(VLOOKUP($A38, 'EG.3.2-25 Adaptation Hectares'!$C$3:$H$38, 5,0), "")</f>
        <v/>
      </c>
      <c r="G38" s="114" t="str">
        <f>IFERROR(VLOOKUP($A38, 'EG.3.2-25 Adaptation Hectares'!$C$3:$H$38, 6,0), "")</f>
        <v/>
      </c>
      <c r="H38" s="115" t="e">
        <f t="shared" si="13"/>
        <v>#VALUE!</v>
      </c>
      <c r="I38" s="115" t="e">
        <f t="shared" si="14"/>
        <v>#VALUE!</v>
      </c>
      <c r="J38" s="115" t="e">
        <f t="shared" si="15"/>
        <v>#VALUE!</v>
      </c>
      <c r="K38" s="114">
        <f>IFERROR(VLOOKUP($A38, 'Hectares of Cultivated Land by '!$B$3:$G$78, 4, 0), "")</f>
        <v>0</v>
      </c>
      <c r="L38" s="114">
        <f>IFERROR(VLOOKUP($A38, 'Hectares of Cultivated Land by '!$B$3:$G$78, 5, 0), "")</f>
        <v>10</v>
      </c>
      <c r="M38" s="114">
        <f>IFERROR(VLOOKUP($A38, 'Hectares of Cultivated Land by '!$B$3:$G$78, 6, 0), "")</f>
        <v>7</v>
      </c>
      <c r="N38" s="115">
        <f t="shared" si="16"/>
        <v>0</v>
      </c>
      <c r="O38" s="115">
        <f t="shared" si="17"/>
        <v>1.7904039066527298E-6</v>
      </c>
      <c r="P38" s="115">
        <f t="shared" si="18"/>
        <v>1.1813629158488601E-6</v>
      </c>
      <c r="Q38" s="115">
        <f t="shared" si="7"/>
        <v>1.4573550442898212E-6</v>
      </c>
      <c r="R38" s="116" t="e">
        <f ca="1">_xludf.ifna(VLOOKUP(A38,'FY24 budget'!$A$4:$E$68,5,FALSE), 0)</f>
        <v>#NAME?</v>
      </c>
      <c r="S38" s="115" t="e">
        <f t="shared" ca="1" si="8"/>
        <v>#NAME?</v>
      </c>
      <c r="T38" s="117" t="str">
        <f t="shared" ca="1" si="9"/>
        <v>Process</v>
      </c>
      <c r="U38" s="114" t="e">
        <f t="shared" ca="1" si="10"/>
        <v>#VALUE!</v>
      </c>
      <c r="V38" s="114" t="str">
        <f t="shared" si="11"/>
        <v/>
      </c>
      <c r="W38" s="114">
        <f t="shared" si="12"/>
        <v>8.5</v>
      </c>
    </row>
    <row r="39" spans="1:23" ht="14">
      <c r="A39" s="86" t="s">
        <v>132</v>
      </c>
      <c r="B39" s="112" t="b">
        <f>IFERROR(IF(VLOOKUP(A39,'FY24 budget'!$A$3:$I$68,4, FALSE )="Target Country", TRUE, ""), "")</f>
        <v>1</v>
      </c>
      <c r="C39" s="112" t="e">
        <f ca="1">_xludf.ifna(VLOOKUP(A39,'FY24 budget'!$A$4:$H$68,8, FALSE ), "")</f>
        <v>#NAME?</v>
      </c>
      <c r="D39" s="113" t="e">
        <f t="shared" ca="1" si="0"/>
        <v>#NAME?</v>
      </c>
      <c r="E39" s="114">
        <f>IFERROR(VLOOKUP($A39, 'EG.3.2-25 Adaptation Hectares'!$C$3:$H$38, 4,0), "")</f>
        <v>0</v>
      </c>
      <c r="F39" s="114">
        <f>IFERROR(VLOOKUP($A39, 'EG.3.2-25 Adaptation Hectares'!$C$3:$H$38, 5,0), "")</f>
        <v>0</v>
      </c>
      <c r="G39" s="114">
        <f>IFERROR(VLOOKUP($A39, 'EG.3.2-25 Adaptation Hectares'!$C$3:$H$38, 6,0), "")</f>
        <v>40.68</v>
      </c>
      <c r="H39" s="115">
        <f t="shared" si="13"/>
        <v>0</v>
      </c>
      <c r="I39" s="115">
        <f t="shared" si="14"/>
        <v>0</v>
      </c>
      <c r="J39" s="115">
        <f t="shared" si="15"/>
        <v>2.1743449308854691E-5</v>
      </c>
      <c r="K39" s="114">
        <f>IFERROR(VLOOKUP($A39, 'Hectares of Cultivated Land by '!$B$3:$G$78, 4, 0), "")</f>
        <v>0.13</v>
      </c>
      <c r="L39" s="114">
        <f>IFERROR(VLOOKUP($A39, 'Hectares of Cultivated Land by '!$B$3:$G$78, 5, 0), "")</f>
        <v>204</v>
      </c>
      <c r="M39" s="114">
        <f>IFERROR(VLOOKUP($A39, 'Hectares of Cultivated Land by '!$B$3:$G$78, 6, 0), "")</f>
        <v>22844</v>
      </c>
      <c r="N39" s="115">
        <f t="shared" si="16"/>
        <v>3.9610341009569614E-8</v>
      </c>
      <c r="O39" s="115">
        <f t="shared" si="17"/>
        <v>3.6524239695715687E-5</v>
      </c>
      <c r="P39" s="115">
        <f t="shared" si="18"/>
        <v>3.8552934928073371E-3</v>
      </c>
      <c r="Q39" s="115">
        <f t="shared" si="7"/>
        <v>1.9758305329877529E-3</v>
      </c>
      <c r="R39" s="116" t="e">
        <f ca="1">_xludf.ifna(VLOOKUP(A39,'FY24 budget'!$A$4:$E$68,5,FALSE), 0)</f>
        <v>#NAME?</v>
      </c>
      <c r="S39" s="115" t="e">
        <f t="shared" ca="1" si="8"/>
        <v>#NAME?</v>
      </c>
      <c r="T39" s="117" t="str">
        <f t="shared" ca="1" si="9"/>
        <v>Process</v>
      </c>
      <c r="U39" s="114" t="e">
        <f t="shared" ca="1" si="10"/>
        <v>#VALUE!</v>
      </c>
      <c r="V39" s="114">
        <f t="shared" si="11"/>
        <v>20.34</v>
      </c>
      <c r="W39" s="114">
        <f t="shared" si="12"/>
        <v>11524</v>
      </c>
    </row>
    <row r="40" spans="1:23" ht="14">
      <c r="A40" s="86" t="s">
        <v>137</v>
      </c>
      <c r="B40" s="112" t="str">
        <f>IFERROR(IF(VLOOKUP(A40,'FY24 budget'!$A$3:$I$68,4, FALSE )="Target Country", TRUE, ""), "")</f>
        <v/>
      </c>
      <c r="C40" s="112" t="e">
        <f ca="1">_xludf.ifna(VLOOKUP(A40,'FY24 budget'!$A$4:$H$68,8, FALSE ), "")</f>
        <v>#NAME?</v>
      </c>
      <c r="D40" s="113" t="e">
        <f t="shared" ca="1" si="0"/>
        <v>#NAME?</v>
      </c>
      <c r="E40" s="114" t="str">
        <f>IFERROR(VLOOKUP($A40, 'EG.3.2-25 Adaptation Hectares'!$C$3:$H$38, 4,0), "")</f>
        <v/>
      </c>
      <c r="F40" s="114" t="str">
        <f>IFERROR(VLOOKUP($A40, 'EG.3.2-25 Adaptation Hectares'!$C$3:$H$38, 5,0), "")</f>
        <v/>
      </c>
      <c r="G40" s="114" t="str">
        <f>IFERROR(VLOOKUP($A40, 'EG.3.2-25 Adaptation Hectares'!$C$3:$H$38, 6,0), "")</f>
        <v/>
      </c>
      <c r="H40" s="115" t="e">
        <f t="shared" si="13"/>
        <v>#VALUE!</v>
      </c>
      <c r="I40" s="115" t="e">
        <f t="shared" si="14"/>
        <v>#VALUE!</v>
      </c>
      <c r="J40" s="115" t="e">
        <f t="shared" si="15"/>
        <v>#VALUE!</v>
      </c>
      <c r="K40" s="114">
        <f>IFERROR(VLOOKUP($A40, 'Hectares of Cultivated Land by '!$B$3:$G$78, 4, 0), "")</f>
        <v>20501.099999999999</v>
      </c>
      <c r="L40" s="114">
        <f>IFERROR(VLOOKUP($A40, 'Hectares of Cultivated Land by '!$B$3:$G$78, 5, 0), "")</f>
        <v>7223</v>
      </c>
      <c r="M40" s="114">
        <f>IFERROR(VLOOKUP($A40, 'Hectares of Cultivated Land by '!$B$3:$G$78, 6, 0), "")</f>
        <v>5987</v>
      </c>
      <c r="N40" s="115">
        <f t="shared" si="16"/>
        <v>6.2465812467022118E-3</v>
      </c>
      <c r="O40" s="115">
        <f t="shared" si="17"/>
        <v>1.2932087417752668E-3</v>
      </c>
      <c r="P40" s="115">
        <f t="shared" si="18"/>
        <v>1.0104028253124465E-3</v>
      </c>
      <c r="Q40" s="115">
        <f t="shared" si="7"/>
        <v>1.1324505961805022E-3</v>
      </c>
      <c r="R40" s="116" t="e">
        <f ca="1">_xludf.ifna(VLOOKUP(A40,'FY24 budget'!$A$4:$E$68,5,FALSE), 0)</f>
        <v>#NAME?</v>
      </c>
      <c r="S40" s="115" t="e">
        <f t="shared" ca="1" si="8"/>
        <v>#NAME?</v>
      </c>
      <c r="T40" s="117" t="str">
        <f t="shared" ca="1" si="9"/>
        <v>Process</v>
      </c>
      <c r="U40" s="114" t="e">
        <f t="shared" ca="1" si="10"/>
        <v>#VALUE!</v>
      </c>
      <c r="V40" s="114" t="str">
        <f t="shared" si="11"/>
        <v/>
      </c>
      <c r="W40" s="114">
        <f t="shared" si="12"/>
        <v>6605</v>
      </c>
    </row>
    <row r="41" spans="1:23" ht="14">
      <c r="A41" s="86" t="s">
        <v>139</v>
      </c>
      <c r="B41" s="112" t="str">
        <f>IFERROR(IF(VLOOKUP(A41,'FY24 budget'!$A$3:$I$68,4, FALSE )="Target Country", TRUE, ""), "")</f>
        <v/>
      </c>
      <c r="C41" s="112" t="e">
        <f ca="1">_xludf.ifna(VLOOKUP(A41,'FY24 budget'!$A$4:$H$68,8, FALSE ), "")</f>
        <v>#NAME?</v>
      </c>
      <c r="D41" s="113" t="e">
        <f t="shared" ca="1" si="0"/>
        <v>#NAME?</v>
      </c>
      <c r="E41" s="114">
        <f>IFERROR(VLOOKUP($A41, 'EG.3.2-25 Adaptation Hectares'!$C$3:$H$38, 4,0), "")</f>
        <v>0</v>
      </c>
      <c r="F41" s="114">
        <f>IFERROR(VLOOKUP($A41, 'EG.3.2-25 Adaptation Hectares'!$C$3:$H$38, 5,0), "")</f>
        <v>6879</v>
      </c>
      <c r="G41" s="114">
        <f>IFERROR(VLOOKUP($A41, 'EG.3.2-25 Adaptation Hectares'!$C$3:$H$38, 6,0), "")</f>
        <v>31013.14</v>
      </c>
      <c r="H41" s="115">
        <f t="shared" si="13"/>
        <v>0</v>
      </c>
      <c r="I41" s="115">
        <f t="shared" si="14"/>
        <v>3.4719210066755973E-3</v>
      </c>
      <c r="J41" s="115">
        <f t="shared" si="15"/>
        <v>1.6576515179410369E-2</v>
      </c>
      <c r="K41" s="114">
        <f>IFERROR(VLOOKUP($A41, 'Hectares of Cultivated Land by '!$B$3:$G$78, 4, 0), "")</f>
        <v>4961</v>
      </c>
      <c r="L41" s="114">
        <f>IFERROR(VLOOKUP($A41, 'Hectares of Cultivated Land by '!$B$3:$G$78, 5, 0), "")</f>
        <v>9040</v>
      </c>
      <c r="M41" s="114">
        <f>IFERROR(VLOOKUP($A41, 'Hectares of Cultivated Land by '!$B$3:$G$78, 6, 0), "")</f>
        <v>31905</v>
      </c>
      <c r="N41" s="115">
        <f t="shared" si="16"/>
        <v>1.511591551911345E-3</v>
      </c>
      <c r="O41" s="115">
        <f t="shared" si="17"/>
        <v>1.6185251316140677E-3</v>
      </c>
      <c r="P41" s="115">
        <f t="shared" si="18"/>
        <v>5.3844834043082681E-3</v>
      </c>
      <c r="Q41" s="115">
        <f t="shared" si="7"/>
        <v>3.5100824875556901E-3</v>
      </c>
      <c r="R41" s="116" t="e">
        <f ca="1">_xludf.ifna(VLOOKUP(A41,'FY24 budget'!$A$4:$E$68,5,FALSE), 0)</f>
        <v>#NAME?</v>
      </c>
      <c r="S41" s="115" t="e">
        <f t="shared" ca="1" si="8"/>
        <v>#NAME?</v>
      </c>
      <c r="T41" s="117" t="str">
        <f t="shared" ca="1" si="9"/>
        <v>Process</v>
      </c>
      <c r="U41" s="114" t="e">
        <f t="shared" ca="1" si="10"/>
        <v>#VALUE!</v>
      </c>
      <c r="V41" s="114">
        <f t="shared" si="11"/>
        <v>18946.07</v>
      </c>
      <c r="W41" s="114">
        <f t="shared" si="12"/>
        <v>20472.5</v>
      </c>
    </row>
    <row r="42" spans="1:23" ht="14">
      <c r="A42" s="86" t="s">
        <v>142</v>
      </c>
      <c r="B42" s="112" t="str">
        <f>IFERROR(IF(VLOOKUP(A42,'FY24 budget'!$A$3:$I$68,4, FALSE )="Target Country", TRUE, ""), "")</f>
        <v/>
      </c>
      <c r="C42" s="112" t="e">
        <f ca="1">_xludf.ifna(VLOOKUP(A42,'FY24 budget'!$A$4:$H$68,8, FALSE ), "")</f>
        <v>#NAME?</v>
      </c>
      <c r="D42" s="113" t="e">
        <f t="shared" ca="1" si="0"/>
        <v>#NAME?</v>
      </c>
      <c r="E42" s="114">
        <f>IFERROR(VLOOKUP($A42, 'EG.3.2-25 Adaptation Hectares'!$C$3:$H$38, 4,0), "")</f>
        <v>62</v>
      </c>
      <c r="F42" s="114">
        <f>IFERROR(VLOOKUP($A42, 'EG.3.2-25 Adaptation Hectares'!$C$3:$H$38, 5,0), "")</f>
        <v>0</v>
      </c>
      <c r="G42" s="114">
        <f>IFERROR(VLOOKUP($A42, 'EG.3.2-25 Adaptation Hectares'!$C$3:$H$38, 6,0), "")</f>
        <v>0</v>
      </c>
      <c r="H42" s="115">
        <f t="shared" si="13"/>
        <v>5.0050395097011636E-5</v>
      </c>
      <c r="I42" s="115">
        <f t="shared" si="14"/>
        <v>0</v>
      </c>
      <c r="J42" s="115">
        <f t="shared" si="15"/>
        <v>0</v>
      </c>
      <c r="K42" s="114">
        <f>IFERROR(VLOOKUP($A42, 'Hectares of Cultivated Land by '!$B$3:$G$78, 4, 0), "")</f>
        <v>400</v>
      </c>
      <c r="L42" s="114">
        <f>IFERROR(VLOOKUP($A42, 'Hectares of Cultivated Land by '!$B$3:$G$78, 5, 0), "")</f>
        <v>0</v>
      </c>
      <c r="M42" s="114">
        <f>IFERROR(VLOOKUP($A42, 'Hectares of Cultivated Land by '!$B$3:$G$78, 6, 0), "")</f>
        <v>0</v>
      </c>
      <c r="N42" s="115">
        <f t="shared" si="16"/>
        <v>1.2187797233713726E-4</v>
      </c>
      <c r="O42" s="115">
        <f t="shared" si="17"/>
        <v>0</v>
      </c>
      <c r="P42" s="115">
        <f t="shared" si="18"/>
        <v>0</v>
      </c>
      <c r="Q42" s="115">
        <f t="shared" si="7"/>
        <v>0</v>
      </c>
      <c r="R42" s="116" t="e">
        <f ca="1">_xludf.ifna(VLOOKUP(A42,'FY24 budget'!$A$4:$E$68,5,FALSE), 0)</f>
        <v>#NAME?</v>
      </c>
      <c r="S42" s="115" t="e">
        <f t="shared" ca="1" si="8"/>
        <v>#NAME?</v>
      </c>
      <c r="T42" s="117" t="str">
        <f t="shared" ca="1" si="9"/>
        <v>Process</v>
      </c>
      <c r="U42" s="114" t="e">
        <f t="shared" ca="1" si="10"/>
        <v>#VALUE!</v>
      </c>
      <c r="V42" s="114">
        <f t="shared" si="11"/>
        <v>0</v>
      </c>
      <c r="W42" s="114">
        <f t="shared" si="12"/>
        <v>0</v>
      </c>
    </row>
    <row r="43" spans="1:23" ht="14">
      <c r="A43" s="86" t="s">
        <v>145</v>
      </c>
      <c r="B43" s="112" t="str">
        <f>IFERROR(IF(VLOOKUP(A43,'FY24 budget'!$A$3:$I$68,4, FALSE )="Target Country", TRUE, ""), "")</f>
        <v/>
      </c>
      <c r="C43" s="112" t="e">
        <f ca="1">_xludf.ifna(VLOOKUP(A43,'FY24 budget'!$A$4:$H$68,8, FALSE ), "")</f>
        <v>#NAME?</v>
      </c>
      <c r="D43" s="113" t="e">
        <f t="shared" ca="1" si="0"/>
        <v>#NAME?</v>
      </c>
      <c r="E43" s="114" t="str">
        <f>IFERROR(VLOOKUP($A43, 'EG.3.2-25 Adaptation Hectares'!$C$3:$H$38, 4,0), "")</f>
        <v/>
      </c>
      <c r="F43" s="114" t="str">
        <f>IFERROR(VLOOKUP($A43, 'EG.3.2-25 Adaptation Hectares'!$C$3:$H$38, 5,0), "")</f>
        <v/>
      </c>
      <c r="G43" s="114" t="str">
        <f>IFERROR(VLOOKUP($A43, 'EG.3.2-25 Adaptation Hectares'!$C$3:$H$38, 6,0), "")</f>
        <v/>
      </c>
      <c r="H43" s="115" t="e">
        <f t="shared" si="13"/>
        <v>#VALUE!</v>
      </c>
      <c r="I43" s="115" t="e">
        <f t="shared" si="14"/>
        <v>#VALUE!</v>
      </c>
      <c r="J43" s="115" t="e">
        <f t="shared" si="15"/>
        <v>#VALUE!</v>
      </c>
      <c r="K43" s="114">
        <f>IFERROR(VLOOKUP($A43, 'Hectares of Cultivated Land by '!$B$3:$G$78, 4, 0), "")</f>
        <v>0</v>
      </c>
      <c r="L43" s="114">
        <f>IFERROR(VLOOKUP($A43, 'Hectares of Cultivated Land by '!$B$3:$G$78, 5, 0), "")</f>
        <v>19</v>
      </c>
      <c r="M43" s="114">
        <f>IFERROR(VLOOKUP($A43, 'Hectares of Cultivated Land by '!$B$3:$G$78, 6, 0), "")</f>
        <v>11</v>
      </c>
      <c r="N43" s="115">
        <f t="shared" si="16"/>
        <v>0</v>
      </c>
      <c r="O43" s="115">
        <f t="shared" si="17"/>
        <v>3.4017674226401866E-6</v>
      </c>
      <c r="P43" s="115">
        <f t="shared" si="18"/>
        <v>1.8564274391910657E-6</v>
      </c>
      <c r="Q43" s="115">
        <f t="shared" si="7"/>
        <v>2.5718030193349784E-6</v>
      </c>
      <c r="R43" s="116" t="e">
        <f ca="1">_xludf.ifna(VLOOKUP(A43,'FY24 budget'!$A$4:$E$68,5,FALSE), 0)</f>
        <v>#NAME?</v>
      </c>
      <c r="S43" s="115" t="e">
        <f t="shared" ca="1" si="8"/>
        <v>#NAME?</v>
      </c>
      <c r="T43" s="117" t="str">
        <f t="shared" ca="1" si="9"/>
        <v>Process</v>
      </c>
      <c r="U43" s="114" t="e">
        <f t="shared" ca="1" si="10"/>
        <v>#VALUE!</v>
      </c>
      <c r="V43" s="114" t="str">
        <f t="shared" si="11"/>
        <v/>
      </c>
      <c r="W43" s="114">
        <f t="shared" si="12"/>
        <v>15</v>
      </c>
    </row>
    <row r="44" spans="1:23" ht="14">
      <c r="A44" s="86" t="s">
        <v>146</v>
      </c>
      <c r="B44" s="112" t="str">
        <f>IFERROR(IF(VLOOKUP(A44,'FY24 budget'!$A$3:$I$68,4, FALSE )="Target Country", TRUE, ""), "")</f>
        <v/>
      </c>
      <c r="C44" s="112" t="e">
        <f ca="1">_xludf.ifna(VLOOKUP(A44,'FY24 budget'!$A$4:$H$68,8, FALSE ), "")</f>
        <v>#NAME?</v>
      </c>
      <c r="D44" s="113" t="e">
        <f t="shared" ca="1" si="0"/>
        <v>#NAME?</v>
      </c>
      <c r="E44" s="114">
        <f>IFERROR(VLOOKUP($A44, 'EG.3.2-25 Adaptation Hectares'!$C$3:$H$38, 4,0), "")</f>
        <v>53.89</v>
      </c>
      <c r="F44" s="114">
        <f>IFERROR(VLOOKUP($A44, 'EG.3.2-25 Adaptation Hectares'!$C$3:$H$38, 5,0), "")</f>
        <v>0</v>
      </c>
      <c r="G44" s="114">
        <f>IFERROR(VLOOKUP($A44, 'EG.3.2-25 Adaptation Hectares'!$C$3:$H$38, 6,0), "")</f>
        <v>0</v>
      </c>
      <c r="H44" s="115">
        <f t="shared" si="13"/>
        <v>4.3503480512547693E-5</v>
      </c>
      <c r="I44" s="115">
        <f t="shared" si="14"/>
        <v>0</v>
      </c>
      <c r="J44" s="115">
        <f t="shared" si="15"/>
        <v>0</v>
      </c>
      <c r="K44" s="114">
        <f>IFERROR(VLOOKUP($A44, 'Hectares of Cultivated Land by '!$B$3:$G$78, 4, 0), "")</f>
        <v>34741.39</v>
      </c>
      <c r="L44" s="114">
        <f>IFERROR(VLOOKUP($A44, 'Hectares of Cultivated Land by '!$B$3:$G$78, 5, 0), "")</f>
        <v>0</v>
      </c>
      <c r="M44" s="114">
        <f>IFERROR(VLOOKUP($A44, 'Hectares of Cultivated Land by '!$B$3:$G$78, 6, 0), "")</f>
        <v>0</v>
      </c>
      <c r="N44" s="115">
        <f t="shared" si="16"/>
        <v>1.0585525423434243E-2</v>
      </c>
      <c r="O44" s="115">
        <f t="shared" si="17"/>
        <v>0</v>
      </c>
      <c r="P44" s="115">
        <f t="shared" si="18"/>
        <v>0</v>
      </c>
      <c r="Q44" s="115">
        <f t="shared" si="7"/>
        <v>0</v>
      </c>
      <c r="R44" s="116" t="e">
        <f ca="1">_xludf.ifna(VLOOKUP(A44,'FY24 budget'!$A$4:$E$68,5,FALSE), 0)</f>
        <v>#NAME?</v>
      </c>
      <c r="S44" s="115" t="e">
        <f t="shared" ca="1" si="8"/>
        <v>#NAME?</v>
      </c>
      <c r="T44" s="117" t="str">
        <f t="shared" ca="1" si="9"/>
        <v>Process</v>
      </c>
      <c r="U44" s="114" t="e">
        <f t="shared" ca="1" si="10"/>
        <v>#VALUE!</v>
      </c>
      <c r="V44" s="114">
        <f t="shared" si="11"/>
        <v>0</v>
      </c>
      <c r="W44" s="114">
        <f t="shared" si="12"/>
        <v>0</v>
      </c>
    </row>
    <row r="45" spans="1:23" ht="14">
      <c r="A45" s="118" t="s">
        <v>148</v>
      </c>
      <c r="B45" s="112" t="str">
        <f>IFERROR(IF(VLOOKUP(A45,'FY24 budget'!$A$3:$I$68,4, FALSE )="Target Country", TRUE, ""), "")</f>
        <v/>
      </c>
      <c r="C45" s="112" t="e">
        <f ca="1">_xludf.ifna(VLOOKUP(A45,'FY24 budget'!$A$4:$H$68,8, FALSE ), "")</f>
        <v>#NAME?</v>
      </c>
      <c r="D45" s="113" t="e">
        <f t="shared" ca="1" si="0"/>
        <v>#NAME?</v>
      </c>
      <c r="E45" s="114">
        <f>IFERROR(VLOOKUP($A45, 'EG.3.2-25 Adaptation Hectares'!$C$3:$H$38, 4,0), "")</f>
        <v>0</v>
      </c>
      <c r="F45" s="114">
        <f>IFERROR(VLOOKUP($A45, 'EG.3.2-25 Adaptation Hectares'!$C$3:$H$38, 5,0), "")</f>
        <v>0</v>
      </c>
      <c r="G45" s="114">
        <f>IFERROR(VLOOKUP($A45, 'EG.3.2-25 Adaptation Hectares'!$C$3:$H$38, 6,0), "")</f>
        <v>0</v>
      </c>
      <c r="H45" s="115">
        <f t="shared" si="13"/>
        <v>0</v>
      </c>
      <c r="I45" s="115">
        <f t="shared" si="14"/>
        <v>0</v>
      </c>
      <c r="J45" s="115">
        <f t="shared" si="15"/>
        <v>0</v>
      </c>
      <c r="K45" s="114">
        <f>IFERROR(VLOOKUP($A45, 'Hectares of Cultivated Land by '!$B$3:$G$78, 4, 0), "")</f>
        <v>0</v>
      </c>
      <c r="L45" s="114">
        <f>IFERROR(VLOOKUP($A45, 'Hectares of Cultivated Land by '!$B$3:$G$78, 5, 0), "")</f>
        <v>1421.64</v>
      </c>
      <c r="M45" s="114">
        <f>IFERROR(VLOOKUP($A45, 'Hectares of Cultivated Land by '!$B$3:$G$78, 6, 0), "")</f>
        <v>1819</v>
      </c>
      <c r="N45" s="115">
        <f t="shared" si="16"/>
        <v>0</v>
      </c>
      <c r="O45" s="115">
        <f t="shared" si="17"/>
        <v>2.5453098098537869E-4</v>
      </c>
      <c r="P45" s="115">
        <f t="shared" si="18"/>
        <v>3.0698559198986806E-4</v>
      </c>
      <c r="Q45" s="115">
        <f t="shared" si="7"/>
        <v>2.7780959121925688E-4</v>
      </c>
      <c r="R45" s="116" t="e">
        <f ca="1">_xludf.ifna(VLOOKUP(A45,'FY24 budget'!$A$4:$E$68,5,FALSE), 0)</f>
        <v>#NAME?</v>
      </c>
      <c r="S45" s="115" t="e">
        <f t="shared" ca="1" si="8"/>
        <v>#NAME?</v>
      </c>
      <c r="T45" s="117" t="str">
        <f t="shared" ca="1" si="9"/>
        <v>Process</v>
      </c>
      <c r="U45" s="114" t="e">
        <f t="shared" ca="1" si="10"/>
        <v>#VALUE!</v>
      </c>
      <c r="V45" s="114">
        <f t="shared" si="11"/>
        <v>0</v>
      </c>
      <c r="W45" s="114">
        <f t="shared" si="12"/>
        <v>1620.3200000000002</v>
      </c>
    </row>
    <row r="46" spans="1:23" ht="14">
      <c r="A46" s="86" t="s">
        <v>143</v>
      </c>
      <c r="B46" s="112" t="str">
        <f>IFERROR(IF(VLOOKUP(A46,'FY24 budget'!$A$3:$I$68,4, FALSE )="Target Country", TRUE, ""), "")</f>
        <v/>
      </c>
      <c r="C46" s="112" t="e">
        <f ca="1">_xludf.ifna(VLOOKUP(A46,'FY24 budget'!$A$4:$H$68,8, FALSE ), "")</f>
        <v>#NAME?</v>
      </c>
      <c r="D46" s="113" t="e">
        <f t="shared" ca="1" si="0"/>
        <v>#NAME?</v>
      </c>
      <c r="E46" s="114">
        <f>IFERROR(VLOOKUP($A46, 'EG.3.2-25 Adaptation Hectares'!$C$3:$H$38, 4,0), "")</f>
        <v>6776</v>
      </c>
      <c r="F46" s="114">
        <f>IFERROR(VLOOKUP($A46, 'EG.3.2-25 Adaptation Hectares'!$C$3:$H$38, 5,0), "")</f>
        <v>6673</v>
      </c>
      <c r="G46" s="114">
        <f>IFERROR(VLOOKUP($A46, 'EG.3.2-25 Adaptation Hectares'!$C$3:$H$38, 6,0), "")</f>
        <v>22773.67</v>
      </c>
      <c r="H46" s="115">
        <f t="shared" si="13"/>
        <v>5.4700238254411426E-3</v>
      </c>
      <c r="I46" s="115">
        <f t="shared" si="14"/>
        <v>3.3679501203003723E-3</v>
      </c>
      <c r="J46" s="115">
        <f t="shared" si="15"/>
        <v>1.2172520629832468E-2</v>
      </c>
      <c r="K46" s="114">
        <f>IFERROR(VLOOKUP($A46, 'Hectares of Cultivated Land by '!$B$3:$G$78, 4, 0), "")</f>
        <v>7787</v>
      </c>
      <c r="L46" s="114">
        <f>IFERROR(VLOOKUP($A46, 'Hectares of Cultivated Land by '!$B$3:$G$78, 5, 0), "")</f>
        <v>10096</v>
      </c>
      <c r="M46" s="114">
        <f>IFERROR(VLOOKUP($A46, 'Hectares of Cultivated Land by '!$B$3:$G$78, 6, 0), "")</f>
        <v>27709</v>
      </c>
      <c r="N46" s="115">
        <f t="shared" si="16"/>
        <v>2.3726594264732196E-3</v>
      </c>
      <c r="O46" s="115">
        <f t="shared" si="17"/>
        <v>1.8075917841565959E-3</v>
      </c>
      <c r="P46" s="115">
        <f t="shared" si="18"/>
        <v>4.6763407193222946E-3</v>
      </c>
      <c r="Q46" s="115">
        <f t="shared" si="7"/>
        <v>3.240900438198629E-3</v>
      </c>
      <c r="R46" s="116" t="e">
        <f ca="1">_xludf.ifna(VLOOKUP(A46,'FY24 budget'!$A$4:$E$68,5,FALSE), 0)</f>
        <v>#NAME?</v>
      </c>
      <c r="S46" s="115" t="e">
        <f t="shared" ca="1" si="8"/>
        <v>#NAME?</v>
      </c>
      <c r="T46" s="117" t="str">
        <f t="shared" ca="1" si="9"/>
        <v>Process</v>
      </c>
      <c r="U46" s="114" t="e">
        <f t="shared" ca="1" si="10"/>
        <v>#VALUE!</v>
      </c>
      <c r="V46" s="114">
        <f t="shared" si="11"/>
        <v>14723.334999999999</v>
      </c>
      <c r="W46" s="114">
        <f t="shared" si="12"/>
        <v>18902.5</v>
      </c>
    </row>
    <row r="47" spans="1:23" ht="14">
      <c r="A47" s="86" t="s">
        <v>147</v>
      </c>
      <c r="B47" s="112" t="str">
        <f>IFERROR(IF(VLOOKUP(A47,'FY24 budget'!$A$3:$I$68,4, FALSE )="Target Country", TRUE, ""), "")</f>
        <v/>
      </c>
      <c r="C47" s="112" t="e">
        <f ca="1">_xludf.ifna(VLOOKUP(A47,'FY24 budget'!$A$4:$H$68,8, FALSE ), "")</f>
        <v>#NAME?</v>
      </c>
      <c r="D47" s="113" t="e">
        <f t="shared" ca="1" si="0"/>
        <v>#NAME?</v>
      </c>
      <c r="E47" s="114" t="str">
        <f>IFERROR(VLOOKUP($A47, 'EG.3.2-25 Adaptation Hectares'!$C$3:$H$38, 4,0), "")</f>
        <v/>
      </c>
      <c r="F47" s="114" t="str">
        <f>IFERROR(VLOOKUP($A47, 'EG.3.2-25 Adaptation Hectares'!$C$3:$H$38, 5,0), "")</f>
        <v/>
      </c>
      <c r="G47" s="114" t="str">
        <f>IFERROR(VLOOKUP($A47, 'EG.3.2-25 Adaptation Hectares'!$C$3:$H$38, 6,0), "")</f>
        <v/>
      </c>
      <c r="H47" s="115" t="e">
        <f t="shared" si="13"/>
        <v>#VALUE!</v>
      </c>
      <c r="I47" s="115" t="e">
        <f t="shared" si="14"/>
        <v>#VALUE!</v>
      </c>
      <c r="J47" s="115" t="e">
        <f t="shared" si="15"/>
        <v>#VALUE!</v>
      </c>
      <c r="K47" s="114">
        <f>IFERROR(VLOOKUP($A47, 'Hectares of Cultivated Land by '!$B$3:$G$78, 4, 0), "")</f>
        <v>0</v>
      </c>
      <c r="L47" s="114">
        <f>IFERROR(VLOOKUP($A47, 'Hectares of Cultivated Land by '!$B$3:$G$78, 5, 0), "")</f>
        <v>23815</v>
      </c>
      <c r="M47" s="114">
        <f>IFERROR(VLOOKUP($A47, 'Hectares of Cultivated Land by '!$B$3:$G$78, 6, 0), "")</f>
        <v>5695</v>
      </c>
      <c r="N47" s="115">
        <f t="shared" si="16"/>
        <v>0</v>
      </c>
      <c r="O47" s="115">
        <f t="shared" si="17"/>
        <v>4.2638469036934759E-3</v>
      </c>
      <c r="P47" s="115">
        <f t="shared" si="18"/>
        <v>9.6112311510846544E-4</v>
      </c>
      <c r="Q47" s="115">
        <f t="shared" si="7"/>
        <v>2.5297969033525073E-3</v>
      </c>
      <c r="R47" s="116" t="e">
        <f ca="1">_xludf.ifna(VLOOKUP(A47,'FY24 budget'!$A$4:$E$68,5,FALSE), 0)</f>
        <v>#NAME?</v>
      </c>
      <c r="S47" s="115" t="e">
        <f t="shared" ca="1" si="8"/>
        <v>#NAME?</v>
      </c>
      <c r="T47" s="117" t="str">
        <f t="shared" ca="1" si="9"/>
        <v>Process</v>
      </c>
      <c r="U47" s="114" t="e">
        <f t="shared" ca="1" si="10"/>
        <v>#VALUE!</v>
      </c>
      <c r="V47" s="114" t="str">
        <f t="shared" si="11"/>
        <v/>
      </c>
      <c r="W47" s="114">
        <f t="shared" si="12"/>
        <v>14755</v>
      </c>
    </row>
    <row r="48" spans="1:23" ht="14">
      <c r="A48" s="86" t="s">
        <v>149</v>
      </c>
      <c r="B48" s="112" t="str">
        <f>IFERROR(IF(VLOOKUP(A48,'FY24 budget'!$A$3:$I$68,4, FALSE )="Target Country", TRUE, ""), "")</f>
        <v/>
      </c>
      <c r="C48" s="112" t="e">
        <f ca="1">_xludf.ifna(VLOOKUP(A48,'FY24 budget'!$A$4:$H$68,8, FALSE ), "")</f>
        <v>#NAME?</v>
      </c>
      <c r="D48" s="113" t="e">
        <f t="shared" ca="1" si="0"/>
        <v>#NAME?</v>
      </c>
      <c r="E48" s="114" t="str">
        <f>IFERROR(VLOOKUP($A48, 'EG.3.2-25 Adaptation Hectares'!$C$3:$H$38, 4,0), "")</f>
        <v/>
      </c>
      <c r="F48" s="114" t="str">
        <f>IFERROR(VLOOKUP($A48, 'EG.3.2-25 Adaptation Hectares'!$C$3:$H$38, 5,0), "")</f>
        <v/>
      </c>
      <c r="G48" s="114" t="str">
        <f>IFERROR(VLOOKUP($A48, 'EG.3.2-25 Adaptation Hectares'!$C$3:$H$38, 6,0), "")</f>
        <v/>
      </c>
      <c r="H48" s="115" t="e">
        <f t="shared" si="13"/>
        <v>#VALUE!</v>
      </c>
      <c r="I48" s="115" t="e">
        <f t="shared" si="14"/>
        <v>#VALUE!</v>
      </c>
      <c r="J48" s="115" t="e">
        <f t="shared" si="15"/>
        <v>#VALUE!</v>
      </c>
      <c r="K48" s="114">
        <f>IFERROR(VLOOKUP($A48, 'Hectares of Cultivated Land by '!$B$3:$G$78, 4, 0), "")</f>
        <v>0</v>
      </c>
      <c r="L48" s="114">
        <f>IFERROR(VLOOKUP($A48, 'Hectares of Cultivated Land by '!$B$3:$G$78, 5, 0), "")</f>
        <v>503</v>
      </c>
      <c r="M48" s="114">
        <f>IFERROR(VLOOKUP($A48, 'Hectares of Cultivated Land by '!$B$3:$G$78, 6, 0), "")</f>
        <v>1466</v>
      </c>
      <c r="N48" s="115">
        <f t="shared" si="16"/>
        <v>0</v>
      </c>
      <c r="O48" s="115">
        <f t="shared" si="17"/>
        <v>9.0057316504632312E-5</v>
      </c>
      <c r="P48" s="115">
        <f t="shared" si="18"/>
        <v>2.4741114780491838E-4</v>
      </c>
      <c r="Q48" s="115">
        <f t="shared" si="7"/>
        <v>1.6879600483568575E-4</v>
      </c>
      <c r="R48" s="116" t="e">
        <f ca="1">_xludf.ifna(VLOOKUP(A48,'FY24 budget'!$A$4:$E$68,5,FALSE), 0)</f>
        <v>#NAME?</v>
      </c>
      <c r="S48" s="115" t="e">
        <f t="shared" ca="1" si="8"/>
        <v>#NAME?</v>
      </c>
      <c r="T48" s="117" t="str">
        <f t="shared" ca="1" si="9"/>
        <v>Process</v>
      </c>
      <c r="U48" s="114" t="e">
        <f t="shared" ca="1" si="10"/>
        <v>#VALUE!</v>
      </c>
      <c r="V48" s="114" t="str">
        <f t="shared" si="11"/>
        <v/>
      </c>
      <c r="W48" s="114">
        <f t="shared" si="12"/>
        <v>984.5</v>
      </c>
    </row>
    <row r="49" spans="1:23" ht="14">
      <c r="A49" s="86" t="s">
        <v>150</v>
      </c>
      <c r="B49" s="112" t="str">
        <f>IFERROR(IF(VLOOKUP(A49,'FY24 budget'!$A$3:$I$68,4, FALSE )="Target Country", TRUE, ""), "")</f>
        <v/>
      </c>
      <c r="C49" s="112" t="e">
        <f ca="1">_xludf.ifna(VLOOKUP(A49,'FY24 budget'!$A$4:$H$68,8, FALSE ), "")</f>
        <v>#NAME?</v>
      </c>
      <c r="D49" s="113" t="e">
        <f t="shared" ca="1" si="0"/>
        <v>#NAME?</v>
      </c>
      <c r="E49" s="114" t="str">
        <f>IFERROR(VLOOKUP($A49, 'EG.3.2-25 Adaptation Hectares'!$C$3:$H$38, 4,0), "")</f>
        <v/>
      </c>
      <c r="F49" s="114" t="str">
        <f>IFERROR(VLOOKUP($A49, 'EG.3.2-25 Adaptation Hectares'!$C$3:$H$38, 5,0), "")</f>
        <v/>
      </c>
      <c r="G49" s="114" t="str">
        <f>IFERROR(VLOOKUP($A49, 'EG.3.2-25 Adaptation Hectares'!$C$3:$H$38, 6,0), "")</f>
        <v/>
      </c>
      <c r="H49" s="115" t="e">
        <f t="shared" si="13"/>
        <v>#VALUE!</v>
      </c>
      <c r="I49" s="115" t="e">
        <f t="shared" si="14"/>
        <v>#VALUE!</v>
      </c>
      <c r="J49" s="115" t="e">
        <f t="shared" si="15"/>
        <v>#VALUE!</v>
      </c>
      <c r="K49" s="114">
        <f>IFERROR(VLOOKUP($A49, 'Hectares of Cultivated Land by '!$B$3:$G$78, 4, 0), "")</f>
        <v>6231</v>
      </c>
      <c r="L49" s="114">
        <f>IFERROR(VLOOKUP($A49, 'Hectares of Cultivated Land by '!$B$3:$G$78, 5, 0), "")</f>
        <v>816</v>
      </c>
      <c r="M49" s="114">
        <f>IFERROR(VLOOKUP($A49, 'Hectares of Cultivated Land by '!$B$3:$G$78, 6, 0), "")</f>
        <v>90</v>
      </c>
      <c r="N49" s="115">
        <f t="shared" si="16"/>
        <v>1.8985541140817558E-3</v>
      </c>
      <c r="O49" s="115">
        <f t="shared" si="17"/>
        <v>1.4609695878286275E-4</v>
      </c>
      <c r="P49" s="115">
        <f t="shared" si="18"/>
        <v>1.5188951775199629E-5</v>
      </c>
      <c r="Q49" s="115">
        <f t="shared" si="7"/>
        <v>7.7668451183916348E-5</v>
      </c>
      <c r="R49" s="116" t="e">
        <f ca="1">_xludf.ifna(VLOOKUP(A49,'FY24 budget'!$A$4:$E$68,5,FALSE), 0)</f>
        <v>#NAME?</v>
      </c>
      <c r="S49" s="115" t="e">
        <f t="shared" ca="1" si="8"/>
        <v>#NAME?</v>
      </c>
      <c r="T49" s="117" t="str">
        <f t="shared" ca="1" si="9"/>
        <v>Process</v>
      </c>
      <c r="U49" s="114" t="e">
        <f t="shared" ca="1" si="10"/>
        <v>#VALUE!</v>
      </c>
      <c r="V49" s="114" t="str">
        <f t="shared" si="11"/>
        <v/>
      </c>
      <c r="W49" s="114">
        <f t="shared" si="12"/>
        <v>453</v>
      </c>
    </row>
    <row r="50" spans="1:23" ht="14">
      <c r="A50" s="86" t="s">
        <v>152</v>
      </c>
      <c r="B50" s="112" t="str">
        <f>IFERROR(IF(VLOOKUP(A50,'FY24 budget'!$A$3:$I$68,4, FALSE )="Target Country", TRUE, ""), "")</f>
        <v/>
      </c>
      <c r="C50" s="112" t="e">
        <f ca="1">_xludf.ifna(VLOOKUP(A50,'FY24 budget'!$A$4:$H$68,8, FALSE ), "")</f>
        <v>#NAME?</v>
      </c>
      <c r="D50" s="113" t="e">
        <f t="shared" ca="1" si="0"/>
        <v>#NAME?</v>
      </c>
      <c r="E50" s="114" t="str">
        <f>IFERROR(VLOOKUP($A50, 'EG.3.2-25 Adaptation Hectares'!$C$3:$H$38, 4,0), "")</f>
        <v/>
      </c>
      <c r="F50" s="114" t="str">
        <f>IFERROR(VLOOKUP($A50, 'EG.3.2-25 Adaptation Hectares'!$C$3:$H$38, 5,0), "")</f>
        <v/>
      </c>
      <c r="G50" s="114" t="str">
        <f>IFERROR(VLOOKUP($A50, 'EG.3.2-25 Adaptation Hectares'!$C$3:$H$38, 6,0), "")</f>
        <v/>
      </c>
      <c r="H50" s="115" t="e">
        <f t="shared" si="13"/>
        <v>#VALUE!</v>
      </c>
      <c r="I50" s="115" t="e">
        <f t="shared" si="14"/>
        <v>#VALUE!</v>
      </c>
      <c r="J50" s="115" t="e">
        <f t="shared" si="15"/>
        <v>#VALUE!</v>
      </c>
      <c r="K50" s="114">
        <f>IFERROR(VLOOKUP($A50, 'Hectares of Cultivated Land by '!$B$3:$G$78, 4, 0), "")</f>
        <v>0</v>
      </c>
      <c r="L50" s="114">
        <f>IFERROR(VLOOKUP($A50, 'Hectares of Cultivated Land by '!$B$3:$G$78, 5, 0), "")</f>
        <v>10</v>
      </c>
      <c r="M50" s="114">
        <f>IFERROR(VLOOKUP($A50, 'Hectares of Cultivated Land by '!$B$3:$G$78, 6, 0), "")</f>
        <v>871</v>
      </c>
      <c r="N50" s="115">
        <f t="shared" si="16"/>
        <v>0</v>
      </c>
      <c r="O50" s="115">
        <f t="shared" si="17"/>
        <v>1.7904039066527298E-6</v>
      </c>
      <c r="P50" s="115">
        <f t="shared" si="18"/>
        <v>1.469952999577653E-4</v>
      </c>
      <c r="Q50" s="115">
        <f t="shared" si="7"/>
        <v>7.552528200113721E-5</v>
      </c>
      <c r="R50" s="116" t="e">
        <f ca="1">_xludf.ifna(VLOOKUP(A50,'FY24 budget'!$A$4:$E$68,5,FALSE), 0)</f>
        <v>#NAME?</v>
      </c>
      <c r="S50" s="115" t="e">
        <f t="shared" ca="1" si="8"/>
        <v>#NAME?</v>
      </c>
      <c r="T50" s="117" t="str">
        <f t="shared" ca="1" si="9"/>
        <v>Process</v>
      </c>
      <c r="U50" s="114" t="e">
        <f t="shared" ca="1" si="10"/>
        <v>#VALUE!</v>
      </c>
      <c r="V50" s="114" t="str">
        <f t="shared" si="11"/>
        <v/>
      </c>
      <c r="W50" s="114">
        <f t="shared" si="12"/>
        <v>440.5</v>
      </c>
    </row>
    <row r="51" spans="1:23" ht="14">
      <c r="A51" s="86" t="s">
        <v>153</v>
      </c>
      <c r="B51" s="112" t="str">
        <f>IFERROR(IF(VLOOKUP(A51,'FY24 budget'!$A$3:$I$68,4, FALSE )="Target Country", TRUE, ""), "")</f>
        <v/>
      </c>
      <c r="C51" s="112" t="e">
        <f ca="1">_xludf.ifna(VLOOKUP(A51,'FY24 budget'!$A$4:$H$68,8, FALSE ), "")</f>
        <v>#NAME?</v>
      </c>
      <c r="D51" s="113" t="e">
        <f t="shared" ca="1" si="0"/>
        <v>#NAME?</v>
      </c>
      <c r="E51" s="114" t="str">
        <f>IFERROR(VLOOKUP($A51, 'EG.3.2-25 Adaptation Hectares'!$C$3:$H$38, 4,0), "")</f>
        <v/>
      </c>
      <c r="F51" s="114" t="str">
        <f>IFERROR(VLOOKUP($A51, 'EG.3.2-25 Adaptation Hectares'!$C$3:$H$38, 5,0), "")</f>
        <v/>
      </c>
      <c r="G51" s="114" t="str">
        <f>IFERROR(VLOOKUP($A51, 'EG.3.2-25 Adaptation Hectares'!$C$3:$H$38, 6,0), "")</f>
        <v/>
      </c>
      <c r="H51" s="115" t="e">
        <f t="shared" si="13"/>
        <v>#VALUE!</v>
      </c>
      <c r="I51" s="115" t="e">
        <f t="shared" si="14"/>
        <v>#VALUE!</v>
      </c>
      <c r="J51" s="115" t="e">
        <f t="shared" si="15"/>
        <v>#VALUE!</v>
      </c>
      <c r="K51" s="114">
        <f>IFERROR(VLOOKUP($A51, 'Hectares of Cultivated Land by '!$B$3:$G$78, 4, 0), "")</f>
        <v>0</v>
      </c>
      <c r="L51" s="114">
        <f>IFERROR(VLOOKUP($A51, 'Hectares of Cultivated Land by '!$B$3:$G$78, 5, 0), "")</f>
        <v>342</v>
      </c>
      <c r="M51" s="114">
        <f>IFERROR(VLOOKUP($A51, 'Hectares of Cultivated Land by '!$B$3:$G$78, 6, 0), "")</f>
        <v>369</v>
      </c>
      <c r="N51" s="115">
        <f t="shared" si="16"/>
        <v>0</v>
      </c>
      <c r="O51" s="115">
        <f t="shared" si="17"/>
        <v>6.1231813607523351E-5</v>
      </c>
      <c r="P51" s="115">
        <f t="shared" si="18"/>
        <v>6.2274702278318473E-5</v>
      </c>
      <c r="Q51" s="115">
        <f t="shared" si="7"/>
        <v>6.0951731558238994E-5</v>
      </c>
      <c r="R51" s="116" t="e">
        <f ca="1">_xludf.ifna(VLOOKUP(A51,'FY24 budget'!$A$4:$E$68,5,FALSE), 0)</f>
        <v>#NAME?</v>
      </c>
      <c r="S51" s="115" t="e">
        <f t="shared" ca="1" si="8"/>
        <v>#NAME?</v>
      </c>
      <c r="T51" s="117" t="str">
        <f t="shared" ca="1" si="9"/>
        <v>Process</v>
      </c>
      <c r="U51" s="114" t="e">
        <f t="shared" ca="1" si="10"/>
        <v>#VALUE!</v>
      </c>
      <c r="V51" s="114" t="str">
        <f t="shared" si="11"/>
        <v/>
      </c>
      <c r="W51" s="114">
        <f t="shared" si="12"/>
        <v>355.5</v>
      </c>
    </row>
    <row r="52" spans="1:23" ht="14">
      <c r="A52" s="118" t="s">
        <v>154</v>
      </c>
      <c r="B52" s="112" t="str">
        <f>IFERROR(IF(VLOOKUP(A52,'FY24 budget'!$A$3:$I$68,4, FALSE )="Target Country", TRUE, ""), "")</f>
        <v/>
      </c>
      <c r="C52" s="112" t="e">
        <f ca="1">_xludf.ifna(VLOOKUP(A52,'FY24 budget'!$A$4:$H$68,8, FALSE ), "")</f>
        <v>#NAME?</v>
      </c>
      <c r="D52" s="113" t="e">
        <f t="shared" ca="1" si="0"/>
        <v>#NAME?</v>
      </c>
      <c r="E52" s="114" t="str">
        <f>IFERROR(VLOOKUP($A52, 'EG.3.2-25 Adaptation Hectares'!$C$3:$H$38, 4,0), "")</f>
        <v/>
      </c>
      <c r="F52" s="114" t="str">
        <f>IFERROR(VLOOKUP($A52, 'EG.3.2-25 Adaptation Hectares'!$C$3:$H$38, 5,0), "")</f>
        <v/>
      </c>
      <c r="G52" s="114" t="str">
        <f>IFERROR(VLOOKUP($A52, 'EG.3.2-25 Adaptation Hectares'!$C$3:$H$38, 6,0), "")</f>
        <v/>
      </c>
      <c r="H52" s="115" t="e">
        <f t="shared" si="13"/>
        <v>#VALUE!</v>
      </c>
      <c r="I52" s="115" t="e">
        <f t="shared" si="14"/>
        <v>#VALUE!</v>
      </c>
      <c r="J52" s="115" t="e">
        <f t="shared" si="15"/>
        <v>#VALUE!</v>
      </c>
      <c r="K52" s="114">
        <f>IFERROR(VLOOKUP($A52, 'Hectares of Cultivated Land by '!$B$3:$G$78, 4, 0), "")</f>
        <v>0</v>
      </c>
      <c r="L52" s="114">
        <f>IFERROR(VLOOKUP($A52, 'Hectares of Cultivated Land by '!$B$3:$G$78, 5, 0), "")</f>
        <v>56</v>
      </c>
      <c r="M52" s="114">
        <f>IFERROR(VLOOKUP($A52, 'Hectares of Cultivated Land by '!$B$3:$G$78, 6, 0), "")</f>
        <v>470</v>
      </c>
      <c r="N52" s="115">
        <f t="shared" si="16"/>
        <v>0</v>
      </c>
      <c r="O52" s="115">
        <f t="shared" si="17"/>
        <v>1.0026261877255287E-5</v>
      </c>
      <c r="P52" s="115">
        <f t="shared" si="18"/>
        <v>7.9320081492709166E-5</v>
      </c>
      <c r="Q52" s="115">
        <f t="shared" si="7"/>
        <v>4.5092279605673292E-5</v>
      </c>
      <c r="R52" s="116" t="e">
        <f ca="1">_xludf.ifna(VLOOKUP(A52,'FY24 budget'!$A$4:$E$68,5,FALSE), 0)</f>
        <v>#NAME?</v>
      </c>
      <c r="S52" s="115" t="e">
        <f t="shared" ca="1" si="8"/>
        <v>#NAME?</v>
      </c>
      <c r="T52" s="117" t="str">
        <f t="shared" ca="1" si="9"/>
        <v>Process</v>
      </c>
      <c r="U52" s="114" t="e">
        <f t="shared" ca="1" si="10"/>
        <v>#VALUE!</v>
      </c>
      <c r="V52" s="114" t="str">
        <f t="shared" si="11"/>
        <v/>
      </c>
      <c r="W52" s="114">
        <f t="shared" si="12"/>
        <v>263</v>
      </c>
    </row>
    <row r="53" spans="1:23" ht="14">
      <c r="A53" s="86" t="s">
        <v>156</v>
      </c>
      <c r="B53" s="112" t="str">
        <f>IFERROR(IF(VLOOKUP(A53,'FY24 budget'!$A$3:$I$68,4, FALSE )="Target Country", TRUE, ""), "")</f>
        <v/>
      </c>
      <c r="C53" s="112" t="e">
        <f ca="1">_xludf.ifna(VLOOKUP(A53,'FY24 budget'!$A$4:$H$68,8, FALSE ), "")</f>
        <v>#NAME?</v>
      </c>
      <c r="D53" s="113" t="e">
        <f t="shared" ca="1" si="0"/>
        <v>#NAME?</v>
      </c>
      <c r="E53" s="114" t="str">
        <f>IFERROR(VLOOKUP($A53, 'EG.3.2-25 Adaptation Hectares'!$C$3:$H$38, 4,0), "")</f>
        <v/>
      </c>
      <c r="F53" s="114" t="str">
        <f>IFERROR(VLOOKUP($A53, 'EG.3.2-25 Adaptation Hectares'!$C$3:$H$38, 5,0), "")</f>
        <v/>
      </c>
      <c r="G53" s="114" t="str">
        <f>IFERROR(VLOOKUP($A53, 'EG.3.2-25 Adaptation Hectares'!$C$3:$H$38, 6,0), "")</f>
        <v/>
      </c>
      <c r="H53" s="115" t="e">
        <f t="shared" si="13"/>
        <v>#VALUE!</v>
      </c>
      <c r="I53" s="115" t="e">
        <f t="shared" si="14"/>
        <v>#VALUE!</v>
      </c>
      <c r="J53" s="115" t="e">
        <f t="shared" si="15"/>
        <v>#VALUE!</v>
      </c>
      <c r="K53" s="114">
        <f>IFERROR(VLOOKUP($A53, 'Hectares of Cultivated Land by '!$B$3:$G$78, 4, 0), "")</f>
        <v>0</v>
      </c>
      <c r="L53" s="114">
        <f>IFERROR(VLOOKUP($A53, 'Hectares of Cultivated Land by '!$B$3:$G$78, 5, 0), "")</f>
        <v>0</v>
      </c>
      <c r="M53" s="114">
        <f>IFERROR(VLOOKUP($A53, 'Hectares of Cultivated Land by '!$B$3:$G$78, 6, 0), "")</f>
        <v>370</v>
      </c>
      <c r="N53" s="115">
        <f t="shared" si="16"/>
        <v>0</v>
      </c>
      <c r="O53" s="115">
        <f t="shared" si="17"/>
        <v>0</v>
      </c>
      <c r="P53" s="115">
        <f t="shared" si="18"/>
        <v>6.2443468409154032E-5</v>
      </c>
      <c r="Q53" s="115">
        <f t="shared" si="7"/>
        <v>3.1718903905131405E-5</v>
      </c>
      <c r="R53" s="116" t="e">
        <f ca="1">_xludf.ifna(VLOOKUP(A53,'FY24 budget'!$A$4:$E$68,5,FALSE), 0)</f>
        <v>#NAME?</v>
      </c>
      <c r="S53" s="115" t="e">
        <f t="shared" ca="1" si="8"/>
        <v>#NAME?</v>
      </c>
      <c r="T53" s="117" t="str">
        <f t="shared" ca="1" si="9"/>
        <v>Process</v>
      </c>
      <c r="U53" s="114" t="e">
        <f t="shared" ca="1" si="10"/>
        <v>#VALUE!</v>
      </c>
      <c r="V53" s="114" t="str">
        <f t="shared" si="11"/>
        <v/>
      </c>
      <c r="W53" s="114">
        <f t="shared" si="12"/>
        <v>185</v>
      </c>
    </row>
    <row r="54" spans="1:23" ht="14">
      <c r="A54" s="86" t="s">
        <v>157</v>
      </c>
      <c r="B54" s="112" t="str">
        <f>IFERROR(IF(VLOOKUP(A54,'FY24 budget'!$A$3:$I$68,4, FALSE )="Target Country", TRUE, ""), "")</f>
        <v/>
      </c>
      <c r="C54" s="112" t="e">
        <f ca="1">_xludf.ifna(VLOOKUP(A54,'FY24 budget'!$A$4:$H$68,8, FALSE ), "")</f>
        <v>#NAME?</v>
      </c>
      <c r="D54" s="113" t="e">
        <f t="shared" ca="1" si="0"/>
        <v>#NAME?</v>
      </c>
      <c r="E54" s="114" t="str">
        <f>IFERROR(VLOOKUP($A54, 'EG.3.2-25 Adaptation Hectares'!$C$3:$H$38, 4,0), "")</f>
        <v/>
      </c>
      <c r="F54" s="114" t="str">
        <f>IFERROR(VLOOKUP($A54, 'EG.3.2-25 Adaptation Hectares'!$C$3:$H$38, 5,0), "")</f>
        <v/>
      </c>
      <c r="G54" s="114" t="str">
        <f>IFERROR(VLOOKUP($A54, 'EG.3.2-25 Adaptation Hectares'!$C$3:$H$38, 6,0), "")</f>
        <v/>
      </c>
      <c r="H54" s="115" t="e">
        <f t="shared" si="13"/>
        <v>#VALUE!</v>
      </c>
      <c r="I54" s="115" t="e">
        <f t="shared" si="14"/>
        <v>#VALUE!</v>
      </c>
      <c r="J54" s="115" t="e">
        <f t="shared" si="15"/>
        <v>#VALUE!</v>
      </c>
      <c r="K54" s="114">
        <f>IFERROR(VLOOKUP($A54, 'Hectares of Cultivated Land by '!$B$3:$G$78, 4, 0), "")</f>
        <v>0</v>
      </c>
      <c r="L54" s="114">
        <f>IFERROR(VLOOKUP($A54, 'Hectares of Cultivated Land by '!$B$3:$G$78, 5, 0), "")</f>
        <v>247</v>
      </c>
      <c r="M54" s="114">
        <f>IFERROR(VLOOKUP($A54, 'Hectares of Cultivated Land by '!$B$3:$G$78, 6, 0), "")</f>
        <v>91</v>
      </c>
      <c r="N54" s="115">
        <f t="shared" si="16"/>
        <v>0</v>
      </c>
      <c r="O54" s="115">
        <f t="shared" si="17"/>
        <v>4.4222976494322425E-5</v>
      </c>
      <c r="P54" s="115">
        <f t="shared" si="18"/>
        <v>1.5357717906035179E-5</v>
      </c>
      <c r="Q54" s="115">
        <f t="shared" si="7"/>
        <v>2.8975647351174093E-5</v>
      </c>
      <c r="R54" s="116" t="e">
        <f ca="1">_xludf.ifna(VLOOKUP(A54,'FY24 budget'!$A$4:$E$68,5,FALSE), 0)</f>
        <v>#NAME?</v>
      </c>
      <c r="S54" s="115" t="e">
        <f t="shared" ca="1" si="8"/>
        <v>#NAME?</v>
      </c>
      <c r="T54" s="117" t="str">
        <f t="shared" ca="1" si="9"/>
        <v>Process</v>
      </c>
      <c r="U54" s="114" t="e">
        <f t="shared" ca="1" si="10"/>
        <v>#VALUE!</v>
      </c>
      <c r="V54" s="114" t="str">
        <f t="shared" si="11"/>
        <v/>
      </c>
      <c r="W54" s="114">
        <f t="shared" si="12"/>
        <v>169</v>
      </c>
    </row>
    <row r="55" spans="1:23" ht="14">
      <c r="A55" s="86" t="s">
        <v>158</v>
      </c>
      <c r="B55" s="112" t="str">
        <f>IFERROR(IF(VLOOKUP(A55,'FY24 budget'!$A$3:$I$68,4, FALSE )="Target Country", TRUE, ""), "")</f>
        <v/>
      </c>
      <c r="C55" s="112" t="e">
        <f ca="1">_xludf.ifna(VLOOKUP(A55,'FY24 budget'!$A$4:$H$68,8, FALSE ), "")</f>
        <v>#NAME?</v>
      </c>
      <c r="D55" s="113" t="e">
        <f t="shared" ca="1" si="0"/>
        <v>#NAME?</v>
      </c>
      <c r="E55" s="114" t="str">
        <f>IFERROR(VLOOKUP($A55, 'EG.3.2-25 Adaptation Hectares'!$C$3:$H$38, 4,0), "")</f>
        <v/>
      </c>
      <c r="F55" s="114" t="str">
        <f>IFERROR(VLOOKUP($A55, 'EG.3.2-25 Adaptation Hectares'!$C$3:$H$38, 5,0), "")</f>
        <v/>
      </c>
      <c r="G55" s="114" t="str">
        <f>IFERROR(VLOOKUP($A55, 'EG.3.2-25 Adaptation Hectares'!$C$3:$H$38, 6,0), "")</f>
        <v/>
      </c>
      <c r="H55" s="115" t="e">
        <f t="shared" si="13"/>
        <v>#VALUE!</v>
      </c>
      <c r="I55" s="115" t="e">
        <f t="shared" si="14"/>
        <v>#VALUE!</v>
      </c>
      <c r="J55" s="115" t="e">
        <f t="shared" si="15"/>
        <v>#VALUE!</v>
      </c>
      <c r="K55" s="114">
        <f>IFERROR(VLOOKUP($A55, 'Hectares of Cultivated Land by '!$B$3:$G$78, 4, 0), "")</f>
        <v>0</v>
      </c>
      <c r="L55" s="114">
        <f>IFERROR(VLOOKUP($A55, 'Hectares of Cultivated Land by '!$B$3:$G$78, 5, 0), "")</f>
        <v>50</v>
      </c>
      <c r="M55" s="114">
        <f>IFERROR(VLOOKUP($A55, 'Hectares of Cultivated Land by '!$B$3:$G$78, 6, 0), "")</f>
        <v>255</v>
      </c>
      <c r="N55" s="115">
        <f t="shared" si="16"/>
        <v>0</v>
      </c>
      <c r="O55" s="115">
        <f t="shared" si="17"/>
        <v>8.9520195332636479E-6</v>
      </c>
      <c r="P55" s="115">
        <f t="shared" si="18"/>
        <v>4.3035363363065613E-5</v>
      </c>
      <c r="Q55" s="115">
        <f t="shared" si="7"/>
        <v>2.6146664029905616E-5</v>
      </c>
      <c r="R55" s="116" t="e">
        <f ca="1">_xludf.ifna(VLOOKUP(A55,'FY24 budget'!$A$4:$E$68,5,FALSE), 0)</f>
        <v>#NAME?</v>
      </c>
      <c r="S55" s="115" t="e">
        <f t="shared" ca="1" si="8"/>
        <v>#NAME?</v>
      </c>
      <c r="T55" s="117" t="str">
        <f t="shared" ca="1" si="9"/>
        <v>Process</v>
      </c>
      <c r="U55" s="114" t="e">
        <f t="shared" ca="1" si="10"/>
        <v>#VALUE!</v>
      </c>
      <c r="V55" s="114" t="str">
        <f t="shared" si="11"/>
        <v/>
      </c>
      <c r="W55" s="114">
        <f t="shared" si="12"/>
        <v>152.5</v>
      </c>
    </row>
    <row r="56" spans="1:23" ht="14">
      <c r="A56" s="86" t="s">
        <v>159</v>
      </c>
      <c r="B56" s="112" t="str">
        <f>IFERROR(IF(VLOOKUP(A56,'FY24 budget'!$A$3:$I$68,4, FALSE )="Target Country", TRUE, ""), "")</f>
        <v/>
      </c>
      <c r="C56" s="112" t="e">
        <f ca="1">_xludf.ifna(VLOOKUP(A56,'FY24 budget'!$A$4:$H$68,8, FALSE ), "")</f>
        <v>#NAME?</v>
      </c>
      <c r="D56" s="113" t="e">
        <f t="shared" ca="1" si="0"/>
        <v>#NAME?</v>
      </c>
      <c r="E56" s="114" t="str">
        <f>IFERROR(VLOOKUP($A56, 'EG.3.2-25 Adaptation Hectares'!$C$3:$H$38, 4,0), "")</f>
        <v/>
      </c>
      <c r="F56" s="114" t="str">
        <f>IFERROR(VLOOKUP($A56, 'EG.3.2-25 Adaptation Hectares'!$C$3:$H$38, 5,0), "")</f>
        <v/>
      </c>
      <c r="G56" s="114" t="str">
        <f>IFERROR(VLOOKUP($A56, 'EG.3.2-25 Adaptation Hectares'!$C$3:$H$38, 6,0), "")</f>
        <v/>
      </c>
      <c r="H56" s="115" t="e">
        <f t="shared" si="13"/>
        <v>#VALUE!</v>
      </c>
      <c r="I56" s="115" t="e">
        <f t="shared" si="14"/>
        <v>#VALUE!</v>
      </c>
      <c r="J56" s="115" t="e">
        <f t="shared" si="15"/>
        <v>#VALUE!</v>
      </c>
      <c r="K56" s="114">
        <f>IFERROR(VLOOKUP($A56, 'Hectares of Cultivated Land by '!$B$3:$G$78, 4, 0), "")</f>
        <v>0</v>
      </c>
      <c r="L56" s="114">
        <f>IFERROR(VLOOKUP($A56, 'Hectares of Cultivated Land by '!$B$3:$G$78, 5, 0), "")</f>
        <v>0</v>
      </c>
      <c r="M56" s="114">
        <f>IFERROR(VLOOKUP($A56, 'Hectares of Cultivated Land by '!$B$3:$G$78, 6, 0), "")</f>
        <v>197</v>
      </c>
      <c r="N56" s="115">
        <f t="shared" si="16"/>
        <v>0</v>
      </c>
      <c r="O56" s="115">
        <f t="shared" si="17"/>
        <v>0</v>
      </c>
      <c r="P56" s="115">
        <f t="shared" si="18"/>
        <v>3.324692777460363E-5</v>
      </c>
      <c r="Q56" s="115">
        <f t="shared" si="7"/>
        <v>1.6888173160299693E-5</v>
      </c>
      <c r="R56" s="116" t="e">
        <f ca="1">_xludf.ifna(VLOOKUP(A56,'FY24 budget'!$A$4:$E$68,5,FALSE), 0)</f>
        <v>#NAME?</v>
      </c>
      <c r="S56" s="115" t="e">
        <f t="shared" ca="1" si="8"/>
        <v>#NAME?</v>
      </c>
      <c r="T56" s="117" t="str">
        <f t="shared" ca="1" si="9"/>
        <v>Process</v>
      </c>
      <c r="U56" s="114" t="e">
        <f t="shared" ca="1" si="10"/>
        <v>#VALUE!</v>
      </c>
      <c r="V56" s="114" t="str">
        <f t="shared" si="11"/>
        <v/>
      </c>
      <c r="W56" s="114">
        <f t="shared" si="12"/>
        <v>98.5</v>
      </c>
    </row>
    <row r="57" spans="1:23" ht="14">
      <c r="A57" s="86" t="s">
        <v>160</v>
      </c>
      <c r="B57" s="112" t="str">
        <f>IFERROR(IF(VLOOKUP(A57,'FY24 budget'!$A$3:$I$68,4, FALSE )="Target Country", TRUE, ""), "")</f>
        <v/>
      </c>
      <c r="C57" s="112" t="e">
        <f ca="1">_xludf.ifna(VLOOKUP(A57,'FY24 budget'!$A$4:$H$68,8, FALSE ), "")</f>
        <v>#NAME?</v>
      </c>
      <c r="D57" s="113" t="e">
        <f t="shared" ca="1" si="0"/>
        <v>#NAME?</v>
      </c>
      <c r="E57" s="114" t="str">
        <f>IFERROR(VLOOKUP($A57, 'EG.3.2-25 Adaptation Hectares'!$C$3:$H$38, 4,0), "")</f>
        <v/>
      </c>
      <c r="F57" s="114" t="str">
        <f>IFERROR(VLOOKUP($A57, 'EG.3.2-25 Adaptation Hectares'!$C$3:$H$38, 5,0), "")</f>
        <v/>
      </c>
      <c r="G57" s="114" t="str">
        <f>IFERROR(VLOOKUP($A57, 'EG.3.2-25 Adaptation Hectares'!$C$3:$H$38, 6,0), "")</f>
        <v/>
      </c>
      <c r="H57" s="115" t="e">
        <f t="shared" si="13"/>
        <v>#VALUE!</v>
      </c>
      <c r="I57" s="115" t="e">
        <f t="shared" si="14"/>
        <v>#VALUE!</v>
      </c>
      <c r="J57" s="115" t="e">
        <f t="shared" si="15"/>
        <v>#VALUE!</v>
      </c>
      <c r="K57" s="114">
        <f>IFERROR(VLOOKUP($A57, 'Hectares of Cultivated Land by '!$B$3:$G$78, 4, 0), "")</f>
        <v>0</v>
      </c>
      <c r="L57" s="114">
        <f>IFERROR(VLOOKUP($A57, 'Hectares of Cultivated Land by '!$B$3:$G$78, 5, 0), "")</f>
        <v>49</v>
      </c>
      <c r="M57" s="114">
        <f>IFERROR(VLOOKUP($A57, 'Hectares of Cultivated Land by '!$B$3:$G$78, 6, 0), "")</f>
        <v>50</v>
      </c>
      <c r="N57" s="115">
        <f t="shared" si="16"/>
        <v>0</v>
      </c>
      <c r="O57" s="115">
        <f t="shared" si="17"/>
        <v>8.7729791425983759E-6</v>
      </c>
      <c r="P57" s="115">
        <f t="shared" si="18"/>
        <v>8.4383065417775721E-6</v>
      </c>
      <c r="Q57" s="115">
        <f t="shared" si="7"/>
        <v>8.4869499638054285E-6</v>
      </c>
      <c r="R57" s="116" t="e">
        <f ca="1">_xludf.ifna(VLOOKUP(A57,'FY24 budget'!$A$4:$E$68,5,FALSE), 0)</f>
        <v>#NAME?</v>
      </c>
      <c r="S57" s="115" t="e">
        <f t="shared" ca="1" si="8"/>
        <v>#NAME?</v>
      </c>
      <c r="T57" s="117" t="str">
        <f t="shared" ca="1" si="9"/>
        <v>Process</v>
      </c>
      <c r="U57" s="114" t="e">
        <f t="shared" ca="1" si="10"/>
        <v>#VALUE!</v>
      </c>
      <c r="V57" s="114" t="str">
        <f t="shared" si="11"/>
        <v/>
      </c>
      <c r="W57" s="114">
        <f t="shared" si="12"/>
        <v>49.5</v>
      </c>
    </row>
    <row r="58" spans="1:23" ht="14">
      <c r="A58" s="86" t="s">
        <v>161</v>
      </c>
      <c r="B58" s="112" t="str">
        <f>IFERROR(IF(VLOOKUP(A58,'FY24 budget'!$A$3:$I$68,4, FALSE )="Target Country", TRUE, ""), "")</f>
        <v/>
      </c>
      <c r="C58" s="112" t="e">
        <f ca="1">_xludf.ifna(VLOOKUP(A58,'FY24 budget'!$A$4:$H$68,8, FALSE ), "")</f>
        <v>#NAME?</v>
      </c>
      <c r="D58" s="113" t="e">
        <f t="shared" ca="1" si="0"/>
        <v>#NAME?</v>
      </c>
      <c r="E58" s="114" t="str">
        <f>IFERROR(VLOOKUP($A58, 'EG.3.2-25 Adaptation Hectares'!$C$3:$H$38, 4,0), "")</f>
        <v/>
      </c>
      <c r="F58" s="114" t="str">
        <f>IFERROR(VLOOKUP($A58, 'EG.3.2-25 Adaptation Hectares'!$C$3:$H$38, 5,0), "")</f>
        <v/>
      </c>
      <c r="G58" s="114" t="str">
        <f>IFERROR(VLOOKUP($A58, 'EG.3.2-25 Adaptation Hectares'!$C$3:$H$38, 6,0), "")</f>
        <v/>
      </c>
      <c r="H58" s="115" t="e">
        <f t="shared" si="13"/>
        <v>#VALUE!</v>
      </c>
      <c r="I58" s="115" t="e">
        <f t="shared" si="14"/>
        <v>#VALUE!</v>
      </c>
      <c r="J58" s="115" t="e">
        <f t="shared" si="15"/>
        <v>#VALUE!</v>
      </c>
      <c r="K58" s="114">
        <f>IFERROR(VLOOKUP($A58, 'Hectares of Cultivated Land by '!$B$3:$G$78, 4, 0), "")</f>
        <v>0</v>
      </c>
      <c r="L58" s="114">
        <f>IFERROR(VLOOKUP($A58, 'Hectares of Cultivated Land by '!$B$3:$G$78, 5, 0), "")</f>
        <v>1</v>
      </c>
      <c r="M58" s="114">
        <f>IFERROR(VLOOKUP($A58, 'Hectares of Cultivated Land by '!$B$3:$G$78, 6, 0), "")</f>
        <v>58</v>
      </c>
      <c r="N58" s="115">
        <f t="shared" si="16"/>
        <v>0</v>
      </c>
      <c r="O58" s="115">
        <f t="shared" si="17"/>
        <v>1.7904039066527297E-7</v>
      </c>
      <c r="P58" s="115">
        <f t="shared" si="18"/>
        <v>9.7884355884619829E-6</v>
      </c>
      <c r="Q58" s="115">
        <f t="shared" si="7"/>
        <v>5.0578792713587915E-6</v>
      </c>
      <c r="R58" s="116" t="e">
        <f ca="1">_xludf.ifna(VLOOKUP(A58,'FY24 budget'!$A$4:$E$68,5,FALSE), 0)</f>
        <v>#NAME?</v>
      </c>
      <c r="S58" s="115" t="e">
        <f t="shared" ca="1" si="8"/>
        <v>#NAME?</v>
      </c>
      <c r="T58" s="117" t="str">
        <f t="shared" ca="1" si="9"/>
        <v>Process</v>
      </c>
      <c r="U58" s="114" t="e">
        <f t="shared" ca="1" si="10"/>
        <v>#VALUE!</v>
      </c>
      <c r="V58" s="114" t="str">
        <f t="shared" si="11"/>
        <v/>
      </c>
      <c r="W58" s="114">
        <f t="shared" si="12"/>
        <v>29.5</v>
      </c>
    </row>
    <row r="59" spans="1:23" ht="14">
      <c r="A59" s="86" t="s">
        <v>163</v>
      </c>
      <c r="B59" s="112" t="str">
        <f>IFERROR(IF(VLOOKUP(A59,'FY24 budget'!$A$3:$I$68,4, FALSE )="Target Country", TRUE, ""), "")</f>
        <v/>
      </c>
      <c r="C59" s="112" t="e">
        <f ca="1">_xludf.ifna(VLOOKUP(A59,'FY24 budget'!$A$4:$H$68,8, FALSE ), "")</f>
        <v>#NAME?</v>
      </c>
      <c r="D59" s="113" t="e">
        <f t="shared" ca="1" si="0"/>
        <v>#NAME?</v>
      </c>
      <c r="E59" s="114" t="str">
        <f>IFERROR(VLOOKUP($A59, 'EG.3.2-25 Adaptation Hectares'!$C$3:$H$38, 4,0), "")</f>
        <v/>
      </c>
      <c r="F59" s="114" t="str">
        <f>IFERROR(VLOOKUP($A59, 'EG.3.2-25 Adaptation Hectares'!$C$3:$H$38, 5,0), "")</f>
        <v/>
      </c>
      <c r="G59" s="114" t="str">
        <f>IFERROR(VLOOKUP($A59, 'EG.3.2-25 Adaptation Hectares'!$C$3:$H$38, 6,0), "")</f>
        <v/>
      </c>
      <c r="H59" s="115" t="e">
        <f t="shared" si="13"/>
        <v>#VALUE!</v>
      </c>
      <c r="I59" s="115" t="e">
        <f t="shared" si="14"/>
        <v>#VALUE!</v>
      </c>
      <c r="J59" s="115" t="e">
        <f t="shared" si="15"/>
        <v>#VALUE!</v>
      </c>
      <c r="K59" s="114">
        <f>IFERROR(VLOOKUP($A59, 'Hectares of Cultivated Land by '!$B$3:$G$78, 4, 0), "")</f>
        <v>0</v>
      </c>
      <c r="L59" s="114">
        <f>IFERROR(VLOOKUP($A59, 'Hectares of Cultivated Land by '!$B$3:$G$78, 5, 0), "")</f>
        <v>21</v>
      </c>
      <c r="M59" s="114">
        <f>IFERROR(VLOOKUP($A59, 'Hectares of Cultivated Land by '!$B$3:$G$78, 6, 0), "")</f>
        <v>13</v>
      </c>
      <c r="N59" s="115">
        <f t="shared" si="16"/>
        <v>0</v>
      </c>
      <c r="O59" s="115">
        <f t="shared" si="17"/>
        <v>3.7598482039707324E-6</v>
      </c>
      <c r="P59" s="115">
        <f t="shared" si="18"/>
        <v>2.1939597008621686E-6</v>
      </c>
      <c r="Q59" s="115">
        <f t="shared" si="7"/>
        <v>2.9147100885796424E-6</v>
      </c>
      <c r="R59" s="116" t="e">
        <f ca="1">_xludf.ifna(VLOOKUP(A59,'FY24 budget'!$A$4:$E$68,5,FALSE), 0)</f>
        <v>#NAME?</v>
      </c>
      <c r="S59" s="115" t="e">
        <f t="shared" ca="1" si="8"/>
        <v>#NAME?</v>
      </c>
      <c r="T59" s="117" t="str">
        <f t="shared" ca="1" si="9"/>
        <v>Process</v>
      </c>
      <c r="U59" s="114" t="e">
        <f t="shared" ca="1" si="10"/>
        <v>#VALUE!</v>
      </c>
      <c r="V59" s="114" t="str">
        <f t="shared" si="11"/>
        <v/>
      </c>
      <c r="W59" s="114">
        <f t="shared" si="12"/>
        <v>17</v>
      </c>
    </row>
    <row r="60" spans="1:23" ht="14">
      <c r="A60" s="86" t="s">
        <v>164</v>
      </c>
      <c r="B60" s="112" t="str">
        <f>IFERROR(IF(VLOOKUP(A60,'FY24 budget'!$A$3:$I$68,4, FALSE )="Target Country", TRUE, ""), "")</f>
        <v/>
      </c>
      <c r="C60" s="112" t="e">
        <f ca="1">_xludf.ifna(VLOOKUP(A60,'FY24 budget'!$A$4:$H$68,8, FALSE ), "")</f>
        <v>#NAME?</v>
      </c>
      <c r="D60" s="113" t="e">
        <f t="shared" ca="1" si="0"/>
        <v>#NAME?</v>
      </c>
      <c r="E60" s="114" t="str">
        <f>IFERROR(VLOOKUP($A60, 'EG.3.2-25 Adaptation Hectares'!$C$3:$H$38, 4,0), "")</f>
        <v/>
      </c>
      <c r="F60" s="114" t="str">
        <f>IFERROR(VLOOKUP($A60, 'EG.3.2-25 Adaptation Hectares'!$C$3:$H$38, 5,0), "")</f>
        <v/>
      </c>
      <c r="G60" s="114" t="str">
        <f>IFERROR(VLOOKUP($A60, 'EG.3.2-25 Adaptation Hectares'!$C$3:$H$38, 6,0), "")</f>
        <v/>
      </c>
      <c r="H60" s="115" t="e">
        <f t="shared" si="13"/>
        <v>#VALUE!</v>
      </c>
      <c r="I60" s="115" t="e">
        <f t="shared" si="14"/>
        <v>#VALUE!</v>
      </c>
      <c r="J60" s="115" t="e">
        <f t="shared" si="15"/>
        <v>#VALUE!</v>
      </c>
      <c r="K60" s="114">
        <f>IFERROR(VLOOKUP($A60, 'Hectares of Cultivated Land by '!$B$3:$G$78, 4, 0), "")</f>
        <v>0</v>
      </c>
      <c r="L60" s="114">
        <f>IFERROR(VLOOKUP($A60, 'Hectares of Cultivated Land by '!$B$3:$G$78, 5, 0), "")</f>
        <v>32</v>
      </c>
      <c r="M60" s="114">
        <f>IFERROR(VLOOKUP($A60, 'Hectares of Cultivated Land by '!$B$3:$G$78, 6, 0), "")</f>
        <v>0</v>
      </c>
      <c r="N60" s="115">
        <f t="shared" si="16"/>
        <v>0</v>
      </c>
      <c r="O60" s="115">
        <f t="shared" si="17"/>
        <v>5.729292501288735E-6</v>
      </c>
      <c r="P60" s="115">
        <f t="shared" si="18"/>
        <v>0</v>
      </c>
      <c r="Q60" s="115">
        <f t="shared" si="7"/>
        <v>2.7432565539573106E-6</v>
      </c>
      <c r="R60" s="116" t="e">
        <f ca="1">_xludf.ifna(VLOOKUP(A60,'FY24 budget'!$A$4:$E$68,5,FALSE), 0)</f>
        <v>#NAME?</v>
      </c>
      <c r="S60" s="115" t="e">
        <f t="shared" ca="1" si="8"/>
        <v>#NAME?</v>
      </c>
      <c r="T60" s="117" t="str">
        <f t="shared" ca="1" si="9"/>
        <v>Process</v>
      </c>
      <c r="U60" s="114" t="e">
        <f t="shared" ca="1" si="10"/>
        <v>#VALUE!</v>
      </c>
      <c r="V60" s="114" t="str">
        <f t="shared" si="11"/>
        <v/>
      </c>
      <c r="W60" s="114">
        <f t="shared" si="12"/>
        <v>16</v>
      </c>
    </row>
    <row r="61" spans="1:23" ht="14">
      <c r="A61" s="86" t="s">
        <v>165</v>
      </c>
      <c r="B61" s="112" t="str">
        <f>IFERROR(IF(VLOOKUP(A61,'FY24 budget'!$A$3:$I$68,4, FALSE )="Target Country", TRUE, ""), "")</f>
        <v/>
      </c>
      <c r="C61" s="112" t="e">
        <f ca="1">_xludf.ifna(VLOOKUP(A61,'FY24 budget'!$A$4:$H$68,8, FALSE ), "")</f>
        <v>#NAME?</v>
      </c>
      <c r="D61" s="113" t="e">
        <f t="shared" ca="1" si="0"/>
        <v>#NAME?</v>
      </c>
      <c r="E61" s="114" t="str">
        <f>IFERROR(VLOOKUP($A61, 'EG.3.2-25 Adaptation Hectares'!$C$3:$H$38, 4,0), "")</f>
        <v/>
      </c>
      <c r="F61" s="114" t="str">
        <f>IFERROR(VLOOKUP($A61, 'EG.3.2-25 Adaptation Hectares'!$C$3:$H$38, 5,0), "")</f>
        <v/>
      </c>
      <c r="G61" s="114" t="str">
        <f>IFERROR(VLOOKUP($A61, 'EG.3.2-25 Adaptation Hectares'!$C$3:$H$38, 6,0), "")</f>
        <v/>
      </c>
      <c r="H61" s="115" t="e">
        <f t="shared" si="13"/>
        <v>#VALUE!</v>
      </c>
      <c r="I61" s="115" t="e">
        <f t="shared" si="14"/>
        <v>#VALUE!</v>
      </c>
      <c r="J61" s="115" t="e">
        <f t="shared" si="15"/>
        <v>#VALUE!</v>
      </c>
      <c r="K61" s="114">
        <f>IFERROR(VLOOKUP($A61, 'Hectares of Cultivated Land by '!$B$3:$G$78, 4, 0), "")</f>
        <v>0</v>
      </c>
      <c r="L61" s="114">
        <f>IFERROR(VLOOKUP($A61, 'Hectares of Cultivated Land by '!$B$3:$G$78, 5, 0), "")</f>
        <v>17</v>
      </c>
      <c r="M61" s="114">
        <f>IFERROR(VLOOKUP($A61, 'Hectares of Cultivated Land by '!$B$3:$G$78, 6, 0), "")</f>
        <v>7</v>
      </c>
      <c r="N61" s="115">
        <f t="shared" si="16"/>
        <v>0</v>
      </c>
      <c r="O61" s="115">
        <f t="shared" si="17"/>
        <v>3.0436866413096404E-6</v>
      </c>
      <c r="P61" s="115">
        <f t="shared" si="18"/>
        <v>1.1813629158488601E-6</v>
      </c>
      <c r="Q61" s="115">
        <f t="shared" si="7"/>
        <v>2.057442415467983E-6</v>
      </c>
      <c r="R61" s="116" t="e">
        <f ca="1">_xludf.ifna(VLOOKUP(A61,'FY24 budget'!$A$4:$E$68,5,FALSE), 0)</f>
        <v>#NAME?</v>
      </c>
      <c r="S61" s="115" t="e">
        <f t="shared" ca="1" si="8"/>
        <v>#NAME?</v>
      </c>
      <c r="T61" s="117" t="str">
        <f t="shared" ca="1" si="9"/>
        <v>Process</v>
      </c>
      <c r="U61" s="114" t="e">
        <f t="shared" ca="1" si="10"/>
        <v>#VALUE!</v>
      </c>
      <c r="V61" s="114" t="str">
        <f t="shared" si="11"/>
        <v/>
      </c>
      <c r="W61" s="114">
        <f t="shared" si="12"/>
        <v>12</v>
      </c>
    </row>
    <row r="62" spans="1:23" ht="14">
      <c r="A62" s="86" t="s">
        <v>166</v>
      </c>
      <c r="B62" s="112" t="str">
        <f>IFERROR(IF(VLOOKUP(A62,'FY24 budget'!$A$3:$I$68,4, FALSE )="Target Country", TRUE, ""), "")</f>
        <v/>
      </c>
      <c r="C62" s="112" t="e">
        <f ca="1">_xludf.ifna(VLOOKUP(A62,'FY24 budget'!$A$4:$H$68,8, FALSE ), "")</f>
        <v>#NAME?</v>
      </c>
      <c r="D62" s="113" t="e">
        <f t="shared" ca="1" si="0"/>
        <v>#NAME?</v>
      </c>
      <c r="E62" s="114" t="str">
        <f>IFERROR(VLOOKUP($A62, 'EG.3.2-25 Adaptation Hectares'!$C$3:$H$38, 4,0), "")</f>
        <v/>
      </c>
      <c r="F62" s="114" t="str">
        <f>IFERROR(VLOOKUP($A62, 'EG.3.2-25 Adaptation Hectares'!$C$3:$H$38, 5,0), "")</f>
        <v/>
      </c>
      <c r="G62" s="114" t="str">
        <f>IFERROR(VLOOKUP($A62, 'EG.3.2-25 Adaptation Hectares'!$C$3:$H$38, 6,0), "")</f>
        <v/>
      </c>
      <c r="H62" s="115" t="e">
        <f t="shared" si="13"/>
        <v>#VALUE!</v>
      </c>
      <c r="I62" s="115" t="e">
        <f t="shared" si="14"/>
        <v>#VALUE!</v>
      </c>
      <c r="J62" s="115" t="e">
        <f t="shared" si="15"/>
        <v>#VALUE!</v>
      </c>
      <c r="K62" s="114">
        <f>IFERROR(VLOOKUP($A62, 'Hectares of Cultivated Land by '!$B$3:$G$78, 4, 0), "")</f>
        <v>0</v>
      </c>
      <c r="L62" s="114">
        <f>IFERROR(VLOOKUP($A62, 'Hectares of Cultivated Land by '!$B$3:$G$78, 5, 0), "")</f>
        <v>16</v>
      </c>
      <c r="M62" s="114">
        <f>IFERROR(VLOOKUP($A62, 'Hectares of Cultivated Land by '!$B$3:$G$78, 6, 0), "")</f>
        <v>0</v>
      </c>
      <c r="N62" s="115">
        <f t="shared" si="16"/>
        <v>0</v>
      </c>
      <c r="O62" s="115">
        <f t="shared" si="17"/>
        <v>2.8646462506443675E-6</v>
      </c>
      <c r="P62" s="115">
        <f t="shared" si="18"/>
        <v>0</v>
      </c>
      <c r="Q62" s="115">
        <f t="shared" si="7"/>
        <v>1.3716282769786553E-6</v>
      </c>
      <c r="R62" s="116" t="e">
        <f ca="1">_xludf.ifna(VLOOKUP(A62,'FY24 budget'!$A$4:$E$68,5,FALSE), 0)</f>
        <v>#NAME?</v>
      </c>
      <c r="S62" s="115" t="e">
        <f t="shared" ca="1" si="8"/>
        <v>#NAME?</v>
      </c>
      <c r="T62" s="117" t="str">
        <f t="shared" ca="1" si="9"/>
        <v>Process</v>
      </c>
      <c r="U62" s="114" t="e">
        <f t="shared" ca="1" si="10"/>
        <v>#VALUE!</v>
      </c>
      <c r="V62" s="114" t="str">
        <f t="shared" si="11"/>
        <v/>
      </c>
      <c r="W62" s="114">
        <f t="shared" si="12"/>
        <v>8</v>
      </c>
    </row>
    <row r="63" spans="1:23" ht="14">
      <c r="A63" s="86" t="s">
        <v>167</v>
      </c>
      <c r="B63" s="112" t="str">
        <f>IFERROR(IF(VLOOKUP(A63,'FY24 budget'!$A$3:$I$68,4, FALSE )="Target Country", TRUE, ""), "")</f>
        <v/>
      </c>
      <c r="C63" s="112" t="e">
        <f ca="1">_xludf.ifna(VLOOKUP(A63,'FY24 budget'!$A$4:$H$68,8, FALSE ), "")</f>
        <v>#NAME?</v>
      </c>
      <c r="D63" s="113" t="e">
        <f t="shared" ca="1" si="0"/>
        <v>#NAME?</v>
      </c>
      <c r="E63" s="114" t="str">
        <f>IFERROR(VLOOKUP($A63, 'EG.3.2-25 Adaptation Hectares'!$C$3:$H$38, 4,0), "")</f>
        <v/>
      </c>
      <c r="F63" s="114" t="str">
        <f>IFERROR(VLOOKUP($A63, 'EG.3.2-25 Adaptation Hectares'!$C$3:$H$38, 5,0), "")</f>
        <v/>
      </c>
      <c r="G63" s="114" t="str">
        <f>IFERROR(VLOOKUP($A63, 'EG.3.2-25 Adaptation Hectares'!$C$3:$H$38, 6,0), "")</f>
        <v/>
      </c>
      <c r="H63" s="115" t="e">
        <f t="shared" si="13"/>
        <v>#VALUE!</v>
      </c>
      <c r="I63" s="115" t="e">
        <f t="shared" si="14"/>
        <v>#VALUE!</v>
      </c>
      <c r="J63" s="115" t="e">
        <f t="shared" si="15"/>
        <v>#VALUE!</v>
      </c>
      <c r="K63" s="114">
        <f>IFERROR(VLOOKUP($A63, 'Hectares of Cultivated Land by '!$B$3:$G$78, 4, 0), "")</f>
        <v>0</v>
      </c>
      <c r="L63" s="114">
        <f>IFERROR(VLOOKUP($A63, 'Hectares of Cultivated Land by '!$B$3:$G$78, 5, 0), "")</f>
        <v>7</v>
      </c>
      <c r="M63" s="114">
        <f>IFERROR(VLOOKUP($A63, 'Hectares of Cultivated Land by '!$B$3:$G$78, 6, 0), "")</f>
        <v>7</v>
      </c>
      <c r="N63" s="115">
        <f t="shared" si="16"/>
        <v>0</v>
      </c>
      <c r="O63" s="115">
        <f t="shared" si="17"/>
        <v>1.2532827346569109E-6</v>
      </c>
      <c r="P63" s="115">
        <f t="shared" si="18"/>
        <v>1.1813629158488601E-6</v>
      </c>
      <c r="Q63" s="115">
        <f t="shared" si="7"/>
        <v>1.2001747423563233E-6</v>
      </c>
      <c r="R63" s="116" t="e">
        <f ca="1">_xludf.ifna(VLOOKUP(A63,'FY24 budget'!$A$4:$E$68,5,FALSE), 0)</f>
        <v>#NAME?</v>
      </c>
      <c r="S63" s="115" t="e">
        <f t="shared" ca="1" si="8"/>
        <v>#NAME?</v>
      </c>
      <c r="T63" s="117" t="str">
        <f t="shared" ca="1" si="9"/>
        <v>Process</v>
      </c>
      <c r="U63" s="114" t="e">
        <f t="shared" ca="1" si="10"/>
        <v>#VALUE!</v>
      </c>
      <c r="V63" s="114" t="str">
        <f t="shared" si="11"/>
        <v/>
      </c>
      <c r="W63" s="114">
        <f t="shared" si="12"/>
        <v>7</v>
      </c>
    </row>
    <row r="64" spans="1:23" ht="14">
      <c r="A64" s="86" t="s">
        <v>168</v>
      </c>
      <c r="B64" s="112" t="str">
        <f>IFERROR(IF(VLOOKUP(A64,'FY24 budget'!$A$3:$I$68,4, FALSE )="Target Country", TRUE, ""), "")</f>
        <v/>
      </c>
      <c r="C64" s="112" t="e">
        <f ca="1">_xludf.ifna(VLOOKUP(A64,'FY24 budget'!$A$4:$H$68,8, FALSE ), "")</f>
        <v>#NAME?</v>
      </c>
      <c r="D64" s="113" t="e">
        <f t="shared" ca="1" si="0"/>
        <v>#NAME?</v>
      </c>
      <c r="E64" s="114" t="str">
        <f>IFERROR(VLOOKUP($A64, 'EG.3.2-25 Adaptation Hectares'!$C$3:$H$38, 4,0), "")</f>
        <v/>
      </c>
      <c r="F64" s="114" t="str">
        <f>IFERROR(VLOOKUP($A64, 'EG.3.2-25 Adaptation Hectares'!$C$3:$H$38, 5,0), "")</f>
        <v/>
      </c>
      <c r="G64" s="114" t="str">
        <f>IFERROR(VLOOKUP($A64, 'EG.3.2-25 Adaptation Hectares'!$C$3:$H$38, 6,0), "")</f>
        <v/>
      </c>
      <c r="H64" s="115" t="e">
        <f t="shared" si="13"/>
        <v>#VALUE!</v>
      </c>
      <c r="I64" s="115" t="e">
        <f t="shared" si="14"/>
        <v>#VALUE!</v>
      </c>
      <c r="J64" s="115" t="e">
        <f t="shared" si="15"/>
        <v>#VALUE!</v>
      </c>
      <c r="K64" s="114">
        <f>IFERROR(VLOOKUP($A64, 'Hectares of Cultivated Land by '!$B$3:$G$78, 4, 0), "")</f>
        <v>0</v>
      </c>
      <c r="L64" s="114">
        <f>IFERROR(VLOOKUP($A64, 'Hectares of Cultivated Land by '!$B$3:$G$78, 5, 0), "")</f>
        <v>5</v>
      </c>
      <c r="M64" s="114">
        <f>IFERROR(VLOOKUP($A64, 'Hectares of Cultivated Land by '!$B$3:$G$78, 6, 0), "")</f>
        <v>0</v>
      </c>
      <c r="N64" s="115">
        <f t="shared" si="16"/>
        <v>0</v>
      </c>
      <c r="O64" s="115">
        <f t="shared" si="17"/>
        <v>8.9520195332636488E-7</v>
      </c>
      <c r="P64" s="115">
        <f t="shared" si="18"/>
        <v>0</v>
      </c>
      <c r="Q64" s="115">
        <f t="shared" si="7"/>
        <v>4.2863383655582978E-7</v>
      </c>
      <c r="R64" s="116" t="e">
        <f ca="1">_xludf.ifna(VLOOKUP(A64,'FY24 budget'!$A$4:$E$68,5,FALSE), 0)</f>
        <v>#NAME?</v>
      </c>
      <c r="S64" s="115" t="e">
        <f t="shared" ca="1" si="8"/>
        <v>#NAME?</v>
      </c>
      <c r="T64" s="117" t="str">
        <f t="shared" ca="1" si="9"/>
        <v>Process</v>
      </c>
      <c r="U64" s="114" t="e">
        <f t="shared" ca="1" si="10"/>
        <v>#VALUE!</v>
      </c>
      <c r="V64" s="114" t="str">
        <f t="shared" si="11"/>
        <v/>
      </c>
      <c r="W64" s="114">
        <f t="shared" si="12"/>
        <v>2.5</v>
      </c>
    </row>
    <row r="65" spans="1:23" ht="14">
      <c r="A65" s="86" t="s">
        <v>169</v>
      </c>
      <c r="B65" s="112" t="str">
        <f>IFERROR(IF(VLOOKUP(A65,'FY24 budget'!$A$3:$I$68,4, FALSE )="Target Country", TRUE, ""), "")</f>
        <v/>
      </c>
      <c r="C65" s="112" t="e">
        <f ca="1">_xludf.ifna(VLOOKUP(A65,'FY24 budget'!$A$4:$H$68,8, FALSE ), "")</f>
        <v>#NAME?</v>
      </c>
      <c r="D65" s="113" t="e">
        <f t="shared" ca="1" si="0"/>
        <v>#NAME?</v>
      </c>
      <c r="E65" s="114" t="str">
        <f>IFERROR(VLOOKUP($A65, 'EG.3.2-25 Adaptation Hectares'!$C$3:$H$38, 4,0), "")</f>
        <v/>
      </c>
      <c r="F65" s="114" t="str">
        <f>IFERROR(VLOOKUP($A65, 'EG.3.2-25 Adaptation Hectares'!$C$3:$H$38, 5,0), "")</f>
        <v/>
      </c>
      <c r="G65" s="114" t="str">
        <f>IFERROR(VLOOKUP($A65, 'EG.3.2-25 Adaptation Hectares'!$C$3:$H$38, 6,0), "")</f>
        <v/>
      </c>
      <c r="H65" s="115" t="e">
        <f t="shared" si="13"/>
        <v>#VALUE!</v>
      </c>
      <c r="I65" s="115" t="e">
        <f t="shared" si="14"/>
        <v>#VALUE!</v>
      </c>
      <c r="J65" s="115" t="e">
        <f t="shared" si="15"/>
        <v>#VALUE!</v>
      </c>
      <c r="K65" s="114">
        <f>IFERROR(VLOOKUP($A65, 'Hectares of Cultivated Land by '!$B$3:$G$78, 4, 0), "")</f>
        <v>0.73</v>
      </c>
      <c r="L65" s="114">
        <f>IFERROR(VLOOKUP($A65, 'Hectares of Cultivated Land by '!$B$3:$G$78, 5, 0), "")</f>
        <v>0</v>
      </c>
      <c r="M65" s="114">
        <f>IFERROR(VLOOKUP($A65, 'Hectares of Cultivated Land by '!$B$3:$G$78, 6, 0), "")</f>
        <v>2</v>
      </c>
      <c r="N65" s="115">
        <f t="shared" si="16"/>
        <v>2.2242729951527551E-7</v>
      </c>
      <c r="O65" s="115">
        <f t="shared" si="17"/>
        <v>0</v>
      </c>
      <c r="P65" s="115">
        <f t="shared" si="18"/>
        <v>3.3753226167110286E-7</v>
      </c>
      <c r="Q65" s="115">
        <f t="shared" si="7"/>
        <v>1.7145353462233191E-7</v>
      </c>
      <c r="R65" s="116" t="e">
        <f ca="1">_xludf.ifna(VLOOKUP(A65,'FY24 budget'!$A$4:$E$68,5,FALSE), 0)</f>
        <v>#NAME?</v>
      </c>
      <c r="S65" s="115" t="e">
        <f t="shared" ca="1" si="8"/>
        <v>#NAME?</v>
      </c>
      <c r="T65" s="117" t="str">
        <f t="shared" ca="1" si="9"/>
        <v>Process</v>
      </c>
      <c r="U65" s="114" t="e">
        <f t="shared" ca="1" si="10"/>
        <v>#VALUE!</v>
      </c>
      <c r="V65" s="114" t="str">
        <f t="shared" si="11"/>
        <v/>
      </c>
      <c r="W65" s="114">
        <f t="shared" si="12"/>
        <v>1</v>
      </c>
    </row>
  </sheetData>
  <autoFilter ref="A4:W65" xr:uid="{00000000-0009-0000-0000-000006000000}">
    <sortState xmlns:xlrd2="http://schemas.microsoft.com/office/spreadsheetml/2017/richdata2" ref="A4:W65">
      <sortCondition descending="1" ref="S4:S65"/>
      <sortCondition ref="D4:D65"/>
      <sortCondition descending="1" ref="U4:U65"/>
      <sortCondition ref="A4:A65"/>
    </sortState>
  </autoFilter>
  <mergeCells count="2">
    <mergeCell ref="E3:J3"/>
    <mergeCell ref="K3:P3"/>
  </mergeCells>
  <conditionalFormatting sqref="A5:W65">
    <cfRule type="expression" dxfId="18" priority="3">
      <formula>$D5="Group Target"</formula>
    </cfRule>
    <cfRule type="expression" dxfId="17" priority="4">
      <formula>$D5="USDA Target"</formula>
    </cfRule>
  </conditionalFormatting>
  <conditionalFormatting sqref="B5:B65">
    <cfRule type="expression" dxfId="16" priority="1">
      <formula>$E5="Group Target"</formula>
    </cfRule>
  </conditionalFormatting>
  <conditionalFormatting sqref="R5:R65">
    <cfRule type="cellIs" dxfId="15" priority="2" operator="greaterThanOrEqual">
      <formula>5000</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60"/>
  <sheetViews>
    <sheetView workbookViewId="0"/>
  </sheetViews>
  <sheetFormatPr defaultColWidth="12.6328125" defaultRowHeight="15.75" customHeight="1"/>
  <cols>
    <col min="1" max="1" width="8.26953125" customWidth="1"/>
    <col min="2" max="2" width="34.6328125" customWidth="1"/>
    <col min="3" max="3" width="8.26953125" customWidth="1"/>
    <col min="4" max="4" width="9.90625" customWidth="1"/>
    <col min="5" max="5" width="7.7265625" customWidth="1"/>
    <col min="6" max="6" width="7" customWidth="1"/>
    <col min="7" max="7" width="9.90625" customWidth="1"/>
    <col min="8" max="8" width="7" customWidth="1"/>
    <col min="9" max="9" width="7.7265625" customWidth="1"/>
    <col min="10" max="10" width="12.7265625" customWidth="1"/>
    <col min="11" max="11" width="7.36328125" customWidth="1"/>
    <col min="12" max="12" width="8.90625" customWidth="1"/>
    <col min="13" max="13" width="7.7265625" customWidth="1"/>
    <col min="14" max="14" width="7" customWidth="1"/>
    <col min="15" max="15" width="12.7265625" customWidth="1"/>
    <col min="16" max="16" width="8.90625" customWidth="1"/>
    <col min="17" max="17" width="7" customWidth="1"/>
    <col min="18" max="18" width="7.7265625" customWidth="1"/>
  </cols>
  <sheetData>
    <row r="1" spans="1:18" ht="15.75" customHeight="1">
      <c r="A1" s="423"/>
      <c r="B1" s="423"/>
      <c r="C1" s="425" t="s">
        <v>268</v>
      </c>
      <c r="D1" s="426"/>
      <c r="E1" s="426"/>
      <c r="F1" s="426"/>
      <c r="G1" s="426"/>
      <c r="H1" s="426"/>
      <c r="I1" s="426"/>
      <c r="J1" s="427"/>
      <c r="K1" s="425" t="s">
        <v>269</v>
      </c>
      <c r="L1" s="426"/>
      <c r="M1" s="426"/>
      <c r="N1" s="426"/>
      <c r="O1" s="426"/>
      <c r="P1" s="426"/>
      <c r="Q1" s="426"/>
      <c r="R1" s="426"/>
    </row>
    <row r="2" spans="1:18" ht="15.75" customHeight="1">
      <c r="A2" s="424"/>
      <c r="B2" s="424"/>
      <c r="C2" s="425">
        <v>2021</v>
      </c>
      <c r="D2" s="426"/>
      <c r="E2" s="426"/>
      <c r="F2" s="427"/>
      <c r="G2" s="428">
        <v>2022</v>
      </c>
      <c r="H2" s="426"/>
      <c r="I2" s="426"/>
      <c r="J2" s="427"/>
      <c r="K2" s="425">
        <v>2021</v>
      </c>
      <c r="L2" s="426"/>
      <c r="M2" s="426"/>
      <c r="N2" s="427"/>
      <c r="O2" s="428">
        <v>2022</v>
      </c>
      <c r="P2" s="426"/>
      <c r="Q2" s="426"/>
      <c r="R2" s="427"/>
    </row>
    <row r="3" spans="1:18" ht="15.75" customHeight="1">
      <c r="A3" s="119" t="s">
        <v>270</v>
      </c>
      <c r="B3" s="119" t="s">
        <v>244</v>
      </c>
      <c r="C3" s="119" t="s">
        <v>271</v>
      </c>
      <c r="D3" s="119" t="s">
        <v>182</v>
      </c>
      <c r="E3" s="119" t="s">
        <v>183</v>
      </c>
      <c r="F3" s="119" t="s">
        <v>185</v>
      </c>
      <c r="G3" s="120" t="s">
        <v>182</v>
      </c>
      <c r="H3" s="120" t="s">
        <v>271</v>
      </c>
      <c r="I3" s="120" t="s">
        <v>183</v>
      </c>
      <c r="J3" s="120" t="s">
        <v>196</v>
      </c>
      <c r="K3" s="119" t="s">
        <v>271</v>
      </c>
      <c r="L3" s="119" t="s">
        <v>182</v>
      </c>
      <c r="M3" s="119" t="s">
        <v>183</v>
      </c>
      <c r="N3" s="119" t="s">
        <v>185</v>
      </c>
      <c r="O3" s="120" t="s">
        <v>196</v>
      </c>
      <c r="P3" s="120" t="s">
        <v>182</v>
      </c>
      <c r="Q3" s="120" t="s">
        <v>271</v>
      </c>
      <c r="R3" s="120" t="s">
        <v>183</v>
      </c>
    </row>
    <row r="4" spans="1:18" ht="15.75" customHeight="1">
      <c r="A4" s="119" t="s">
        <v>195</v>
      </c>
      <c r="B4" s="119" t="s">
        <v>164</v>
      </c>
      <c r="C4" s="121">
        <v>128</v>
      </c>
      <c r="D4" s="121"/>
      <c r="E4" s="121"/>
      <c r="F4" s="121"/>
      <c r="G4" s="122"/>
      <c r="H4" s="122"/>
      <c r="I4" s="122"/>
      <c r="J4" s="122"/>
      <c r="K4" s="121"/>
      <c r="L4" s="121"/>
      <c r="M4" s="121"/>
      <c r="N4" s="121"/>
      <c r="O4" s="122"/>
      <c r="P4" s="122"/>
      <c r="Q4" s="122"/>
      <c r="R4" s="122"/>
    </row>
    <row r="5" spans="1:18" ht="15.75" customHeight="1">
      <c r="A5" s="119" t="s">
        <v>195</v>
      </c>
      <c r="B5" s="119" t="s">
        <v>148</v>
      </c>
      <c r="C5" s="121"/>
      <c r="D5" s="121">
        <v>2843.28</v>
      </c>
      <c r="E5" s="121"/>
      <c r="F5" s="121"/>
      <c r="G5" s="122">
        <v>5755</v>
      </c>
      <c r="H5" s="122"/>
      <c r="I5" s="122"/>
      <c r="J5" s="122"/>
      <c r="K5" s="121"/>
      <c r="L5" s="121">
        <v>0</v>
      </c>
      <c r="M5" s="121"/>
      <c r="N5" s="121"/>
      <c r="O5" s="122"/>
      <c r="P5" s="122"/>
      <c r="Q5" s="122"/>
      <c r="R5" s="122"/>
    </row>
    <row r="6" spans="1:18" ht="15.75" customHeight="1">
      <c r="A6" s="119" t="s">
        <v>195</v>
      </c>
      <c r="B6" s="119" t="s">
        <v>60</v>
      </c>
      <c r="C6" s="121"/>
      <c r="D6" s="121">
        <v>1539104.55</v>
      </c>
      <c r="E6" s="121"/>
      <c r="F6" s="121"/>
      <c r="G6" s="122">
        <v>276825.76</v>
      </c>
      <c r="H6" s="122">
        <v>404</v>
      </c>
      <c r="I6" s="122"/>
      <c r="J6" s="122"/>
      <c r="K6" s="121"/>
      <c r="L6" s="121">
        <v>4532.0600000000004</v>
      </c>
      <c r="M6" s="121"/>
      <c r="N6" s="121"/>
      <c r="O6" s="122"/>
      <c r="P6" s="122">
        <v>3587.22</v>
      </c>
      <c r="Q6" s="122"/>
      <c r="R6" s="122"/>
    </row>
    <row r="7" spans="1:18" ht="15.75" customHeight="1">
      <c r="A7" s="119" t="s">
        <v>195</v>
      </c>
      <c r="B7" s="119" t="s">
        <v>163</v>
      </c>
      <c r="C7" s="121">
        <v>84</v>
      </c>
      <c r="D7" s="121"/>
      <c r="E7" s="121"/>
      <c r="F7" s="121"/>
      <c r="G7" s="122"/>
      <c r="H7" s="122">
        <v>52</v>
      </c>
      <c r="I7" s="122"/>
      <c r="J7" s="122"/>
      <c r="K7" s="121"/>
      <c r="L7" s="121"/>
      <c r="M7" s="121"/>
      <c r="N7" s="121"/>
      <c r="O7" s="122"/>
      <c r="P7" s="122"/>
      <c r="Q7" s="122"/>
      <c r="R7" s="122"/>
    </row>
    <row r="8" spans="1:18" ht="15.75" customHeight="1">
      <c r="A8" s="119" t="s">
        <v>195</v>
      </c>
      <c r="B8" s="119" t="s">
        <v>40</v>
      </c>
      <c r="C8" s="121"/>
      <c r="D8" s="121">
        <v>5181877.92</v>
      </c>
      <c r="E8" s="121"/>
      <c r="F8" s="121"/>
      <c r="G8" s="122">
        <v>9128951.9399999995</v>
      </c>
      <c r="H8" s="122"/>
      <c r="I8" s="122"/>
      <c r="J8" s="122"/>
      <c r="K8" s="121"/>
      <c r="L8" s="121">
        <v>755686.78</v>
      </c>
      <c r="M8" s="121"/>
      <c r="N8" s="121"/>
      <c r="O8" s="122"/>
      <c r="P8" s="122">
        <v>998389</v>
      </c>
      <c r="Q8" s="122"/>
      <c r="R8" s="122"/>
    </row>
    <row r="9" spans="1:18" ht="15.75" customHeight="1">
      <c r="A9" s="119" t="s">
        <v>195</v>
      </c>
      <c r="B9" s="119" t="s">
        <v>143</v>
      </c>
      <c r="C9" s="121">
        <v>7612</v>
      </c>
      <c r="D9" s="121">
        <v>63041</v>
      </c>
      <c r="E9" s="121"/>
      <c r="F9" s="121"/>
      <c r="G9" s="122">
        <v>214985.88</v>
      </c>
      <c r="H9" s="122">
        <v>356</v>
      </c>
      <c r="I9" s="122"/>
      <c r="J9" s="122"/>
      <c r="K9" s="121"/>
      <c r="L9" s="121">
        <v>6673</v>
      </c>
      <c r="M9" s="121"/>
      <c r="N9" s="121"/>
      <c r="O9" s="122"/>
      <c r="P9" s="122">
        <v>22773.67</v>
      </c>
      <c r="Q9" s="122"/>
      <c r="R9" s="122"/>
    </row>
    <row r="10" spans="1:18" ht="15.75" customHeight="1">
      <c r="A10" s="119" t="s">
        <v>195</v>
      </c>
      <c r="B10" s="119" t="s">
        <v>116</v>
      </c>
      <c r="C10" s="121"/>
      <c r="D10" s="121">
        <v>24044</v>
      </c>
      <c r="E10" s="121"/>
      <c r="F10" s="121"/>
      <c r="G10" s="122">
        <v>12879</v>
      </c>
      <c r="H10" s="122"/>
      <c r="I10" s="122"/>
      <c r="J10" s="122"/>
      <c r="K10" s="121"/>
      <c r="L10" s="121"/>
      <c r="M10" s="121"/>
      <c r="N10" s="121"/>
      <c r="O10" s="122"/>
      <c r="P10" s="122"/>
      <c r="Q10" s="122"/>
      <c r="R10" s="122"/>
    </row>
    <row r="11" spans="1:18" ht="15.75" customHeight="1">
      <c r="A11" s="119" t="s">
        <v>195</v>
      </c>
      <c r="B11" s="119" t="s">
        <v>150</v>
      </c>
      <c r="C11" s="121">
        <v>3264</v>
      </c>
      <c r="D11" s="121"/>
      <c r="E11" s="121"/>
      <c r="F11" s="121"/>
      <c r="G11" s="122"/>
      <c r="H11" s="122">
        <v>360</v>
      </c>
      <c r="I11" s="122"/>
      <c r="J11" s="122"/>
      <c r="K11" s="121"/>
      <c r="L11" s="121"/>
      <c r="M11" s="121"/>
      <c r="N11" s="121"/>
      <c r="O11" s="122"/>
      <c r="P11" s="122"/>
      <c r="Q11" s="122"/>
      <c r="R11" s="122"/>
    </row>
    <row r="12" spans="1:18" ht="15.75" customHeight="1">
      <c r="A12" s="119" t="s">
        <v>195</v>
      </c>
      <c r="B12" s="119" t="s">
        <v>125</v>
      </c>
      <c r="C12" s="121"/>
      <c r="D12" s="121">
        <v>2149.0300000000002</v>
      </c>
      <c r="E12" s="121"/>
      <c r="F12" s="121"/>
      <c r="G12" s="122">
        <v>2729.8</v>
      </c>
      <c r="H12" s="122"/>
      <c r="I12" s="122"/>
      <c r="J12" s="122"/>
      <c r="K12" s="121"/>
      <c r="L12" s="121">
        <v>0.9</v>
      </c>
      <c r="M12" s="121"/>
      <c r="N12" s="121"/>
      <c r="O12" s="122"/>
      <c r="P12" s="122">
        <v>9.9</v>
      </c>
      <c r="Q12" s="122"/>
      <c r="R12" s="122"/>
    </row>
    <row r="13" spans="1:18" ht="15.75" customHeight="1">
      <c r="A13" s="119" t="s">
        <v>195</v>
      </c>
      <c r="B13" s="119" t="s">
        <v>154</v>
      </c>
      <c r="C13" s="121">
        <v>224</v>
      </c>
      <c r="D13" s="121"/>
      <c r="E13" s="121"/>
      <c r="F13" s="121"/>
      <c r="G13" s="122"/>
      <c r="H13" s="122">
        <v>1880</v>
      </c>
      <c r="I13" s="122"/>
      <c r="J13" s="122"/>
      <c r="K13" s="121"/>
      <c r="L13" s="121"/>
      <c r="M13" s="121"/>
      <c r="N13" s="121"/>
      <c r="O13" s="122"/>
      <c r="P13" s="122"/>
      <c r="Q13" s="122"/>
      <c r="R13" s="122"/>
    </row>
    <row r="14" spans="1:18" ht="15.75" customHeight="1">
      <c r="A14" s="119" t="s">
        <v>195</v>
      </c>
      <c r="B14" s="119" t="s">
        <v>158</v>
      </c>
      <c r="C14" s="121">
        <v>200</v>
      </c>
      <c r="D14" s="121"/>
      <c r="E14" s="121"/>
      <c r="F14" s="121"/>
      <c r="G14" s="122"/>
      <c r="H14" s="122">
        <v>1020</v>
      </c>
      <c r="I14" s="122"/>
      <c r="J14" s="122"/>
      <c r="K14" s="121"/>
      <c r="L14" s="121"/>
      <c r="M14" s="121"/>
      <c r="N14" s="121"/>
      <c r="O14" s="122"/>
      <c r="P14" s="122"/>
      <c r="Q14" s="122"/>
      <c r="R14" s="122"/>
    </row>
    <row r="15" spans="1:18" ht="15.75" customHeight="1">
      <c r="A15" s="119" t="s">
        <v>195</v>
      </c>
      <c r="B15" s="119" t="s">
        <v>108</v>
      </c>
      <c r="C15" s="121"/>
      <c r="D15" s="121">
        <v>4511</v>
      </c>
      <c r="E15" s="121"/>
      <c r="F15" s="121"/>
      <c r="G15" s="122">
        <v>272454.09999999998</v>
      </c>
      <c r="H15" s="122"/>
      <c r="I15" s="122"/>
      <c r="J15" s="122"/>
      <c r="K15" s="121"/>
      <c r="L15" s="121"/>
      <c r="M15" s="121"/>
      <c r="N15" s="121"/>
      <c r="O15" s="122"/>
      <c r="P15" s="122"/>
      <c r="Q15" s="122"/>
      <c r="R15" s="122"/>
    </row>
    <row r="16" spans="1:18" ht="15.75" customHeight="1">
      <c r="A16" s="119" t="s">
        <v>195</v>
      </c>
      <c r="B16" s="119" t="s">
        <v>168</v>
      </c>
      <c r="C16" s="121">
        <v>20</v>
      </c>
      <c r="D16" s="121"/>
      <c r="E16" s="121"/>
      <c r="F16" s="121"/>
      <c r="G16" s="122"/>
      <c r="H16" s="122"/>
      <c r="I16" s="122"/>
      <c r="J16" s="122"/>
      <c r="K16" s="121"/>
      <c r="L16" s="121"/>
      <c r="M16" s="121"/>
      <c r="N16" s="121"/>
      <c r="O16" s="122"/>
      <c r="P16" s="122"/>
      <c r="Q16" s="122"/>
      <c r="R16" s="122"/>
    </row>
    <row r="17" spans="1:18" ht="15.75" customHeight="1">
      <c r="A17" s="119" t="s">
        <v>195</v>
      </c>
      <c r="B17" s="119" t="s">
        <v>89</v>
      </c>
      <c r="C17" s="121"/>
      <c r="D17" s="121">
        <v>153307.68</v>
      </c>
      <c r="E17" s="121"/>
      <c r="F17" s="121"/>
      <c r="G17" s="122">
        <v>204903.4</v>
      </c>
      <c r="H17" s="122"/>
      <c r="I17" s="122"/>
      <c r="J17" s="122"/>
      <c r="K17" s="121"/>
      <c r="L17" s="121">
        <v>3959.45</v>
      </c>
      <c r="M17" s="121"/>
      <c r="N17" s="121"/>
      <c r="O17" s="122"/>
      <c r="P17" s="122">
        <v>15410.71</v>
      </c>
      <c r="Q17" s="122"/>
      <c r="R17" s="122"/>
    </row>
    <row r="18" spans="1:18" ht="15.75" customHeight="1">
      <c r="A18" s="119" t="s">
        <v>195</v>
      </c>
      <c r="B18" s="119" t="s">
        <v>139</v>
      </c>
      <c r="C18" s="121"/>
      <c r="D18" s="121">
        <v>91943</v>
      </c>
      <c r="E18" s="121"/>
      <c r="F18" s="121"/>
      <c r="G18" s="122">
        <v>317734.26</v>
      </c>
      <c r="H18" s="122"/>
      <c r="I18" s="122"/>
      <c r="J18" s="122"/>
      <c r="K18" s="121"/>
      <c r="L18" s="121">
        <v>6879</v>
      </c>
      <c r="M18" s="121"/>
      <c r="N18" s="121"/>
      <c r="O18" s="122"/>
      <c r="P18" s="122">
        <v>31013.14</v>
      </c>
      <c r="Q18" s="122"/>
      <c r="R18" s="122"/>
    </row>
    <row r="19" spans="1:18" ht="15.75" customHeight="1">
      <c r="A19" s="119" t="s">
        <v>195</v>
      </c>
      <c r="B19" s="119" t="s">
        <v>166</v>
      </c>
      <c r="C19" s="121">
        <v>64</v>
      </c>
      <c r="D19" s="121"/>
      <c r="E19" s="121"/>
      <c r="F19" s="121"/>
      <c r="G19" s="122"/>
      <c r="H19" s="122"/>
      <c r="I19" s="122"/>
      <c r="J19" s="122"/>
      <c r="K19" s="121"/>
      <c r="L19" s="121"/>
      <c r="M19" s="121"/>
      <c r="N19" s="121"/>
      <c r="O19" s="122"/>
      <c r="P19" s="122"/>
      <c r="Q19" s="122"/>
      <c r="R19" s="122"/>
    </row>
    <row r="20" spans="1:18" ht="15.75" customHeight="1">
      <c r="A20" s="119" t="s">
        <v>195</v>
      </c>
      <c r="B20" s="119" t="s">
        <v>167</v>
      </c>
      <c r="C20" s="121">
        <v>28</v>
      </c>
      <c r="D20" s="121"/>
      <c r="E20" s="121"/>
      <c r="F20" s="121"/>
      <c r="G20" s="122"/>
      <c r="H20" s="122">
        <v>28</v>
      </c>
      <c r="I20" s="122"/>
      <c r="J20" s="122"/>
      <c r="K20" s="121"/>
      <c r="L20" s="121"/>
      <c r="M20" s="121"/>
      <c r="N20" s="121"/>
      <c r="O20" s="122"/>
      <c r="P20" s="122"/>
      <c r="Q20" s="122"/>
      <c r="R20" s="122"/>
    </row>
    <row r="21" spans="1:18" ht="15.75" customHeight="1">
      <c r="A21" s="119" t="s">
        <v>195</v>
      </c>
      <c r="B21" s="119" t="s">
        <v>82</v>
      </c>
      <c r="C21" s="121"/>
      <c r="D21" s="121">
        <v>1012273.4</v>
      </c>
      <c r="E21" s="121"/>
      <c r="F21" s="121"/>
      <c r="G21" s="122">
        <v>80960.08</v>
      </c>
      <c r="H21" s="122">
        <v>51396</v>
      </c>
      <c r="I21" s="122"/>
      <c r="J21" s="122"/>
      <c r="K21" s="121"/>
      <c r="L21" s="121">
        <v>80543</v>
      </c>
      <c r="M21" s="121"/>
      <c r="N21" s="121"/>
      <c r="O21" s="122"/>
      <c r="P21" s="122">
        <v>0</v>
      </c>
      <c r="Q21" s="122"/>
      <c r="R21" s="122"/>
    </row>
    <row r="22" spans="1:18" ht="14.5">
      <c r="A22" s="119" t="s">
        <v>195</v>
      </c>
      <c r="B22" s="119" t="s">
        <v>47</v>
      </c>
      <c r="C22" s="121"/>
      <c r="D22" s="121">
        <v>9059438.3699999992</v>
      </c>
      <c r="E22" s="121"/>
      <c r="F22" s="121"/>
      <c r="G22" s="122">
        <v>2410924.14</v>
      </c>
      <c r="H22" s="122"/>
      <c r="I22" s="122"/>
      <c r="J22" s="122"/>
      <c r="K22" s="121"/>
      <c r="L22" s="121">
        <v>408863.57</v>
      </c>
      <c r="M22" s="121"/>
      <c r="N22" s="121"/>
      <c r="O22" s="122"/>
      <c r="P22" s="122"/>
      <c r="Q22" s="122"/>
      <c r="R22" s="122"/>
    </row>
    <row r="23" spans="1:18" ht="14.5">
      <c r="A23" s="119" t="s">
        <v>195</v>
      </c>
      <c r="B23" s="119" t="s">
        <v>98</v>
      </c>
      <c r="C23" s="121"/>
      <c r="D23" s="121">
        <v>91008.02</v>
      </c>
      <c r="E23" s="121"/>
      <c r="F23" s="121"/>
      <c r="G23" s="122">
        <v>113538.75</v>
      </c>
      <c r="H23" s="122"/>
      <c r="I23" s="122"/>
      <c r="J23" s="122"/>
      <c r="K23" s="121"/>
      <c r="L23" s="121">
        <v>5656.16</v>
      </c>
      <c r="M23" s="121"/>
      <c r="N23" s="121"/>
      <c r="O23" s="122"/>
      <c r="P23" s="122">
        <v>5869.86</v>
      </c>
      <c r="Q23" s="122"/>
      <c r="R23" s="122"/>
    </row>
    <row r="24" spans="1:18" ht="14.5">
      <c r="A24" s="119" t="s">
        <v>195</v>
      </c>
      <c r="B24" s="119" t="s">
        <v>119</v>
      </c>
      <c r="C24" s="121"/>
      <c r="D24" s="121">
        <v>1923.38</v>
      </c>
      <c r="E24" s="121"/>
      <c r="F24" s="121"/>
      <c r="G24" s="122">
        <v>476</v>
      </c>
      <c r="H24" s="122"/>
      <c r="I24" s="122"/>
      <c r="J24" s="122"/>
      <c r="K24" s="121"/>
      <c r="L24" s="121">
        <v>0</v>
      </c>
      <c r="M24" s="121"/>
      <c r="N24" s="121"/>
      <c r="O24" s="122"/>
      <c r="P24" s="122"/>
      <c r="Q24" s="122"/>
      <c r="R24" s="122"/>
    </row>
    <row r="25" spans="1:18" ht="14.5">
      <c r="A25" s="119" t="s">
        <v>195</v>
      </c>
      <c r="B25" s="119" t="s">
        <v>94</v>
      </c>
      <c r="C25" s="121"/>
      <c r="D25" s="121">
        <v>56064.2</v>
      </c>
      <c r="E25" s="121"/>
      <c r="F25" s="121"/>
      <c r="G25" s="122">
        <v>98128</v>
      </c>
      <c r="H25" s="122"/>
      <c r="I25" s="122"/>
      <c r="J25" s="122"/>
      <c r="K25" s="121"/>
      <c r="L25" s="121">
        <v>1354.6</v>
      </c>
      <c r="M25" s="121"/>
      <c r="N25" s="121"/>
      <c r="O25" s="122"/>
      <c r="P25" s="122">
        <v>6687</v>
      </c>
      <c r="Q25" s="122"/>
      <c r="R25" s="122"/>
    </row>
    <row r="26" spans="1:18" ht="14.5">
      <c r="A26" s="119" t="s">
        <v>195</v>
      </c>
      <c r="B26" s="119" t="s">
        <v>149</v>
      </c>
      <c r="C26" s="121">
        <v>2012</v>
      </c>
      <c r="D26" s="121"/>
      <c r="E26" s="121"/>
      <c r="F26" s="121"/>
      <c r="G26" s="122"/>
      <c r="H26" s="122">
        <v>5864</v>
      </c>
      <c r="I26" s="122"/>
      <c r="J26" s="122"/>
      <c r="K26" s="121"/>
      <c r="L26" s="121"/>
      <c r="M26" s="121"/>
      <c r="N26" s="121"/>
      <c r="O26" s="122"/>
      <c r="P26" s="122"/>
      <c r="Q26" s="122"/>
      <c r="R26" s="122"/>
    </row>
    <row r="27" spans="1:18" ht="14.5">
      <c r="A27" s="119" t="s">
        <v>195</v>
      </c>
      <c r="B27" s="119" t="s">
        <v>44</v>
      </c>
      <c r="C27" s="121"/>
      <c r="D27" s="121"/>
      <c r="E27" s="121">
        <v>1893779</v>
      </c>
      <c r="F27" s="121"/>
      <c r="G27" s="122"/>
      <c r="H27" s="122"/>
      <c r="I27" s="122">
        <v>1994699</v>
      </c>
      <c r="J27" s="122"/>
      <c r="K27" s="121"/>
      <c r="L27" s="121"/>
      <c r="M27" s="121">
        <v>2679</v>
      </c>
      <c r="N27" s="121"/>
      <c r="O27" s="122"/>
      <c r="P27" s="122"/>
      <c r="Q27" s="122"/>
      <c r="R27" s="122">
        <v>6463</v>
      </c>
    </row>
    <row r="28" spans="1:18" ht="14.5">
      <c r="A28" s="119" t="s">
        <v>195</v>
      </c>
      <c r="B28" s="119" t="s">
        <v>71</v>
      </c>
      <c r="C28" s="121">
        <v>8</v>
      </c>
      <c r="D28" s="121">
        <v>325115.94</v>
      </c>
      <c r="E28" s="121"/>
      <c r="F28" s="121"/>
      <c r="G28" s="122">
        <v>482208.61</v>
      </c>
      <c r="H28" s="122">
        <v>512</v>
      </c>
      <c r="I28" s="122"/>
      <c r="J28" s="122"/>
      <c r="K28" s="121"/>
      <c r="L28" s="121"/>
      <c r="M28" s="121"/>
      <c r="N28" s="121"/>
      <c r="O28" s="122"/>
      <c r="P28" s="122">
        <v>7657.56</v>
      </c>
      <c r="Q28" s="122"/>
      <c r="R28" s="122"/>
    </row>
    <row r="29" spans="1:18" ht="14.5">
      <c r="A29" s="119" t="s">
        <v>195</v>
      </c>
      <c r="B29" s="119" t="s">
        <v>122</v>
      </c>
      <c r="C29" s="121"/>
      <c r="D29" s="121"/>
      <c r="E29" s="121"/>
      <c r="F29" s="121"/>
      <c r="G29" s="122">
        <v>2305</v>
      </c>
      <c r="H29" s="122">
        <v>644</v>
      </c>
      <c r="I29" s="122"/>
      <c r="J29" s="122"/>
      <c r="K29" s="121"/>
      <c r="L29" s="121"/>
      <c r="M29" s="121"/>
      <c r="N29" s="121"/>
      <c r="O29" s="122"/>
      <c r="P29" s="122"/>
      <c r="Q29" s="122"/>
      <c r="R29" s="122"/>
    </row>
    <row r="30" spans="1:18" ht="14.5">
      <c r="A30" s="119" t="s">
        <v>195</v>
      </c>
      <c r="B30" s="119" t="s">
        <v>132</v>
      </c>
      <c r="C30" s="121">
        <v>816</v>
      </c>
      <c r="D30" s="121">
        <v>0</v>
      </c>
      <c r="E30" s="121"/>
      <c r="F30" s="121"/>
      <c r="G30" s="122">
        <v>172893.03</v>
      </c>
      <c r="H30" s="122">
        <v>1452</v>
      </c>
      <c r="I30" s="122"/>
      <c r="J30" s="122"/>
      <c r="K30" s="121"/>
      <c r="L30" s="121">
        <v>0</v>
      </c>
      <c r="M30" s="121"/>
      <c r="N30" s="121"/>
      <c r="O30" s="122"/>
      <c r="P30" s="122">
        <v>40.68</v>
      </c>
      <c r="Q30" s="122"/>
      <c r="R30" s="122"/>
    </row>
    <row r="31" spans="1:18" ht="14.5">
      <c r="A31" s="119" t="s">
        <v>195</v>
      </c>
      <c r="B31" s="119" t="s">
        <v>102</v>
      </c>
      <c r="C31" s="121">
        <v>26812</v>
      </c>
      <c r="D31" s="121">
        <v>77792.479999999996</v>
      </c>
      <c r="E31" s="121"/>
      <c r="F31" s="121"/>
      <c r="G31" s="122">
        <v>81614.05</v>
      </c>
      <c r="H31" s="122">
        <v>16052</v>
      </c>
      <c r="I31" s="122"/>
      <c r="J31" s="122"/>
      <c r="K31" s="121"/>
      <c r="L31" s="121">
        <v>0</v>
      </c>
      <c r="M31" s="121"/>
      <c r="N31" s="121"/>
      <c r="O31" s="122"/>
      <c r="P31" s="122">
        <v>6372.65</v>
      </c>
      <c r="Q31" s="122"/>
      <c r="R31" s="122"/>
    </row>
    <row r="32" spans="1:18" ht="14.5">
      <c r="A32" s="119" t="s">
        <v>195</v>
      </c>
      <c r="B32" s="119" t="s">
        <v>103</v>
      </c>
      <c r="C32" s="121"/>
      <c r="D32" s="121">
        <v>4320</v>
      </c>
      <c r="E32" s="121"/>
      <c r="F32" s="121"/>
      <c r="G32" s="122">
        <v>401058.4</v>
      </c>
      <c r="H32" s="122"/>
      <c r="I32" s="122"/>
      <c r="J32" s="122"/>
      <c r="K32" s="121"/>
      <c r="L32" s="121">
        <v>0</v>
      </c>
      <c r="M32" s="121"/>
      <c r="N32" s="121"/>
      <c r="O32" s="122"/>
      <c r="P32" s="122">
        <v>32505</v>
      </c>
      <c r="Q32" s="122"/>
      <c r="R32" s="122"/>
    </row>
    <row r="33" spans="1:18" ht="14.5">
      <c r="A33" s="119" t="s">
        <v>195</v>
      </c>
      <c r="B33" s="119" t="s">
        <v>160</v>
      </c>
      <c r="C33" s="121">
        <v>196</v>
      </c>
      <c r="D33" s="121"/>
      <c r="E33" s="121"/>
      <c r="F33" s="121"/>
      <c r="G33" s="122"/>
      <c r="H33" s="122">
        <v>200</v>
      </c>
      <c r="I33" s="122"/>
      <c r="J33" s="122"/>
      <c r="K33" s="121"/>
      <c r="L33" s="121"/>
      <c r="M33" s="121"/>
      <c r="N33" s="121"/>
      <c r="O33" s="122"/>
      <c r="P33" s="122"/>
      <c r="Q33" s="122"/>
      <c r="R33" s="122"/>
    </row>
    <row r="34" spans="1:18" ht="14.5">
      <c r="A34" s="119" t="s">
        <v>195</v>
      </c>
      <c r="B34" s="119" t="s">
        <v>145</v>
      </c>
      <c r="C34" s="121">
        <v>76</v>
      </c>
      <c r="D34" s="121"/>
      <c r="E34" s="121"/>
      <c r="F34" s="121"/>
      <c r="G34" s="122"/>
      <c r="H34" s="122">
        <v>44</v>
      </c>
      <c r="I34" s="122"/>
      <c r="J34" s="122"/>
      <c r="K34" s="121"/>
      <c r="L34" s="121"/>
      <c r="M34" s="121"/>
      <c r="N34" s="121"/>
      <c r="O34" s="122"/>
      <c r="P34" s="122"/>
      <c r="Q34" s="122"/>
      <c r="R34" s="122"/>
    </row>
    <row r="35" spans="1:18" ht="14.5">
      <c r="A35" s="119" t="s">
        <v>195</v>
      </c>
      <c r="B35" s="119" t="s">
        <v>147</v>
      </c>
      <c r="C35" s="121">
        <v>95260</v>
      </c>
      <c r="D35" s="121"/>
      <c r="E35" s="121"/>
      <c r="F35" s="121"/>
      <c r="G35" s="122"/>
      <c r="H35" s="122">
        <v>22780</v>
      </c>
      <c r="I35" s="122"/>
      <c r="J35" s="122"/>
      <c r="K35" s="121"/>
      <c r="L35" s="121"/>
      <c r="M35" s="121"/>
      <c r="N35" s="121"/>
      <c r="O35" s="122"/>
      <c r="P35" s="122"/>
      <c r="Q35" s="122"/>
      <c r="R35" s="122"/>
    </row>
    <row r="36" spans="1:18" ht="14.5">
      <c r="A36" s="119" t="s">
        <v>195</v>
      </c>
      <c r="B36" s="119" t="s">
        <v>165</v>
      </c>
      <c r="C36" s="121">
        <v>68</v>
      </c>
      <c r="D36" s="121"/>
      <c r="E36" s="121"/>
      <c r="F36" s="121"/>
      <c r="G36" s="122"/>
      <c r="H36" s="122">
        <v>28</v>
      </c>
      <c r="I36" s="122"/>
      <c r="J36" s="122"/>
      <c r="K36" s="121"/>
      <c r="L36" s="121"/>
      <c r="M36" s="121"/>
      <c r="N36" s="121"/>
      <c r="O36" s="122"/>
      <c r="P36" s="122"/>
      <c r="Q36" s="122"/>
      <c r="R36" s="122"/>
    </row>
    <row r="37" spans="1:18" ht="14.5">
      <c r="A37" s="119" t="s">
        <v>195</v>
      </c>
      <c r="B37" s="119" t="s">
        <v>67</v>
      </c>
      <c r="C37" s="121"/>
      <c r="D37" s="121">
        <v>942572.28</v>
      </c>
      <c r="E37" s="121"/>
      <c r="F37" s="121"/>
      <c r="G37" s="122">
        <v>377076</v>
      </c>
      <c r="H37" s="122"/>
      <c r="I37" s="122"/>
      <c r="J37" s="122"/>
      <c r="K37" s="121"/>
      <c r="L37" s="121">
        <v>31473</v>
      </c>
      <c r="M37" s="121"/>
      <c r="N37" s="121"/>
      <c r="O37" s="122"/>
      <c r="P37" s="122">
        <v>23115</v>
      </c>
      <c r="Q37" s="122"/>
      <c r="R37" s="122"/>
    </row>
    <row r="38" spans="1:18" ht="14.5">
      <c r="A38" s="119" t="s">
        <v>195</v>
      </c>
      <c r="B38" s="119" t="s">
        <v>73</v>
      </c>
      <c r="C38" s="121">
        <v>208</v>
      </c>
      <c r="D38" s="121">
        <v>736573</v>
      </c>
      <c r="E38" s="121"/>
      <c r="F38" s="121"/>
      <c r="G38" s="122">
        <v>700634</v>
      </c>
      <c r="H38" s="122">
        <v>2692</v>
      </c>
      <c r="I38" s="122"/>
      <c r="J38" s="122"/>
      <c r="K38" s="121"/>
      <c r="L38" s="121">
        <v>39931</v>
      </c>
      <c r="M38" s="121"/>
      <c r="N38" s="121"/>
      <c r="O38" s="122"/>
      <c r="P38" s="122">
        <v>42981</v>
      </c>
      <c r="Q38" s="122"/>
      <c r="R38" s="122"/>
    </row>
    <row r="39" spans="1:18" ht="14.5">
      <c r="A39" s="119" t="s">
        <v>195</v>
      </c>
      <c r="B39" s="119" t="s">
        <v>87</v>
      </c>
      <c r="C39" s="121">
        <v>1572</v>
      </c>
      <c r="D39" s="121">
        <v>303849.05</v>
      </c>
      <c r="E39" s="121"/>
      <c r="F39" s="121">
        <v>120</v>
      </c>
      <c r="G39" s="122">
        <v>623825</v>
      </c>
      <c r="H39" s="122">
        <v>1608</v>
      </c>
      <c r="I39" s="122"/>
      <c r="J39" s="122"/>
      <c r="K39" s="121"/>
      <c r="L39" s="121">
        <v>14023</v>
      </c>
      <c r="M39" s="121"/>
      <c r="N39" s="121"/>
      <c r="O39" s="122"/>
      <c r="P39" s="122">
        <v>26533</v>
      </c>
      <c r="Q39" s="122"/>
      <c r="R39" s="122"/>
    </row>
    <row r="40" spans="1:18" ht="14.5">
      <c r="A40" s="119" t="s">
        <v>195</v>
      </c>
      <c r="B40" s="119" t="s">
        <v>51</v>
      </c>
      <c r="C40" s="121"/>
      <c r="D40" s="121">
        <v>1082201.05</v>
      </c>
      <c r="E40" s="121"/>
      <c r="F40" s="121"/>
      <c r="G40" s="122">
        <v>8225837.7699999996</v>
      </c>
      <c r="H40" s="122">
        <v>2456</v>
      </c>
      <c r="I40" s="122"/>
      <c r="J40" s="122"/>
      <c r="K40" s="121"/>
      <c r="L40" s="121"/>
      <c r="M40" s="121"/>
      <c r="N40" s="121"/>
      <c r="O40" s="122"/>
      <c r="P40" s="122">
        <v>457210</v>
      </c>
      <c r="Q40" s="122"/>
      <c r="R40" s="122"/>
    </row>
    <row r="41" spans="1:18" ht="14.5">
      <c r="A41" s="119" t="s">
        <v>195</v>
      </c>
      <c r="B41" s="119" t="s">
        <v>137</v>
      </c>
      <c r="C41" s="121"/>
      <c r="D41" s="121">
        <v>20174</v>
      </c>
      <c r="E41" s="121"/>
      <c r="F41" s="121"/>
      <c r="G41" s="122">
        <v>17383</v>
      </c>
      <c r="H41" s="122"/>
      <c r="I41" s="122"/>
      <c r="J41" s="122"/>
      <c r="K41" s="121"/>
      <c r="L41" s="121"/>
      <c r="M41" s="121"/>
      <c r="N41" s="121"/>
      <c r="O41" s="122"/>
      <c r="P41" s="122"/>
      <c r="Q41" s="122"/>
      <c r="R41" s="122"/>
    </row>
    <row r="42" spans="1:18" ht="14.5">
      <c r="A42" s="119" t="s">
        <v>195</v>
      </c>
      <c r="B42" s="119" t="s">
        <v>152</v>
      </c>
      <c r="C42" s="121">
        <v>40</v>
      </c>
      <c r="D42" s="121"/>
      <c r="E42" s="121"/>
      <c r="F42" s="121"/>
      <c r="G42" s="122"/>
      <c r="H42" s="122">
        <v>3484</v>
      </c>
      <c r="I42" s="122"/>
      <c r="J42" s="122"/>
      <c r="K42" s="121"/>
      <c r="L42" s="121"/>
      <c r="M42" s="121"/>
      <c r="N42" s="121"/>
      <c r="O42" s="122"/>
      <c r="P42" s="122"/>
      <c r="Q42" s="122"/>
      <c r="R42" s="122"/>
    </row>
    <row r="43" spans="1:18" ht="14.5">
      <c r="A43" s="119" t="s">
        <v>195</v>
      </c>
      <c r="B43" s="119" t="s">
        <v>84</v>
      </c>
      <c r="C43" s="121">
        <v>84</v>
      </c>
      <c r="D43" s="121">
        <v>547916.74</v>
      </c>
      <c r="E43" s="121"/>
      <c r="F43" s="121"/>
      <c r="G43" s="122">
        <v>78097.58</v>
      </c>
      <c r="H43" s="122">
        <v>240</v>
      </c>
      <c r="I43" s="122"/>
      <c r="J43" s="122"/>
      <c r="K43" s="121"/>
      <c r="L43" s="121">
        <v>2962.53</v>
      </c>
      <c r="M43" s="121"/>
      <c r="N43" s="121"/>
      <c r="O43" s="122"/>
      <c r="P43" s="122"/>
      <c r="Q43" s="122"/>
      <c r="R43" s="122"/>
    </row>
    <row r="44" spans="1:18" ht="14.5">
      <c r="A44" s="119" t="s">
        <v>195</v>
      </c>
      <c r="B44" s="119" t="s">
        <v>105</v>
      </c>
      <c r="C44" s="121"/>
      <c r="D44" s="121">
        <v>128076.84</v>
      </c>
      <c r="E44" s="121"/>
      <c r="F44" s="121"/>
      <c r="G44" s="122">
        <v>438612</v>
      </c>
      <c r="H44" s="122"/>
      <c r="I44" s="122"/>
      <c r="J44" s="122"/>
      <c r="K44" s="121"/>
      <c r="L44" s="121">
        <v>3197</v>
      </c>
      <c r="M44" s="121"/>
      <c r="N44" s="121"/>
      <c r="O44" s="122"/>
      <c r="P44" s="122">
        <v>54428</v>
      </c>
      <c r="Q44" s="122"/>
      <c r="R44" s="122"/>
    </row>
    <row r="45" spans="1:18" ht="14.5">
      <c r="A45" s="119" t="s">
        <v>195</v>
      </c>
      <c r="B45" s="119" t="s">
        <v>92</v>
      </c>
      <c r="C45" s="121"/>
      <c r="D45" s="121">
        <v>176547.38</v>
      </c>
      <c r="E45" s="121"/>
      <c r="F45" s="121"/>
      <c r="G45" s="122">
        <v>71276.78</v>
      </c>
      <c r="H45" s="122">
        <v>16</v>
      </c>
      <c r="I45" s="122"/>
      <c r="J45" s="122"/>
      <c r="K45" s="121"/>
      <c r="L45" s="121">
        <v>13413</v>
      </c>
      <c r="M45" s="121"/>
      <c r="N45" s="121"/>
      <c r="O45" s="122"/>
      <c r="P45" s="122">
        <v>6228</v>
      </c>
      <c r="Q45" s="122"/>
      <c r="R45" s="122"/>
    </row>
    <row r="46" spans="1:18" ht="14.5">
      <c r="A46" s="119" t="s">
        <v>195</v>
      </c>
      <c r="B46" s="119" t="s">
        <v>161</v>
      </c>
      <c r="C46" s="121">
        <v>4</v>
      </c>
      <c r="D46" s="121"/>
      <c r="E46" s="121"/>
      <c r="F46" s="121"/>
      <c r="G46" s="122"/>
      <c r="H46" s="122">
        <v>232</v>
      </c>
      <c r="I46" s="122"/>
      <c r="J46" s="122"/>
      <c r="K46" s="121"/>
      <c r="L46" s="121"/>
      <c r="M46" s="121"/>
      <c r="N46" s="121"/>
      <c r="O46" s="122"/>
      <c r="P46" s="122"/>
      <c r="Q46" s="122"/>
      <c r="R46" s="122"/>
    </row>
    <row r="47" spans="1:18" ht="14.5">
      <c r="A47" s="119" t="s">
        <v>195</v>
      </c>
      <c r="B47" s="119" t="s">
        <v>124</v>
      </c>
      <c r="C47" s="121"/>
      <c r="D47" s="121">
        <v>19388</v>
      </c>
      <c r="E47" s="121"/>
      <c r="F47" s="121"/>
      <c r="G47" s="122">
        <v>8302.92</v>
      </c>
      <c r="H47" s="122"/>
      <c r="I47" s="122"/>
      <c r="J47" s="122"/>
      <c r="K47" s="121"/>
      <c r="L47" s="121"/>
      <c r="M47" s="121"/>
      <c r="N47" s="121"/>
      <c r="O47" s="122"/>
      <c r="P47" s="122">
        <v>63</v>
      </c>
      <c r="Q47" s="122"/>
      <c r="R47" s="122"/>
    </row>
    <row r="48" spans="1:18" ht="14.5">
      <c r="A48" s="119" t="s">
        <v>195</v>
      </c>
      <c r="B48" s="119" t="s">
        <v>129</v>
      </c>
      <c r="C48" s="121">
        <v>764</v>
      </c>
      <c r="D48" s="121"/>
      <c r="E48" s="121"/>
      <c r="F48" s="121"/>
      <c r="G48" s="122"/>
      <c r="H48" s="122">
        <v>1076</v>
      </c>
      <c r="I48" s="122"/>
      <c r="J48" s="122"/>
      <c r="K48" s="121"/>
      <c r="L48" s="121"/>
      <c r="M48" s="121"/>
      <c r="N48" s="121"/>
      <c r="O48" s="122"/>
      <c r="P48" s="122"/>
      <c r="Q48" s="122"/>
      <c r="R48" s="122"/>
    </row>
    <row r="49" spans="1:18" ht="14.5">
      <c r="A49" s="119" t="s">
        <v>195</v>
      </c>
      <c r="B49" s="119" t="s">
        <v>239</v>
      </c>
      <c r="C49" s="121">
        <v>40</v>
      </c>
      <c r="D49" s="121"/>
      <c r="E49" s="121"/>
      <c r="F49" s="121"/>
      <c r="G49" s="122"/>
      <c r="H49" s="122">
        <v>28</v>
      </c>
      <c r="I49" s="122"/>
      <c r="J49" s="122"/>
      <c r="K49" s="121"/>
      <c r="L49" s="121"/>
      <c r="M49" s="121"/>
      <c r="N49" s="121"/>
      <c r="O49" s="122"/>
      <c r="P49" s="122"/>
      <c r="Q49" s="122"/>
      <c r="R49" s="122"/>
    </row>
    <row r="50" spans="1:18" ht="14.5">
      <c r="A50" s="119" t="s">
        <v>195</v>
      </c>
      <c r="B50" s="119" t="s">
        <v>127</v>
      </c>
      <c r="C50" s="121"/>
      <c r="D50" s="121"/>
      <c r="E50" s="121"/>
      <c r="F50" s="121"/>
      <c r="G50" s="122">
        <v>18849</v>
      </c>
      <c r="H50" s="122"/>
      <c r="I50" s="122"/>
      <c r="J50" s="122"/>
      <c r="K50" s="121"/>
      <c r="L50" s="121"/>
      <c r="M50" s="121"/>
      <c r="N50" s="121"/>
      <c r="O50" s="122"/>
      <c r="P50" s="122">
        <v>2643</v>
      </c>
      <c r="Q50" s="122"/>
      <c r="R50" s="122"/>
    </row>
    <row r="51" spans="1:18" ht="14.5">
      <c r="A51" s="119" t="s">
        <v>195</v>
      </c>
      <c r="B51" s="119" t="s">
        <v>56</v>
      </c>
      <c r="C51" s="121"/>
      <c r="D51" s="121">
        <v>4320562.9000000004</v>
      </c>
      <c r="E51" s="121"/>
      <c r="F51" s="121"/>
      <c r="G51" s="122">
        <v>1394447.32</v>
      </c>
      <c r="H51" s="122"/>
      <c r="I51" s="122"/>
      <c r="J51" s="122"/>
      <c r="K51" s="121"/>
      <c r="L51" s="121">
        <v>567748.99</v>
      </c>
      <c r="M51" s="121"/>
      <c r="N51" s="121"/>
      <c r="O51" s="122"/>
      <c r="P51" s="122">
        <v>128069.73</v>
      </c>
      <c r="Q51" s="122"/>
      <c r="R51" s="122"/>
    </row>
    <row r="52" spans="1:18" ht="14.5">
      <c r="A52" s="119" t="s">
        <v>195</v>
      </c>
      <c r="B52" s="119" t="s">
        <v>169</v>
      </c>
      <c r="C52" s="121"/>
      <c r="D52" s="121"/>
      <c r="E52" s="121"/>
      <c r="F52" s="121"/>
      <c r="G52" s="122"/>
      <c r="H52" s="122"/>
      <c r="I52" s="122"/>
      <c r="J52" s="122">
        <v>4</v>
      </c>
      <c r="K52" s="121"/>
      <c r="L52" s="121"/>
      <c r="M52" s="121"/>
      <c r="N52" s="121"/>
      <c r="O52" s="122"/>
      <c r="P52" s="122"/>
      <c r="Q52" s="122"/>
      <c r="R52" s="122"/>
    </row>
    <row r="53" spans="1:18" ht="14.5">
      <c r="A53" s="119" t="s">
        <v>195</v>
      </c>
      <c r="B53" s="119" t="s">
        <v>156</v>
      </c>
      <c r="C53" s="121"/>
      <c r="D53" s="121"/>
      <c r="E53" s="121"/>
      <c r="F53" s="121"/>
      <c r="G53" s="122"/>
      <c r="H53" s="122">
        <v>1480</v>
      </c>
      <c r="I53" s="122"/>
      <c r="J53" s="122"/>
      <c r="K53" s="121"/>
      <c r="L53" s="121"/>
      <c r="M53" s="121"/>
      <c r="N53" s="121"/>
      <c r="O53" s="122"/>
      <c r="P53" s="122"/>
      <c r="Q53" s="122"/>
      <c r="R53" s="122"/>
    </row>
    <row r="54" spans="1:18" ht="14.5">
      <c r="A54" s="119" t="s">
        <v>195</v>
      </c>
      <c r="B54" s="119" t="s">
        <v>157</v>
      </c>
      <c r="C54" s="121">
        <v>988</v>
      </c>
      <c r="D54" s="121"/>
      <c r="E54" s="121"/>
      <c r="F54" s="121"/>
      <c r="G54" s="122"/>
      <c r="H54" s="122">
        <v>364</v>
      </c>
      <c r="I54" s="122"/>
      <c r="J54" s="122"/>
      <c r="K54" s="121"/>
      <c r="L54" s="121"/>
      <c r="M54" s="121"/>
      <c r="N54" s="121"/>
      <c r="O54" s="122"/>
      <c r="P54" s="122"/>
      <c r="Q54" s="122"/>
      <c r="R54" s="122"/>
    </row>
    <row r="55" spans="1:18" ht="14.5">
      <c r="A55" s="119" t="s">
        <v>195</v>
      </c>
      <c r="B55" s="119" t="s">
        <v>153</v>
      </c>
      <c r="C55" s="121">
        <v>1368</v>
      </c>
      <c r="D55" s="121"/>
      <c r="E55" s="121"/>
      <c r="F55" s="121"/>
      <c r="G55" s="122"/>
      <c r="H55" s="122">
        <v>1476</v>
      </c>
      <c r="I55" s="122"/>
      <c r="J55" s="122"/>
      <c r="K55" s="121"/>
      <c r="L55" s="121"/>
      <c r="M55" s="121"/>
      <c r="N55" s="121"/>
      <c r="O55" s="122"/>
      <c r="P55" s="122"/>
      <c r="Q55" s="122"/>
      <c r="R55" s="122"/>
    </row>
    <row r="56" spans="1:18" ht="14.5">
      <c r="A56" s="119" t="s">
        <v>195</v>
      </c>
      <c r="B56" s="119" t="s">
        <v>63</v>
      </c>
      <c r="C56" s="121"/>
      <c r="D56" s="121">
        <v>599771.98</v>
      </c>
      <c r="E56" s="121"/>
      <c r="F56" s="121"/>
      <c r="G56" s="122">
        <v>501083.1</v>
      </c>
      <c r="H56" s="122"/>
      <c r="I56" s="122"/>
      <c r="J56" s="122"/>
      <c r="K56" s="121"/>
      <c r="L56" s="121">
        <v>43274.58</v>
      </c>
      <c r="M56" s="121"/>
      <c r="N56" s="121"/>
      <c r="O56" s="122"/>
      <c r="P56" s="122">
        <v>13112.9</v>
      </c>
      <c r="Q56" s="122"/>
      <c r="R56" s="122"/>
    </row>
    <row r="57" spans="1:18" ht="14.5">
      <c r="A57" s="119" t="s">
        <v>195</v>
      </c>
      <c r="B57" s="119" t="s">
        <v>159</v>
      </c>
      <c r="C57" s="121"/>
      <c r="D57" s="121"/>
      <c r="E57" s="121"/>
      <c r="F57" s="121"/>
      <c r="G57" s="122"/>
      <c r="H57" s="122">
        <v>788</v>
      </c>
      <c r="I57" s="122"/>
      <c r="J57" s="122"/>
      <c r="K57" s="121"/>
      <c r="L57" s="121"/>
      <c r="M57" s="121"/>
      <c r="N57" s="121"/>
      <c r="O57" s="122"/>
      <c r="P57" s="122"/>
      <c r="Q57" s="122"/>
      <c r="R57" s="122"/>
    </row>
    <row r="58" spans="1:18" ht="14.5">
      <c r="A58" s="119" t="s">
        <v>195</v>
      </c>
      <c r="B58" s="119" t="s">
        <v>114</v>
      </c>
      <c r="C58" s="121"/>
      <c r="D58" s="121">
        <v>79533.600000000006</v>
      </c>
      <c r="E58" s="121"/>
      <c r="F58" s="121"/>
      <c r="G58" s="122">
        <v>63040</v>
      </c>
      <c r="H58" s="122"/>
      <c r="I58" s="122"/>
      <c r="J58" s="122"/>
      <c r="K58" s="121"/>
      <c r="L58" s="121"/>
      <c r="M58" s="121"/>
      <c r="N58" s="121"/>
      <c r="O58" s="122"/>
      <c r="P58" s="122">
        <v>363</v>
      </c>
      <c r="Q58" s="122"/>
      <c r="R58" s="122"/>
    </row>
    <row r="59" spans="1:18" ht="14.5">
      <c r="A59" s="119" t="s">
        <v>195</v>
      </c>
      <c r="B59" s="119" t="s">
        <v>110</v>
      </c>
      <c r="C59" s="121">
        <v>9244</v>
      </c>
      <c r="D59" s="121">
        <v>21877.9</v>
      </c>
      <c r="E59" s="121"/>
      <c r="F59" s="121"/>
      <c r="G59" s="122">
        <v>94153.27</v>
      </c>
      <c r="H59" s="122">
        <v>24468</v>
      </c>
      <c r="I59" s="122"/>
      <c r="J59" s="122">
        <v>0.02</v>
      </c>
      <c r="K59" s="121"/>
      <c r="L59" s="121"/>
      <c r="M59" s="121"/>
      <c r="N59" s="121"/>
      <c r="O59" s="122"/>
      <c r="P59" s="122">
        <v>2337.37</v>
      </c>
      <c r="Q59" s="122"/>
      <c r="R59" s="122"/>
    </row>
    <row r="60" spans="1:18" ht="14.5">
      <c r="A60" s="119" t="s">
        <v>195</v>
      </c>
      <c r="B60" s="119" t="s">
        <v>121</v>
      </c>
      <c r="C60" s="121"/>
      <c r="D60" s="121">
        <v>36358.82</v>
      </c>
      <c r="E60" s="121"/>
      <c r="F60" s="121"/>
      <c r="G60" s="122">
        <v>328013.09999999998</v>
      </c>
      <c r="H60" s="122"/>
      <c r="I60" s="122"/>
      <c r="J60" s="122"/>
      <c r="K60" s="121"/>
      <c r="L60" s="121">
        <v>2025.26</v>
      </c>
      <c r="M60" s="121"/>
      <c r="N60" s="121"/>
      <c r="O60" s="122"/>
      <c r="P60" s="122">
        <v>30831.73</v>
      </c>
      <c r="Q60" s="122"/>
      <c r="R60" s="122"/>
    </row>
  </sheetData>
  <autoFilter ref="B3:R60" xr:uid="{00000000-0009-0000-0000-000007000000}"/>
  <mergeCells count="8">
    <mergeCell ref="A1:A2"/>
    <mergeCell ref="B1:B2"/>
    <mergeCell ref="C1:J1"/>
    <mergeCell ref="K1:R1"/>
    <mergeCell ref="C2:F2"/>
    <mergeCell ref="G2:J2"/>
    <mergeCell ref="K2:N2"/>
    <mergeCell ref="O2:R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6"/>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328125" defaultRowHeight="15.75" customHeight="1"/>
  <cols>
    <col min="1" max="1" width="37.08984375" customWidth="1"/>
    <col min="6" max="6" width="12.6328125" customWidth="1"/>
    <col min="8" max="8" width="12.36328125" customWidth="1"/>
    <col min="9" max="9" width="18.453125" customWidth="1"/>
    <col min="13" max="13" width="27.453125" customWidth="1"/>
    <col min="14" max="14" width="26.08984375" customWidth="1"/>
    <col min="15" max="15" width="14" customWidth="1"/>
    <col min="16" max="16" width="12.6328125" hidden="1"/>
    <col min="17" max="17" width="52" customWidth="1"/>
    <col min="18" max="18" width="50.453125" customWidth="1"/>
  </cols>
  <sheetData>
    <row r="1" spans="1:27" ht="25">
      <c r="A1" s="123" t="s">
        <v>272</v>
      </c>
      <c r="B1" s="7"/>
      <c r="C1" s="7"/>
      <c r="D1" s="8" t="s">
        <v>16</v>
      </c>
      <c r="E1" s="124">
        <v>0.5</v>
      </c>
      <c r="F1" s="8" t="s">
        <v>17</v>
      </c>
      <c r="G1" s="124">
        <v>0.5</v>
      </c>
      <c r="H1" s="8" t="s">
        <v>273</v>
      </c>
      <c r="I1" s="125">
        <v>7000000000</v>
      </c>
      <c r="J1" s="8"/>
      <c r="K1" s="48"/>
      <c r="L1" s="10"/>
      <c r="M1" s="14"/>
      <c r="N1" s="35"/>
      <c r="Q1" s="14"/>
      <c r="R1" s="14"/>
      <c r="S1" s="14"/>
      <c r="T1" s="14"/>
      <c r="U1" s="14"/>
      <c r="V1" s="14"/>
      <c r="W1" s="14"/>
      <c r="X1" s="14"/>
      <c r="Y1" s="14"/>
      <c r="Z1" s="14"/>
      <c r="AA1" s="14"/>
    </row>
    <row r="2" spans="1:27" ht="45.75" customHeight="1">
      <c r="A2" s="16" t="s">
        <v>274</v>
      </c>
      <c r="B2" s="16" t="s">
        <v>20</v>
      </c>
      <c r="C2" s="17" t="s">
        <v>21</v>
      </c>
      <c r="D2" s="17" t="s">
        <v>275</v>
      </c>
      <c r="E2" s="17" t="s">
        <v>23</v>
      </c>
      <c r="F2" s="16" t="s">
        <v>276</v>
      </c>
      <c r="G2" s="16" t="s">
        <v>26</v>
      </c>
      <c r="H2" s="126" t="s">
        <v>277</v>
      </c>
      <c r="I2" s="20" t="s">
        <v>29</v>
      </c>
      <c r="J2" s="20" t="s">
        <v>30</v>
      </c>
      <c r="K2" s="127" t="s">
        <v>278</v>
      </c>
      <c r="L2" s="126" t="s">
        <v>279</v>
      </c>
      <c r="M2" s="20" t="s">
        <v>34</v>
      </c>
      <c r="N2" s="128" t="s">
        <v>35</v>
      </c>
      <c r="O2" s="24" t="s">
        <v>36</v>
      </c>
      <c r="P2" s="35" t="s">
        <v>280</v>
      </c>
      <c r="Q2" s="24" t="s">
        <v>37</v>
      </c>
      <c r="R2" s="24"/>
      <c r="S2" s="24"/>
      <c r="T2" s="24"/>
      <c r="U2" s="24"/>
      <c r="V2" s="24"/>
      <c r="W2" s="24"/>
      <c r="X2" s="24"/>
      <c r="Y2" s="24"/>
      <c r="Z2" s="24"/>
      <c r="AA2" s="14"/>
    </row>
    <row r="3" spans="1:27" ht="12.5">
      <c r="A3" s="129" t="s">
        <v>281</v>
      </c>
      <c r="B3" s="130"/>
      <c r="C3" s="131">
        <f>SUM(C4:C39)</f>
        <v>1.0000000000000004</v>
      </c>
      <c r="D3" s="131">
        <f>SUM(D4:D39)</f>
        <v>1.0000000000000002</v>
      </c>
      <c r="E3" s="132">
        <v>1</v>
      </c>
      <c r="F3" s="133">
        <f>SUM(F4:F39)</f>
        <v>4401223264.5233335</v>
      </c>
      <c r="G3" s="133">
        <f>SUM(G4:G39)</f>
        <v>6963374207.4253712</v>
      </c>
      <c r="H3" s="134">
        <f t="shared" ref="H3:H38" si="0">G3/F3</f>
        <v>1.5821451875787826</v>
      </c>
      <c r="I3" s="135"/>
      <c r="J3" s="133">
        <f>SUM(J4:J39)</f>
        <v>7000250182.0481491</v>
      </c>
      <c r="K3" s="136">
        <f>SUM(K4:K39)</f>
        <v>6998300000</v>
      </c>
      <c r="L3" s="10">
        <f t="shared" ref="L3:L39" si="1">K3/F3</f>
        <v>1.5900806615312524</v>
      </c>
      <c r="M3" s="137"/>
      <c r="N3" s="25" t="s">
        <v>39</v>
      </c>
      <c r="Q3" s="34"/>
      <c r="R3" s="34"/>
      <c r="S3" s="34"/>
      <c r="T3" s="34"/>
      <c r="U3" s="34"/>
      <c r="V3" s="34"/>
      <c r="W3" s="34"/>
      <c r="X3" s="34"/>
      <c r="Y3" s="34"/>
      <c r="Z3" s="34"/>
      <c r="AA3" s="34"/>
    </row>
    <row r="4" spans="1:27" ht="12.5">
      <c r="A4" s="138" t="s">
        <v>44</v>
      </c>
      <c r="B4" s="139" t="s">
        <v>45</v>
      </c>
      <c r="C4" s="140">
        <v>0.138377110031184</v>
      </c>
      <c r="D4" s="141">
        <v>0.22052850229260876</v>
      </c>
      <c r="E4" s="142">
        <f t="shared" ref="E4:E38" si="2">IFERROR(C4/D4,"-")</f>
        <v>0.6274794803964977</v>
      </c>
      <c r="F4" s="143">
        <v>942175267</v>
      </c>
      <c r="G4" s="143">
        <v>1264842243.5632973</v>
      </c>
      <c r="H4" s="144">
        <f t="shared" si="0"/>
        <v>1.3424702259386494</v>
      </c>
      <c r="I4" s="145" t="s">
        <v>42</v>
      </c>
      <c r="J4" s="143">
        <f>F4*1.5</f>
        <v>1413262900.5</v>
      </c>
      <c r="K4" s="136">
        <f t="shared" ref="K4:K24" si="3">ROUND(J4,-5)</f>
        <v>1413300000</v>
      </c>
      <c r="L4" s="10">
        <f t="shared" si="1"/>
        <v>1.5000393764316464</v>
      </c>
      <c r="M4" s="146"/>
      <c r="N4" s="35" t="s">
        <v>39</v>
      </c>
      <c r="Q4" s="14" t="s">
        <v>43</v>
      </c>
      <c r="R4" s="14"/>
      <c r="S4" s="14"/>
      <c r="T4" s="14"/>
      <c r="U4" s="14"/>
      <c r="V4" s="14"/>
      <c r="W4" s="14"/>
      <c r="X4" s="14"/>
      <c r="Y4" s="14"/>
      <c r="Z4" s="14"/>
      <c r="AA4" s="14"/>
    </row>
    <row r="5" spans="1:27" ht="25">
      <c r="A5" s="138" t="s">
        <v>40</v>
      </c>
      <c r="B5" s="139" t="s">
        <v>41</v>
      </c>
      <c r="C5" s="140">
        <v>0.15964268560514699</v>
      </c>
      <c r="D5" s="140">
        <v>0.14471926074705474</v>
      </c>
      <c r="E5" s="142">
        <f t="shared" si="2"/>
        <v>1.1031198251086698</v>
      </c>
      <c r="F5" s="143">
        <v>618291543.80000007</v>
      </c>
      <c r="G5" s="143">
        <v>1075272204.1903596</v>
      </c>
      <c r="H5" s="144">
        <f t="shared" si="0"/>
        <v>1.7391022325516066</v>
      </c>
      <c r="I5" s="146" t="s">
        <v>48</v>
      </c>
      <c r="J5" s="147">
        <v>1070000000</v>
      </c>
      <c r="K5" s="136">
        <f t="shared" si="3"/>
        <v>1070000000</v>
      </c>
      <c r="L5" s="10">
        <f t="shared" si="1"/>
        <v>1.7305751804784748</v>
      </c>
      <c r="M5" s="146"/>
      <c r="N5" s="35" t="s">
        <v>39</v>
      </c>
      <c r="Q5" s="14" t="s">
        <v>43</v>
      </c>
      <c r="R5" s="14"/>
      <c r="S5" s="14"/>
      <c r="T5" s="14"/>
      <c r="U5" s="14"/>
      <c r="V5" s="14"/>
      <c r="W5" s="14"/>
      <c r="X5" s="14"/>
      <c r="Y5" s="14"/>
      <c r="Z5" s="14"/>
      <c r="AA5" s="14"/>
    </row>
    <row r="6" spans="1:27" ht="25">
      <c r="A6" s="148" t="s">
        <v>51</v>
      </c>
      <c r="B6" s="139" t="s">
        <v>41</v>
      </c>
      <c r="C6" s="140">
        <v>2.4043035299421301E-2</v>
      </c>
      <c r="D6" s="140">
        <v>0.13614339822479848</v>
      </c>
      <c r="E6" s="142">
        <f t="shared" si="2"/>
        <v>0.17660081658694685</v>
      </c>
      <c r="F6" s="143">
        <v>581652445.10000002</v>
      </c>
      <c r="G6" s="143">
        <v>562159382.43861365</v>
      </c>
      <c r="H6" s="144">
        <f t="shared" si="0"/>
        <v>0.96648675196743128</v>
      </c>
      <c r="I6" s="145" t="s">
        <v>42</v>
      </c>
      <c r="J6" s="143">
        <f>F6*1.55</f>
        <v>901561289.90500009</v>
      </c>
      <c r="K6" s="136">
        <f t="shared" si="3"/>
        <v>901600000</v>
      </c>
      <c r="L6" s="10">
        <f t="shared" si="1"/>
        <v>1.550066551933764</v>
      </c>
      <c r="M6" s="145" t="s">
        <v>282</v>
      </c>
      <c r="N6" s="35" t="s">
        <v>53</v>
      </c>
      <c r="O6" s="35" t="s">
        <v>54</v>
      </c>
      <c r="Q6" s="14" t="s">
        <v>43</v>
      </c>
      <c r="R6" s="14"/>
      <c r="S6" s="14"/>
      <c r="T6" s="14"/>
      <c r="U6" s="14"/>
      <c r="V6" s="14"/>
      <c r="W6" s="14"/>
      <c r="X6" s="14"/>
      <c r="Y6" s="14"/>
      <c r="Z6" s="14"/>
      <c r="AA6" s="14"/>
    </row>
    <row r="7" spans="1:27" ht="25">
      <c r="A7" s="148" t="s">
        <v>60</v>
      </c>
      <c r="B7" s="139" t="s">
        <v>41</v>
      </c>
      <c r="C7" s="140">
        <v>4.6911332643885299E-2</v>
      </c>
      <c r="D7" s="140">
        <v>0.11958542977898946</v>
      </c>
      <c r="E7" s="142">
        <f t="shared" si="2"/>
        <v>0.39228301249227415</v>
      </c>
      <c r="F7" s="143">
        <v>510910984.56666666</v>
      </c>
      <c r="G7" s="143">
        <v>585678773.55646253</v>
      </c>
      <c r="H7" s="144">
        <f t="shared" si="0"/>
        <v>1.146342105079637</v>
      </c>
      <c r="I7" s="145" t="s">
        <v>42</v>
      </c>
      <c r="J7" s="143">
        <f>F7*1.59</f>
        <v>812348465.46100008</v>
      </c>
      <c r="K7" s="136">
        <f t="shared" si="3"/>
        <v>812300000</v>
      </c>
      <c r="L7" s="10">
        <f t="shared" si="1"/>
        <v>1.5899051391289989</v>
      </c>
      <c r="M7" s="145" t="s">
        <v>282</v>
      </c>
      <c r="N7" s="35" t="s">
        <v>53</v>
      </c>
      <c r="O7" s="35" t="s">
        <v>54</v>
      </c>
      <c r="Q7" s="14" t="s">
        <v>43</v>
      </c>
      <c r="R7" s="14"/>
      <c r="S7" s="14"/>
      <c r="T7" s="14"/>
      <c r="U7" s="14"/>
      <c r="V7" s="14"/>
      <c r="W7" s="14"/>
      <c r="X7" s="14"/>
      <c r="Y7" s="14"/>
      <c r="Z7" s="14"/>
      <c r="AA7" s="14"/>
    </row>
    <row r="8" spans="1:27" ht="37.5">
      <c r="A8" s="148" t="s">
        <v>73</v>
      </c>
      <c r="B8" s="139" t="s">
        <v>41</v>
      </c>
      <c r="C8" s="140">
        <v>2.3455666321942702E-2</v>
      </c>
      <c r="D8" s="140">
        <v>5.5053101780177374E-2</v>
      </c>
      <c r="E8" s="142">
        <f t="shared" si="2"/>
        <v>0.42605530957364218</v>
      </c>
      <c r="F8" s="143">
        <v>235206199.33333334</v>
      </c>
      <c r="G8" s="143">
        <v>276250740.89562047</v>
      </c>
      <c r="H8" s="144">
        <f t="shared" si="0"/>
        <v>1.1745045057427204</v>
      </c>
      <c r="I8" s="145" t="s">
        <v>42</v>
      </c>
      <c r="J8" s="143">
        <f>F8*1.59</f>
        <v>373977856.94000006</v>
      </c>
      <c r="K8" s="136">
        <f t="shared" si="3"/>
        <v>374000000</v>
      </c>
      <c r="L8" s="10">
        <f t="shared" si="1"/>
        <v>1.5900941431818665</v>
      </c>
      <c r="M8" s="149" t="s">
        <v>283</v>
      </c>
      <c r="N8" s="35" t="s">
        <v>65</v>
      </c>
      <c r="O8" s="35" t="s">
        <v>75</v>
      </c>
      <c r="Q8" s="14" t="s">
        <v>284</v>
      </c>
      <c r="R8" s="14"/>
      <c r="S8" s="14"/>
      <c r="T8" s="14"/>
      <c r="U8" s="14"/>
      <c r="V8" s="14"/>
      <c r="W8" s="14"/>
      <c r="X8" s="14"/>
      <c r="Y8" s="14"/>
      <c r="Z8" s="14"/>
      <c r="AA8" s="14"/>
    </row>
    <row r="9" spans="1:27" ht="12.5">
      <c r="A9" s="146" t="s">
        <v>100</v>
      </c>
      <c r="B9" s="139" t="s">
        <v>101</v>
      </c>
      <c r="C9" s="140">
        <v>3.9893201816474003E-2</v>
      </c>
      <c r="D9" s="140">
        <v>5.9852978773732676E-2</v>
      </c>
      <c r="E9" s="142">
        <f t="shared" si="2"/>
        <v>0.66651990650767234</v>
      </c>
      <c r="F9" s="143">
        <v>291812438.11000001</v>
      </c>
      <c r="G9" s="143">
        <v>252312429.09887668</v>
      </c>
      <c r="H9" s="144">
        <f t="shared" si="0"/>
        <v>0.86463904942861403</v>
      </c>
      <c r="I9" s="145" t="s">
        <v>42</v>
      </c>
      <c r="J9" s="143">
        <f>F9*1.01</f>
        <v>294730562.49110001</v>
      </c>
      <c r="K9" s="136">
        <f t="shared" si="3"/>
        <v>294700000</v>
      </c>
      <c r="L9" s="10">
        <f t="shared" si="1"/>
        <v>1.0098952666606744</v>
      </c>
      <c r="M9" s="146"/>
      <c r="N9" s="35" t="s">
        <v>39</v>
      </c>
      <c r="Q9" s="14"/>
      <c r="R9" s="14"/>
      <c r="S9" s="14"/>
      <c r="T9" s="14"/>
      <c r="U9" s="14"/>
      <c r="V9" s="14"/>
      <c r="W9" s="14"/>
      <c r="X9" s="14"/>
      <c r="Y9" s="14"/>
      <c r="Z9" s="14"/>
      <c r="AA9" s="14"/>
    </row>
    <row r="10" spans="1:27" ht="37.5">
      <c r="A10" s="148" t="s">
        <v>56</v>
      </c>
      <c r="B10" s="139" t="s">
        <v>41</v>
      </c>
      <c r="C10" s="140">
        <v>1.8666801114546001E-2</v>
      </c>
      <c r="D10" s="140">
        <v>4.2015943354010953E-2</v>
      </c>
      <c r="E10" s="142">
        <f t="shared" si="2"/>
        <v>0.44427899564854156</v>
      </c>
      <c r="F10" s="143">
        <v>179506876.60000002</v>
      </c>
      <c r="G10" s="143">
        <v>213559522.45160055</v>
      </c>
      <c r="H10" s="144">
        <f t="shared" si="0"/>
        <v>1.189701066034818</v>
      </c>
      <c r="I10" s="145" t="s">
        <v>42</v>
      </c>
      <c r="J10" s="143">
        <f>F10*1.59</f>
        <v>285415933.79400003</v>
      </c>
      <c r="K10" s="136">
        <f t="shared" si="3"/>
        <v>285400000</v>
      </c>
      <c r="L10" s="10">
        <f t="shared" si="1"/>
        <v>1.58991123574594</v>
      </c>
      <c r="M10" s="149" t="s">
        <v>285</v>
      </c>
      <c r="N10" s="35" t="s">
        <v>50</v>
      </c>
      <c r="Q10" s="14" t="s">
        <v>55</v>
      </c>
      <c r="R10" s="14"/>
      <c r="S10" s="14"/>
      <c r="T10" s="14"/>
      <c r="U10" s="14"/>
      <c r="V10" s="14"/>
      <c r="W10" s="14"/>
      <c r="X10" s="14"/>
      <c r="Y10" s="14"/>
      <c r="Z10" s="14"/>
      <c r="AA10" s="14"/>
    </row>
    <row r="11" spans="1:27" ht="25">
      <c r="A11" s="150" t="s">
        <v>82</v>
      </c>
      <c r="B11" s="139" t="s">
        <v>41</v>
      </c>
      <c r="C11" s="140">
        <v>2.6876284327226E-2</v>
      </c>
      <c r="D11" s="140">
        <v>3.1710218792971624E-2</v>
      </c>
      <c r="E11" s="142">
        <f t="shared" si="2"/>
        <v>0.84755909452075318</v>
      </c>
      <c r="F11" s="143">
        <v>135477199.30666667</v>
      </c>
      <c r="G11" s="143">
        <v>206737196.12071282</v>
      </c>
      <c r="H11" s="144">
        <f t="shared" si="0"/>
        <v>1.5259925447140501</v>
      </c>
      <c r="I11" s="146" t="s">
        <v>48</v>
      </c>
      <c r="J11" s="143">
        <f>F11*1.59</f>
        <v>215408746.89760002</v>
      </c>
      <c r="K11" s="136">
        <f t="shared" si="3"/>
        <v>215400000</v>
      </c>
      <c r="L11" s="10">
        <f t="shared" si="1"/>
        <v>1.5899354363860134</v>
      </c>
      <c r="M11" s="146"/>
      <c r="N11" s="35" t="s">
        <v>50</v>
      </c>
      <c r="Q11" s="14" t="s">
        <v>55</v>
      </c>
      <c r="R11" s="14"/>
      <c r="S11" s="14"/>
      <c r="T11" s="14"/>
      <c r="U11" s="14"/>
      <c r="V11" s="14"/>
      <c r="W11" s="14"/>
      <c r="X11" s="14"/>
      <c r="Y11" s="14"/>
      <c r="Z11" s="14"/>
      <c r="AA11" s="14"/>
    </row>
    <row r="12" spans="1:27" ht="75">
      <c r="A12" s="138" t="s">
        <v>78</v>
      </c>
      <c r="B12" s="139" t="s">
        <v>41</v>
      </c>
      <c r="C12" s="140">
        <v>4.4596062914023502E-2</v>
      </c>
      <c r="D12" s="140">
        <v>3.4888113178661535E-2</v>
      </c>
      <c r="E12" s="142">
        <f t="shared" si="2"/>
        <v>1.2782595231117169</v>
      </c>
      <c r="F12" s="143">
        <v>223581421.5</v>
      </c>
      <c r="G12" s="143">
        <v>280989614.96484035</v>
      </c>
      <c r="H12" s="144">
        <f t="shared" si="0"/>
        <v>1.2567663855059636</v>
      </c>
      <c r="I12" s="151" t="s">
        <v>286</v>
      </c>
      <c r="J12" s="143">
        <v>200000000</v>
      </c>
      <c r="K12" s="136">
        <f t="shared" si="3"/>
        <v>200000000</v>
      </c>
      <c r="L12" s="10">
        <f t="shared" si="1"/>
        <v>0.8945287075205397</v>
      </c>
      <c r="M12" s="151" t="s">
        <v>287</v>
      </c>
      <c r="N12" s="35" t="s">
        <v>81</v>
      </c>
      <c r="O12" s="35"/>
      <c r="P12" s="35" t="s">
        <v>288</v>
      </c>
      <c r="Q12" s="14" t="s">
        <v>55</v>
      </c>
      <c r="R12" s="14"/>
      <c r="S12" s="14"/>
      <c r="T12" s="14"/>
      <c r="U12" s="14"/>
      <c r="V12" s="14"/>
      <c r="W12" s="14"/>
      <c r="X12" s="14"/>
      <c r="Y12" s="14"/>
      <c r="Z12" s="14"/>
      <c r="AA12" s="14"/>
    </row>
    <row r="13" spans="1:27" ht="25">
      <c r="A13" s="150" t="s">
        <v>47</v>
      </c>
      <c r="B13" s="139" t="s">
        <v>41</v>
      </c>
      <c r="C13" s="140">
        <v>3.296205241834E-2</v>
      </c>
      <c r="D13" s="140">
        <v>2.1446807992561157E-2</v>
      </c>
      <c r="E13" s="142">
        <f t="shared" si="2"/>
        <v>1.5369211320292007</v>
      </c>
      <c r="F13" s="143">
        <v>91628301.269999996</v>
      </c>
      <c r="G13" s="143">
        <v>192496864.01964921</v>
      </c>
      <c r="H13" s="144">
        <f t="shared" si="0"/>
        <v>2.1008450593493055</v>
      </c>
      <c r="I13" s="146" t="s">
        <v>289</v>
      </c>
      <c r="J13" s="143">
        <f>G13</f>
        <v>192496864.01964921</v>
      </c>
      <c r="K13" s="136">
        <f t="shared" si="3"/>
        <v>192500000</v>
      </c>
      <c r="L13" s="10">
        <f t="shared" si="1"/>
        <v>2.1008792843682937</v>
      </c>
      <c r="M13" s="146"/>
      <c r="N13" s="35" t="s">
        <v>50</v>
      </c>
      <c r="Q13" s="14" t="s">
        <v>43</v>
      </c>
      <c r="R13" s="14"/>
      <c r="S13" s="14"/>
      <c r="T13" s="14"/>
      <c r="U13" s="14"/>
      <c r="V13" s="14"/>
      <c r="W13" s="14"/>
      <c r="X13" s="14"/>
      <c r="Y13" s="14"/>
      <c r="Z13" s="14"/>
      <c r="AA13" s="14"/>
    </row>
    <row r="14" spans="1:27" ht="25">
      <c r="A14" s="150" t="s">
        <v>94</v>
      </c>
      <c r="B14" s="139" t="s">
        <v>41</v>
      </c>
      <c r="C14" s="140">
        <v>2.6534222526697598E-2</v>
      </c>
      <c r="D14" s="140">
        <v>2.1299012299624314E-2</v>
      </c>
      <c r="E14" s="142">
        <f t="shared" si="2"/>
        <v>1.2457959154831619</v>
      </c>
      <c r="F14" s="143">
        <v>90996866.126666665</v>
      </c>
      <c r="G14" s="143">
        <v>169079318.82596597</v>
      </c>
      <c r="H14" s="144">
        <f t="shared" si="0"/>
        <v>1.8580784814128584</v>
      </c>
      <c r="I14" s="146" t="s">
        <v>290</v>
      </c>
      <c r="J14" s="143">
        <f>G14</f>
        <v>169079318.82596597</v>
      </c>
      <c r="K14" s="136">
        <f t="shared" si="3"/>
        <v>169100000</v>
      </c>
      <c r="L14" s="10">
        <f t="shared" si="1"/>
        <v>1.8583057548884663</v>
      </c>
      <c r="M14" s="149" t="s">
        <v>291</v>
      </c>
      <c r="N14" s="35" t="s">
        <v>65</v>
      </c>
      <c r="O14" s="35" t="s">
        <v>96</v>
      </c>
      <c r="Q14" s="14" t="s">
        <v>55</v>
      </c>
      <c r="R14" s="14"/>
      <c r="S14" s="14"/>
      <c r="T14" s="14"/>
      <c r="U14" s="14"/>
      <c r="V14" s="14"/>
      <c r="W14" s="14"/>
      <c r="X14" s="14"/>
      <c r="Y14" s="14"/>
      <c r="Z14" s="14"/>
      <c r="AA14" s="14"/>
    </row>
    <row r="15" spans="1:27" ht="50">
      <c r="A15" s="150" t="s">
        <v>71</v>
      </c>
      <c r="B15" s="139" t="s">
        <v>41</v>
      </c>
      <c r="C15" s="140">
        <v>3.8097866023415403E-2</v>
      </c>
      <c r="D15" s="140">
        <v>1.9735974464012949E-2</v>
      </c>
      <c r="E15" s="142">
        <f t="shared" si="2"/>
        <v>1.9303767388270576</v>
      </c>
      <c r="F15" s="143">
        <v>84319019.160000011</v>
      </c>
      <c r="G15" s="143">
        <v>204806174.54117101</v>
      </c>
      <c r="H15" s="144">
        <f t="shared" si="0"/>
        <v>2.4289439865582394</v>
      </c>
      <c r="I15" s="151" t="s">
        <v>292</v>
      </c>
      <c r="J15" s="143">
        <f>F15*2</f>
        <v>168638038.32000002</v>
      </c>
      <c r="K15" s="136">
        <f t="shared" si="3"/>
        <v>168600000</v>
      </c>
      <c r="L15" s="10">
        <f t="shared" si="1"/>
        <v>1.9995488761565425</v>
      </c>
      <c r="M15" s="146"/>
      <c r="N15" s="35" t="s">
        <v>53</v>
      </c>
      <c r="Q15" s="14" t="s">
        <v>293</v>
      </c>
      <c r="R15" s="14"/>
      <c r="S15" s="14"/>
      <c r="T15" s="14"/>
      <c r="U15" s="14"/>
      <c r="V15" s="14"/>
      <c r="W15" s="14"/>
      <c r="X15" s="14"/>
      <c r="Y15" s="14"/>
      <c r="Z15" s="14"/>
      <c r="AA15" s="14"/>
    </row>
    <row r="16" spans="1:27" ht="112.5">
      <c r="A16" s="150" t="s">
        <v>67</v>
      </c>
      <c r="B16" s="139" t="s">
        <v>41</v>
      </c>
      <c r="C16" s="140">
        <v>2.1989687176821201E-2</v>
      </c>
      <c r="D16" s="140">
        <v>1.6040277838003075E-2</v>
      </c>
      <c r="E16" s="142">
        <f t="shared" si="2"/>
        <v>1.3709043820127988</v>
      </c>
      <c r="F16" s="143">
        <v>68529704.313333333</v>
      </c>
      <c r="G16" s="143">
        <v>134483051.80644795</v>
      </c>
      <c r="H16" s="144">
        <f t="shared" si="0"/>
        <v>1.9624052541006303</v>
      </c>
      <c r="I16" s="146" t="s">
        <v>294</v>
      </c>
      <c r="J16" s="143">
        <f>G16</f>
        <v>134483051.80644795</v>
      </c>
      <c r="K16" s="136">
        <f t="shared" si="3"/>
        <v>134500000</v>
      </c>
      <c r="L16" s="10">
        <f t="shared" si="1"/>
        <v>1.9626525657404785</v>
      </c>
      <c r="M16" s="145" t="s">
        <v>282</v>
      </c>
      <c r="N16" s="35" t="s">
        <v>69</v>
      </c>
      <c r="O16" s="35" t="s">
        <v>54</v>
      </c>
      <c r="Q16" s="14" t="s">
        <v>70</v>
      </c>
      <c r="R16" s="14"/>
      <c r="S16" s="14"/>
      <c r="T16" s="14"/>
      <c r="U16" s="14"/>
      <c r="V16" s="14"/>
      <c r="W16" s="14"/>
      <c r="X16" s="14"/>
      <c r="Y16" s="14"/>
      <c r="Z16" s="14"/>
      <c r="AA16" s="14"/>
    </row>
    <row r="17" spans="1:27" ht="62.5">
      <c r="A17" s="150" t="s">
        <v>98</v>
      </c>
      <c r="B17" s="139" t="s">
        <v>41</v>
      </c>
      <c r="C17" s="140">
        <v>2.282040869239E-2</v>
      </c>
      <c r="D17" s="140">
        <v>1.8401068998657195E-2</v>
      </c>
      <c r="E17" s="142">
        <f t="shared" si="2"/>
        <v>1.2401675518990394</v>
      </c>
      <c r="F17" s="143">
        <v>78615833.856666669</v>
      </c>
      <c r="G17" s="143">
        <v>145705410.53395611</v>
      </c>
      <c r="H17" s="144">
        <f t="shared" si="0"/>
        <v>1.8533850419955853</v>
      </c>
      <c r="I17" s="151" t="s">
        <v>46</v>
      </c>
      <c r="J17" s="143">
        <f>F17*1.5</f>
        <v>117923750.785</v>
      </c>
      <c r="K17" s="136">
        <f t="shared" si="3"/>
        <v>117900000</v>
      </c>
      <c r="L17" s="10">
        <f t="shared" si="1"/>
        <v>1.499697888022872</v>
      </c>
      <c r="M17" s="149" t="s">
        <v>283</v>
      </c>
      <c r="N17" s="35" t="s">
        <v>65</v>
      </c>
      <c r="O17" s="35" t="s">
        <v>96</v>
      </c>
      <c r="Q17" s="14" t="s">
        <v>295</v>
      </c>
      <c r="R17" s="14"/>
      <c r="S17" s="14"/>
      <c r="T17" s="14"/>
      <c r="U17" s="14"/>
      <c r="V17" s="14"/>
      <c r="W17" s="14"/>
      <c r="X17" s="14"/>
      <c r="Y17" s="14"/>
      <c r="Z17" s="14"/>
      <c r="AA17" s="14"/>
    </row>
    <row r="18" spans="1:27" ht="25">
      <c r="A18" s="150" t="s">
        <v>92</v>
      </c>
      <c r="B18" s="139" t="s">
        <v>41</v>
      </c>
      <c r="C18" s="140">
        <v>2.5876486550253101E-2</v>
      </c>
      <c r="D18" s="140">
        <v>1.1016114863434933E-2</v>
      </c>
      <c r="E18" s="142">
        <f t="shared" si="2"/>
        <v>2.3489666612085922</v>
      </c>
      <c r="F18" s="143">
        <v>47064714.333333336</v>
      </c>
      <c r="G18" s="143">
        <v>130745879.15848877</v>
      </c>
      <c r="H18" s="144">
        <f t="shared" si="0"/>
        <v>2.778002182962124</v>
      </c>
      <c r="I18" s="151" t="s">
        <v>46</v>
      </c>
      <c r="J18" s="143">
        <f>100000000</f>
        <v>100000000</v>
      </c>
      <c r="K18" s="136">
        <f t="shared" si="3"/>
        <v>100000000</v>
      </c>
      <c r="L18" s="10">
        <f t="shared" si="1"/>
        <v>2.124734026679846</v>
      </c>
      <c r="M18" s="146"/>
      <c r="N18" s="35" t="s">
        <v>53</v>
      </c>
      <c r="Q18" s="14" t="s">
        <v>296</v>
      </c>
      <c r="R18" s="14"/>
      <c r="S18" s="14"/>
      <c r="T18" s="14"/>
      <c r="U18" s="14"/>
      <c r="V18" s="14"/>
      <c r="W18" s="14"/>
      <c r="X18" s="14"/>
      <c r="Y18" s="14"/>
      <c r="Z18" s="14"/>
      <c r="AA18" s="14"/>
    </row>
    <row r="19" spans="1:27" ht="50">
      <c r="A19" s="150" t="s">
        <v>110</v>
      </c>
      <c r="B19" s="139" t="s">
        <v>41</v>
      </c>
      <c r="C19" s="140">
        <v>1.5872644863944602E-2</v>
      </c>
      <c r="D19" s="140">
        <v>3.7766519501549389E-3</v>
      </c>
      <c r="E19" s="142">
        <f t="shared" si="2"/>
        <v>4.20283496425807</v>
      </c>
      <c r="F19" s="143">
        <v>16135184.443333333</v>
      </c>
      <c r="G19" s="143">
        <v>69767335.652386442</v>
      </c>
      <c r="H19" s="144">
        <f t="shared" si="0"/>
        <v>4.3239255118160491</v>
      </c>
      <c r="I19" s="146" t="s">
        <v>297</v>
      </c>
      <c r="J19" s="143">
        <f>G19</f>
        <v>69767335.652386442</v>
      </c>
      <c r="K19" s="136">
        <f t="shared" si="3"/>
        <v>69800000</v>
      </c>
      <c r="L19" s="10">
        <f t="shared" si="1"/>
        <v>4.3259499291834667</v>
      </c>
      <c r="M19" s="149" t="s">
        <v>298</v>
      </c>
      <c r="N19" s="35" t="s">
        <v>69</v>
      </c>
      <c r="O19" s="35" t="s">
        <v>54</v>
      </c>
      <c r="Q19" s="14" t="s">
        <v>55</v>
      </c>
      <c r="R19" s="14"/>
      <c r="S19" s="14"/>
      <c r="T19" s="14"/>
      <c r="U19" s="14"/>
      <c r="V19" s="14"/>
      <c r="W19" s="14"/>
      <c r="X19" s="14"/>
      <c r="Y19" s="14"/>
      <c r="Z19" s="14"/>
      <c r="AA19" s="14"/>
    </row>
    <row r="20" spans="1:27" ht="50">
      <c r="A20" s="150" t="s">
        <v>63</v>
      </c>
      <c r="B20" s="139" t="s">
        <v>41</v>
      </c>
      <c r="C20" s="140">
        <v>2.9660667383526601E-2</v>
      </c>
      <c r="D20" s="140">
        <v>4.0302604025837709E-3</v>
      </c>
      <c r="E20" s="142">
        <f t="shared" si="2"/>
        <v>7.3594915515909003</v>
      </c>
      <c r="F20" s="143">
        <v>17218688.883333333</v>
      </c>
      <c r="G20" s="143">
        <v>119777189.93812963</v>
      </c>
      <c r="H20" s="144">
        <f t="shared" si="0"/>
        <v>6.9562317287738926</v>
      </c>
      <c r="I20" s="151" t="s">
        <v>46</v>
      </c>
      <c r="J20" s="143">
        <f>F20*3</f>
        <v>51656066.649999999</v>
      </c>
      <c r="K20" s="136">
        <f t="shared" si="3"/>
        <v>51700000</v>
      </c>
      <c r="L20" s="10">
        <f t="shared" si="1"/>
        <v>3.0025514921779282</v>
      </c>
      <c r="M20" s="149" t="s">
        <v>299</v>
      </c>
      <c r="N20" s="35" t="s">
        <v>65</v>
      </c>
      <c r="O20" s="35" t="s">
        <v>66</v>
      </c>
      <c r="Q20" s="14" t="s">
        <v>55</v>
      </c>
      <c r="R20" s="14"/>
      <c r="S20" s="14"/>
      <c r="T20" s="14"/>
      <c r="U20" s="14"/>
      <c r="V20" s="14"/>
      <c r="W20" s="14"/>
      <c r="X20" s="14"/>
      <c r="Y20" s="14"/>
      <c r="Z20" s="14"/>
      <c r="AA20" s="14"/>
    </row>
    <row r="21" spans="1:27" ht="25">
      <c r="A21" s="138" t="s">
        <v>116</v>
      </c>
      <c r="B21" s="139" t="s">
        <v>41</v>
      </c>
      <c r="C21" s="140">
        <v>1.46597914512142E-2</v>
      </c>
      <c r="D21" s="140">
        <v>6.021942017590147E-3</v>
      </c>
      <c r="E21" s="142">
        <f t="shared" si="2"/>
        <v>2.4343959819594438</v>
      </c>
      <c r="F21" s="143">
        <v>25727852.723333333</v>
      </c>
      <c r="G21" s="143">
        <v>73304849.977190301</v>
      </c>
      <c r="H21" s="144">
        <f t="shared" si="0"/>
        <v>2.8492408894547196</v>
      </c>
      <c r="I21" s="151" t="s">
        <v>300</v>
      </c>
      <c r="J21" s="143">
        <v>50000000</v>
      </c>
      <c r="K21" s="136">
        <f t="shared" si="3"/>
        <v>50000000</v>
      </c>
      <c r="L21" s="10">
        <f t="shared" si="1"/>
        <v>1.9434190850546014</v>
      </c>
      <c r="M21" s="149" t="s">
        <v>301</v>
      </c>
      <c r="N21" s="35" t="s">
        <v>53</v>
      </c>
      <c r="O21" s="35" t="s">
        <v>75</v>
      </c>
      <c r="Q21" s="14" t="s">
        <v>43</v>
      </c>
      <c r="R21" s="14"/>
      <c r="S21" s="14"/>
      <c r="T21" s="14"/>
      <c r="U21" s="14"/>
      <c r="V21" s="14"/>
      <c r="W21" s="14"/>
      <c r="X21" s="14"/>
      <c r="Y21" s="14"/>
      <c r="Z21" s="14"/>
      <c r="AA21" s="14"/>
    </row>
    <row r="22" spans="1:27" ht="25">
      <c r="A22" s="138" t="s">
        <v>108</v>
      </c>
      <c r="B22" s="139" t="s">
        <v>41</v>
      </c>
      <c r="C22" s="140">
        <v>1.1727833160971301E-2</v>
      </c>
      <c r="D22" s="140">
        <v>5.3487843613809127E-3</v>
      </c>
      <c r="E22" s="142">
        <f t="shared" si="2"/>
        <v>2.1926165589415327</v>
      </c>
      <c r="F22" s="143">
        <v>34277829.950000003</v>
      </c>
      <c r="G22" s="143">
        <v>60503187.597333021</v>
      </c>
      <c r="H22" s="144">
        <f t="shared" si="0"/>
        <v>1.7650822028578568</v>
      </c>
      <c r="I22" s="151" t="s">
        <v>300</v>
      </c>
      <c r="J22" s="143">
        <v>50000000</v>
      </c>
      <c r="K22" s="136">
        <f t="shared" si="3"/>
        <v>50000000</v>
      </c>
      <c r="L22" s="10">
        <f t="shared" si="1"/>
        <v>1.4586687684994479</v>
      </c>
      <c r="M22" s="149" t="s">
        <v>301</v>
      </c>
      <c r="N22" s="35" t="s">
        <v>65</v>
      </c>
      <c r="O22" s="35" t="s">
        <v>96</v>
      </c>
      <c r="Q22" s="14" t="s">
        <v>55</v>
      </c>
      <c r="R22" s="14"/>
      <c r="S22" s="14"/>
      <c r="T22" s="14"/>
      <c r="U22" s="14"/>
      <c r="V22" s="14"/>
      <c r="W22" s="14"/>
      <c r="X22" s="14"/>
      <c r="Y22" s="14"/>
      <c r="Z22" s="14"/>
      <c r="AA22" s="14"/>
    </row>
    <row r="23" spans="1:27" ht="25">
      <c r="A23" s="150" t="s">
        <v>102</v>
      </c>
      <c r="B23" s="139" t="s">
        <v>41</v>
      </c>
      <c r="C23" s="140">
        <v>2.1071006912545098E-2</v>
      </c>
      <c r="D23" s="140">
        <v>4.5323203620027622E-3</v>
      </c>
      <c r="E23" s="142">
        <f t="shared" si="2"/>
        <v>4.6490550600077496</v>
      </c>
      <c r="F23" s="143">
        <v>19363665.48</v>
      </c>
      <c r="G23" s="143">
        <v>90932242.657734364</v>
      </c>
      <c r="H23" s="144">
        <f t="shared" si="0"/>
        <v>4.6960242497297244</v>
      </c>
      <c r="I23" s="151" t="s">
        <v>46</v>
      </c>
      <c r="J23" s="143">
        <v>45000000</v>
      </c>
      <c r="K23" s="136">
        <f t="shared" si="3"/>
        <v>45000000</v>
      </c>
      <c r="L23" s="10">
        <f t="shared" si="1"/>
        <v>2.3239401675513762</v>
      </c>
      <c r="M23" s="145" t="s">
        <v>302</v>
      </c>
      <c r="N23" s="35" t="s">
        <v>69</v>
      </c>
      <c r="O23" s="35" t="s">
        <v>54</v>
      </c>
      <c r="Q23" s="44" t="s">
        <v>55</v>
      </c>
      <c r="R23" s="14"/>
      <c r="S23" s="14"/>
      <c r="T23" s="14"/>
      <c r="U23" s="14"/>
      <c r="V23" s="14"/>
      <c r="W23" s="14"/>
      <c r="X23" s="14"/>
      <c r="Y23" s="14"/>
      <c r="Z23" s="14"/>
      <c r="AA23" s="14"/>
    </row>
    <row r="24" spans="1:27" ht="25">
      <c r="A24" s="150" t="s">
        <v>84</v>
      </c>
      <c r="B24" s="139" t="s">
        <v>41</v>
      </c>
      <c r="C24" s="140">
        <v>2.29670066069022E-2</v>
      </c>
      <c r="D24" s="140">
        <v>4.5875964137619719E-3</v>
      </c>
      <c r="E24" s="142">
        <f t="shared" si="2"/>
        <v>5.0063267418217681</v>
      </c>
      <c r="F24" s="143">
        <v>19599824.199999999</v>
      </c>
      <c r="G24" s="143">
        <v>97880537.015979081</v>
      </c>
      <c r="H24" s="144">
        <f t="shared" si="0"/>
        <v>4.9939497424665209</v>
      </c>
      <c r="I24" s="151" t="s">
        <v>46</v>
      </c>
      <c r="J24" s="143">
        <v>45000000</v>
      </c>
      <c r="K24" s="136">
        <f t="shared" si="3"/>
        <v>45000000</v>
      </c>
      <c r="L24" s="10">
        <f t="shared" si="1"/>
        <v>2.2959389605137379</v>
      </c>
      <c r="M24" s="146"/>
      <c r="N24" s="35" t="s">
        <v>53</v>
      </c>
      <c r="Q24" s="44" t="s">
        <v>55</v>
      </c>
      <c r="R24" s="14"/>
      <c r="S24" s="14"/>
      <c r="T24" s="14"/>
      <c r="U24" s="14"/>
      <c r="V24" s="14"/>
      <c r="W24" s="14"/>
      <c r="X24" s="14"/>
      <c r="Y24" s="14"/>
      <c r="Z24" s="14"/>
      <c r="AA24" s="14"/>
    </row>
    <row r="25" spans="1:27" ht="37.5">
      <c r="A25" s="150" t="s">
        <v>89</v>
      </c>
      <c r="B25" s="139" t="s">
        <v>41</v>
      </c>
      <c r="C25" s="140">
        <v>2.62664370028554E-2</v>
      </c>
      <c r="D25" s="140">
        <v>1.3639226255909302E-3</v>
      </c>
      <c r="E25" s="142">
        <f t="shared" si="2"/>
        <v>19.25801105577764</v>
      </c>
      <c r="F25" s="143">
        <v>5827156.8099999996</v>
      </c>
      <c r="G25" s="143">
        <v>98352472.533590376</v>
      </c>
      <c r="H25" s="144">
        <f t="shared" si="0"/>
        <v>16.878295151557865</v>
      </c>
      <c r="I25" s="146" t="s">
        <v>303</v>
      </c>
      <c r="J25" s="143">
        <v>40000000</v>
      </c>
      <c r="K25" s="136">
        <v>40000000</v>
      </c>
      <c r="L25" s="10">
        <f t="shared" si="1"/>
        <v>6.8644111192195636</v>
      </c>
      <c r="M25" s="151" t="s">
        <v>304</v>
      </c>
      <c r="N25" s="35" t="s">
        <v>69</v>
      </c>
      <c r="O25" s="35" t="s">
        <v>54</v>
      </c>
      <c r="P25" s="35" t="s">
        <v>305</v>
      </c>
      <c r="Q25" s="44" t="s">
        <v>55</v>
      </c>
      <c r="R25" s="14"/>
      <c r="S25" s="14"/>
      <c r="T25" s="14"/>
      <c r="U25" s="14"/>
      <c r="V25" s="14"/>
      <c r="W25" s="14"/>
      <c r="X25" s="14"/>
      <c r="Y25" s="14"/>
      <c r="Z25" s="14"/>
      <c r="AA25" s="14"/>
    </row>
    <row r="26" spans="1:27" ht="100">
      <c r="A26" s="150" t="s">
        <v>103</v>
      </c>
      <c r="B26" s="139" t="s">
        <v>41</v>
      </c>
      <c r="C26" s="140">
        <v>1.9546388601618898E-2</v>
      </c>
      <c r="D26" s="140">
        <v>2.9820152905244953E-3</v>
      </c>
      <c r="E26" s="142">
        <f t="shared" si="2"/>
        <v>6.5547580066837812</v>
      </c>
      <c r="F26" s="143">
        <v>12740217.356666667</v>
      </c>
      <c r="G26" s="143">
        <v>80074457.404335454</v>
      </c>
      <c r="H26" s="144">
        <f t="shared" si="0"/>
        <v>6.2851720000235556</v>
      </c>
      <c r="I26" s="151" t="s">
        <v>306</v>
      </c>
      <c r="J26" s="143">
        <v>40000000</v>
      </c>
      <c r="K26" s="136">
        <v>40000000</v>
      </c>
      <c r="L26" s="10">
        <f t="shared" si="1"/>
        <v>3.1396638597432487</v>
      </c>
      <c r="M26" s="151" t="s">
        <v>307</v>
      </c>
      <c r="N26" s="35" t="s">
        <v>50</v>
      </c>
      <c r="O26" s="35"/>
      <c r="P26" s="35" t="s">
        <v>308</v>
      </c>
      <c r="Q26" s="14" t="s">
        <v>104</v>
      </c>
      <c r="R26" s="14"/>
      <c r="S26" s="14"/>
      <c r="T26" s="14"/>
      <c r="U26" s="14"/>
      <c r="V26" s="14"/>
      <c r="W26" s="14"/>
      <c r="X26" s="14"/>
      <c r="Y26" s="14"/>
      <c r="Z26" s="14"/>
      <c r="AA26" s="14"/>
    </row>
    <row r="27" spans="1:27" ht="62.5">
      <c r="A27" s="138" t="s">
        <v>125</v>
      </c>
      <c r="B27" s="139" t="s">
        <v>41</v>
      </c>
      <c r="C27" s="140">
        <v>1.0652781787882299E-2</v>
      </c>
      <c r="D27" s="140">
        <v>4.9805359504130403E-3</v>
      </c>
      <c r="E27" s="142">
        <f t="shared" si="2"/>
        <v>2.1388826210558434</v>
      </c>
      <c r="F27" s="143">
        <v>21278600</v>
      </c>
      <c r="G27" s="143">
        <v>55384260.945132986</v>
      </c>
      <c r="H27" s="144">
        <f t="shared" si="0"/>
        <v>2.602815079240786</v>
      </c>
      <c r="I27" s="151" t="s">
        <v>300</v>
      </c>
      <c r="J27" s="143">
        <v>30000000</v>
      </c>
      <c r="K27" s="136">
        <f>ROUND(J27,-5)</f>
        <v>30000000</v>
      </c>
      <c r="L27" s="10">
        <f t="shared" si="1"/>
        <v>1.4098671905106539</v>
      </c>
      <c r="M27" s="146"/>
      <c r="N27" s="35" t="s">
        <v>81</v>
      </c>
      <c r="Q27" s="14" t="s">
        <v>126</v>
      </c>
      <c r="R27" s="14"/>
      <c r="S27" s="14"/>
      <c r="T27" s="14"/>
      <c r="U27" s="14"/>
      <c r="V27" s="14"/>
      <c r="W27" s="14"/>
      <c r="X27" s="14"/>
      <c r="Y27" s="14"/>
      <c r="Z27" s="14"/>
      <c r="AA27" s="14"/>
    </row>
    <row r="28" spans="1:27" ht="25">
      <c r="A28" s="150" t="s">
        <v>122</v>
      </c>
      <c r="B28" s="139" t="s">
        <v>41</v>
      </c>
      <c r="C28" s="140">
        <v>1.36824720211332E-2</v>
      </c>
      <c r="D28" s="140">
        <v>2.1689504099133304E-4</v>
      </c>
      <c r="E28" s="142">
        <f t="shared" si="2"/>
        <v>63.083378755902224</v>
      </c>
      <c r="F28" s="143">
        <v>926651.84333333338</v>
      </c>
      <c r="G28" s="143">
        <v>49505315.364719473</v>
      </c>
      <c r="H28" s="144">
        <f t="shared" si="0"/>
        <v>53.423856781679675</v>
      </c>
      <c r="I28" s="151" t="s">
        <v>309</v>
      </c>
      <c r="J28" s="143">
        <v>25000000</v>
      </c>
      <c r="K28" s="136">
        <f>ROUND(J28,-5)</f>
        <v>25000000</v>
      </c>
      <c r="L28" s="10">
        <f t="shared" si="1"/>
        <v>26.978848830722121</v>
      </c>
      <c r="M28" s="146"/>
      <c r="N28" s="35" t="s">
        <v>50</v>
      </c>
      <c r="Q28" s="12" t="s">
        <v>310</v>
      </c>
      <c r="R28" s="14"/>
      <c r="S28" s="14"/>
      <c r="T28" s="14"/>
      <c r="U28" s="14"/>
      <c r="V28" s="14"/>
      <c r="W28" s="14"/>
      <c r="X28" s="14"/>
      <c r="Y28" s="14"/>
      <c r="Z28" s="14"/>
      <c r="AA28" s="14"/>
    </row>
    <row r="29" spans="1:27" ht="25">
      <c r="A29" s="138" t="s">
        <v>105</v>
      </c>
      <c r="B29" s="139" t="s">
        <v>41</v>
      </c>
      <c r="C29" s="140">
        <v>1.4778047102253999E-2</v>
      </c>
      <c r="D29" s="140">
        <v>2.5224175634461251E-3</v>
      </c>
      <c r="E29" s="142">
        <f t="shared" si="2"/>
        <v>5.8586838739198441</v>
      </c>
      <c r="F29" s="143">
        <v>16164981.510000002</v>
      </c>
      <c r="G29" s="143">
        <v>61477820.681205601</v>
      </c>
      <c r="H29" s="144">
        <f t="shared" si="0"/>
        <v>3.8031482215537404</v>
      </c>
      <c r="I29" s="151" t="s">
        <v>300</v>
      </c>
      <c r="J29" s="143">
        <v>20000000</v>
      </c>
      <c r="K29" s="136">
        <f>ROUND(J29,-5)</f>
        <v>20000000</v>
      </c>
      <c r="L29" s="10">
        <f t="shared" si="1"/>
        <v>1.2372423678695565</v>
      </c>
      <c r="M29" s="146"/>
      <c r="N29" s="35" t="s">
        <v>81</v>
      </c>
      <c r="Q29" s="14" t="s">
        <v>107</v>
      </c>
      <c r="R29" s="14"/>
      <c r="S29" s="14"/>
      <c r="T29" s="14"/>
      <c r="U29" s="14"/>
      <c r="V29" s="14"/>
      <c r="W29" s="14"/>
      <c r="X29" s="14"/>
      <c r="Y29" s="14"/>
      <c r="Z29" s="14"/>
      <c r="AA29" s="14"/>
    </row>
    <row r="30" spans="1:27" ht="25">
      <c r="A30" s="138" t="s">
        <v>114</v>
      </c>
      <c r="B30" s="139" t="s">
        <v>41</v>
      </c>
      <c r="C30" s="140">
        <v>1.5637110881295099E-2</v>
      </c>
      <c r="D30" s="140">
        <v>1.6079452600475143E-3</v>
      </c>
      <c r="E30" s="142">
        <f t="shared" si="2"/>
        <v>9.7249025012412584</v>
      </c>
      <c r="F30" s="143">
        <v>6869707.2666666666</v>
      </c>
      <c r="G30" s="143">
        <v>61337731.520166077</v>
      </c>
      <c r="H30" s="144">
        <f t="shared" si="0"/>
        <v>8.9287256558645911</v>
      </c>
      <c r="I30" s="151" t="s">
        <v>300</v>
      </c>
      <c r="J30" s="143">
        <v>20000000</v>
      </c>
      <c r="K30" s="136">
        <f>ROUND(J30,-5)</f>
        <v>20000000</v>
      </c>
      <c r="L30" s="10">
        <f t="shared" si="1"/>
        <v>2.9113322043639918</v>
      </c>
      <c r="M30" s="146"/>
      <c r="N30" s="35" t="s">
        <v>50</v>
      </c>
      <c r="Q30" s="14" t="s">
        <v>55</v>
      </c>
      <c r="R30" s="14"/>
      <c r="S30" s="14"/>
      <c r="T30" s="14"/>
      <c r="U30" s="14"/>
      <c r="V30" s="14"/>
      <c r="W30" s="14"/>
      <c r="X30" s="14"/>
      <c r="Y30" s="14"/>
      <c r="Z30" s="14"/>
      <c r="AA30" s="14"/>
    </row>
    <row r="31" spans="1:27" ht="75">
      <c r="A31" s="150" t="s">
        <v>87</v>
      </c>
      <c r="B31" s="139" t="s">
        <v>41</v>
      </c>
      <c r="C31" s="140">
        <v>2.2221311881750399E-2</v>
      </c>
      <c r="D31" s="140">
        <v>1.4659124193188819E-3</v>
      </c>
      <c r="E31" s="142">
        <f t="shared" si="2"/>
        <v>15.158689965990776</v>
      </c>
      <c r="F31" s="143">
        <v>6262893.0533333337</v>
      </c>
      <c r="G31" s="143">
        <v>84297976.07712014</v>
      </c>
      <c r="H31" s="144">
        <f t="shared" si="0"/>
        <v>13.459909878590976</v>
      </c>
      <c r="I31" s="151" t="s">
        <v>306</v>
      </c>
      <c r="J31" s="143">
        <v>15000000</v>
      </c>
      <c r="K31" s="136">
        <v>15000000</v>
      </c>
      <c r="L31" s="10">
        <f t="shared" si="1"/>
        <v>2.395059259716477</v>
      </c>
      <c r="M31" s="151" t="s">
        <v>311</v>
      </c>
      <c r="N31" s="35" t="s">
        <v>81</v>
      </c>
      <c r="O31" s="35"/>
      <c r="P31" s="35" t="s">
        <v>312</v>
      </c>
      <c r="Q31" s="14" t="s">
        <v>313</v>
      </c>
      <c r="R31" s="14"/>
      <c r="S31" s="14"/>
      <c r="T31" s="14"/>
      <c r="U31" s="14"/>
      <c r="V31" s="14"/>
      <c r="W31" s="14"/>
      <c r="X31" s="14"/>
      <c r="Y31" s="14"/>
      <c r="Z31" s="14"/>
      <c r="AA31" s="14"/>
    </row>
    <row r="32" spans="1:27" ht="187.5">
      <c r="A32" s="138" t="s">
        <v>137</v>
      </c>
      <c r="B32" s="139" t="s">
        <v>41</v>
      </c>
      <c r="C32" s="140">
        <v>4.8865971504047203E-3</v>
      </c>
      <c r="D32" s="140">
        <v>2.0978259319593762E-3</v>
      </c>
      <c r="E32" s="142">
        <f t="shared" si="2"/>
        <v>2.3293625443177848</v>
      </c>
      <c r="F32" s="143">
        <v>8962649.666666666</v>
      </c>
      <c r="G32" s="143">
        <v>24751741.733732749</v>
      </c>
      <c r="H32" s="144">
        <f t="shared" si="0"/>
        <v>2.7616544944055885</v>
      </c>
      <c r="I32" s="151" t="s">
        <v>300</v>
      </c>
      <c r="J32" s="143">
        <v>15000000</v>
      </c>
      <c r="K32" s="136">
        <f>ROUND(J32,-5)</f>
        <v>15000000</v>
      </c>
      <c r="L32" s="10">
        <f t="shared" si="1"/>
        <v>1.6736122193626595</v>
      </c>
      <c r="M32" s="146"/>
      <c r="N32" s="35" t="s">
        <v>81</v>
      </c>
      <c r="Q32" s="14" t="s">
        <v>138</v>
      </c>
      <c r="R32" s="14"/>
      <c r="S32" s="14"/>
      <c r="T32" s="14"/>
      <c r="U32" s="14"/>
      <c r="V32" s="14"/>
      <c r="W32" s="14"/>
      <c r="X32" s="14"/>
      <c r="Y32" s="14"/>
      <c r="Z32" s="14"/>
      <c r="AA32" s="14"/>
    </row>
    <row r="33" spans="1:27" ht="25">
      <c r="A33" s="138" t="s">
        <v>121</v>
      </c>
      <c r="B33" s="139" t="s">
        <v>41</v>
      </c>
      <c r="C33" s="140">
        <v>7.8185554406475493E-3</v>
      </c>
      <c r="D33" s="140">
        <v>1.5271860769134886E-3</v>
      </c>
      <c r="E33" s="142">
        <f t="shared" si="2"/>
        <v>5.1195827141439105</v>
      </c>
      <c r="F33" s="143">
        <v>6524675.6533333333</v>
      </c>
      <c r="G33" s="143">
        <v>33200112.824197102</v>
      </c>
      <c r="H33" s="144">
        <f t="shared" si="0"/>
        <v>5.0883928317932234</v>
      </c>
      <c r="I33" s="151" t="s">
        <v>300</v>
      </c>
      <c r="J33" s="143">
        <v>15000000</v>
      </c>
      <c r="K33" s="136">
        <f>ROUND(J33,-5)</f>
        <v>15000000</v>
      </c>
      <c r="L33" s="10">
        <f t="shared" si="1"/>
        <v>2.2989648523504433</v>
      </c>
      <c r="M33" s="146"/>
      <c r="N33" s="35" t="s">
        <v>50</v>
      </c>
      <c r="Q33" s="14" t="s">
        <v>55</v>
      </c>
      <c r="R33" s="14"/>
      <c r="S33" s="14"/>
      <c r="T33" s="14"/>
      <c r="U33" s="14"/>
      <c r="V33" s="14"/>
      <c r="W33" s="14"/>
      <c r="X33" s="14"/>
      <c r="Y33" s="14"/>
      <c r="Z33" s="14"/>
      <c r="AA33" s="14"/>
    </row>
    <row r="34" spans="1:27" ht="250">
      <c r="A34" s="150" t="s">
        <v>132</v>
      </c>
      <c r="B34" s="139" t="s">
        <v>41</v>
      </c>
      <c r="C34" s="140">
        <v>6.8412360105666098E-3</v>
      </c>
      <c r="D34" s="140">
        <v>3.8367224350414261E-6</v>
      </c>
      <c r="E34" s="142">
        <f t="shared" si="2"/>
        <v>1783.0938063396143</v>
      </c>
      <c r="F34" s="143">
        <v>16391.826666666668</v>
      </c>
      <c r="G34" s="143">
        <v>24386519.889147546</v>
      </c>
      <c r="H34" s="144">
        <f t="shared" si="0"/>
        <v>1487.7243631875608</v>
      </c>
      <c r="I34" s="151" t="s">
        <v>314</v>
      </c>
      <c r="J34" s="143">
        <v>10000000</v>
      </c>
      <c r="K34" s="136">
        <f>ROUND(J34,-5)</f>
        <v>10000000</v>
      </c>
      <c r="L34" s="10">
        <f t="shared" si="1"/>
        <v>610.06013566110585</v>
      </c>
      <c r="M34" s="151" t="s">
        <v>315</v>
      </c>
      <c r="N34" s="35" t="s">
        <v>65</v>
      </c>
      <c r="O34" s="35" t="s">
        <v>75</v>
      </c>
      <c r="Q34" s="14" t="s">
        <v>316</v>
      </c>
      <c r="R34" s="14"/>
      <c r="S34" s="14"/>
      <c r="T34" s="14"/>
      <c r="U34" s="14"/>
      <c r="V34" s="14"/>
      <c r="W34" s="14"/>
      <c r="X34" s="14"/>
      <c r="Y34" s="14"/>
      <c r="Z34" s="14"/>
      <c r="AA34" s="14"/>
    </row>
    <row r="35" spans="1:27" ht="62.5">
      <c r="A35" s="138" t="s">
        <v>127</v>
      </c>
      <c r="B35" s="139" t="s">
        <v>41</v>
      </c>
      <c r="C35" s="140">
        <v>9.7731943008094405E-3</v>
      </c>
      <c r="D35" s="140">
        <v>1.6379396479398255E-4</v>
      </c>
      <c r="E35" s="142">
        <f t="shared" si="2"/>
        <v>59.667609323103015</v>
      </c>
      <c r="F35" s="143">
        <v>2099356.15</v>
      </c>
      <c r="G35" s="143">
        <v>35391980.820528805</v>
      </c>
      <c r="H35" s="144">
        <f t="shared" si="0"/>
        <v>16.85849293390681</v>
      </c>
      <c r="I35" s="151" t="s">
        <v>300</v>
      </c>
      <c r="J35" s="143">
        <v>5000000</v>
      </c>
      <c r="K35" s="136">
        <v>5000000</v>
      </c>
      <c r="L35" s="10">
        <f t="shared" si="1"/>
        <v>2.3816825934942005</v>
      </c>
      <c r="M35" s="146" t="s">
        <v>317</v>
      </c>
      <c r="N35" s="35" t="s">
        <v>69</v>
      </c>
      <c r="O35" s="35" t="s">
        <v>54</v>
      </c>
      <c r="P35" s="35" t="s">
        <v>318</v>
      </c>
      <c r="Q35" s="44" t="s">
        <v>55</v>
      </c>
      <c r="R35" s="14"/>
      <c r="S35" s="14"/>
      <c r="T35" s="14"/>
      <c r="U35" s="14"/>
      <c r="V35" s="14"/>
      <c r="W35" s="14"/>
      <c r="X35" s="14"/>
      <c r="Y35" s="14"/>
      <c r="Z35" s="14"/>
      <c r="AA35" s="14"/>
    </row>
    <row r="36" spans="1:27" ht="37.5">
      <c r="A36" s="138" t="s">
        <v>119</v>
      </c>
      <c r="B36" s="139" t="s">
        <v>41</v>
      </c>
      <c r="C36" s="140">
        <v>1.50995851947506E-2</v>
      </c>
      <c r="D36" s="140">
        <v>3.3028493695323247E-4</v>
      </c>
      <c r="E36" s="142">
        <f t="shared" si="2"/>
        <v>45.716844776631952</v>
      </c>
      <c r="F36" s="143">
        <v>1411093.33</v>
      </c>
      <c r="G36" s="143">
        <v>54950891.782429852</v>
      </c>
      <c r="H36" s="144">
        <f t="shared" si="0"/>
        <v>38.942067554404673</v>
      </c>
      <c r="I36" s="151" t="s">
        <v>300</v>
      </c>
      <c r="J36" s="143">
        <v>2500000</v>
      </c>
      <c r="K36" s="136">
        <v>2500000</v>
      </c>
      <c r="L36" s="10">
        <f t="shared" si="1"/>
        <v>1.7716758678180413</v>
      </c>
      <c r="M36" s="151" t="s">
        <v>319</v>
      </c>
      <c r="N36" s="35" t="s">
        <v>69</v>
      </c>
      <c r="O36" s="35" t="s">
        <v>54</v>
      </c>
      <c r="Q36" s="44" t="s">
        <v>55</v>
      </c>
      <c r="R36" s="14"/>
      <c r="S36" s="14"/>
      <c r="T36" s="14"/>
      <c r="U36" s="14"/>
      <c r="V36" s="14"/>
      <c r="W36" s="14"/>
      <c r="X36" s="14"/>
      <c r="Y36" s="14"/>
      <c r="Z36" s="14"/>
      <c r="AA36" s="14"/>
    </row>
    <row r="37" spans="1:27" ht="25">
      <c r="A37" s="138" t="s">
        <v>184</v>
      </c>
      <c r="B37" s="139" t="s">
        <v>41</v>
      </c>
      <c r="C37" s="140">
        <v>1.6321234482351801E-2</v>
      </c>
      <c r="D37" s="140">
        <v>0</v>
      </c>
      <c r="E37" s="142" t="str">
        <f t="shared" si="2"/>
        <v>-</v>
      </c>
      <c r="F37" s="143" t="s">
        <v>59</v>
      </c>
      <c r="G37" s="143">
        <v>58147232.246062271</v>
      </c>
      <c r="H37" s="144" t="e">
        <f t="shared" si="0"/>
        <v>#VALUE!</v>
      </c>
      <c r="I37" s="151" t="s">
        <v>300</v>
      </c>
      <c r="J37" s="143">
        <v>0</v>
      </c>
      <c r="K37" s="152">
        <f>ROUND(J37,-5)</f>
        <v>0</v>
      </c>
      <c r="L37" s="10" t="e">
        <f t="shared" si="1"/>
        <v>#VALUE!</v>
      </c>
      <c r="M37" s="146"/>
      <c r="N37" s="35" t="s">
        <v>53</v>
      </c>
      <c r="Q37" s="14"/>
      <c r="R37" s="14"/>
      <c r="S37" s="14"/>
      <c r="T37" s="14"/>
      <c r="U37" s="14"/>
      <c r="V37" s="14"/>
      <c r="W37" s="14"/>
      <c r="X37" s="14"/>
      <c r="Y37" s="14"/>
      <c r="Z37" s="14"/>
      <c r="AA37" s="14"/>
    </row>
    <row r="38" spans="1:27" ht="50">
      <c r="A38" s="138" t="s">
        <v>188</v>
      </c>
      <c r="B38" s="139" t="s">
        <v>41</v>
      </c>
      <c r="C38" s="140">
        <v>9.7731943008094405E-3</v>
      </c>
      <c r="D38" s="140">
        <v>3.6693298391799785E-6</v>
      </c>
      <c r="E38" s="142">
        <f t="shared" si="2"/>
        <v>2663.4820877791549</v>
      </c>
      <c r="F38" s="143">
        <v>47030</v>
      </c>
      <c r="G38" s="143">
        <v>34831544.598186992</v>
      </c>
      <c r="H38" s="144">
        <f t="shared" si="0"/>
        <v>740.62395488383993</v>
      </c>
      <c r="I38" s="151" t="s">
        <v>300</v>
      </c>
      <c r="J38" s="143">
        <v>0</v>
      </c>
      <c r="K38" s="136">
        <f>ROUND(J38,-5)</f>
        <v>0</v>
      </c>
      <c r="L38" s="10">
        <f t="shared" si="1"/>
        <v>0</v>
      </c>
      <c r="M38" s="146" t="s">
        <v>320</v>
      </c>
      <c r="N38" s="35" t="s">
        <v>65</v>
      </c>
      <c r="O38" s="35" t="s">
        <v>321</v>
      </c>
      <c r="Q38" s="14"/>
      <c r="R38" s="14"/>
      <c r="S38" s="14"/>
      <c r="T38" s="14"/>
      <c r="U38" s="14"/>
      <c r="V38" s="14"/>
      <c r="W38" s="14"/>
      <c r="X38" s="14"/>
      <c r="Y38" s="14"/>
      <c r="Z38" s="14"/>
      <c r="AA38" s="14"/>
    </row>
    <row r="39" spans="1:27" ht="200">
      <c r="A39" s="153" t="s">
        <v>124</v>
      </c>
      <c r="B39" s="154" t="s">
        <v>41</v>
      </c>
      <c r="C39" s="140"/>
      <c r="D39" s="155"/>
      <c r="E39" s="156"/>
      <c r="F39" s="157"/>
      <c r="G39" s="157"/>
      <c r="H39" s="158"/>
      <c r="I39" s="159" t="s">
        <v>300</v>
      </c>
      <c r="J39" s="157">
        <v>2000000</v>
      </c>
      <c r="K39" s="152"/>
      <c r="L39" s="10" t="e">
        <f t="shared" si="1"/>
        <v>#DIV/0!</v>
      </c>
      <c r="M39" s="151" t="s">
        <v>322</v>
      </c>
      <c r="N39" s="35" t="s">
        <v>50</v>
      </c>
      <c r="O39" s="35"/>
      <c r="P39" s="35" t="s">
        <v>323</v>
      </c>
      <c r="Q39" s="14" t="s">
        <v>55</v>
      </c>
      <c r="R39" s="14"/>
      <c r="S39" s="14"/>
      <c r="T39" s="14"/>
      <c r="U39" s="14"/>
      <c r="V39" s="14"/>
      <c r="W39" s="14"/>
      <c r="X39" s="14"/>
      <c r="Y39" s="14"/>
      <c r="Z39" s="14"/>
      <c r="AA39" s="14"/>
    </row>
    <row r="40" spans="1:27" ht="12.5">
      <c r="A40" s="146"/>
      <c r="B40" s="139"/>
      <c r="C40" s="143"/>
      <c r="D40" s="144"/>
      <c r="E40" s="160"/>
      <c r="F40" s="146"/>
      <c r="G40" s="144"/>
      <c r="H40" s="146"/>
      <c r="I40" s="146"/>
      <c r="J40" s="143"/>
      <c r="K40" s="161"/>
      <c r="L40" s="10"/>
      <c r="M40" s="146"/>
      <c r="N40" s="35"/>
      <c r="Q40" s="14"/>
      <c r="R40" s="14"/>
      <c r="S40" s="14"/>
      <c r="T40" s="14"/>
      <c r="U40" s="14"/>
      <c r="V40" s="14"/>
      <c r="W40" s="14"/>
      <c r="X40" s="14"/>
      <c r="Y40" s="14"/>
      <c r="Z40" s="14"/>
      <c r="AA40" s="14"/>
    </row>
    <row r="41" spans="1:27" ht="12.5">
      <c r="A41" s="146"/>
      <c r="B41" s="139"/>
      <c r="C41" s="143"/>
      <c r="D41" s="144"/>
      <c r="E41" s="160"/>
      <c r="F41" s="146"/>
      <c r="G41" s="144"/>
      <c r="H41" s="146"/>
      <c r="I41" s="146"/>
      <c r="J41" s="143"/>
      <c r="K41" s="161"/>
      <c r="L41" s="10"/>
      <c r="M41" s="146"/>
      <c r="N41" s="35"/>
      <c r="Q41" s="14"/>
      <c r="R41" s="14"/>
      <c r="S41" s="14"/>
      <c r="T41" s="14"/>
      <c r="U41" s="14"/>
      <c r="V41" s="14"/>
      <c r="W41" s="14"/>
      <c r="X41" s="14"/>
      <c r="Y41" s="14"/>
      <c r="Z41" s="14"/>
      <c r="AA41" s="14"/>
    </row>
    <row r="42" spans="1:27" ht="12.5">
      <c r="A42" s="146"/>
      <c r="B42" s="139"/>
      <c r="C42" s="143"/>
      <c r="D42" s="144"/>
      <c r="E42" s="160"/>
      <c r="F42" s="146"/>
      <c r="G42" s="144"/>
      <c r="H42" s="146"/>
      <c r="I42" s="146"/>
      <c r="J42" s="143"/>
      <c r="K42" s="161"/>
      <c r="L42" s="10"/>
      <c r="M42" s="146"/>
      <c r="N42" s="35"/>
      <c r="Q42" s="14"/>
      <c r="R42" s="14"/>
      <c r="S42" s="14"/>
      <c r="T42" s="14"/>
      <c r="U42" s="14"/>
      <c r="V42" s="14"/>
      <c r="W42" s="14"/>
      <c r="X42" s="14"/>
      <c r="Y42" s="14"/>
      <c r="Z42" s="14"/>
      <c r="AA42" s="14"/>
    </row>
    <row r="43" spans="1:27" ht="12.5">
      <c r="A43" s="146"/>
      <c r="B43" s="139"/>
      <c r="C43" s="143"/>
      <c r="D43" s="144"/>
      <c r="E43" s="160"/>
      <c r="F43" s="146"/>
      <c r="G43" s="144"/>
      <c r="H43" s="146"/>
      <c r="I43" s="146"/>
      <c r="J43" s="143"/>
      <c r="K43" s="161"/>
      <c r="L43" s="10"/>
      <c r="M43" s="146"/>
      <c r="N43" s="35"/>
      <c r="Q43" s="14"/>
      <c r="R43" s="14"/>
      <c r="S43" s="14"/>
      <c r="T43" s="14"/>
      <c r="U43" s="14"/>
      <c r="V43" s="14"/>
      <c r="W43" s="14"/>
      <c r="X43" s="14"/>
      <c r="Y43" s="14"/>
      <c r="Z43" s="14"/>
      <c r="AA43" s="14"/>
    </row>
    <row r="44" spans="1:27" ht="12.5">
      <c r="A44" s="146"/>
      <c r="B44" s="139"/>
      <c r="C44" s="143"/>
      <c r="D44" s="144"/>
      <c r="E44" s="160"/>
      <c r="F44" s="146"/>
      <c r="G44" s="144"/>
      <c r="H44" s="146"/>
      <c r="I44" s="146"/>
      <c r="J44" s="143"/>
      <c r="K44" s="161"/>
      <c r="L44" s="10"/>
      <c r="M44" s="146"/>
      <c r="N44" s="35"/>
      <c r="Q44" s="14"/>
      <c r="R44" s="14"/>
      <c r="S44" s="14"/>
      <c r="T44" s="14"/>
      <c r="U44" s="14"/>
      <c r="V44" s="14"/>
      <c r="W44" s="14"/>
      <c r="X44" s="14"/>
      <c r="Y44" s="14"/>
      <c r="Z44" s="14"/>
      <c r="AA44" s="14"/>
    </row>
    <row r="45" spans="1:27" ht="12.5">
      <c r="A45" s="135" t="s">
        <v>101</v>
      </c>
      <c r="B45" s="130"/>
      <c r="C45" s="131">
        <f>SUM(C46:C53)</f>
        <v>3.9893201816474003E-2</v>
      </c>
      <c r="D45" s="131">
        <f>SUM(D46:D53)</f>
        <v>5.9852978773732676E-2</v>
      </c>
      <c r="E45" s="132">
        <f>SUM(E46:E53)</f>
        <v>291812438.11000001</v>
      </c>
      <c r="F45" s="133">
        <f>SUM(F46:F53)</f>
        <v>252312429.09887668</v>
      </c>
      <c r="G45" s="134"/>
      <c r="H45" s="135"/>
      <c r="I45" s="135"/>
      <c r="J45" s="133"/>
      <c r="K45" s="162"/>
      <c r="L45" s="163"/>
      <c r="M45" s="135"/>
      <c r="N45" s="25"/>
      <c r="Q45" s="34"/>
      <c r="R45" s="34"/>
      <c r="S45" s="34"/>
      <c r="T45" s="34"/>
      <c r="U45" s="34"/>
      <c r="V45" s="34"/>
      <c r="W45" s="34"/>
      <c r="X45" s="34"/>
      <c r="Y45" s="34"/>
      <c r="Z45" s="34"/>
      <c r="AA45" s="34"/>
    </row>
    <row r="46" spans="1:27" ht="12.5">
      <c r="A46" s="138" t="s">
        <v>139</v>
      </c>
      <c r="B46" s="139" t="s">
        <v>101</v>
      </c>
      <c r="C46" s="140">
        <v>4.3979374353642501E-3</v>
      </c>
      <c r="D46" s="140">
        <v>2.3170186295870414E-2</v>
      </c>
      <c r="E46" s="160">
        <v>98991179.066666678</v>
      </c>
      <c r="F46" s="143">
        <v>96764067.910233885</v>
      </c>
      <c r="G46" s="144"/>
      <c r="H46" s="146"/>
      <c r="I46" s="146"/>
      <c r="J46" s="143"/>
      <c r="K46" s="161"/>
      <c r="L46" s="10"/>
      <c r="M46" s="146"/>
      <c r="N46" s="35" t="s">
        <v>324</v>
      </c>
      <c r="Q46" s="14"/>
      <c r="R46" s="14"/>
      <c r="S46" s="14"/>
      <c r="T46" s="14"/>
      <c r="U46" s="14"/>
      <c r="V46" s="14"/>
      <c r="W46" s="14"/>
      <c r="X46" s="14"/>
      <c r="Y46" s="14"/>
      <c r="Z46" s="14"/>
      <c r="AA46" s="14"/>
    </row>
    <row r="47" spans="1:27" ht="12.5">
      <c r="A47" s="138" t="s">
        <v>146</v>
      </c>
      <c r="B47" s="139" t="s">
        <v>101</v>
      </c>
      <c r="C47" s="140">
        <v>2.7364944042266399E-3</v>
      </c>
      <c r="D47" s="140">
        <v>2.0076803138727072E-2</v>
      </c>
      <c r="E47" s="160">
        <v>85775159.043333337</v>
      </c>
      <c r="F47" s="143">
        <v>80018047.529794723</v>
      </c>
      <c r="G47" s="144"/>
      <c r="H47" s="146"/>
      <c r="I47" s="146"/>
      <c r="J47" s="143"/>
      <c r="K47" s="161"/>
      <c r="L47" s="10"/>
      <c r="M47" s="146"/>
      <c r="N47" s="35" t="s">
        <v>69</v>
      </c>
      <c r="Q47" s="14"/>
      <c r="R47" s="14"/>
      <c r="S47" s="14"/>
      <c r="T47" s="14"/>
      <c r="U47" s="14"/>
      <c r="V47" s="14"/>
      <c r="W47" s="14"/>
      <c r="X47" s="14"/>
      <c r="Y47" s="14"/>
      <c r="Z47" s="14"/>
      <c r="AA47" s="14"/>
    </row>
    <row r="48" spans="1:27" ht="12.5">
      <c r="A48" s="138" t="s">
        <v>148</v>
      </c>
      <c r="B48" s="139" t="s">
        <v>101</v>
      </c>
      <c r="C48" s="140">
        <v>4.8865971504047205E-4</v>
      </c>
      <c r="D48" s="140">
        <v>1.6229969009813005E-2</v>
      </c>
      <c r="E48" s="160">
        <v>104010197.5</v>
      </c>
      <c r="F48" s="143">
        <v>58545826.631533004</v>
      </c>
      <c r="G48" s="144"/>
      <c r="H48" s="146"/>
      <c r="I48" s="146"/>
      <c r="J48" s="143"/>
      <c r="K48" s="161"/>
      <c r="L48" s="10"/>
      <c r="M48" s="146"/>
      <c r="N48" s="35" t="s">
        <v>69</v>
      </c>
      <c r="Q48" s="14"/>
      <c r="R48" s="14"/>
      <c r="S48" s="14"/>
      <c r="T48" s="14"/>
      <c r="U48" s="14"/>
      <c r="V48" s="14"/>
      <c r="W48" s="14"/>
      <c r="X48" s="14"/>
      <c r="Y48" s="14"/>
      <c r="Z48" s="14"/>
      <c r="AA48" s="14"/>
    </row>
    <row r="49" spans="1:27" ht="12.5">
      <c r="A49" s="138" t="s">
        <v>142</v>
      </c>
      <c r="B49" s="139" t="s">
        <v>101</v>
      </c>
      <c r="C49" s="140">
        <v>4.3979374353642501E-3</v>
      </c>
      <c r="D49" s="140">
        <v>2.7831207552333207E-4</v>
      </c>
      <c r="E49" s="160">
        <v>1783570.5</v>
      </c>
      <c r="F49" s="143">
        <v>16642508.139019098</v>
      </c>
      <c r="G49" s="144"/>
      <c r="H49" s="146"/>
      <c r="I49" s="146"/>
      <c r="J49" s="143"/>
      <c r="K49" s="161"/>
      <c r="L49" s="10"/>
      <c r="M49" s="146"/>
      <c r="N49" s="35" t="s">
        <v>69</v>
      </c>
      <c r="Q49" s="14"/>
      <c r="R49" s="14"/>
      <c r="S49" s="14"/>
      <c r="T49" s="14"/>
      <c r="U49" s="14"/>
      <c r="V49" s="14"/>
      <c r="W49" s="14"/>
      <c r="X49" s="14"/>
      <c r="Y49" s="14"/>
      <c r="Z49" s="14"/>
      <c r="AA49" s="14"/>
    </row>
    <row r="50" spans="1:27" ht="12.5">
      <c r="A50" s="138" t="s">
        <v>143</v>
      </c>
      <c r="B50" s="139" t="s">
        <v>101</v>
      </c>
      <c r="C50" s="140">
        <v>0</v>
      </c>
      <c r="D50" s="140">
        <v>9.7708253798850541E-5</v>
      </c>
      <c r="E50" s="160">
        <v>1252332</v>
      </c>
      <c r="F50" s="143">
        <v>341978.88829597691</v>
      </c>
      <c r="G50" s="144"/>
      <c r="H50" s="146"/>
      <c r="I50" s="146"/>
      <c r="J50" s="143"/>
      <c r="K50" s="161"/>
      <c r="L50" s="10"/>
      <c r="M50" s="146"/>
      <c r="N50" s="35" t="s">
        <v>81</v>
      </c>
      <c r="Q50" s="14"/>
      <c r="R50" s="14"/>
      <c r="S50" s="14"/>
      <c r="T50" s="14"/>
      <c r="U50" s="14"/>
      <c r="V50" s="14"/>
      <c r="W50" s="14"/>
      <c r="X50" s="14"/>
      <c r="Y50" s="14"/>
      <c r="Z50" s="14"/>
      <c r="AA50" s="14"/>
    </row>
    <row r="51" spans="1:27" ht="12.5">
      <c r="A51" s="138" t="s">
        <v>129</v>
      </c>
      <c r="B51" s="139" t="s">
        <v>101</v>
      </c>
      <c r="C51" s="140">
        <v>9.7731943008094405E-3</v>
      </c>
      <c r="D51" s="140">
        <v>0</v>
      </c>
      <c r="E51" s="164">
        <v>0</v>
      </c>
      <c r="F51" s="14">
        <v>0</v>
      </c>
      <c r="G51" s="10"/>
      <c r="H51" s="14"/>
      <c r="I51" s="14"/>
      <c r="J51" s="8"/>
      <c r="K51" s="48"/>
      <c r="L51" s="10"/>
      <c r="M51" s="14"/>
      <c r="N51" s="35" t="s">
        <v>69</v>
      </c>
      <c r="Q51" s="35" t="s">
        <v>325</v>
      </c>
      <c r="R51" s="14"/>
      <c r="S51" s="14"/>
      <c r="T51" s="14"/>
      <c r="U51" s="14"/>
      <c r="V51" s="14"/>
      <c r="W51" s="14"/>
      <c r="X51" s="14"/>
      <c r="Y51" s="14"/>
      <c r="Z51" s="14"/>
      <c r="AA51" s="14"/>
    </row>
    <row r="52" spans="1:27" ht="12.5">
      <c r="A52" s="138" t="s">
        <v>239</v>
      </c>
      <c r="B52" s="139" t="s">
        <v>101</v>
      </c>
      <c r="C52" s="140">
        <v>7.8185554406475493E-3</v>
      </c>
      <c r="D52" s="140">
        <v>0</v>
      </c>
      <c r="E52" s="164">
        <v>0</v>
      </c>
      <c r="F52" s="14">
        <v>0</v>
      </c>
      <c r="G52" s="10"/>
      <c r="H52" s="14"/>
      <c r="I52" s="14"/>
      <c r="J52" s="8"/>
      <c r="K52" s="48"/>
      <c r="L52" s="10"/>
      <c r="M52" s="14"/>
      <c r="N52" s="35" t="s">
        <v>326</v>
      </c>
      <c r="Q52" s="165"/>
      <c r="R52" s="14"/>
      <c r="S52" s="14"/>
      <c r="T52" s="14"/>
      <c r="U52" s="14"/>
      <c r="V52" s="14"/>
      <c r="W52" s="14"/>
      <c r="X52" s="14"/>
      <c r="Y52" s="14"/>
      <c r="Z52" s="14"/>
      <c r="AA52" s="14"/>
    </row>
    <row r="53" spans="1:27" ht="12.5">
      <c r="A53" s="138" t="s">
        <v>124</v>
      </c>
      <c r="B53" s="14" t="s">
        <v>101</v>
      </c>
      <c r="C53" s="140">
        <v>1.02804230850214E-2</v>
      </c>
      <c r="D53" s="140">
        <v>0</v>
      </c>
      <c r="E53" s="164">
        <v>0</v>
      </c>
      <c r="F53" s="14">
        <v>0</v>
      </c>
      <c r="G53" s="10"/>
      <c r="H53" s="14"/>
      <c r="I53" s="14"/>
      <c r="J53" s="8"/>
      <c r="K53" s="48"/>
      <c r="L53" s="10"/>
      <c r="M53" s="14"/>
      <c r="N53" s="35" t="s">
        <v>50</v>
      </c>
      <c r="Q53" s="14"/>
      <c r="R53" s="14"/>
      <c r="S53" s="14"/>
      <c r="T53" s="14"/>
      <c r="U53" s="14"/>
      <c r="V53" s="14"/>
      <c r="W53" s="14"/>
      <c r="X53" s="14"/>
      <c r="Y53" s="14"/>
      <c r="Z53" s="14"/>
      <c r="AA53" s="14"/>
    </row>
    <row r="54" spans="1:27" ht="12.5">
      <c r="A54" s="14"/>
      <c r="B54" s="14"/>
      <c r="C54" s="14"/>
      <c r="D54" s="51"/>
      <c r="E54" s="164"/>
      <c r="F54" s="14"/>
      <c r="G54" s="10"/>
      <c r="H54" s="14"/>
      <c r="I54" s="14"/>
      <c r="J54" s="8"/>
      <c r="K54" s="48"/>
      <c r="L54" s="10"/>
      <c r="M54" s="14"/>
      <c r="N54" s="35"/>
      <c r="Q54" s="14"/>
      <c r="R54" s="14"/>
      <c r="S54" s="14"/>
      <c r="T54" s="14"/>
      <c r="U54" s="14"/>
      <c r="V54" s="14"/>
      <c r="W54" s="14"/>
      <c r="X54" s="14"/>
      <c r="Y54" s="14"/>
      <c r="Z54" s="14"/>
      <c r="AA54" s="14"/>
    </row>
    <row r="55" spans="1:27" ht="12.5">
      <c r="A55" s="14"/>
      <c r="B55" s="14"/>
      <c r="C55" s="14"/>
      <c r="D55" s="10"/>
      <c r="E55" s="164"/>
      <c r="F55" s="14"/>
      <c r="G55" s="10"/>
      <c r="H55" s="14"/>
      <c r="I55" s="14"/>
      <c r="J55" s="8"/>
      <c r="K55" s="48"/>
      <c r="L55" s="10"/>
      <c r="M55" s="14"/>
      <c r="N55" s="35"/>
      <c r="Q55" s="14"/>
      <c r="R55" s="14"/>
      <c r="S55" s="14"/>
      <c r="T55" s="14"/>
      <c r="U55" s="14"/>
      <c r="V55" s="14"/>
      <c r="W55" s="14"/>
      <c r="X55" s="14"/>
      <c r="Y55" s="14"/>
      <c r="Z55" s="14"/>
      <c r="AA55" s="14"/>
    </row>
    <row r="56" spans="1:27" ht="12.5">
      <c r="A56" s="14"/>
      <c r="B56" s="14"/>
      <c r="C56" s="14"/>
      <c r="D56" s="10"/>
      <c r="E56" s="164"/>
      <c r="F56" s="14"/>
      <c r="G56" s="10"/>
      <c r="H56" s="14"/>
      <c r="I56" s="14"/>
      <c r="J56" s="8"/>
      <c r="K56" s="48"/>
      <c r="L56" s="10"/>
      <c r="M56" s="14"/>
      <c r="N56" s="35"/>
      <c r="Q56" s="14"/>
      <c r="R56" s="14"/>
      <c r="S56" s="14"/>
      <c r="T56" s="14"/>
      <c r="U56" s="14"/>
      <c r="V56" s="14"/>
      <c r="W56" s="14"/>
      <c r="X56" s="14"/>
      <c r="Y56" s="14"/>
      <c r="Z56" s="14"/>
      <c r="AA56" s="14"/>
    </row>
    <row r="57" spans="1:27" ht="12.5">
      <c r="A57" s="14"/>
      <c r="B57" s="14"/>
      <c r="C57" s="14"/>
      <c r="D57" s="10"/>
      <c r="E57" s="164"/>
      <c r="F57" s="14"/>
      <c r="G57" s="10"/>
      <c r="H57" s="14"/>
      <c r="I57" s="14"/>
      <c r="J57" s="8"/>
      <c r="K57" s="48"/>
      <c r="L57" s="10"/>
      <c r="M57" s="14"/>
      <c r="N57" s="35"/>
      <c r="Q57" s="14"/>
      <c r="R57" s="14"/>
      <c r="S57" s="14"/>
      <c r="T57" s="14"/>
      <c r="U57" s="14"/>
      <c r="V57" s="14"/>
      <c r="W57" s="14"/>
      <c r="X57" s="14"/>
      <c r="Y57" s="14"/>
      <c r="Z57" s="14"/>
      <c r="AA57" s="14"/>
    </row>
    <row r="58" spans="1:27" ht="12.5">
      <c r="A58" s="14"/>
      <c r="B58" s="14"/>
      <c r="C58" s="14"/>
      <c r="D58" s="10"/>
      <c r="E58" s="164"/>
      <c r="F58" s="14"/>
      <c r="G58" s="10"/>
      <c r="H58" s="14"/>
      <c r="I58" s="14"/>
      <c r="J58" s="8"/>
      <c r="K58" s="48"/>
      <c r="L58" s="10"/>
      <c r="M58" s="14"/>
      <c r="N58" s="35"/>
      <c r="Q58" s="14"/>
      <c r="R58" s="14"/>
      <c r="S58" s="14"/>
      <c r="T58" s="14"/>
      <c r="U58" s="14"/>
      <c r="V58" s="14"/>
      <c r="W58" s="14"/>
      <c r="X58" s="14"/>
      <c r="Y58" s="14"/>
      <c r="Z58" s="14"/>
      <c r="AA58" s="14"/>
    </row>
    <row r="59" spans="1:27" ht="12.5">
      <c r="A59" s="14"/>
      <c r="B59" s="14"/>
      <c r="C59" s="14"/>
      <c r="D59" s="10"/>
      <c r="E59" s="164"/>
      <c r="F59" s="14"/>
      <c r="G59" s="10"/>
      <c r="H59" s="14"/>
      <c r="I59" s="14"/>
      <c r="J59" s="8"/>
      <c r="K59" s="48"/>
      <c r="L59" s="10"/>
      <c r="M59" s="14"/>
      <c r="N59" s="35"/>
      <c r="Q59" s="14"/>
      <c r="R59" s="14"/>
      <c r="S59" s="14"/>
      <c r="T59" s="14"/>
      <c r="U59" s="14"/>
      <c r="V59" s="14"/>
      <c r="W59" s="14"/>
      <c r="X59" s="14"/>
      <c r="Y59" s="14"/>
      <c r="Z59" s="14"/>
      <c r="AA59" s="14"/>
    </row>
    <row r="60" spans="1:27" ht="12.5">
      <c r="A60" s="14"/>
      <c r="B60" s="14"/>
      <c r="C60" s="14"/>
      <c r="D60" s="10"/>
      <c r="E60" s="164"/>
      <c r="F60" s="14"/>
      <c r="G60" s="10"/>
      <c r="H60" s="14"/>
      <c r="I60" s="14"/>
      <c r="J60" s="8"/>
      <c r="K60" s="48"/>
      <c r="L60" s="10"/>
      <c r="M60" s="14"/>
      <c r="N60" s="35"/>
      <c r="Q60" s="14"/>
      <c r="R60" s="14"/>
      <c r="S60" s="14"/>
      <c r="T60" s="14"/>
      <c r="U60" s="14"/>
      <c r="V60" s="14"/>
      <c r="W60" s="14"/>
      <c r="X60" s="14"/>
      <c r="Y60" s="14"/>
      <c r="Z60" s="14"/>
      <c r="AA60" s="14"/>
    </row>
    <row r="61" spans="1:27" ht="12.5">
      <c r="A61" s="14"/>
      <c r="B61" s="14"/>
      <c r="C61" s="14"/>
      <c r="D61" s="10"/>
      <c r="E61" s="164"/>
      <c r="F61" s="14"/>
      <c r="G61" s="10"/>
      <c r="H61" s="14"/>
      <c r="I61" s="14"/>
      <c r="J61" s="8"/>
      <c r="K61" s="48"/>
      <c r="L61" s="10"/>
      <c r="M61" s="14"/>
      <c r="N61" s="35"/>
      <c r="Q61" s="14"/>
      <c r="R61" s="14"/>
      <c r="S61" s="14"/>
      <c r="T61" s="14"/>
      <c r="U61" s="14"/>
      <c r="V61" s="14"/>
      <c r="W61" s="14"/>
      <c r="X61" s="14"/>
      <c r="Y61" s="14"/>
      <c r="Z61" s="14"/>
      <c r="AA61" s="14"/>
    </row>
    <row r="62" spans="1:27" ht="12.5">
      <c r="A62" s="14"/>
      <c r="B62" s="14"/>
      <c r="C62" s="14"/>
      <c r="D62" s="10"/>
      <c r="E62" s="164"/>
      <c r="F62" s="14"/>
      <c r="G62" s="10"/>
      <c r="H62" s="14"/>
      <c r="I62" s="14"/>
      <c r="J62" s="8"/>
      <c r="K62" s="48"/>
      <c r="L62" s="10"/>
      <c r="M62" s="14"/>
      <c r="N62" s="35"/>
      <c r="Q62" s="14"/>
      <c r="R62" s="14"/>
      <c r="S62" s="14"/>
      <c r="T62" s="14"/>
      <c r="U62" s="14"/>
      <c r="V62" s="14"/>
      <c r="W62" s="14"/>
      <c r="X62" s="14"/>
      <c r="Y62" s="14"/>
      <c r="Z62" s="14"/>
      <c r="AA62" s="14"/>
    </row>
    <row r="63" spans="1:27" ht="12.5">
      <c r="A63" s="14"/>
      <c r="B63" s="14"/>
      <c r="C63" s="14"/>
      <c r="D63" s="10"/>
      <c r="E63" s="164"/>
      <c r="F63" s="14"/>
      <c r="G63" s="10"/>
      <c r="H63" s="14"/>
      <c r="I63" s="14"/>
      <c r="J63" s="8"/>
      <c r="K63" s="48"/>
      <c r="L63" s="10"/>
      <c r="M63" s="14"/>
      <c r="N63" s="35"/>
      <c r="Q63" s="14"/>
      <c r="R63" s="14"/>
      <c r="S63" s="14"/>
      <c r="T63" s="14"/>
      <c r="U63" s="14"/>
      <c r="V63" s="14"/>
      <c r="W63" s="14"/>
      <c r="X63" s="14"/>
      <c r="Y63" s="14"/>
      <c r="Z63" s="14"/>
      <c r="AA63" s="14"/>
    </row>
    <row r="64" spans="1:27" ht="12.5">
      <c r="A64" s="14"/>
      <c r="B64" s="14"/>
      <c r="C64" s="14"/>
      <c r="D64" s="10"/>
      <c r="E64" s="164"/>
      <c r="F64" s="14"/>
      <c r="G64" s="10"/>
      <c r="H64" s="14"/>
      <c r="I64" s="14"/>
      <c r="J64" s="8"/>
      <c r="K64" s="48"/>
      <c r="L64" s="10"/>
      <c r="M64" s="14"/>
      <c r="N64" s="35"/>
      <c r="Q64" s="14"/>
      <c r="R64" s="14"/>
      <c r="S64" s="14"/>
      <c r="T64" s="14"/>
      <c r="U64" s="14"/>
      <c r="V64" s="14"/>
      <c r="W64" s="14"/>
      <c r="X64" s="14"/>
      <c r="Y64" s="14"/>
      <c r="Z64" s="14"/>
      <c r="AA64" s="14"/>
    </row>
    <row r="65" spans="1:27" ht="12.5">
      <c r="A65" s="14"/>
      <c r="B65" s="14"/>
      <c r="C65" s="14"/>
      <c r="D65" s="10"/>
      <c r="E65" s="164"/>
      <c r="F65" s="14"/>
      <c r="G65" s="10"/>
      <c r="H65" s="14"/>
      <c r="I65" s="14"/>
      <c r="J65" s="8"/>
      <c r="K65" s="48"/>
      <c r="L65" s="10"/>
      <c r="M65" s="14"/>
      <c r="N65" s="35"/>
      <c r="Q65" s="14"/>
      <c r="R65" s="14"/>
      <c r="S65" s="14"/>
      <c r="T65" s="14"/>
      <c r="U65" s="14"/>
      <c r="V65" s="14"/>
      <c r="W65" s="14"/>
      <c r="X65" s="14"/>
      <c r="Y65" s="14"/>
      <c r="Z65" s="14"/>
      <c r="AA65" s="14"/>
    </row>
    <row r="66" spans="1:27" ht="12.5">
      <c r="A66" s="14"/>
      <c r="B66" s="14"/>
      <c r="C66" s="14"/>
      <c r="D66" s="10"/>
      <c r="E66" s="164"/>
      <c r="F66" s="14"/>
      <c r="G66" s="10"/>
      <c r="H66" s="14"/>
      <c r="I66" s="14"/>
      <c r="J66" s="8"/>
      <c r="K66" s="48"/>
      <c r="L66" s="10"/>
      <c r="M66" s="14"/>
      <c r="N66" s="35"/>
      <c r="Q66" s="14"/>
      <c r="R66" s="14"/>
      <c r="S66" s="14"/>
      <c r="T66" s="14"/>
      <c r="U66" s="14"/>
      <c r="V66" s="14"/>
      <c r="W66" s="14"/>
      <c r="X66" s="14"/>
      <c r="Y66" s="14"/>
      <c r="Z66" s="14"/>
      <c r="AA66" s="14"/>
    </row>
    <row r="67" spans="1:27" ht="12.5">
      <c r="A67" s="14"/>
      <c r="B67" s="14"/>
      <c r="C67" s="14"/>
      <c r="D67" s="10"/>
      <c r="E67" s="164"/>
      <c r="F67" s="14"/>
      <c r="G67" s="10"/>
      <c r="H67" s="14"/>
      <c r="I67" s="14"/>
      <c r="J67" s="8"/>
      <c r="K67" s="48"/>
      <c r="L67" s="10"/>
      <c r="M67" s="14"/>
      <c r="N67" s="35"/>
      <c r="Q67" s="14"/>
      <c r="R67" s="14"/>
      <c r="S67" s="14"/>
      <c r="T67" s="14"/>
      <c r="U67" s="14"/>
      <c r="V67" s="14"/>
      <c r="W67" s="14"/>
      <c r="X67" s="14"/>
      <c r="Y67" s="14"/>
      <c r="Z67" s="14"/>
      <c r="AA67" s="14"/>
    </row>
    <row r="68" spans="1:27" ht="12.5">
      <c r="A68" s="14"/>
      <c r="B68" s="14"/>
      <c r="C68" s="14"/>
      <c r="D68" s="10"/>
      <c r="E68" s="164"/>
      <c r="F68" s="14"/>
      <c r="G68" s="10"/>
      <c r="H68" s="14"/>
      <c r="I68" s="14"/>
      <c r="J68" s="8"/>
      <c r="K68" s="48"/>
      <c r="L68" s="10"/>
      <c r="M68" s="14"/>
      <c r="N68" s="35"/>
      <c r="Q68" s="14"/>
      <c r="R68" s="14"/>
      <c r="S68" s="14"/>
      <c r="T68" s="14"/>
      <c r="U68" s="14"/>
      <c r="V68" s="14"/>
      <c r="W68" s="14"/>
      <c r="X68" s="14"/>
      <c r="Y68" s="14"/>
      <c r="Z68" s="14"/>
      <c r="AA68" s="14"/>
    </row>
    <row r="69" spans="1:27" ht="12.5">
      <c r="A69" s="14"/>
      <c r="B69" s="14"/>
      <c r="C69" s="14"/>
      <c r="D69" s="10"/>
      <c r="E69" s="164"/>
      <c r="F69" s="14"/>
      <c r="G69" s="10"/>
      <c r="H69" s="14"/>
      <c r="I69" s="14"/>
      <c r="J69" s="8"/>
      <c r="K69" s="48"/>
      <c r="L69" s="10"/>
      <c r="M69" s="14"/>
      <c r="N69" s="35"/>
      <c r="Q69" s="14"/>
      <c r="R69" s="14"/>
      <c r="S69" s="14"/>
      <c r="T69" s="14"/>
      <c r="U69" s="14"/>
      <c r="V69" s="14"/>
      <c r="W69" s="14"/>
      <c r="X69" s="14"/>
      <c r="Y69" s="14"/>
      <c r="Z69" s="14"/>
      <c r="AA69" s="14"/>
    </row>
    <row r="70" spans="1:27" ht="12.5">
      <c r="A70" s="14"/>
      <c r="B70" s="14"/>
      <c r="C70" s="14"/>
      <c r="D70" s="10"/>
      <c r="E70" s="164"/>
      <c r="F70" s="14"/>
      <c r="G70" s="10"/>
      <c r="H70" s="14"/>
      <c r="I70" s="14"/>
      <c r="J70" s="8"/>
      <c r="K70" s="48"/>
      <c r="L70" s="10"/>
      <c r="M70" s="14"/>
      <c r="N70" s="35"/>
      <c r="Q70" s="14"/>
      <c r="R70" s="14"/>
      <c r="S70" s="14"/>
      <c r="T70" s="14"/>
      <c r="U70" s="14"/>
      <c r="V70" s="14"/>
      <c r="W70" s="14"/>
      <c r="X70" s="14"/>
      <c r="Y70" s="14"/>
      <c r="Z70" s="14"/>
      <c r="AA70" s="14"/>
    </row>
    <row r="71" spans="1:27" ht="12.5">
      <c r="A71" s="14"/>
      <c r="B71" s="14"/>
      <c r="C71" s="14"/>
      <c r="D71" s="10"/>
      <c r="E71" s="164"/>
      <c r="F71" s="14"/>
      <c r="G71" s="10"/>
      <c r="H71" s="14"/>
      <c r="I71" s="14"/>
      <c r="J71" s="8"/>
      <c r="K71" s="48"/>
      <c r="L71" s="10"/>
      <c r="M71" s="14"/>
      <c r="N71" s="35"/>
      <c r="Q71" s="14"/>
      <c r="R71" s="14"/>
      <c r="S71" s="14"/>
      <c r="T71" s="14"/>
      <c r="U71" s="14"/>
      <c r="V71" s="14"/>
      <c r="W71" s="14"/>
      <c r="X71" s="14"/>
      <c r="Y71" s="14"/>
      <c r="Z71" s="14"/>
      <c r="AA71" s="14"/>
    </row>
    <row r="72" spans="1:27" ht="12.5">
      <c r="A72" s="14"/>
      <c r="B72" s="14"/>
      <c r="C72" s="14"/>
      <c r="D72" s="10"/>
      <c r="E72" s="164"/>
      <c r="F72" s="14"/>
      <c r="G72" s="10"/>
      <c r="H72" s="14"/>
      <c r="I72" s="14"/>
      <c r="J72" s="8"/>
      <c r="K72" s="48"/>
      <c r="L72" s="10"/>
      <c r="M72" s="14"/>
      <c r="N72" s="35"/>
      <c r="Q72" s="14"/>
      <c r="R72" s="14"/>
      <c r="S72" s="14"/>
      <c r="T72" s="14"/>
      <c r="U72" s="14"/>
      <c r="V72" s="14"/>
      <c r="W72" s="14"/>
      <c r="X72" s="14"/>
      <c r="Y72" s="14"/>
      <c r="Z72" s="14"/>
      <c r="AA72" s="14"/>
    </row>
    <row r="73" spans="1:27" ht="12.5">
      <c r="A73" s="14"/>
      <c r="B73" s="14"/>
      <c r="C73" s="14"/>
      <c r="D73" s="10"/>
      <c r="E73" s="164"/>
      <c r="F73" s="14"/>
      <c r="G73" s="10"/>
      <c r="H73" s="14"/>
      <c r="I73" s="14"/>
      <c r="J73" s="8"/>
      <c r="K73" s="48"/>
      <c r="L73" s="10"/>
      <c r="M73" s="14"/>
      <c r="N73" s="35"/>
      <c r="Q73" s="14"/>
      <c r="R73" s="14"/>
      <c r="S73" s="14"/>
      <c r="T73" s="14"/>
      <c r="U73" s="14"/>
      <c r="V73" s="14"/>
      <c r="W73" s="14"/>
      <c r="X73" s="14"/>
      <c r="Y73" s="14"/>
      <c r="Z73" s="14"/>
      <c r="AA73" s="14"/>
    </row>
    <row r="74" spans="1:27" ht="12.5">
      <c r="A74" s="14"/>
      <c r="B74" s="14"/>
      <c r="C74" s="14"/>
      <c r="D74" s="10"/>
      <c r="E74" s="164"/>
      <c r="F74" s="14"/>
      <c r="G74" s="10"/>
      <c r="H74" s="14"/>
      <c r="I74" s="14"/>
      <c r="J74" s="8"/>
      <c r="K74" s="48"/>
      <c r="L74" s="10"/>
      <c r="M74" s="14"/>
      <c r="N74" s="35"/>
      <c r="Q74" s="14"/>
      <c r="R74" s="14"/>
      <c r="S74" s="14"/>
      <c r="T74" s="14"/>
      <c r="U74" s="14"/>
      <c r="V74" s="14"/>
      <c r="W74" s="14"/>
      <c r="X74" s="14"/>
      <c r="Y74" s="14"/>
      <c r="Z74" s="14"/>
      <c r="AA74" s="14"/>
    </row>
    <row r="75" spans="1:27" ht="12.5">
      <c r="A75" s="14"/>
      <c r="B75" s="14"/>
      <c r="C75" s="14"/>
      <c r="D75" s="10"/>
      <c r="E75" s="164"/>
      <c r="F75" s="14"/>
      <c r="G75" s="10"/>
      <c r="H75" s="14"/>
      <c r="I75" s="14"/>
      <c r="J75" s="8"/>
      <c r="K75" s="48"/>
      <c r="L75" s="10"/>
      <c r="M75" s="14"/>
      <c r="N75" s="35"/>
      <c r="Q75" s="14"/>
      <c r="R75" s="14"/>
      <c r="S75" s="14"/>
      <c r="T75" s="14"/>
      <c r="U75" s="14"/>
      <c r="V75" s="14"/>
      <c r="W75" s="14"/>
      <c r="X75" s="14"/>
      <c r="Y75" s="14"/>
      <c r="Z75" s="14"/>
      <c r="AA75" s="14"/>
    </row>
    <row r="76" spans="1:27" ht="12.5">
      <c r="A76" s="14"/>
      <c r="B76" s="14"/>
      <c r="C76" s="14"/>
      <c r="D76" s="10"/>
      <c r="E76" s="164"/>
      <c r="F76" s="14"/>
      <c r="G76" s="10"/>
      <c r="H76" s="14"/>
      <c r="I76" s="14"/>
      <c r="J76" s="8"/>
      <c r="K76" s="48"/>
      <c r="L76" s="10"/>
      <c r="M76" s="14"/>
      <c r="N76" s="35"/>
      <c r="Q76" s="14"/>
      <c r="R76" s="14"/>
      <c r="S76" s="14"/>
      <c r="T76" s="14"/>
      <c r="U76" s="14"/>
      <c r="V76" s="14"/>
      <c r="W76" s="14"/>
      <c r="X76" s="14"/>
      <c r="Y76" s="14"/>
      <c r="Z76" s="14"/>
      <c r="AA76" s="14"/>
    </row>
    <row r="77" spans="1:27" ht="12.5">
      <c r="A77" s="14"/>
      <c r="B77" s="14"/>
      <c r="C77" s="14"/>
      <c r="D77" s="10"/>
      <c r="E77" s="164"/>
      <c r="F77" s="14"/>
      <c r="G77" s="10"/>
      <c r="H77" s="14"/>
      <c r="I77" s="14"/>
      <c r="J77" s="8"/>
      <c r="K77" s="48"/>
      <c r="L77" s="10"/>
      <c r="M77" s="14"/>
      <c r="N77" s="35"/>
      <c r="Q77" s="14"/>
      <c r="R77" s="14"/>
      <c r="S77" s="14"/>
      <c r="T77" s="14"/>
      <c r="U77" s="14"/>
      <c r="V77" s="14"/>
      <c r="W77" s="14"/>
      <c r="X77" s="14"/>
      <c r="Y77" s="14"/>
      <c r="Z77" s="14"/>
      <c r="AA77" s="14"/>
    </row>
    <row r="78" spans="1:27" ht="12.5">
      <c r="A78" s="14"/>
      <c r="B78" s="14"/>
      <c r="C78" s="14"/>
      <c r="D78" s="10"/>
      <c r="E78" s="164"/>
      <c r="F78" s="14"/>
      <c r="G78" s="10"/>
      <c r="H78" s="14"/>
      <c r="I78" s="14"/>
      <c r="J78" s="8"/>
      <c r="K78" s="48"/>
      <c r="L78" s="10"/>
      <c r="M78" s="14"/>
      <c r="N78" s="35"/>
      <c r="Q78" s="14"/>
      <c r="R78" s="14"/>
      <c r="S78" s="14"/>
      <c r="T78" s="14"/>
      <c r="U78" s="14"/>
      <c r="V78" s="14"/>
      <c r="W78" s="14"/>
      <c r="X78" s="14"/>
      <c r="Y78" s="14"/>
      <c r="Z78" s="14"/>
      <c r="AA78" s="14"/>
    </row>
    <row r="79" spans="1:27" ht="12.5">
      <c r="A79" s="14"/>
      <c r="B79" s="14"/>
      <c r="C79" s="14"/>
      <c r="D79" s="10"/>
      <c r="E79" s="164"/>
      <c r="F79" s="14"/>
      <c r="G79" s="10"/>
      <c r="H79" s="14"/>
      <c r="I79" s="14"/>
      <c r="J79" s="8"/>
      <c r="K79" s="48"/>
      <c r="L79" s="10"/>
      <c r="M79" s="14"/>
      <c r="N79" s="35"/>
      <c r="Q79" s="14"/>
      <c r="R79" s="14"/>
      <c r="S79" s="14"/>
      <c r="T79" s="14"/>
      <c r="U79" s="14"/>
      <c r="V79" s="14"/>
      <c r="W79" s="14"/>
      <c r="X79" s="14"/>
      <c r="Y79" s="14"/>
      <c r="Z79" s="14"/>
      <c r="AA79" s="14"/>
    </row>
    <row r="80" spans="1:27" ht="12.5">
      <c r="A80" s="14"/>
      <c r="B80" s="14"/>
      <c r="C80" s="14"/>
      <c r="D80" s="10"/>
      <c r="E80" s="164"/>
      <c r="F80" s="14"/>
      <c r="G80" s="10"/>
      <c r="H80" s="14"/>
      <c r="I80" s="14"/>
      <c r="J80" s="8"/>
      <c r="K80" s="48"/>
      <c r="L80" s="10"/>
      <c r="M80" s="14"/>
      <c r="N80" s="35"/>
      <c r="Q80" s="14"/>
      <c r="R80" s="14"/>
      <c r="S80" s="14"/>
      <c r="T80" s="14"/>
      <c r="U80" s="14"/>
      <c r="V80" s="14"/>
      <c r="W80" s="14"/>
      <c r="X80" s="14"/>
      <c r="Y80" s="14"/>
      <c r="Z80" s="14"/>
      <c r="AA80" s="14"/>
    </row>
    <row r="81" spans="1:27" ht="12.5">
      <c r="A81" s="14"/>
      <c r="B81" s="14"/>
      <c r="C81" s="14"/>
      <c r="D81" s="10"/>
      <c r="E81" s="164"/>
      <c r="F81" s="14"/>
      <c r="G81" s="10"/>
      <c r="H81" s="14"/>
      <c r="I81" s="14"/>
      <c r="J81" s="8"/>
      <c r="K81" s="48"/>
      <c r="L81" s="10"/>
      <c r="M81" s="14"/>
      <c r="N81" s="35"/>
      <c r="Q81" s="14"/>
      <c r="R81" s="14"/>
      <c r="S81" s="14"/>
      <c r="T81" s="14"/>
      <c r="U81" s="14"/>
      <c r="V81" s="14"/>
      <c r="W81" s="14"/>
      <c r="X81" s="14"/>
      <c r="Y81" s="14"/>
      <c r="Z81" s="14"/>
      <c r="AA81" s="14"/>
    </row>
    <row r="82" spans="1:27" ht="12.5">
      <c r="A82" s="14"/>
      <c r="B82" s="14"/>
      <c r="C82" s="14"/>
      <c r="D82" s="10"/>
      <c r="E82" s="164"/>
      <c r="F82" s="14"/>
      <c r="G82" s="10"/>
      <c r="H82" s="14"/>
      <c r="I82" s="14"/>
      <c r="J82" s="8"/>
      <c r="K82" s="48"/>
      <c r="L82" s="10"/>
      <c r="M82" s="14"/>
      <c r="N82" s="35"/>
      <c r="Q82" s="14"/>
      <c r="R82" s="14"/>
      <c r="S82" s="14"/>
      <c r="T82" s="14"/>
      <c r="U82" s="14"/>
      <c r="V82" s="14"/>
      <c r="W82" s="14"/>
      <c r="X82" s="14"/>
      <c r="Y82" s="14"/>
      <c r="Z82" s="14"/>
      <c r="AA82" s="14"/>
    </row>
    <row r="83" spans="1:27" ht="12.5">
      <c r="A83" s="14"/>
      <c r="B83" s="14"/>
      <c r="C83" s="14"/>
      <c r="D83" s="10"/>
      <c r="E83" s="164"/>
      <c r="F83" s="14"/>
      <c r="G83" s="10"/>
      <c r="H83" s="14"/>
      <c r="I83" s="14"/>
      <c r="J83" s="8"/>
      <c r="K83" s="48"/>
      <c r="L83" s="10"/>
      <c r="M83" s="14"/>
      <c r="N83" s="35"/>
      <c r="Q83" s="14"/>
      <c r="R83" s="14"/>
      <c r="S83" s="14"/>
      <c r="T83" s="14"/>
      <c r="U83" s="14"/>
      <c r="V83" s="14"/>
      <c r="W83" s="14"/>
      <c r="X83" s="14"/>
      <c r="Y83" s="14"/>
      <c r="Z83" s="14"/>
      <c r="AA83" s="14"/>
    </row>
    <row r="84" spans="1:27" ht="12.5">
      <c r="A84" s="14"/>
      <c r="B84" s="14"/>
      <c r="C84" s="14"/>
      <c r="D84" s="10"/>
      <c r="E84" s="164"/>
      <c r="F84" s="14"/>
      <c r="G84" s="10"/>
      <c r="H84" s="14"/>
      <c r="I84" s="14"/>
      <c r="J84" s="8"/>
      <c r="K84" s="48"/>
      <c r="L84" s="10"/>
      <c r="M84" s="14"/>
      <c r="N84" s="35"/>
      <c r="Q84" s="14"/>
      <c r="R84" s="14"/>
      <c r="S84" s="14"/>
      <c r="T84" s="14"/>
      <c r="U84" s="14"/>
      <c r="V84" s="14"/>
      <c r="W84" s="14"/>
      <c r="X84" s="14"/>
      <c r="Y84" s="14"/>
      <c r="Z84" s="14"/>
      <c r="AA84" s="14"/>
    </row>
    <row r="85" spans="1:27" ht="12.5">
      <c r="A85" s="14"/>
      <c r="B85" s="14"/>
      <c r="C85" s="14"/>
      <c r="D85" s="10"/>
      <c r="E85" s="164"/>
      <c r="F85" s="14"/>
      <c r="G85" s="10"/>
      <c r="H85" s="14"/>
      <c r="I85" s="14"/>
      <c r="J85" s="8"/>
      <c r="K85" s="48"/>
      <c r="L85" s="10"/>
      <c r="M85" s="14"/>
      <c r="N85" s="35"/>
      <c r="Q85" s="14"/>
      <c r="R85" s="14"/>
      <c r="S85" s="14"/>
      <c r="T85" s="14"/>
      <c r="U85" s="14"/>
      <c r="V85" s="14"/>
      <c r="W85" s="14"/>
      <c r="X85" s="14"/>
      <c r="Y85" s="14"/>
      <c r="Z85" s="14"/>
      <c r="AA85" s="14"/>
    </row>
    <row r="86" spans="1:27" ht="12.5">
      <c r="A86" s="14"/>
      <c r="B86" s="14"/>
      <c r="C86" s="14"/>
      <c r="D86" s="10"/>
      <c r="E86" s="164"/>
      <c r="F86" s="14"/>
      <c r="G86" s="10"/>
      <c r="H86" s="14"/>
      <c r="I86" s="14"/>
      <c r="J86" s="8"/>
      <c r="K86" s="48"/>
      <c r="L86" s="10"/>
      <c r="M86" s="14"/>
      <c r="N86" s="35"/>
      <c r="Q86" s="14"/>
      <c r="R86" s="14"/>
      <c r="S86" s="14"/>
      <c r="T86" s="14"/>
      <c r="U86" s="14"/>
      <c r="V86" s="14"/>
      <c r="W86" s="14"/>
      <c r="X86" s="14"/>
      <c r="Y86" s="14"/>
      <c r="Z86" s="14"/>
      <c r="AA86" s="14"/>
    </row>
    <row r="87" spans="1:27" ht="12.5">
      <c r="A87" s="14"/>
      <c r="B87" s="14"/>
      <c r="C87" s="14"/>
      <c r="D87" s="10"/>
      <c r="E87" s="164"/>
      <c r="F87" s="14"/>
      <c r="G87" s="10"/>
      <c r="H87" s="14"/>
      <c r="I87" s="14"/>
      <c r="J87" s="8"/>
      <c r="K87" s="48"/>
      <c r="L87" s="10"/>
      <c r="M87" s="14"/>
      <c r="N87" s="35"/>
      <c r="Q87" s="14"/>
      <c r="R87" s="14"/>
      <c r="S87" s="14"/>
      <c r="T87" s="14"/>
      <c r="U87" s="14"/>
      <c r="V87" s="14"/>
      <c r="W87" s="14"/>
      <c r="X87" s="14"/>
      <c r="Y87" s="14"/>
      <c r="Z87" s="14"/>
      <c r="AA87" s="14"/>
    </row>
    <row r="88" spans="1:27" ht="12.5">
      <c r="A88" s="14"/>
      <c r="B88" s="14"/>
      <c r="C88" s="14"/>
      <c r="D88" s="10"/>
      <c r="E88" s="164"/>
      <c r="F88" s="14"/>
      <c r="G88" s="10"/>
      <c r="H88" s="14"/>
      <c r="I88" s="14"/>
      <c r="J88" s="8"/>
      <c r="K88" s="48"/>
      <c r="L88" s="10"/>
      <c r="M88" s="14"/>
      <c r="N88" s="35"/>
      <c r="Q88" s="14"/>
      <c r="R88" s="14"/>
      <c r="S88" s="14"/>
      <c r="T88" s="14"/>
      <c r="U88" s="14"/>
      <c r="V88" s="14"/>
      <c r="W88" s="14"/>
      <c r="X88" s="14"/>
      <c r="Y88" s="14"/>
      <c r="Z88" s="14"/>
      <c r="AA88" s="14"/>
    </row>
    <row r="89" spans="1:27" ht="12.5">
      <c r="A89" s="14"/>
      <c r="B89" s="14"/>
      <c r="C89" s="14"/>
      <c r="D89" s="10"/>
      <c r="E89" s="164"/>
      <c r="F89" s="14"/>
      <c r="G89" s="10"/>
      <c r="H89" s="14"/>
      <c r="I89" s="14"/>
      <c r="J89" s="8"/>
      <c r="K89" s="48"/>
      <c r="L89" s="10"/>
      <c r="M89" s="14"/>
      <c r="N89" s="35"/>
      <c r="Q89" s="14"/>
      <c r="R89" s="14"/>
      <c r="S89" s="14"/>
      <c r="T89" s="14"/>
      <c r="U89" s="14"/>
      <c r="V89" s="14"/>
      <c r="W89" s="14"/>
      <c r="X89" s="14"/>
      <c r="Y89" s="14"/>
      <c r="Z89" s="14"/>
      <c r="AA89" s="14"/>
    </row>
    <row r="90" spans="1:27" ht="12.5">
      <c r="A90" s="14"/>
      <c r="B90" s="14"/>
      <c r="C90" s="14"/>
      <c r="D90" s="10"/>
      <c r="E90" s="164"/>
      <c r="F90" s="14"/>
      <c r="G90" s="10"/>
      <c r="H90" s="14"/>
      <c r="I90" s="14"/>
      <c r="J90" s="8"/>
      <c r="K90" s="48"/>
      <c r="L90" s="10"/>
      <c r="M90" s="14"/>
      <c r="N90" s="35"/>
      <c r="Q90" s="14"/>
      <c r="R90" s="14"/>
      <c r="S90" s="14"/>
      <c r="T90" s="14"/>
      <c r="U90" s="14"/>
      <c r="V90" s="14"/>
      <c r="W90" s="14"/>
      <c r="X90" s="14"/>
      <c r="Y90" s="14"/>
      <c r="Z90" s="14"/>
      <c r="AA90" s="14"/>
    </row>
    <row r="91" spans="1:27" ht="12.5">
      <c r="A91" s="14"/>
      <c r="B91" s="14"/>
      <c r="C91" s="14"/>
      <c r="D91" s="10"/>
      <c r="E91" s="164"/>
      <c r="F91" s="14"/>
      <c r="G91" s="10"/>
      <c r="H91" s="14"/>
      <c r="I91" s="14"/>
      <c r="J91" s="8"/>
      <c r="K91" s="48"/>
      <c r="L91" s="10"/>
      <c r="M91" s="14"/>
      <c r="N91" s="35"/>
      <c r="Q91" s="14"/>
      <c r="R91" s="14"/>
      <c r="S91" s="14"/>
      <c r="T91" s="14"/>
      <c r="U91" s="14"/>
      <c r="V91" s="14"/>
      <c r="W91" s="14"/>
      <c r="X91" s="14"/>
      <c r="Y91" s="14"/>
      <c r="Z91" s="14"/>
      <c r="AA91" s="14"/>
    </row>
    <row r="92" spans="1:27" ht="12.5">
      <c r="A92" s="14"/>
      <c r="B92" s="14"/>
      <c r="C92" s="14"/>
      <c r="D92" s="10"/>
      <c r="E92" s="164"/>
      <c r="F92" s="14"/>
      <c r="G92" s="10"/>
      <c r="H92" s="14"/>
      <c r="I92" s="14"/>
      <c r="J92" s="8"/>
      <c r="K92" s="48"/>
      <c r="L92" s="10"/>
      <c r="M92" s="14"/>
      <c r="N92" s="35"/>
      <c r="Q92" s="14"/>
      <c r="R92" s="14"/>
      <c r="S92" s="14"/>
      <c r="T92" s="14"/>
      <c r="U92" s="14"/>
      <c r="V92" s="14"/>
      <c r="W92" s="14"/>
      <c r="X92" s="14"/>
      <c r="Y92" s="14"/>
      <c r="Z92" s="14"/>
      <c r="AA92" s="14"/>
    </row>
    <row r="93" spans="1:27" ht="12.5">
      <c r="A93" s="14"/>
      <c r="B93" s="14"/>
      <c r="C93" s="14"/>
      <c r="D93" s="10"/>
      <c r="E93" s="164"/>
      <c r="F93" s="14"/>
      <c r="G93" s="10"/>
      <c r="H93" s="14"/>
      <c r="I93" s="14"/>
      <c r="J93" s="8"/>
      <c r="K93" s="48"/>
      <c r="L93" s="10"/>
      <c r="M93" s="14"/>
      <c r="N93" s="35"/>
      <c r="Q93" s="14"/>
      <c r="R93" s="14"/>
      <c r="S93" s="14"/>
      <c r="T93" s="14"/>
      <c r="U93" s="14"/>
      <c r="V93" s="14"/>
      <c r="W93" s="14"/>
      <c r="X93" s="14"/>
      <c r="Y93" s="14"/>
      <c r="Z93" s="14"/>
      <c r="AA93" s="14"/>
    </row>
    <row r="94" spans="1:27" ht="12.5">
      <c r="A94" s="14"/>
      <c r="B94" s="14"/>
      <c r="C94" s="14"/>
      <c r="D94" s="10"/>
      <c r="E94" s="164"/>
      <c r="F94" s="14"/>
      <c r="G94" s="10"/>
      <c r="H94" s="14"/>
      <c r="I94" s="14"/>
      <c r="J94" s="8"/>
      <c r="K94" s="48"/>
      <c r="L94" s="10"/>
      <c r="M94" s="14"/>
      <c r="N94" s="35"/>
      <c r="Q94" s="14"/>
      <c r="R94" s="14"/>
      <c r="S94" s="14"/>
      <c r="T94" s="14"/>
      <c r="U94" s="14"/>
      <c r="V94" s="14"/>
      <c r="W94" s="14"/>
      <c r="X94" s="14"/>
      <c r="Y94" s="14"/>
      <c r="Z94" s="14"/>
      <c r="AA94" s="14"/>
    </row>
    <row r="95" spans="1:27" ht="12.5">
      <c r="A95" s="14"/>
      <c r="B95" s="14"/>
      <c r="C95" s="14"/>
      <c r="D95" s="10"/>
      <c r="E95" s="164"/>
      <c r="F95" s="14"/>
      <c r="G95" s="10"/>
      <c r="H95" s="14"/>
      <c r="I95" s="14"/>
      <c r="J95" s="8"/>
      <c r="K95" s="48"/>
      <c r="L95" s="10"/>
      <c r="M95" s="14"/>
      <c r="N95" s="35"/>
      <c r="Q95" s="14"/>
      <c r="R95" s="14"/>
      <c r="S95" s="14"/>
      <c r="T95" s="14"/>
      <c r="U95" s="14"/>
      <c r="V95" s="14"/>
      <c r="W95" s="14"/>
      <c r="X95" s="14"/>
      <c r="Y95" s="14"/>
      <c r="Z95" s="14"/>
      <c r="AA95" s="14"/>
    </row>
    <row r="96" spans="1:27" ht="12.5">
      <c r="A96" s="14"/>
      <c r="B96" s="14"/>
      <c r="C96" s="14"/>
      <c r="D96" s="10"/>
      <c r="E96" s="164"/>
      <c r="F96" s="14"/>
      <c r="G96" s="10"/>
      <c r="H96" s="14"/>
      <c r="I96" s="14"/>
      <c r="J96" s="8"/>
      <c r="K96" s="48"/>
      <c r="L96" s="10"/>
      <c r="M96" s="14"/>
      <c r="N96" s="35"/>
      <c r="Q96" s="14"/>
      <c r="R96" s="14"/>
      <c r="S96" s="14"/>
      <c r="T96" s="14"/>
      <c r="U96" s="14"/>
      <c r="V96" s="14"/>
      <c r="W96" s="14"/>
      <c r="X96" s="14"/>
      <c r="Y96" s="14"/>
      <c r="Z96" s="14"/>
      <c r="AA96" s="14"/>
    </row>
    <row r="97" spans="1:27" ht="12.5">
      <c r="A97" s="14"/>
      <c r="B97" s="14"/>
      <c r="C97" s="14"/>
      <c r="D97" s="10"/>
      <c r="E97" s="164"/>
      <c r="F97" s="14"/>
      <c r="G97" s="10"/>
      <c r="H97" s="14"/>
      <c r="I97" s="14"/>
      <c r="J97" s="8"/>
      <c r="K97" s="48"/>
      <c r="L97" s="10"/>
      <c r="M97" s="14"/>
      <c r="N97" s="35"/>
      <c r="Q97" s="14"/>
      <c r="R97" s="14"/>
      <c r="S97" s="14"/>
      <c r="T97" s="14"/>
      <c r="U97" s="14"/>
      <c r="V97" s="14"/>
      <c r="W97" s="14"/>
      <c r="X97" s="14"/>
      <c r="Y97" s="14"/>
      <c r="Z97" s="14"/>
      <c r="AA97" s="14"/>
    </row>
    <row r="98" spans="1:27" ht="12.5">
      <c r="A98" s="14"/>
      <c r="B98" s="14"/>
      <c r="C98" s="14"/>
      <c r="D98" s="10"/>
      <c r="E98" s="164"/>
      <c r="F98" s="14"/>
      <c r="G98" s="10"/>
      <c r="H98" s="14"/>
      <c r="I98" s="14"/>
      <c r="J98" s="8"/>
      <c r="K98" s="48"/>
      <c r="L98" s="10"/>
      <c r="M98" s="14"/>
      <c r="N98" s="35"/>
      <c r="Q98" s="14"/>
      <c r="R98" s="14"/>
      <c r="S98" s="14"/>
      <c r="T98" s="14"/>
      <c r="U98" s="14"/>
      <c r="V98" s="14"/>
      <c r="W98" s="14"/>
      <c r="X98" s="14"/>
      <c r="Y98" s="14"/>
      <c r="Z98" s="14"/>
      <c r="AA98" s="14"/>
    </row>
    <row r="99" spans="1:27" ht="12.5">
      <c r="A99" s="14"/>
      <c r="B99" s="14"/>
      <c r="C99" s="14"/>
      <c r="D99" s="10"/>
      <c r="E99" s="164"/>
      <c r="F99" s="14"/>
      <c r="G99" s="10"/>
      <c r="H99" s="14"/>
      <c r="I99" s="14"/>
      <c r="J99" s="8"/>
      <c r="K99" s="48"/>
      <c r="L99" s="10"/>
      <c r="M99" s="14"/>
      <c r="N99" s="35"/>
      <c r="Q99" s="14"/>
      <c r="R99" s="14"/>
      <c r="S99" s="14"/>
      <c r="T99" s="14"/>
      <c r="U99" s="14"/>
      <c r="V99" s="14"/>
      <c r="W99" s="14"/>
      <c r="X99" s="14"/>
      <c r="Y99" s="14"/>
      <c r="Z99" s="14"/>
      <c r="AA99" s="14"/>
    </row>
    <row r="100" spans="1:27" ht="12.5">
      <c r="A100" s="14"/>
      <c r="B100" s="14"/>
      <c r="C100" s="14"/>
      <c r="D100" s="10"/>
      <c r="E100" s="164"/>
      <c r="F100" s="14"/>
      <c r="G100" s="10"/>
      <c r="H100" s="14"/>
      <c r="I100" s="14"/>
      <c r="J100" s="8"/>
      <c r="K100" s="48"/>
      <c r="L100" s="10"/>
      <c r="M100" s="14"/>
      <c r="N100" s="35"/>
      <c r="Q100" s="14"/>
      <c r="R100" s="14"/>
      <c r="S100" s="14"/>
      <c r="T100" s="14"/>
      <c r="U100" s="14"/>
      <c r="V100" s="14"/>
      <c r="W100" s="14"/>
      <c r="X100" s="14"/>
      <c r="Y100" s="14"/>
      <c r="Z100" s="14"/>
      <c r="AA100" s="14"/>
    </row>
    <row r="101" spans="1:27" ht="12.5">
      <c r="A101" s="14"/>
      <c r="B101" s="14"/>
      <c r="C101" s="14"/>
      <c r="D101" s="10"/>
      <c r="E101" s="164"/>
      <c r="F101" s="14"/>
      <c r="G101" s="10"/>
      <c r="H101" s="14"/>
      <c r="I101" s="14"/>
      <c r="J101" s="8"/>
      <c r="K101" s="48"/>
      <c r="L101" s="10"/>
      <c r="M101" s="14"/>
      <c r="N101" s="35"/>
      <c r="Q101" s="14"/>
      <c r="R101" s="14"/>
      <c r="S101" s="14"/>
      <c r="T101" s="14"/>
      <c r="U101" s="14"/>
      <c r="V101" s="14"/>
      <c r="W101" s="14"/>
      <c r="X101" s="14"/>
      <c r="Y101" s="14"/>
      <c r="Z101" s="14"/>
      <c r="AA101" s="14"/>
    </row>
    <row r="102" spans="1:27" ht="12.5">
      <c r="A102" s="14"/>
      <c r="B102" s="14"/>
      <c r="C102" s="14"/>
      <c r="D102" s="10"/>
      <c r="E102" s="164"/>
      <c r="F102" s="14"/>
      <c r="G102" s="10"/>
      <c r="H102" s="14"/>
      <c r="I102" s="14"/>
      <c r="J102" s="8"/>
      <c r="K102" s="48"/>
      <c r="L102" s="10"/>
      <c r="M102" s="14"/>
      <c r="N102" s="35"/>
      <c r="Q102" s="14"/>
      <c r="R102" s="14"/>
      <c r="S102" s="14"/>
      <c r="T102" s="14"/>
      <c r="U102" s="14"/>
      <c r="V102" s="14"/>
      <c r="W102" s="14"/>
      <c r="X102" s="14"/>
      <c r="Y102" s="14"/>
      <c r="Z102" s="14"/>
      <c r="AA102" s="14"/>
    </row>
    <row r="103" spans="1:27" ht="12.5">
      <c r="A103" s="14"/>
      <c r="B103" s="14"/>
      <c r="C103" s="14"/>
      <c r="D103" s="10"/>
      <c r="E103" s="164"/>
      <c r="F103" s="14"/>
      <c r="G103" s="10"/>
      <c r="H103" s="14"/>
      <c r="I103" s="14"/>
      <c r="J103" s="8"/>
      <c r="K103" s="48"/>
      <c r="L103" s="10"/>
      <c r="M103" s="14"/>
      <c r="N103" s="35"/>
      <c r="Q103" s="14"/>
      <c r="R103" s="14"/>
      <c r="S103" s="14"/>
      <c r="T103" s="14"/>
      <c r="U103" s="14"/>
      <c r="V103" s="14"/>
      <c r="W103" s="14"/>
      <c r="X103" s="14"/>
      <c r="Y103" s="14"/>
      <c r="Z103" s="14"/>
      <c r="AA103" s="14"/>
    </row>
    <row r="104" spans="1:27" ht="12.5">
      <c r="A104" s="14"/>
      <c r="B104" s="14"/>
      <c r="C104" s="14"/>
      <c r="D104" s="10"/>
      <c r="E104" s="164"/>
      <c r="F104" s="14"/>
      <c r="G104" s="10"/>
      <c r="H104" s="14"/>
      <c r="I104" s="14"/>
      <c r="J104" s="8"/>
      <c r="K104" s="48"/>
      <c r="L104" s="10"/>
      <c r="M104" s="14"/>
      <c r="N104" s="35"/>
      <c r="Q104" s="14"/>
      <c r="R104" s="14"/>
      <c r="S104" s="14"/>
      <c r="T104" s="14"/>
      <c r="U104" s="14"/>
      <c r="V104" s="14"/>
      <c r="W104" s="14"/>
      <c r="X104" s="14"/>
      <c r="Y104" s="14"/>
      <c r="Z104" s="14"/>
      <c r="AA104" s="14"/>
    </row>
    <row r="105" spans="1:27" ht="12.5">
      <c r="A105" s="14"/>
      <c r="B105" s="14"/>
      <c r="C105" s="14"/>
      <c r="D105" s="10"/>
      <c r="E105" s="164"/>
      <c r="F105" s="14"/>
      <c r="G105" s="10"/>
      <c r="H105" s="14"/>
      <c r="I105" s="14"/>
      <c r="J105" s="8"/>
      <c r="K105" s="48"/>
      <c r="L105" s="10"/>
      <c r="M105" s="14"/>
      <c r="N105" s="35"/>
      <c r="Q105" s="14"/>
      <c r="R105" s="14"/>
      <c r="S105" s="14"/>
      <c r="T105" s="14"/>
      <c r="U105" s="14"/>
      <c r="V105" s="14"/>
      <c r="W105" s="14"/>
      <c r="X105" s="14"/>
      <c r="Y105" s="14"/>
      <c r="Z105" s="14"/>
      <c r="AA105" s="14"/>
    </row>
    <row r="106" spans="1:27" ht="12.5">
      <c r="A106" s="14"/>
      <c r="B106" s="14"/>
      <c r="C106" s="14"/>
      <c r="D106" s="10"/>
      <c r="E106" s="164"/>
      <c r="F106" s="14"/>
      <c r="G106" s="10"/>
      <c r="H106" s="14"/>
      <c r="I106" s="14"/>
      <c r="J106" s="8"/>
      <c r="K106" s="48"/>
      <c r="L106" s="10"/>
      <c r="M106" s="14"/>
      <c r="N106" s="35"/>
      <c r="Q106" s="14"/>
      <c r="R106" s="14"/>
      <c r="S106" s="14"/>
      <c r="T106" s="14"/>
      <c r="U106" s="14"/>
      <c r="V106" s="14"/>
      <c r="W106" s="14"/>
      <c r="X106" s="14"/>
      <c r="Y106" s="14"/>
      <c r="Z106" s="14"/>
      <c r="AA106" s="14"/>
    </row>
    <row r="107" spans="1:27" ht="12.5">
      <c r="A107" s="14"/>
      <c r="B107" s="14"/>
      <c r="C107" s="14"/>
      <c r="D107" s="10"/>
      <c r="E107" s="164"/>
      <c r="F107" s="14"/>
      <c r="G107" s="10"/>
      <c r="H107" s="14"/>
      <c r="I107" s="14"/>
      <c r="J107" s="8"/>
      <c r="K107" s="48"/>
      <c r="L107" s="10"/>
      <c r="M107" s="14"/>
      <c r="N107" s="35"/>
      <c r="Q107" s="14"/>
      <c r="R107" s="14"/>
      <c r="S107" s="14"/>
      <c r="T107" s="14"/>
      <c r="U107" s="14"/>
      <c r="V107" s="14"/>
      <c r="W107" s="14"/>
      <c r="X107" s="14"/>
      <c r="Y107" s="14"/>
      <c r="Z107" s="14"/>
      <c r="AA107" s="14"/>
    </row>
    <row r="108" spans="1:27" ht="12.5">
      <c r="A108" s="14"/>
      <c r="B108" s="14"/>
      <c r="C108" s="14"/>
      <c r="D108" s="10"/>
      <c r="E108" s="164"/>
      <c r="F108" s="14"/>
      <c r="G108" s="10"/>
      <c r="H108" s="14"/>
      <c r="I108" s="14"/>
      <c r="J108" s="8"/>
      <c r="K108" s="48"/>
      <c r="L108" s="10"/>
      <c r="M108" s="14"/>
      <c r="N108" s="35"/>
      <c r="Q108" s="14"/>
      <c r="R108" s="14"/>
      <c r="S108" s="14"/>
      <c r="T108" s="14"/>
      <c r="U108" s="14"/>
      <c r="V108" s="14"/>
      <c r="W108" s="14"/>
      <c r="X108" s="14"/>
      <c r="Y108" s="14"/>
      <c r="Z108" s="14"/>
      <c r="AA108" s="14"/>
    </row>
    <row r="109" spans="1:27" ht="12.5">
      <c r="A109" s="14"/>
      <c r="B109" s="14"/>
      <c r="C109" s="14"/>
      <c r="D109" s="10"/>
      <c r="E109" s="164"/>
      <c r="F109" s="14"/>
      <c r="G109" s="10"/>
      <c r="H109" s="14"/>
      <c r="I109" s="14"/>
      <c r="J109" s="8"/>
      <c r="K109" s="48"/>
      <c r="L109" s="10"/>
      <c r="M109" s="14"/>
      <c r="N109" s="35"/>
      <c r="Q109" s="14"/>
      <c r="R109" s="14"/>
      <c r="S109" s="14"/>
      <c r="T109" s="14"/>
      <c r="U109" s="14"/>
      <c r="V109" s="14"/>
      <c r="W109" s="14"/>
      <c r="X109" s="14"/>
      <c r="Y109" s="14"/>
      <c r="Z109" s="14"/>
      <c r="AA109" s="14"/>
    </row>
    <row r="110" spans="1:27" ht="12.5">
      <c r="A110" s="14"/>
      <c r="B110" s="14"/>
      <c r="C110" s="14"/>
      <c r="D110" s="10"/>
      <c r="E110" s="164"/>
      <c r="F110" s="14"/>
      <c r="G110" s="10"/>
      <c r="H110" s="14"/>
      <c r="I110" s="14"/>
      <c r="J110" s="8"/>
      <c r="K110" s="48"/>
      <c r="L110" s="10"/>
      <c r="M110" s="14"/>
      <c r="N110" s="35"/>
      <c r="Q110" s="14"/>
      <c r="R110" s="14"/>
      <c r="S110" s="14"/>
      <c r="T110" s="14"/>
      <c r="U110" s="14"/>
      <c r="V110" s="14"/>
      <c r="W110" s="14"/>
      <c r="X110" s="14"/>
      <c r="Y110" s="14"/>
      <c r="Z110" s="14"/>
      <c r="AA110" s="14"/>
    </row>
    <row r="111" spans="1:27" ht="12.5">
      <c r="A111" s="14"/>
      <c r="B111" s="14"/>
      <c r="C111" s="14"/>
      <c r="D111" s="10"/>
      <c r="E111" s="164"/>
      <c r="F111" s="14"/>
      <c r="G111" s="10"/>
      <c r="H111" s="14"/>
      <c r="I111" s="14"/>
      <c r="J111" s="8"/>
      <c r="K111" s="48"/>
      <c r="L111" s="10"/>
      <c r="M111" s="14"/>
      <c r="N111" s="35"/>
      <c r="Q111" s="14"/>
      <c r="R111" s="14"/>
      <c r="S111" s="14"/>
      <c r="T111" s="14"/>
      <c r="U111" s="14"/>
      <c r="V111" s="14"/>
      <c r="W111" s="14"/>
      <c r="X111" s="14"/>
      <c r="Y111" s="14"/>
      <c r="Z111" s="14"/>
      <c r="AA111" s="14"/>
    </row>
    <row r="112" spans="1:27" ht="12.5">
      <c r="A112" s="14"/>
      <c r="B112" s="14"/>
      <c r="C112" s="14"/>
      <c r="D112" s="10"/>
      <c r="E112" s="164"/>
      <c r="F112" s="14"/>
      <c r="G112" s="10"/>
      <c r="H112" s="14"/>
      <c r="I112" s="14"/>
      <c r="J112" s="8"/>
      <c r="K112" s="48"/>
      <c r="L112" s="10"/>
      <c r="M112" s="14"/>
      <c r="N112" s="35"/>
      <c r="Q112" s="14"/>
      <c r="R112" s="14"/>
      <c r="S112" s="14"/>
      <c r="T112" s="14"/>
      <c r="U112" s="14"/>
      <c r="V112" s="14"/>
      <c r="W112" s="14"/>
      <c r="X112" s="14"/>
      <c r="Y112" s="14"/>
      <c r="Z112" s="14"/>
      <c r="AA112" s="14"/>
    </row>
    <row r="113" spans="1:27" ht="12.5">
      <c r="A113" s="14"/>
      <c r="B113" s="14"/>
      <c r="C113" s="14"/>
      <c r="D113" s="10"/>
      <c r="E113" s="164"/>
      <c r="F113" s="14"/>
      <c r="G113" s="10"/>
      <c r="H113" s="14"/>
      <c r="I113" s="14"/>
      <c r="J113" s="8"/>
      <c r="K113" s="48"/>
      <c r="L113" s="10"/>
      <c r="M113" s="14"/>
      <c r="N113" s="35"/>
      <c r="Q113" s="14"/>
      <c r="R113" s="14"/>
      <c r="S113" s="14"/>
      <c r="T113" s="14"/>
      <c r="U113" s="14"/>
      <c r="V113" s="14"/>
      <c r="W113" s="14"/>
      <c r="X113" s="14"/>
      <c r="Y113" s="14"/>
      <c r="Z113" s="14"/>
      <c r="AA113" s="14"/>
    </row>
    <row r="114" spans="1:27" ht="12.5">
      <c r="A114" s="14"/>
      <c r="B114" s="14"/>
      <c r="C114" s="14"/>
      <c r="D114" s="10"/>
      <c r="E114" s="164"/>
      <c r="F114" s="14"/>
      <c r="G114" s="10"/>
      <c r="H114" s="14"/>
      <c r="I114" s="14"/>
      <c r="J114" s="8"/>
      <c r="K114" s="48"/>
      <c r="L114" s="10"/>
      <c r="M114" s="14"/>
      <c r="N114" s="35"/>
      <c r="Q114" s="14"/>
      <c r="R114" s="14"/>
      <c r="S114" s="14"/>
      <c r="T114" s="14"/>
      <c r="U114" s="14"/>
      <c r="V114" s="14"/>
      <c r="W114" s="14"/>
      <c r="X114" s="14"/>
      <c r="Y114" s="14"/>
      <c r="Z114" s="14"/>
      <c r="AA114" s="14"/>
    </row>
    <row r="115" spans="1:27" ht="12.5">
      <c r="A115" s="14"/>
      <c r="B115" s="14"/>
      <c r="C115" s="14"/>
      <c r="D115" s="10"/>
      <c r="E115" s="164"/>
      <c r="F115" s="14"/>
      <c r="G115" s="10"/>
      <c r="H115" s="14"/>
      <c r="I115" s="14"/>
      <c r="J115" s="8"/>
      <c r="K115" s="48"/>
      <c r="L115" s="10"/>
      <c r="M115" s="14"/>
      <c r="N115" s="35"/>
      <c r="Q115" s="14"/>
      <c r="R115" s="14"/>
      <c r="S115" s="14"/>
      <c r="T115" s="14"/>
      <c r="U115" s="14"/>
      <c r="V115" s="14"/>
      <c r="W115" s="14"/>
      <c r="X115" s="14"/>
      <c r="Y115" s="14"/>
      <c r="Z115" s="14"/>
      <c r="AA115" s="14"/>
    </row>
    <row r="116" spans="1:27" ht="12.5">
      <c r="A116" s="14"/>
      <c r="B116" s="14"/>
      <c r="C116" s="14"/>
      <c r="D116" s="10"/>
      <c r="E116" s="164"/>
      <c r="F116" s="14"/>
      <c r="G116" s="10"/>
      <c r="H116" s="14"/>
      <c r="I116" s="14"/>
      <c r="J116" s="8"/>
      <c r="K116" s="48"/>
      <c r="L116" s="10"/>
      <c r="M116" s="14"/>
      <c r="N116" s="35"/>
      <c r="Q116" s="14"/>
      <c r="R116" s="14"/>
      <c r="S116" s="14"/>
      <c r="T116" s="14"/>
      <c r="U116" s="14"/>
      <c r="V116" s="14"/>
      <c r="W116" s="14"/>
      <c r="X116" s="14"/>
      <c r="Y116" s="14"/>
      <c r="Z116" s="14"/>
      <c r="AA116" s="14"/>
    </row>
    <row r="117" spans="1:27" ht="12.5">
      <c r="A117" s="14"/>
      <c r="B117" s="14"/>
      <c r="C117" s="14"/>
      <c r="D117" s="10"/>
      <c r="E117" s="164"/>
      <c r="F117" s="14"/>
      <c r="G117" s="10"/>
      <c r="H117" s="14"/>
      <c r="I117" s="14"/>
      <c r="J117" s="8"/>
      <c r="K117" s="48"/>
      <c r="L117" s="10"/>
      <c r="M117" s="14"/>
      <c r="N117" s="35"/>
      <c r="Q117" s="14"/>
      <c r="R117" s="14"/>
      <c r="S117" s="14"/>
      <c r="T117" s="14"/>
      <c r="U117" s="14"/>
      <c r="V117" s="14"/>
      <c r="W117" s="14"/>
      <c r="X117" s="14"/>
      <c r="Y117" s="14"/>
      <c r="Z117" s="14"/>
      <c r="AA117" s="14"/>
    </row>
    <row r="118" spans="1:27" ht="12.5">
      <c r="A118" s="14"/>
      <c r="B118" s="14"/>
      <c r="C118" s="14"/>
      <c r="D118" s="10"/>
      <c r="E118" s="164"/>
      <c r="F118" s="14"/>
      <c r="G118" s="10"/>
      <c r="H118" s="14"/>
      <c r="I118" s="14"/>
      <c r="J118" s="8"/>
      <c r="K118" s="48"/>
      <c r="L118" s="10"/>
      <c r="M118" s="14"/>
      <c r="N118" s="35"/>
      <c r="Q118" s="14"/>
      <c r="R118" s="14"/>
      <c r="S118" s="14"/>
      <c r="T118" s="14"/>
      <c r="U118" s="14"/>
      <c r="V118" s="14"/>
      <c r="W118" s="14"/>
      <c r="X118" s="14"/>
      <c r="Y118" s="14"/>
      <c r="Z118" s="14"/>
      <c r="AA118" s="14"/>
    </row>
    <row r="119" spans="1:27" ht="12.5">
      <c r="A119" s="14"/>
      <c r="B119" s="14"/>
      <c r="C119" s="14"/>
      <c r="D119" s="10"/>
      <c r="E119" s="164"/>
      <c r="F119" s="14"/>
      <c r="G119" s="10"/>
      <c r="H119" s="14"/>
      <c r="I119" s="14"/>
      <c r="J119" s="8"/>
      <c r="K119" s="48"/>
      <c r="L119" s="10"/>
      <c r="M119" s="14"/>
      <c r="N119" s="35"/>
      <c r="Q119" s="14"/>
      <c r="R119" s="14"/>
      <c r="S119" s="14"/>
      <c r="T119" s="14"/>
      <c r="U119" s="14"/>
      <c r="V119" s="14"/>
      <c r="W119" s="14"/>
      <c r="X119" s="14"/>
      <c r="Y119" s="14"/>
      <c r="Z119" s="14"/>
      <c r="AA119" s="14"/>
    </row>
    <row r="120" spans="1:27" ht="12.5">
      <c r="A120" s="14"/>
      <c r="B120" s="14"/>
      <c r="C120" s="14"/>
      <c r="D120" s="10"/>
      <c r="E120" s="164"/>
      <c r="F120" s="14"/>
      <c r="G120" s="10"/>
      <c r="H120" s="14"/>
      <c r="I120" s="14"/>
      <c r="J120" s="8"/>
      <c r="K120" s="48"/>
      <c r="L120" s="10"/>
      <c r="M120" s="14"/>
      <c r="N120" s="35"/>
      <c r="Q120" s="14"/>
      <c r="R120" s="14"/>
      <c r="S120" s="14"/>
      <c r="T120" s="14"/>
      <c r="U120" s="14"/>
      <c r="V120" s="14"/>
      <c r="W120" s="14"/>
      <c r="X120" s="14"/>
      <c r="Y120" s="14"/>
      <c r="Z120" s="14"/>
      <c r="AA120" s="14"/>
    </row>
    <row r="121" spans="1:27" ht="12.5">
      <c r="A121" s="14"/>
      <c r="B121" s="14"/>
      <c r="C121" s="14"/>
      <c r="D121" s="10"/>
      <c r="E121" s="164"/>
      <c r="F121" s="14"/>
      <c r="G121" s="10"/>
      <c r="H121" s="14"/>
      <c r="I121" s="14"/>
      <c r="J121" s="8"/>
      <c r="K121" s="48"/>
      <c r="L121" s="10"/>
      <c r="M121" s="14"/>
      <c r="N121" s="35"/>
      <c r="Q121" s="14"/>
      <c r="R121" s="14"/>
      <c r="S121" s="14"/>
      <c r="T121" s="14"/>
      <c r="U121" s="14"/>
      <c r="V121" s="14"/>
      <c r="W121" s="14"/>
      <c r="X121" s="14"/>
      <c r="Y121" s="14"/>
      <c r="Z121" s="14"/>
      <c r="AA121" s="14"/>
    </row>
    <row r="122" spans="1:27" ht="12.5">
      <c r="A122" s="14"/>
      <c r="B122" s="14"/>
      <c r="C122" s="14"/>
      <c r="D122" s="10"/>
      <c r="E122" s="164"/>
      <c r="F122" s="14"/>
      <c r="G122" s="10"/>
      <c r="H122" s="14"/>
      <c r="I122" s="14"/>
      <c r="J122" s="8"/>
      <c r="K122" s="48"/>
      <c r="L122" s="10"/>
      <c r="M122" s="14"/>
      <c r="N122" s="35"/>
      <c r="Q122" s="14"/>
      <c r="R122" s="14"/>
      <c r="S122" s="14"/>
      <c r="T122" s="14"/>
      <c r="U122" s="14"/>
      <c r="V122" s="14"/>
      <c r="W122" s="14"/>
      <c r="X122" s="14"/>
      <c r="Y122" s="14"/>
      <c r="Z122" s="14"/>
      <c r="AA122" s="14"/>
    </row>
    <row r="123" spans="1:27" ht="12.5">
      <c r="A123" s="14"/>
      <c r="B123" s="14"/>
      <c r="C123" s="14"/>
      <c r="D123" s="10"/>
      <c r="E123" s="164"/>
      <c r="F123" s="14"/>
      <c r="G123" s="10"/>
      <c r="H123" s="14"/>
      <c r="I123" s="14"/>
      <c r="J123" s="8"/>
      <c r="K123" s="48"/>
      <c r="L123" s="10"/>
      <c r="M123" s="14"/>
      <c r="N123" s="35"/>
      <c r="Q123" s="14"/>
      <c r="R123" s="14"/>
      <c r="S123" s="14"/>
      <c r="T123" s="14"/>
      <c r="U123" s="14"/>
      <c r="V123" s="14"/>
      <c r="W123" s="14"/>
      <c r="X123" s="14"/>
      <c r="Y123" s="14"/>
      <c r="Z123" s="14"/>
      <c r="AA123" s="14"/>
    </row>
    <row r="124" spans="1:27" ht="12.5">
      <c r="A124" s="14"/>
      <c r="B124" s="14"/>
      <c r="C124" s="14"/>
      <c r="D124" s="10"/>
      <c r="E124" s="164"/>
      <c r="F124" s="14"/>
      <c r="G124" s="10"/>
      <c r="H124" s="14"/>
      <c r="I124" s="14"/>
      <c r="J124" s="8"/>
      <c r="K124" s="48"/>
      <c r="L124" s="10"/>
      <c r="M124" s="14"/>
      <c r="N124" s="35"/>
      <c r="Q124" s="14"/>
      <c r="R124" s="14"/>
      <c r="S124" s="14"/>
      <c r="T124" s="14"/>
      <c r="U124" s="14"/>
      <c r="V124" s="14"/>
      <c r="W124" s="14"/>
      <c r="X124" s="14"/>
      <c r="Y124" s="14"/>
      <c r="Z124" s="14"/>
      <c r="AA124" s="14"/>
    </row>
    <row r="125" spans="1:27" ht="12.5">
      <c r="A125" s="14"/>
      <c r="B125" s="14"/>
      <c r="C125" s="14"/>
      <c r="D125" s="10"/>
      <c r="E125" s="164"/>
      <c r="F125" s="14"/>
      <c r="G125" s="10"/>
      <c r="H125" s="14"/>
      <c r="I125" s="14"/>
      <c r="J125" s="8"/>
      <c r="K125" s="48"/>
      <c r="L125" s="10"/>
      <c r="M125" s="14"/>
      <c r="N125" s="35"/>
      <c r="Q125" s="14"/>
      <c r="R125" s="14"/>
      <c r="S125" s="14"/>
      <c r="T125" s="14"/>
      <c r="U125" s="14"/>
      <c r="V125" s="14"/>
      <c r="W125" s="14"/>
      <c r="X125" s="14"/>
      <c r="Y125" s="14"/>
      <c r="Z125" s="14"/>
      <c r="AA125" s="14"/>
    </row>
    <row r="126" spans="1:27" ht="12.5">
      <c r="A126" s="14"/>
      <c r="B126" s="14"/>
      <c r="C126" s="14"/>
      <c r="D126" s="10"/>
      <c r="E126" s="164"/>
      <c r="F126" s="14"/>
      <c r="G126" s="10"/>
      <c r="H126" s="14"/>
      <c r="I126" s="14"/>
      <c r="J126" s="8"/>
      <c r="K126" s="48"/>
      <c r="L126" s="10"/>
      <c r="M126" s="14"/>
      <c r="N126" s="35"/>
      <c r="Q126" s="14"/>
      <c r="R126" s="14"/>
      <c r="S126" s="14"/>
      <c r="T126" s="14"/>
      <c r="U126" s="14"/>
      <c r="V126" s="14"/>
      <c r="W126" s="14"/>
      <c r="X126" s="14"/>
      <c r="Y126" s="14"/>
      <c r="Z126" s="14"/>
      <c r="AA126" s="14"/>
    </row>
    <row r="127" spans="1:27" ht="12.5">
      <c r="A127" s="14"/>
      <c r="B127" s="14"/>
      <c r="C127" s="14"/>
      <c r="D127" s="10"/>
      <c r="E127" s="164"/>
      <c r="F127" s="14"/>
      <c r="G127" s="10"/>
      <c r="H127" s="14"/>
      <c r="I127" s="14"/>
      <c r="J127" s="8"/>
      <c r="K127" s="48"/>
      <c r="L127" s="10"/>
      <c r="M127" s="14"/>
      <c r="N127" s="35"/>
      <c r="Q127" s="14"/>
      <c r="R127" s="14"/>
      <c r="S127" s="14"/>
      <c r="T127" s="14"/>
      <c r="U127" s="14"/>
      <c r="V127" s="14"/>
      <c r="W127" s="14"/>
      <c r="X127" s="14"/>
      <c r="Y127" s="14"/>
      <c r="Z127" s="14"/>
      <c r="AA127" s="14"/>
    </row>
    <row r="128" spans="1:27" ht="12.5">
      <c r="A128" s="14"/>
      <c r="B128" s="14"/>
      <c r="C128" s="14"/>
      <c r="D128" s="10"/>
      <c r="E128" s="164"/>
      <c r="F128" s="14"/>
      <c r="G128" s="10"/>
      <c r="H128" s="14"/>
      <c r="I128" s="14"/>
      <c r="J128" s="8"/>
      <c r="K128" s="48"/>
      <c r="L128" s="10"/>
      <c r="M128" s="14"/>
      <c r="N128" s="35"/>
      <c r="Q128" s="14"/>
      <c r="R128" s="14"/>
      <c r="S128" s="14"/>
      <c r="T128" s="14"/>
      <c r="U128" s="14"/>
      <c r="V128" s="14"/>
      <c r="W128" s="14"/>
      <c r="X128" s="14"/>
      <c r="Y128" s="14"/>
      <c r="Z128" s="14"/>
      <c r="AA128" s="14"/>
    </row>
    <row r="129" spans="1:27" ht="12.5">
      <c r="A129" s="14"/>
      <c r="B129" s="14"/>
      <c r="C129" s="14"/>
      <c r="D129" s="10"/>
      <c r="E129" s="164"/>
      <c r="F129" s="14"/>
      <c r="G129" s="10"/>
      <c r="H129" s="14"/>
      <c r="I129" s="14"/>
      <c r="J129" s="8"/>
      <c r="K129" s="48"/>
      <c r="L129" s="10"/>
      <c r="M129" s="14"/>
      <c r="N129" s="35"/>
      <c r="Q129" s="14"/>
      <c r="R129" s="14"/>
      <c r="S129" s="14"/>
      <c r="T129" s="14"/>
      <c r="U129" s="14"/>
      <c r="V129" s="14"/>
      <c r="W129" s="14"/>
      <c r="X129" s="14"/>
      <c r="Y129" s="14"/>
      <c r="Z129" s="14"/>
      <c r="AA129" s="14"/>
    </row>
    <row r="130" spans="1:27" ht="12.5">
      <c r="A130" s="14"/>
      <c r="B130" s="14"/>
      <c r="C130" s="14"/>
      <c r="D130" s="10"/>
      <c r="E130" s="164"/>
      <c r="F130" s="14"/>
      <c r="G130" s="10"/>
      <c r="H130" s="14"/>
      <c r="I130" s="14"/>
      <c r="J130" s="8"/>
      <c r="K130" s="48"/>
      <c r="L130" s="10"/>
      <c r="M130" s="14"/>
      <c r="N130" s="35"/>
      <c r="Q130" s="14"/>
      <c r="R130" s="14"/>
      <c r="S130" s="14"/>
      <c r="T130" s="14"/>
      <c r="U130" s="14"/>
      <c r="V130" s="14"/>
      <c r="W130" s="14"/>
      <c r="X130" s="14"/>
      <c r="Y130" s="14"/>
      <c r="Z130" s="14"/>
      <c r="AA130" s="14"/>
    </row>
    <row r="131" spans="1:27" ht="12.5">
      <c r="A131" s="14"/>
      <c r="B131" s="14"/>
      <c r="C131" s="14"/>
      <c r="D131" s="10"/>
      <c r="E131" s="164"/>
      <c r="F131" s="14"/>
      <c r="G131" s="10"/>
      <c r="H131" s="14"/>
      <c r="I131" s="14"/>
      <c r="J131" s="8"/>
      <c r="K131" s="48"/>
      <c r="L131" s="10"/>
      <c r="M131" s="14"/>
      <c r="N131" s="35"/>
      <c r="Q131" s="14"/>
      <c r="R131" s="14"/>
      <c r="S131" s="14"/>
      <c r="T131" s="14"/>
      <c r="U131" s="14"/>
      <c r="V131" s="14"/>
      <c r="W131" s="14"/>
      <c r="X131" s="14"/>
      <c r="Y131" s="14"/>
      <c r="Z131" s="14"/>
      <c r="AA131" s="14"/>
    </row>
    <row r="132" spans="1:27" ht="12.5">
      <c r="A132" s="14"/>
      <c r="B132" s="14"/>
      <c r="C132" s="14"/>
      <c r="D132" s="10"/>
      <c r="E132" s="164"/>
      <c r="F132" s="14"/>
      <c r="G132" s="10"/>
      <c r="H132" s="14"/>
      <c r="I132" s="14"/>
      <c r="J132" s="8"/>
      <c r="K132" s="48"/>
      <c r="L132" s="10"/>
      <c r="M132" s="14"/>
      <c r="N132" s="35"/>
      <c r="Q132" s="14"/>
      <c r="R132" s="14"/>
      <c r="S132" s="14"/>
      <c r="T132" s="14"/>
      <c r="U132" s="14"/>
      <c r="V132" s="14"/>
      <c r="W132" s="14"/>
      <c r="X132" s="14"/>
      <c r="Y132" s="14"/>
      <c r="Z132" s="14"/>
      <c r="AA132" s="14"/>
    </row>
    <row r="133" spans="1:27" ht="12.5">
      <c r="A133" s="14"/>
      <c r="B133" s="14"/>
      <c r="C133" s="14"/>
      <c r="D133" s="10"/>
      <c r="E133" s="164"/>
      <c r="F133" s="14"/>
      <c r="G133" s="10"/>
      <c r="H133" s="14"/>
      <c r="I133" s="14"/>
      <c r="J133" s="8"/>
      <c r="K133" s="48"/>
      <c r="L133" s="10"/>
      <c r="M133" s="14"/>
      <c r="N133" s="35"/>
      <c r="Q133" s="14"/>
      <c r="R133" s="14"/>
      <c r="S133" s="14"/>
      <c r="T133" s="14"/>
      <c r="U133" s="14"/>
      <c r="V133" s="14"/>
      <c r="W133" s="14"/>
      <c r="X133" s="14"/>
      <c r="Y133" s="14"/>
      <c r="Z133" s="14"/>
      <c r="AA133" s="14"/>
    </row>
    <row r="134" spans="1:27" ht="12.5">
      <c r="A134" s="14"/>
      <c r="B134" s="14"/>
      <c r="C134" s="14"/>
      <c r="D134" s="10"/>
      <c r="E134" s="164"/>
      <c r="F134" s="14"/>
      <c r="G134" s="10"/>
      <c r="H134" s="14"/>
      <c r="I134" s="14"/>
      <c r="J134" s="8"/>
      <c r="K134" s="48"/>
      <c r="L134" s="10"/>
      <c r="M134" s="14"/>
      <c r="N134" s="35"/>
      <c r="Q134" s="14"/>
      <c r="R134" s="14"/>
      <c r="S134" s="14"/>
      <c r="T134" s="14"/>
      <c r="U134" s="14"/>
      <c r="V134" s="14"/>
      <c r="W134" s="14"/>
      <c r="X134" s="14"/>
      <c r="Y134" s="14"/>
      <c r="Z134" s="14"/>
      <c r="AA134" s="14"/>
    </row>
    <row r="135" spans="1:27" ht="12.5">
      <c r="A135" s="14"/>
      <c r="B135" s="14"/>
      <c r="C135" s="14"/>
      <c r="D135" s="10"/>
      <c r="E135" s="164"/>
      <c r="F135" s="14"/>
      <c r="G135" s="10"/>
      <c r="H135" s="14"/>
      <c r="I135" s="14"/>
      <c r="J135" s="8"/>
      <c r="K135" s="48"/>
      <c r="L135" s="10"/>
      <c r="M135" s="14"/>
      <c r="N135" s="35"/>
      <c r="Q135" s="14"/>
      <c r="R135" s="14"/>
      <c r="S135" s="14"/>
      <c r="T135" s="14"/>
      <c r="U135" s="14"/>
      <c r="V135" s="14"/>
      <c r="W135" s="14"/>
      <c r="X135" s="14"/>
      <c r="Y135" s="14"/>
      <c r="Z135" s="14"/>
      <c r="AA135" s="14"/>
    </row>
    <row r="136" spans="1:27" ht="12.5">
      <c r="A136" s="14"/>
      <c r="B136" s="14"/>
      <c r="C136" s="14"/>
      <c r="D136" s="10"/>
      <c r="E136" s="164"/>
      <c r="F136" s="14"/>
      <c r="G136" s="10"/>
      <c r="H136" s="14"/>
      <c r="I136" s="14"/>
      <c r="J136" s="8"/>
      <c r="K136" s="48"/>
      <c r="L136" s="10"/>
      <c r="M136" s="14"/>
      <c r="N136" s="35"/>
      <c r="Q136" s="14"/>
      <c r="R136" s="14"/>
      <c r="S136" s="14"/>
      <c r="T136" s="14"/>
      <c r="U136" s="14"/>
      <c r="V136" s="14"/>
      <c r="W136" s="14"/>
      <c r="X136" s="14"/>
      <c r="Y136" s="14"/>
      <c r="Z136" s="14"/>
      <c r="AA136" s="14"/>
    </row>
    <row r="137" spans="1:27" ht="12.5">
      <c r="A137" s="14"/>
      <c r="B137" s="14"/>
      <c r="C137" s="14"/>
      <c r="D137" s="10"/>
      <c r="E137" s="164"/>
      <c r="F137" s="14"/>
      <c r="G137" s="10"/>
      <c r="H137" s="14"/>
      <c r="I137" s="14"/>
      <c r="J137" s="8"/>
      <c r="K137" s="48"/>
      <c r="L137" s="10"/>
      <c r="M137" s="14"/>
      <c r="N137" s="35"/>
      <c r="Q137" s="14"/>
      <c r="R137" s="14"/>
      <c r="S137" s="14"/>
      <c r="T137" s="14"/>
      <c r="U137" s="14"/>
      <c r="V137" s="14"/>
      <c r="W137" s="14"/>
      <c r="X137" s="14"/>
      <c r="Y137" s="14"/>
      <c r="Z137" s="14"/>
      <c r="AA137" s="14"/>
    </row>
    <row r="138" spans="1:27" ht="12.5">
      <c r="A138" s="14"/>
      <c r="B138" s="14"/>
      <c r="C138" s="14"/>
      <c r="D138" s="10"/>
      <c r="E138" s="164"/>
      <c r="F138" s="14"/>
      <c r="G138" s="10"/>
      <c r="H138" s="14"/>
      <c r="I138" s="14"/>
      <c r="J138" s="8"/>
      <c r="K138" s="48"/>
      <c r="L138" s="10"/>
      <c r="M138" s="14"/>
      <c r="N138" s="35"/>
      <c r="Q138" s="14"/>
      <c r="R138" s="14"/>
      <c r="S138" s="14"/>
      <c r="T138" s="14"/>
      <c r="U138" s="14"/>
      <c r="V138" s="14"/>
      <c r="W138" s="14"/>
      <c r="X138" s="14"/>
      <c r="Y138" s="14"/>
      <c r="Z138" s="14"/>
      <c r="AA138" s="14"/>
    </row>
    <row r="139" spans="1:27" ht="12.5">
      <c r="A139" s="14"/>
      <c r="B139" s="14"/>
      <c r="C139" s="14"/>
      <c r="D139" s="10"/>
      <c r="E139" s="164"/>
      <c r="F139" s="14"/>
      <c r="G139" s="10"/>
      <c r="H139" s="14"/>
      <c r="I139" s="14"/>
      <c r="J139" s="8"/>
      <c r="K139" s="48"/>
      <c r="L139" s="10"/>
      <c r="M139" s="14"/>
      <c r="N139" s="35"/>
      <c r="Q139" s="14"/>
      <c r="R139" s="14"/>
      <c r="S139" s="14"/>
      <c r="T139" s="14"/>
      <c r="U139" s="14"/>
      <c r="V139" s="14"/>
      <c r="W139" s="14"/>
      <c r="X139" s="14"/>
      <c r="Y139" s="14"/>
      <c r="Z139" s="14"/>
      <c r="AA139" s="14"/>
    </row>
    <row r="140" spans="1:27" ht="12.5">
      <c r="A140" s="14"/>
      <c r="B140" s="14"/>
      <c r="C140" s="14"/>
      <c r="D140" s="10"/>
      <c r="E140" s="164"/>
      <c r="F140" s="14"/>
      <c r="G140" s="10"/>
      <c r="H140" s="14"/>
      <c r="I140" s="14"/>
      <c r="J140" s="8"/>
      <c r="K140" s="48"/>
      <c r="L140" s="10"/>
      <c r="M140" s="14"/>
      <c r="N140" s="35"/>
      <c r="Q140" s="14"/>
      <c r="R140" s="14"/>
      <c r="S140" s="14"/>
      <c r="T140" s="14"/>
      <c r="U140" s="14"/>
      <c r="V140" s="14"/>
      <c r="W140" s="14"/>
      <c r="X140" s="14"/>
      <c r="Y140" s="14"/>
      <c r="Z140" s="14"/>
      <c r="AA140" s="14"/>
    </row>
    <row r="141" spans="1:27" ht="12.5">
      <c r="A141" s="14"/>
      <c r="B141" s="14"/>
      <c r="C141" s="14"/>
      <c r="D141" s="10"/>
      <c r="E141" s="164"/>
      <c r="F141" s="14"/>
      <c r="G141" s="10"/>
      <c r="H141" s="14"/>
      <c r="I141" s="14"/>
      <c r="J141" s="8"/>
      <c r="K141" s="48"/>
      <c r="L141" s="10"/>
      <c r="M141" s="14"/>
      <c r="N141" s="35"/>
      <c r="Q141" s="14"/>
      <c r="R141" s="14"/>
      <c r="S141" s="14"/>
      <c r="T141" s="14"/>
      <c r="U141" s="14"/>
      <c r="V141" s="14"/>
      <c r="W141" s="14"/>
      <c r="X141" s="14"/>
      <c r="Y141" s="14"/>
      <c r="Z141" s="14"/>
      <c r="AA141" s="14"/>
    </row>
    <row r="142" spans="1:27" ht="12.5">
      <c r="A142" s="14"/>
      <c r="B142" s="14"/>
      <c r="C142" s="14"/>
      <c r="D142" s="10"/>
      <c r="E142" s="164"/>
      <c r="F142" s="14"/>
      <c r="G142" s="10"/>
      <c r="H142" s="14"/>
      <c r="I142" s="14"/>
      <c r="J142" s="8"/>
      <c r="K142" s="48"/>
      <c r="L142" s="10"/>
      <c r="M142" s="14"/>
      <c r="N142" s="35"/>
      <c r="Q142" s="14"/>
      <c r="R142" s="14"/>
      <c r="S142" s="14"/>
      <c r="T142" s="14"/>
      <c r="U142" s="14"/>
      <c r="V142" s="14"/>
      <c r="W142" s="14"/>
      <c r="X142" s="14"/>
      <c r="Y142" s="14"/>
      <c r="Z142" s="14"/>
      <c r="AA142" s="14"/>
    </row>
    <row r="143" spans="1:27" ht="12.5">
      <c r="A143" s="14"/>
      <c r="B143" s="14"/>
      <c r="C143" s="14"/>
      <c r="D143" s="10"/>
      <c r="E143" s="164"/>
      <c r="F143" s="14"/>
      <c r="G143" s="10"/>
      <c r="H143" s="14"/>
      <c r="I143" s="14"/>
      <c r="J143" s="8"/>
      <c r="K143" s="48"/>
      <c r="L143" s="10"/>
      <c r="M143" s="14"/>
      <c r="N143" s="35"/>
      <c r="Q143" s="14"/>
      <c r="R143" s="14"/>
      <c r="S143" s="14"/>
      <c r="T143" s="14"/>
      <c r="U143" s="14"/>
      <c r="V143" s="14"/>
      <c r="W143" s="14"/>
      <c r="X143" s="14"/>
      <c r="Y143" s="14"/>
      <c r="Z143" s="14"/>
      <c r="AA143" s="14"/>
    </row>
    <row r="144" spans="1:27" ht="12.5">
      <c r="A144" s="14"/>
      <c r="B144" s="14"/>
      <c r="C144" s="14"/>
      <c r="D144" s="10"/>
      <c r="E144" s="164"/>
      <c r="F144" s="14"/>
      <c r="G144" s="10"/>
      <c r="H144" s="14"/>
      <c r="I144" s="14"/>
      <c r="J144" s="8"/>
      <c r="K144" s="48"/>
      <c r="L144" s="10"/>
      <c r="M144" s="14"/>
      <c r="N144" s="35"/>
      <c r="Q144" s="14"/>
      <c r="R144" s="14"/>
      <c r="S144" s="14"/>
      <c r="T144" s="14"/>
      <c r="U144" s="14"/>
      <c r="V144" s="14"/>
      <c r="W144" s="14"/>
      <c r="X144" s="14"/>
      <c r="Y144" s="14"/>
      <c r="Z144" s="14"/>
      <c r="AA144" s="14"/>
    </row>
    <row r="145" spans="1:27" ht="12.5">
      <c r="A145" s="14"/>
      <c r="B145" s="14"/>
      <c r="C145" s="14"/>
      <c r="D145" s="10"/>
      <c r="E145" s="164"/>
      <c r="F145" s="14"/>
      <c r="G145" s="10"/>
      <c r="H145" s="14"/>
      <c r="I145" s="14"/>
      <c r="J145" s="8"/>
      <c r="K145" s="48"/>
      <c r="L145" s="10"/>
      <c r="M145" s="14"/>
      <c r="N145" s="35"/>
      <c r="Q145" s="14"/>
      <c r="R145" s="14"/>
      <c r="S145" s="14"/>
      <c r="T145" s="14"/>
      <c r="U145" s="14"/>
      <c r="V145" s="14"/>
      <c r="W145" s="14"/>
      <c r="X145" s="14"/>
      <c r="Y145" s="14"/>
      <c r="Z145" s="14"/>
      <c r="AA145" s="14"/>
    </row>
    <row r="146" spans="1:27" ht="12.5">
      <c r="A146" s="14"/>
      <c r="B146" s="14"/>
      <c r="C146" s="14"/>
      <c r="D146" s="10"/>
      <c r="E146" s="164"/>
      <c r="F146" s="14"/>
      <c r="G146" s="10"/>
      <c r="H146" s="14"/>
      <c r="I146" s="14"/>
      <c r="J146" s="8"/>
      <c r="K146" s="48"/>
      <c r="L146" s="10"/>
      <c r="M146" s="14"/>
      <c r="N146" s="35"/>
      <c r="Q146" s="14"/>
      <c r="R146" s="14"/>
      <c r="S146" s="14"/>
      <c r="T146" s="14"/>
      <c r="U146" s="14"/>
      <c r="V146" s="14"/>
      <c r="W146" s="14"/>
      <c r="X146" s="14"/>
      <c r="Y146" s="14"/>
      <c r="Z146" s="14"/>
      <c r="AA146" s="14"/>
    </row>
    <row r="147" spans="1:27" ht="12.5">
      <c r="A147" s="14"/>
      <c r="B147" s="14"/>
      <c r="C147" s="14"/>
      <c r="D147" s="10"/>
      <c r="E147" s="164"/>
      <c r="F147" s="14"/>
      <c r="G147" s="10"/>
      <c r="H147" s="14"/>
      <c r="I147" s="14"/>
      <c r="J147" s="8"/>
      <c r="K147" s="48"/>
      <c r="L147" s="10"/>
      <c r="M147" s="14"/>
      <c r="N147" s="35"/>
      <c r="Q147" s="14"/>
      <c r="R147" s="14"/>
      <c r="S147" s="14"/>
      <c r="T147" s="14"/>
      <c r="U147" s="14"/>
      <c r="V147" s="14"/>
      <c r="W147" s="14"/>
      <c r="X147" s="14"/>
      <c r="Y147" s="14"/>
      <c r="Z147" s="14"/>
      <c r="AA147" s="14"/>
    </row>
    <row r="148" spans="1:27" ht="12.5">
      <c r="A148" s="14"/>
      <c r="B148" s="14"/>
      <c r="C148" s="14"/>
      <c r="D148" s="10"/>
      <c r="E148" s="164"/>
      <c r="F148" s="14"/>
      <c r="G148" s="10"/>
      <c r="H148" s="14"/>
      <c r="I148" s="14"/>
      <c r="J148" s="8"/>
      <c r="K148" s="48"/>
      <c r="L148" s="10"/>
      <c r="M148" s="14"/>
      <c r="N148" s="35"/>
      <c r="Q148" s="14"/>
      <c r="R148" s="14"/>
      <c r="S148" s="14"/>
      <c r="T148" s="14"/>
      <c r="U148" s="14"/>
      <c r="V148" s="14"/>
      <c r="W148" s="14"/>
      <c r="X148" s="14"/>
      <c r="Y148" s="14"/>
      <c r="Z148" s="14"/>
      <c r="AA148" s="14"/>
    </row>
    <row r="149" spans="1:27" ht="12.5">
      <c r="A149" s="14"/>
      <c r="B149" s="14"/>
      <c r="C149" s="14"/>
      <c r="D149" s="10"/>
      <c r="E149" s="164"/>
      <c r="F149" s="14"/>
      <c r="G149" s="10"/>
      <c r="H149" s="14"/>
      <c r="I149" s="14"/>
      <c r="J149" s="8"/>
      <c r="K149" s="48"/>
      <c r="L149" s="10"/>
      <c r="M149" s="14"/>
      <c r="N149" s="35"/>
      <c r="Q149" s="14"/>
      <c r="R149" s="14"/>
      <c r="S149" s="14"/>
      <c r="T149" s="14"/>
      <c r="U149" s="14"/>
      <c r="V149" s="14"/>
      <c r="W149" s="14"/>
      <c r="X149" s="14"/>
      <c r="Y149" s="14"/>
      <c r="Z149" s="14"/>
      <c r="AA149" s="14"/>
    </row>
    <row r="150" spans="1:27" ht="12.5">
      <c r="A150" s="14"/>
      <c r="B150" s="14"/>
      <c r="C150" s="14"/>
      <c r="D150" s="10"/>
      <c r="E150" s="164"/>
      <c r="F150" s="14"/>
      <c r="G150" s="10"/>
      <c r="H150" s="14"/>
      <c r="I150" s="14"/>
      <c r="J150" s="8"/>
      <c r="K150" s="48"/>
      <c r="L150" s="10"/>
      <c r="M150" s="14"/>
      <c r="N150" s="35"/>
      <c r="Q150" s="14"/>
      <c r="R150" s="14"/>
      <c r="S150" s="14"/>
      <c r="T150" s="14"/>
      <c r="U150" s="14"/>
      <c r="V150" s="14"/>
      <c r="W150" s="14"/>
      <c r="X150" s="14"/>
      <c r="Y150" s="14"/>
      <c r="Z150" s="14"/>
      <c r="AA150" s="14"/>
    </row>
    <row r="151" spans="1:27" ht="12.5">
      <c r="A151" s="14"/>
      <c r="B151" s="14"/>
      <c r="C151" s="14"/>
      <c r="D151" s="10"/>
      <c r="E151" s="164"/>
      <c r="F151" s="14"/>
      <c r="G151" s="10"/>
      <c r="H151" s="14"/>
      <c r="I151" s="14"/>
      <c r="J151" s="8"/>
      <c r="K151" s="48"/>
      <c r="L151" s="10"/>
      <c r="M151" s="14"/>
      <c r="N151" s="35"/>
      <c r="Q151" s="14"/>
      <c r="R151" s="14"/>
      <c r="S151" s="14"/>
      <c r="T151" s="14"/>
      <c r="U151" s="14"/>
      <c r="V151" s="14"/>
      <c r="W151" s="14"/>
      <c r="X151" s="14"/>
      <c r="Y151" s="14"/>
      <c r="Z151" s="14"/>
      <c r="AA151" s="14"/>
    </row>
    <row r="152" spans="1:27" ht="12.5">
      <c r="A152" s="14"/>
      <c r="B152" s="14"/>
      <c r="C152" s="14"/>
      <c r="D152" s="10"/>
      <c r="E152" s="164"/>
      <c r="F152" s="14"/>
      <c r="G152" s="10"/>
      <c r="H152" s="14"/>
      <c r="I152" s="14"/>
      <c r="J152" s="8"/>
      <c r="K152" s="48"/>
      <c r="L152" s="10"/>
      <c r="M152" s="14"/>
      <c r="N152" s="35"/>
      <c r="Q152" s="14"/>
      <c r="R152" s="14"/>
      <c r="S152" s="14"/>
      <c r="T152" s="14"/>
      <c r="U152" s="14"/>
      <c r="V152" s="14"/>
      <c r="W152" s="14"/>
      <c r="X152" s="14"/>
      <c r="Y152" s="14"/>
      <c r="Z152" s="14"/>
      <c r="AA152" s="14"/>
    </row>
    <row r="153" spans="1:27" ht="12.5">
      <c r="A153" s="14"/>
      <c r="B153" s="14"/>
      <c r="C153" s="14"/>
      <c r="D153" s="10"/>
      <c r="E153" s="164"/>
      <c r="F153" s="14"/>
      <c r="G153" s="10"/>
      <c r="H153" s="14"/>
      <c r="I153" s="14"/>
      <c r="J153" s="8"/>
      <c r="K153" s="48"/>
      <c r="L153" s="10"/>
      <c r="M153" s="14"/>
      <c r="N153" s="35"/>
      <c r="Q153" s="14"/>
      <c r="R153" s="14"/>
      <c r="S153" s="14"/>
      <c r="T153" s="14"/>
      <c r="U153" s="14"/>
      <c r="V153" s="14"/>
      <c r="W153" s="14"/>
      <c r="X153" s="14"/>
      <c r="Y153" s="14"/>
      <c r="Z153" s="14"/>
      <c r="AA153" s="14"/>
    </row>
    <row r="154" spans="1:27" ht="12.5">
      <c r="A154" s="14"/>
      <c r="B154" s="14"/>
      <c r="C154" s="14"/>
      <c r="D154" s="10"/>
      <c r="E154" s="164"/>
      <c r="F154" s="14"/>
      <c r="G154" s="10"/>
      <c r="H154" s="14"/>
      <c r="I154" s="14"/>
      <c r="J154" s="8"/>
      <c r="K154" s="48"/>
      <c r="L154" s="10"/>
      <c r="M154" s="14"/>
      <c r="N154" s="35"/>
      <c r="Q154" s="14"/>
      <c r="R154" s="14"/>
      <c r="S154" s="14"/>
      <c r="T154" s="14"/>
      <c r="U154" s="14"/>
      <c r="V154" s="14"/>
      <c r="W154" s="14"/>
      <c r="X154" s="14"/>
      <c r="Y154" s="14"/>
      <c r="Z154" s="14"/>
      <c r="AA154" s="14"/>
    </row>
    <row r="155" spans="1:27" ht="12.5">
      <c r="A155" s="14"/>
      <c r="B155" s="14"/>
      <c r="C155" s="14"/>
      <c r="D155" s="10"/>
      <c r="E155" s="164"/>
      <c r="F155" s="14"/>
      <c r="G155" s="10"/>
      <c r="H155" s="14"/>
      <c r="I155" s="14"/>
      <c r="J155" s="8"/>
      <c r="K155" s="48"/>
      <c r="L155" s="10"/>
      <c r="M155" s="14"/>
      <c r="N155" s="35"/>
      <c r="Q155" s="14"/>
      <c r="R155" s="14"/>
      <c r="S155" s="14"/>
      <c r="T155" s="14"/>
      <c r="U155" s="14"/>
      <c r="V155" s="14"/>
      <c r="W155" s="14"/>
      <c r="X155" s="14"/>
      <c r="Y155" s="14"/>
      <c r="Z155" s="14"/>
      <c r="AA155" s="14"/>
    </row>
    <row r="156" spans="1:27" ht="12.5">
      <c r="A156" s="14"/>
      <c r="B156" s="14"/>
      <c r="C156" s="14"/>
      <c r="D156" s="10"/>
      <c r="E156" s="164"/>
      <c r="F156" s="14"/>
      <c r="G156" s="10"/>
      <c r="H156" s="14"/>
      <c r="I156" s="14"/>
      <c r="J156" s="8"/>
      <c r="K156" s="48"/>
      <c r="L156" s="10"/>
      <c r="M156" s="14"/>
      <c r="N156" s="35"/>
      <c r="Q156" s="14"/>
      <c r="R156" s="14"/>
      <c r="S156" s="14"/>
      <c r="T156" s="14"/>
      <c r="U156" s="14"/>
      <c r="V156" s="14"/>
      <c r="W156" s="14"/>
      <c r="X156" s="14"/>
      <c r="Y156" s="14"/>
      <c r="Z156" s="14"/>
      <c r="AA156" s="14"/>
    </row>
    <row r="157" spans="1:27" ht="12.5">
      <c r="A157" s="14"/>
      <c r="B157" s="14"/>
      <c r="C157" s="14"/>
      <c r="D157" s="10"/>
      <c r="E157" s="164"/>
      <c r="F157" s="14"/>
      <c r="G157" s="10"/>
      <c r="H157" s="14"/>
      <c r="I157" s="14"/>
      <c r="J157" s="8"/>
      <c r="K157" s="48"/>
      <c r="L157" s="10"/>
      <c r="M157" s="14"/>
      <c r="N157" s="35"/>
      <c r="Q157" s="14"/>
      <c r="R157" s="14"/>
      <c r="S157" s="14"/>
      <c r="T157" s="14"/>
      <c r="U157" s="14"/>
      <c r="V157" s="14"/>
      <c r="W157" s="14"/>
      <c r="X157" s="14"/>
      <c r="Y157" s="14"/>
      <c r="Z157" s="14"/>
      <c r="AA157" s="14"/>
    </row>
    <row r="158" spans="1:27" ht="12.5">
      <c r="A158" s="14"/>
      <c r="B158" s="14"/>
      <c r="C158" s="14"/>
      <c r="D158" s="10"/>
      <c r="E158" s="164"/>
      <c r="F158" s="14"/>
      <c r="G158" s="10"/>
      <c r="H158" s="14"/>
      <c r="I158" s="14"/>
      <c r="J158" s="8"/>
      <c r="K158" s="48"/>
      <c r="L158" s="10"/>
      <c r="M158" s="14"/>
      <c r="N158" s="35"/>
      <c r="Q158" s="14"/>
      <c r="R158" s="14"/>
      <c r="S158" s="14"/>
      <c r="T158" s="14"/>
      <c r="U158" s="14"/>
      <c r="V158" s="14"/>
      <c r="W158" s="14"/>
      <c r="X158" s="14"/>
      <c r="Y158" s="14"/>
      <c r="Z158" s="14"/>
      <c r="AA158" s="14"/>
    </row>
    <row r="159" spans="1:27" ht="12.5">
      <c r="A159" s="14"/>
      <c r="B159" s="14"/>
      <c r="C159" s="14"/>
      <c r="D159" s="10"/>
      <c r="E159" s="164"/>
      <c r="F159" s="14"/>
      <c r="G159" s="10"/>
      <c r="H159" s="14"/>
      <c r="I159" s="14"/>
      <c r="J159" s="8"/>
      <c r="K159" s="48"/>
      <c r="L159" s="10"/>
      <c r="M159" s="14"/>
      <c r="N159" s="35"/>
      <c r="Q159" s="14"/>
      <c r="R159" s="14"/>
      <c r="S159" s="14"/>
      <c r="T159" s="14"/>
      <c r="U159" s="14"/>
      <c r="V159" s="14"/>
      <c r="W159" s="14"/>
      <c r="X159" s="14"/>
      <c r="Y159" s="14"/>
      <c r="Z159" s="14"/>
      <c r="AA159" s="14"/>
    </row>
    <row r="160" spans="1:27" ht="12.5">
      <c r="A160" s="14"/>
      <c r="B160" s="14"/>
      <c r="C160" s="14"/>
      <c r="D160" s="10"/>
      <c r="E160" s="164"/>
      <c r="F160" s="14"/>
      <c r="G160" s="10"/>
      <c r="H160" s="14"/>
      <c r="I160" s="14"/>
      <c r="J160" s="8"/>
      <c r="K160" s="48"/>
      <c r="L160" s="10"/>
      <c r="M160" s="14"/>
      <c r="N160" s="35"/>
      <c r="Q160" s="14"/>
      <c r="R160" s="14"/>
      <c r="S160" s="14"/>
      <c r="T160" s="14"/>
      <c r="U160" s="14"/>
      <c r="V160" s="14"/>
      <c r="W160" s="14"/>
      <c r="X160" s="14"/>
      <c r="Y160" s="14"/>
      <c r="Z160" s="14"/>
      <c r="AA160" s="14"/>
    </row>
    <row r="161" spans="1:27" ht="12.5">
      <c r="A161" s="14"/>
      <c r="B161" s="14"/>
      <c r="C161" s="14"/>
      <c r="D161" s="10"/>
      <c r="E161" s="164"/>
      <c r="F161" s="14"/>
      <c r="G161" s="10"/>
      <c r="H161" s="14"/>
      <c r="I161" s="14"/>
      <c r="J161" s="8"/>
      <c r="K161" s="48"/>
      <c r="L161" s="10"/>
      <c r="M161" s="14"/>
      <c r="N161" s="35"/>
      <c r="Q161" s="14"/>
      <c r="R161" s="14"/>
      <c r="S161" s="14"/>
      <c r="T161" s="14"/>
      <c r="U161" s="14"/>
      <c r="V161" s="14"/>
      <c r="W161" s="14"/>
      <c r="X161" s="14"/>
      <c r="Y161" s="14"/>
      <c r="Z161" s="14"/>
      <c r="AA161" s="14"/>
    </row>
    <row r="162" spans="1:27" ht="12.5">
      <c r="A162" s="14"/>
      <c r="B162" s="14"/>
      <c r="C162" s="14"/>
      <c r="D162" s="10"/>
      <c r="E162" s="164"/>
      <c r="F162" s="14"/>
      <c r="G162" s="10"/>
      <c r="H162" s="14"/>
      <c r="I162" s="14"/>
      <c r="J162" s="8"/>
      <c r="K162" s="48"/>
      <c r="L162" s="10"/>
      <c r="M162" s="14"/>
      <c r="N162" s="35"/>
      <c r="Q162" s="14"/>
      <c r="R162" s="14"/>
      <c r="S162" s="14"/>
      <c r="T162" s="14"/>
      <c r="U162" s="14"/>
      <c r="V162" s="14"/>
      <c r="W162" s="14"/>
      <c r="X162" s="14"/>
      <c r="Y162" s="14"/>
      <c r="Z162" s="14"/>
      <c r="AA162" s="14"/>
    </row>
    <row r="163" spans="1:27" ht="12.5">
      <c r="A163" s="14"/>
      <c r="B163" s="14"/>
      <c r="C163" s="14"/>
      <c r="D163" s="10"/>
      <c r="E163" s="164"/>
      <c r="F163" s="14"/>
      <c r="G163" s="10"/>
      <c r="H163" s="14"/>
      <c r="I163" s="14"/>
      <c r="J163" s="8"/>
      <c r="K163" s="48"/>
      <c r="L163" s="10"/>
      <c r="M163" s="14"/>
      <c r="N163" s="35"/>
      <c r="Q163" s="14"/>
      <c r="R163" s="14"/>
      <c r="S163" s="14"/>
      <c r="T163" s="14"/>
      <c r="U163" s="14"/>
      <c r="V163" s="14"/>
      <c r="W163" s="14"/>
      <c r="X163" s="14"/>
      <c r="Y163" s="14"/>
      <c r="Z163" s="14"/>
      <c r="AA163" s="14"/>
    </row>
    <row r="164" spans="1:27" ht="12.5">
      <c r="A164" s="14"/>
      <c r="B164" s="14"/>
      <c r="C164" s="14"/>
      <c r="D164" s="10"/>
      <c r="E164" s="164"/>
      <c r="F164" s="14"/>
      <c r="G164" s="10"/>
      <c r="H164" s="14"/>
      <c r="I164" s="14"/>
      <c r="J164" s="8"/>
      <c r="K164" s="48"/>
      <c r="L164" s="10"/>
      <c r="M164" s="14"/>
      <c r="N164" s="35"/>
      <c r="Q164" s="14"/>
      <c r="R164" s="14"/>
      <c r="S164" s="14"/>
      <c r="T164" s="14"/>
      <c r="U164" s="14"/>
      <c r="V164" s="14"/>
      <c r="W164" s="14"/>
      <c r="X164" s="14"/>
      <c r="Y164" s="14"/>
      <c r="Z164" s="14"/>
      <c r="AA164" s="14"/>
    </row>
    <row r="165" spans="1:27" ht="12.5">
      <c r="A165" s="14"/>
      <c r="B165" s="14"/>
      <c r="C165" s="14"/>
      <c r="D165" s="10"/>
      <c r="E165" s="164"/>
      <c r="F165" s="14"/>
      <c r="G165" s="10"/>
      <c r="H165" s="14"/>
      <c r="I165" s="14"/>
      <c r="J165" s="8"/>
      <c r="K165" s="48"/>
      <c r="L165" s="10"/>
      <c r="M165" s="14"/>
      <c r="N165" s="35"/>
      <c r="Q165" s="14"/>
      <c r="R165" s="14"/>
      <c r="S165" s="14"/>
      <c r="T165" s="14"/>
      <c r="U165" s="14"/>
      <c r="V165" s="14"/>
      <c r="W165" s="14"/>
      <c r="X165" s="14"/>
      <c r="Y165" s="14"/>
      <c r="Z165" s="14"/>
      <c r="AA165" s="14"/>
    </row>
    <row r="166" spans="1:27" ht="12.5">
      <c r="A166" s="14"/>
      <c r="B166" s="14"/>
      <c r="C166" s="14"/>
      <c r="D166" s="10"/>
      <c r="E166" s="164"/>
      <c r="F166" s="14"/>
      <c r="G166" s="10"/>
      <c r="H166" s="14"/>
      <c r="I166" s="14"/>
      <c r="J166" s="8"/>
      <c r="K166" s="48"/>
      <c r="L166" s="10"/>
      <c r="M166" s="14"/>
      <c r="N166" s="35"/>
      <c r="Q166" s="14"/>
      <c r="R166" s="14"/>
      <c r="S166" s="14"/>
      <c r="T166" s="14"/>
      <c r="U166" s="14"/>
      <c r="V166" s="14"/>
      <c r="W166" s="14"/>
      <c r="X166" s="14"/>
      <c r="Y166" s="14"/>
      <c r="Z166" s="14"/>
      <c r="AA166" s="14"/>
    </row>
    <row r="167" spans="1:27" ht="12.5">
      <c r="A167" s="14"/>
      <c r="B167" s="14"/>
      <c r="C167" s="14"/>
      <c r="D167" s="10"/>
      <c r="E167" s="164"/>
      <c r="F167" s="14"/>
      <c r="G167" s="10"/>
      <c r="H167" s="14"/>
      <c r="I167" s="14"/>
      <c r="J167" s="8"/>
      <c r="K167" s="48"/>
      <c r="L167" s="10"/>
      <c r="M167" s="14"/>
      <c r="N167" s="35"/>
      <c r="Q167" s="14"/>
      <c r="R167" s="14"/>
      <c r="S167" s="14"/>
      <c r="T167" s="14"/>
      <c r="U167" s="14"/>
      <c r="V167" s="14"/>
      <c r="W167" s="14"/>
      <c r="X167" s="14"/>
      <c r="Y167" s="14"/>
      <c r="Z167" s="14"/>
      <c r="AA167" s="14"/>
    </row>
    <row r="168" spans="1:27" ht="12.5">
      <c r="A168" s="14"/>
      <c r="B168" s="14"/>
      <c r="C168" s="14"/>
      <c r="D168" s="10"/>
      <c r="E168" s="164"/>
      <c r="F168" s="14"/>
      <c r="G168" s="10"/>
      <c r="H168" s="14"/>
      <c r="I168" s="14"/>
      <c r="J168" s="8"/>
      <c r="K168" s="48"/>
      <c r="L168" s="10"/>
      <c r="M168" s="14"/>
      <c r="N168" s="35"/>
      <c r="Q168" s="14"/>
      <c r="R168" s="14"/>
      <c r="S168" s="14"/>
      <c r="T168" s="14"/>
      <c r="U168" s="14"/>
      <c r="V168" s="14"/>
      <c r="W168" s="14"/>
      <c r="X168" s="14"/>
      <c r="Y168" s="14"/>
      <c r="Z168" s="14"/>
      <c r="AA168" s="14"/>
    </row>
    <row r="169" spans="1:27" ht="12.5">
      <c r="A169" s="14"/>
      <c r="B169" s="14"/>
      <c r="C169" s="14"/>
      <c r="D169" s="10"/>
      <c r="E169" s="164"/>
      <c r="F169" s="14"/>
      <c r="G169" s="10"/>
      <c r="H169" s="14"/>
      <c r="I169" s="14"/>
      <c r="J169" s="8"/>
      <c r="K169" s="48"/>
      <c r="L169" s="10"/>
      <c r="M169" s="14"/>
      <c r="N169" s="35"/>
      <c r="Q169" s="14"/>
      <c r="R169" s="14"/>
      <c r="S169" s="14"/>
      <c r="T169" s="14"/>
      <c r="U169" s="14"/>
      <c r="V169" s="14"/>
      <c r="W169" s="14"/>
      <c r="X169" s="14"/>
      <c r="Y169" s="14"/>
      <c r="Z169" s="14"/>
      <c r="AA169" s="14"/>
    </row>
    <row r="170" spans="1:27" ht="12.5">
      <c r="A170" s="14"/>
      <c r="B170" s="14"/>
      <c r="C170" s="14"/>
      <c r="D170" s="10"/>
      <c r="E170" s="164"/>
      <c r="F170" s="14"/>
      <c r="G170" s="10"/>
      <c r="H170" s="14"/>
      <c r="I170" s="14"/>
      <c r="J170" s="8"/>
      <c r="K170" s="48"/>
      <c r="L170" s="10"/>
      <c r="M170" s="14"/>
      <c r="N170" s="35"/>
      <c r="Q170" s="14"/>
      <c r="R170" s="14"/>
      <c r="S170" s="14"/>
      <c r="T170" s="14"/>
      <c r="U170" s="14"/>
      <c r="V170" s="14"/>
      <c r="W170" s="14"/>
      <c r="X170" s="14"/>
      <c r="Y170" s="14"/>
      <c r="Z170" s="14"/>
      <c r="AA170" s="14"/>
    </row>
    <row r="171" spans="1:27" ht="12.5">
      <c r="A171" s="14"/>
      <c r="B171" s="14"/>
      <c r="C171" s="14"/>
      <c r="D171" s="10"/>
      <c r="E171" s="164"/>
      <c r="F171" s="14"/>
      <c r="G171" s="10"/>
      <c r="H171" s="14"/>
      <c r="I171" s="14"/>
      <c r="J171" s="8"/>
      <c r="K171" s="48"/>
      <c r="L171" s="10"/>
      <c r="M171" s="14"/>
      <c r="N171" s="35"/>
      <c r="Q171" s="14"/>
      <c r="R171" s="14"/>
      <c r="S171" s="14"/>
      <c r="T171" s="14"/>
      <c r="U171" s="14"/>
      <c r="V171" s="14"/>
      <c r="W171" s="14"/>
      <c r="X171" s="14"/>
      <c r="Y171" s="14"/>
      <c r="Z171" s="14"/>
      <c r="AA171" s="14"/>
    </row>
    <row r="172" spans="1:27" ht="12.5">
      <c r="A172" s="14"/>
      <c r="B172" s="14"/>
      <c r="C172" s="14"/>
      <c r="D172" s="10"/>
      <c r="E172" s="164"/>
      <c r="F172" s="14"/>
      <c r="G172" s="10"/>
      <c r="H172" s="14"/>
      <c r="I172" s="14"/>
      <c r="J172" s="8"/>
      <c r="K172" s="48"/>
      <c r="L172" s="10"/>
      <c r="M172" s="14"/>
      <c r="N172" s="35"/>
      <c r="Q172" s="14"/>
      <c r="R172" s="14"/>
      <c r="S172" s="14"/>
      <c r="T172" s="14"/>
      <c r="U172" s="14"/>
      <c r="V172" s="14"/>
      <c r="W172" s="14"/>
      <c r="X172" s="14"/>
      <c r="Y172" s="14"/>
      <c r="Z172" s="14"/>
      <c r="AA172" s="14"/>
    </row>
    <row r="173" spans="1:27" ht="12.5">
      <c r="A173" s="14"/>
      <c r="B173" s="14"/>
      <c r="C173" s="14"/>
      <c r="D173" s="10"/>
      <c r="E173" s="164"/>
      <c r="F173" s="14"/>
      <c r="G173" s="10"/>
      <c r="H173" s="14"/>
      <c r="I173" s="14"/>
      <c r="J173" s="8"/>
      <c r="K173" s="48"/>
      <c r="L173" s="10"/>
      <c r="M173" s="14"/>
      <c r="N173" s="35"/>
      <c r="Q173" s="14"/>
      <c r="R173" s="14"/>
      <c r="S173" s="14"/>
      <c r="T173" s="14"/>
      <c r="U173" s="14"/>
      <c r="V173" s="14"/>
      <c r="W173" s="14"/>
      <c r="X173" s="14"/>
      <c r="Y173" s="14"/>
      <c r="Z173" s="14"/>
      <c r="AA173" s="14"/>
    </row>
    <row r="174" spans="1:27" ht="12.5">
      <c r="A174" s="14"/>
      <c r="B174" s="14"/>
      <c r="C174" s="14"/>
      <c r="D174" s="10"/>
      <c r="E174" s="164"/>
      <c r="F174" s="14"/>
      <c r="G174" s="10"/>
      <c r="H174" s="14"/>
      <c r="I174" s="14"/>
      <c r="J174" s="8"/>
      <c r="K174" s="48"/>
      <c r="L174" s="10"/>
      <c r="M174" s="14"/>
      <c r="N174" s="35"/>
      <c r="Q174" s="14"/>
      <c r="R174" s="14"/>
      <c r="S174" s="14"/>
      <c r="T174" s="14"/>
      <c r="U174" s="14"/>
      <c r="V174" s="14"/>
      <c r="W174" s="14"/>
      <c r="X174" s="14"/>
      <c r="Y174" s="14"/>
      <c r="Z174" s="14"/>
      <c r="AA174" s="14"/>
    </row>
    <row r="175" spans="1:27" ht="12.5">
      <c r="A175" s="14"/>
      <c r="B175" s="14"/>
      <c r="C175" s="14"/>
      <c r="D175" s="10"/>
      <c r="E175" s="164"/>
      <c r="F175" s="14"/>
      <c r="G175" s="10"/>
      <c r="H175" s="14"/>
      <c r="I175" s="14"/>
      <c r="J175" s="8"/>
      <c r="K175" s="48"/>
      <c r="L175" s="10"/>
      <c r="M175" s="14"/>
      <c r="N175" s="35"/>
      <c r="Q175" s="14"/>
      <c r="R175" s="14"/>
      <c r="S175" s="14"/>
      <c r="T175" s="14"/>
      <c r="U175" s="14"/>
      <c r="V175" s="14"/>
      <c r="W175" s="14"/>
      <c r="X175" s="14"/>
      <c r="Y175" s="14"/>
      <c r="Z175" s="14"/>
      <c r="AA175" s="14"/>
    </row>
    <row r="176" spans="1:27" ht="12.5">
      <c r="A176" s="14"/>
      <c r="B176" s="14"/>
      <c r="C176" s="14"/>
      <c r="D176" s="10"/>
      <c r="E176" s="164"/>
      <c r="F176" s="14"/>
      <c r="G176" s="10"/>
      <c r="H176" s="14"/>
      <c r="I176" s="14"/>
      <c r="J176" s="8"/>
      <c r="K176" s="48"/>
      <c r="L176" s="10"/>
      <c r="M176" s="14"/>
      <c r="N176" s="35"/>
      <c r="Q176" s="14"/>
      <c r="R176" s="14"/>
      <c r="S176" s="14"/>
      <c r="T176" s="14"/>
      <c r="U176" s="14"/>
      <c r="V176" s="14"/>
      <c r="W176" s="14"/>
      <c r="X176" s="14"/>
      <c r="Y176" s="14"/>
      <c r="Z176" s="14"/>
      <c r="AA176" s="14"/>
    </row>
    <row r="177" spans="1:27" ht="12.5">
      <c r="A177" s="14"/>
      <c r="B177" s="14"/>
      <c r="C177" s="14"/>
      <c r="D177" s="10"/>
      <c r="E177" s="164"/>
      <c r="F177" s="14"/>
      <c r="G177" s="10"/>
      <c r="H177" s="14"/>
      <c r="I177" s="14"/>
      <c r="J177" s="8"/>
      <c r="K177" s="48"/>
      <c r="L177" s="10"/>
      <c r="M177" s="14"/>
      <c r="N177" s="35"/>
      <c r="Q177" s="14"/>
      <c r="R177" s="14"/>
      <c r="S177" s="14"/>
      <c r="T177" s="14"/>
      <c r="U177" s="14"/>
      <c r="V177" s="14"/>
      <c r="W177" s="14"/>
      <c r="X177" s="14"/>
      <c r="Y177" s="14"/>
      <c r="Z177" s="14"/>
      <c r="AA177" s="14"/>
    </row>
    <row r="178" spans="1:27" ht="12.5">
      <c r="A178" s="14"/>
      <c r="B178" s="14"/>
      <c r="C178" s="14"/>
      <c r="D178" s="10"/>
      <c r="E178" s="164"/>
      <c r="F178" s="14"/>
      <c r="G178" s="10"/>
      <c r="H178" s="14"/>
      <c r="I178" s="14"/>
      <c r="J178" s="8"/>
      <c r="K178" s="48"/>
      <c r="L178" s="10"/>
      <c r="M178" s="14"/>
      <c r="N178" s="35"/>
      <c r="Q178" s="14"/>
      <c r="R178" s="14"/>
      <c r="S178" s="14"/>
      <c r="T178" s="14"/>
      <c r="U178" s="14"/>
      <c r="V178" s="14"/>
      <c r="W178" s="14"/>
      <c r="X178" s="14"/>
      <c r="Y178" s="14"/>
      <c r="Z178" s="14"/>
      <c r="AA178" s="14"/>
    </row>
    <row r="179" spans="1:27" ht="12.5">
      <c r="A179" s="14"/>
      <c r="B179" s="14"/>
      <c r="C179" s="14"/>
      <c r="D179" s="10"/>
      <c r="E179" s="164"/>
      <c r="F179" s="14"/>
      <c r="G179" s="10"/>
      <c r="H179" s="14"/>
      <c r="I179" s="14"/>
      <c r="J179" s="8"/>
      <c r="K179" s="48"/>
      <c r="L179" s="10"/>
      <c r="M179" s="14"/>
      <c r="N179" s="35"/>
      <c r="Q179" s="14"/>
      <c r="R179" s="14"/>
      <c r="S179" s="14"/>
      <c r="T179" s="14"/>
      <c r="U179" s="14"/>
      <c r="V179" s="14"/>
      <c r="W179" s="14"/>
      <c r="X179" s="14"/>
      <c r="Y179" s="14"/>
      <c r="Z179" s="14"/>
      <c r="AA179" s="14"/>
    </row>
    <row r="180" spans="1:27" ht="12.5">
      <c r="A180" s="14"/>
      <c r="B180" s="14"/>
      <c r="C180" s="14"/>
      <c r="D180" s="10"/>
      <c r="E180" s="164"/>
      <c r="F180" s="14"/>
      <c r="G180" s="10"/>
      <c r="H180" s="14"/>
      <c r="I180" s="14"/>
      <c r="J180" s="8"/>
      <c r="K180" s="48"/>
      <c r="L180" s="10"/>
      <c r="M180" s="14"/>
      <c r="N180" s="35"/>
      <c r="Q180" s="14"/>
      <c r="R180" s="14"/>
      <c r="S180" s="14"/>
      <c r="T180" s="14"/>
      <c r="U180" s="14"/>
      <c r="V180" s="14"/>
      <c r="W180" s="14"/>
      <c r="X180" s="14"/>
      <c r="Y180" s="14"/>
      <c r="Z180" s="14"/>
      <c r="AA180" s="14"/>
    </row>
    <row r="181" spans="1:27" ht="12.5">
      <c r="A181" s="14"/>
      <c r="B181" s="14"/>
      <c r="C181" s="14"/>
      <c r="D181" s="10"/>
      <c r="E181" s="164"/>
      <c r="F181" s="14"/>
      <c r="G181" s="10"/>
      <c r="H181" s="14"/>
      <c r="I181" s="14"/>
      <c r="J181" s="8"/>
      <c r="K181" s="48"/>
      <c r="L181" s="10"/>
      <c r="M181" s="14"/>
      <c r="N181" s="35"/>
      <c r="Q181" s="14"/>
      <c r="R181" s="14"/>
      <c r="S181" s="14"/>
      <c r="T181" s="14"/>
      <c r="U181" s="14"/>
      <c r="V181" s="14"/>
      <c r="W181" s="14"/>
      <c r="X181" s="14"/>
      <c r="Y181" s="14"/>
      <c r="Z181" s="14"/>
      <c r="AA181" s="14"/>
    </row>
    <row r="182" spans="1:27" ht="12.5">
      <c r="A182" s="14"/>
      <c r="B182" s="14"/>
      <c r="C182" s="14"/>
      <c r="D182" s="10"/>
      <c r="E182" s="164"/>
      <c r="F182" s="14"/>
      <c r="G182" s="10"/>
      <c r="H182" s="14"/>
      <c r="I182" s="14"/>
      <c r="J182" s="8"/>
      <c r="K182" s="48"/>
      <c r="L182" s="10"/>
      <c r="M182" s="14"/>
      <c r="N182" s="35"/>
      <c r="Q182" s="14"/>
      <c r="R182" s="14"/>
      <c r="S182" s="14"/>
      <c r="T182" s="14"/>
      <c r="U182" s="14"/>
      <c r="V182" s="14"/>
      <c r="W182" s="14"/>
      <c r="X182" s="14"/>
      <c r="Y182" s="14"/>
      <c r="Z182" s="14"/>
      <c r="AA182" s="14"/>
    </row>
    <row r="183" spans="1:27" ht="12.5">
      <c r="A183" s="14"/>
      <c r="B183" s="14"/>
      <c r="C183" s="14"/>
      <c r="D183" s="10"/>
      <c r="E183" s="164"/>
      <c r="F183" s="14"/>
      <c r="G183" s="10"/>
      <c r="H183" s="14"/>
      <c r="I183" s="14"/>
      <c r="J183" s="8"/>
      <c r="K183" s="48"/>
      <c r="L183" s="10"/>
      <c r="M183" s="14"/>
      <c r="N183" s="35"/>
      <c r="Q183" s="14"/>
      <c r="R183" s="14"/>
      <c r="S183" s="14"/>
      <c r="T183" s="14"/>
      <c r="U183" s="14"/>
      <c r="V183" s="14"/>
      <c r="W183" s="14"/>
      <c r="X183" s="14"/>
      <c r="Y183" s="14"/>
      <c r="Z183" s="14"/>
      <c r="AA183" s="14"/>
    </row>
    <row r="184" spans="1:27" ht="12.5">
      <c r="A184" s="14"/>
      <c r="B184" s="14"/>
      <c r="C184" s="14"/>
      <c r="D184" s="10"/>
      <c r="E184" s="164"/>
      <c r="F184" s="14"/>
      <c r="G184" s="10"/>
      <c r="H184" s="14"/>
      <c r="I184" s="14"/>
      <c r="J184" s="8"/>
      <c r="K184" s="48"/>
      <c r="L184" s="10"/>
      <c r="M184" s="14"/>
      <c r="N184" s="35"/>
      <c r="Q184" s="14"/>
      <c r="R184" s="14"/>
      <c r="S184" s="14"/>
      <c r="T184" s="14"/>
      <c r="U184" s="14"/>
      <c r="V184" s="14"/>
      <c r="W184" s="14"/>
      <c r="X184" s="14"/>
      <c r="Y184" s="14"/>
      <c r="Z184" s="14"/>
      <c r="AA184" s="14"/>
    </row>
    <row r="185" spans="1:27" ht="12.5">
      <c r="A185" s="14"/>
      <c r="B185" s="14"/>
      <c r="C185" s="14"/>
      <c r="D185" s="10"/>
      <c r="E185" s="164"/>
      <c r="F185" s="14"/>
      <c r="G185" s="10"/>
      <c r="H185" s="14"/>
      <c r="I185" s="14"/>
      <c r="J185" s="8"/>
      <c r="K185" s="48"/>
      <c r="L185" s="10"/>
      <c r="M185" s="14"/>
      <c r="N185" s="35"/>
      <c r="Q185" s="14"/>
      <c r="R185" s="14"/>
      <c r="S185" s="14"/>
      <c r="T185" s="14"/>
      <c r="U185" s="14"/>
      <c r="V185" s="14"/>
      <c r="W185" s="14"/>
      <c r="X185" s="14"/>
      <c r="Y185" s="14"/>
      <c r="Z185" s="14"/>
      <c r="AA185" s="14"/>
    </row>
    <row r="186" spans="1:27" ht="12.5">
      <c r="A186" s="14"/>
      <c r="B186" s="14"/>
      <c r="C186" s="14"/>
      <c r="D186" s="10"/>
      <c r="E186" s="164"/>
      <c r="F186" s="14"/>
      <c r="G186" s="10"/>
      <c r="H186" s="14"/>
      <c r="I186" s="14"/>
      <c r="J186" s="8"/>
      <c r="K186" s="48"/>
      <c r="L186" s="10"/>
      <c r="M186" s="14"/>
      <c r="N186" s="35"/>
      <c r="Q186" s="14"/>
      <c r="R186" s="14"/>
      <c r="S186" s="14"/>
      <c r="T186" s="14"/>
      <c r="U186" s="14"/>
      <c r="V186" s="14"/>
      <c r="W186" s="14"/>
      <c r="X186" s="14"/>
      <c r="Y186" s="14"/>
      <c r="Z186" s="14"/>
      <c r="AA186" s="14"/>
    </row>
    <row r="187" spans="1:27" ht="12.5">
      <c r="A187" s="14"/>
      <c r="B187" s="14"/>
      <c r="C187" s="14"/>
      <c r="D187" s="10"/>
      <c r="E187" s="164"/>
      <c r="F187" s="14"/>
      <c r="G187" s="10"/>
      <c r="H187" s="14"/>
      <c r="I187" s="14"/>
      <c r="J187" s="8"/>
      <c r="K187" s="48"/>
      <c r="L187" s="10"/>
      <c r="M187" s="14"/>
      <c r="N187" s="35"/>
      <c r="Q187" s="14"/>
      <c r="R187" s="14"/>
      <c r="S187" s="14"/>
      <c r="T187" s="14"/>
      <c r="U187" s="14"/>
      <c r="V187" s="14"/>
      <c r="W187" s="14"/>
      <c r="X187" s="14"/>
      <c r="Y187" s="14"/>
      <c r="Z187" s="14"/>
      <c r="AA187" s="14"/>
    </row>
    <row r="188" spans="1:27" ht="12.5">
      <c r="A188" s="14"/>
      <c r="B188" s="14"/>
      <c r="C188" s="14"/>
      <c r="D188" s="10"/>
      <c r="E188" s="164"/>
      <c r="F188" s="14"/>
      <c r="G188" s="10"/>
      <c r="H188" s="14"/>
      <c r="I188" s="14"/>
      <c r="J188" s="8"/>
      <c r="K188" s="48"/>
      <c r="L188" s="10"/>
      <c r="M188" s="14"/>
      <c r="N188" s="35"/>
      <c r="Q188" s="14"/>
      <c r="R188" s="14"/>
      <c r="S188" s="14"/>
      <c r="T188" s="14"/>
      <c r="U188" s="14"/>
      <c r="V188" s="14"/>
      <c r="W188" s="14"/>
      <c r="X188" s="14"/>
      <c r="Y188" s="14"/>
      <c r="Z188" s="14"/>
      <c r="AA188" s="14"/>
    </row>
    <row r="189" spans="1:27" ht="12.5">
      <c r="A189" s="14"/>
      <c r="B189" s="14"/>
      <c r="C189" s="14"/>
      <c r="D189" s="10"/>
      <c r="E189" s="164"/>
      <c r="F189" s="14"/>
      <c r="G189" s="10"/>
      <c r="H189" s="14"/>
      <c r="I189" s="14"/>
      <c r="J189" s="8"/>
      <c r="K189" s="48"/>
      <c r="L189" s="10"/>
      <c r="M189" s="14"/>
      <c r="N189" s="35"/>
      <c r="Q189" s="14"/>
      <c r="R189" s="14"/>
      <c r="S189" s="14"/>
      <c r="T189" s="14"/>
      <c r="U189" s="14"/>
      <c r="V189" s="14"/>
      <c r="W189" s="14"/>
      <c r="X189" s="14"/>
      <c r="Y189" s="14"/>
      <c r="Z189" s="14"/>
      <c r="AA189" s="14"/>
    </row>
    <row r="190" spans="1:27" ht="12.5">
      <c r="A190" s="14"/>
      <c r="B190" s="14"/>
      <c r="C190" s="14"/>
      <c r="D190" s="10"/>
      <c r="E190" s="164"/>
      <c r="F190" s="14"/>
      <c r="G190" s="10"/>
      <c r="H190" s="14"/>
      <c r="I190" s="14"/>
      <c r="J190" s="8"/>
      <c r="K190" s="48"/>
      <c r="L190" s="10"/>
      <c r="M190" s="14"/>
      <c r="N190" s="35"/>
      <c r="Q190" s="14"/>
      <c r="R190" s="14"/>
      <c r="S190" s="14"/>
      <c r="T190" s="14"/>
      <c r="U190" s="14"/>
      <c r="V190" s="14"/>
      <c r="W190" s="14"/>
      <c r="X190" s="14"/>
      <c r="Y190" s="14"/>
      <c r="Z190" s="14"/>
      <c r="AA190" s="14"/>
    </row>
    <row r="191" spans="1:27" ht="12.5">
      <c r="A191" s="14"/>
      <c r="B191" s="14"/>
      <c r="C191" s="14"/>
      <c r="D191" s="10"/>
      <c r="E191" s="164"/>
      <c r="F191" s="14"/>
      <c r="G191" s="10"/>
      <c r="H191" s="14"/>
      <c r="I191" s="14"/>
      <c r="J191" s="8"/>
      <c r="K191" s="48"/>
      <c r="L191" s="10"/>
      <c r="M191" s="14"/>
      <c r="N191" s="35"/>
      <c r="Q191" s="14"/>
      <c r="R191" s="14"/>
      <c r="S191" s="14"/>
      <c r="T191" s="14"/>
      <c r="U191" s="14"/>
      <c r="V191" s="14"/>
      <c r="W191" s="14"/>
      <c r="X191" s="14"/>
      <c r="Y191" s="14"/>
      <c r="Z191" s="14"/>
      <c r="AA191" s="14"/>
    </row>
    <row r="192" spans="1:27" ht="12.5">
      <c r="A192" s="14"/>
      <c r="B192" s="14"/>
      <c r="C192" s="14"/>
      <c r="D192" s="10"/>
      <c r="E192" s="164"/>
      <c r="F192" s="14"/>
      <c r="G192" s="10"/>
      <c r="H192" s="14"/>
      <c r="I192" s="14"/>
      <c r="J192" s="8"/>
      <c r="K192" s="48"/>
      <c r="L192" s="10"/>
      <c r="M192" s="14"/>
      <c r="N192" s="35"/>
      <c r="Q192" s="14"/>
      <c r="R192" s="14"/>
      <c r="S192" s="14"/>
      <c r="T192" s="14"/>
      <c r="U192" s="14"/>
      <c r="V192" s="14"/>
      <c r="W192" s="14"/>
      <c r="X192" s="14"/>
      <c r="Y192" s="14"/>
      <c r="Z192" s="14"/>
      <c r="AA192" s="14"/>
    </row>
    <row r="193" spans="1:27" ht="12.5">
      <c r="A193" s="14"/>
      <c r="B193" s="14"/>
      <c r="C193" s="14"/>
      <c r="D193" s="10"/>
      <c r="E193" s="164"/>
      <c r="F193" s="14"/>
      <c r="G193" s="10"/>
      <c r="H193" s="14"/>
      <c r="I193" s="14"/>
      <c r="J193" s="8"/>
      <c r="K193" s="48"/>
      <c r="L193" s="10"/>
      <c r="M193" s="14"/>
      <c r="N193" s="35"/>
      <c r="Q193" s="14"/>
      <c r="R193" s="14"/>
      <c r="S193" s="14"/>
      <c r="T193" s="14"/>
      <c r="U193" s="14"/>
      <c r="V193" s="14"/>
      <c r="W193" s="14"/>
      <c r="X193" s="14"/>
      <c r="Y193" s="14"/>
      <c r="Z193" s="14"/>
      <c r="AA193" s="14"/>
    </row>
    <row r="194" spans="1:27" ht="12.5">
      <c r="A194" s="14"/>
      <c r="B194" s="14"/>
      <c r="C194" s="14"/>
      <c r="D194" s="10"/>
      <c r="E194" s="164"/>
      <c r="F194" s="14"/>
      <c r="G194" s="10"/>
      <c r="H194" s="14"/>
      <c r="I194" s="14"/>
      <c r="J194" s="8"/>
      <c r="K194" s="48"/>
      <c r="L194" s="10"/>
      <c r="M194" s="14"/>
      <c r="N194" s="35"/>
      <c r="Q194" s="14"/>
      <c r="R194" s="14"/>
      <c r="S194" s="14"/>
      <c r="T194" s="14"/>
      <c r="U194" s="14"/>
      <c r="V194" s="14"/>
      <c r="W194" s="14"/>
      <c r="X194" s="14"/>
      <c r="Y194" s="14"/>
      <c r="Z194" s="14"/>
      <c r="AA194" s="14"/>
    </row>
    <row r="195" spans="1:27" ht="12.5">
      <c r="A195" s="14"/>
      <c r="B195" s="14"/>
      <c r="C195" s="14"/>
      <c r="D195" s="10"/>
      <c r="E195" s="164"/>
      <c r="F195" s="14"/>
      <c r="G195" s="10"/>
      <c r="H195" s="14"/>
      <c r="I195" s="14"/>
      <c r="J195" s="8"/>
      <c r="K195" s="48"/>
      <c r="L195" s="10"/>
      <c r="M195" s="14"/>
      <c r="N195" s="35"/>
      <c r="Q195" s="14"/>
      <c r="R195" s="14"/>
      <c r="S195" s="14"/>
      <c r="T195" s="14"/>
      <c r="U195" s="14"/>
      <c r="V195" s="14"/>
      <c r="W195" s="14"/>
      <c r="X195" s="14"/>
      <c r="Y195" s="14"/>
      <c r="Z195" s="14"/>
      <c r="AA195" s="14"/>
    </row>
    <row r="196" spans="1:27" ht="12.5">
      <c r="A196" s="14"/>
      <c r="B196" s="14"/>
      <c r="C196" s="14"/>
      <c r="D196" s="10"/>
      <c r="E196" s="164"/>
      <c r="F196" s="14"/>
      <c r="G196" s="10"/>
      <c r="H196" s="14"/>
      <c r="I196" s="14"/>
      <c r="J196" s="8"/>
      <c r="K196" s="48"/>
      <c r="L196" s="10"/>
      <c r="M196" s="14"/>
      <c r="N196" s="35"/>
      <c r="Q196" s="14"/>
      <c r="R196" s="14"/>
      <c r="S196" s="14"/>
      <c r="T196" s="14"/>
      <c r="U196" s="14"/>
      <c r="V196" s="14"/>
      <c r="W196" s="14"/>
      <c r="X196" s="14"/>
      <c r="Y196" s="14"/>
      <c r="Z196" s="14"/>
      <c r="AA196" s="14"/>
    </row>
    <row r="197" spans="1:27" ht="12.5">
      <c r="A197" s="14"/>
      <c r="B197" s="14"/>
      <c r="C197" s="14"/>
      <c r="D197" s="10"/>
      <c r="E197" s="164"/>
      <c r="F197" s="14"/>
      <c r="G197" s="10"/>
      <c r="H197" s="14"/>
      <c r="I197" s="14"/>
      <c r="J197" s="8"/>
      <c r="K197" s="48"/>
      <c r="L197" s="10"/>
      <c r="M197" s="14"/>
      <c r="N197" s="35"/>
      <c r="Q197" s="14"/>
      <c r="R197" s="14"/>
      <c r="S197" s="14"/>
      <c r="T197" s="14"/>
      <c r="U197" s="14"/>
      <c r="V197" s="14"/>
      <c r="W197" s="14"/>
      <c r="X197" s="14"/>
      <c r="Y197" s="14"/>
      <c r="Z197" s="14"/>
      <c r="AA197" s="14"/>
    </row>
    <row r="198" spans="1:27" ht="12.5">
      <c r="A198" s="14"/>
      <c r="B198" s="14"/>
      <c r="C198" s="14"/>
      <c r="D198" s="10"/>
      <c r="E198" s="164"/>
      <c r="F198" s="14"/>
      <c r="G198" s="10"/>
      <c r="H198" s="14"/>
      <c r="I198" s="14"/>
      <c r="J198" s="8"/>
      <c r="K198" s="48"/>
      <c r="L198" s="10"/>
      <c r="M198" s="14"/>
      <c r="N198" s="35"/>
      <c r="Q198" s="14"/>
      <c r="R198" s="14"/>
      <c r="S198" s="14"/>
      <c r="T198" s="14"/>
      <c r="U198" s="14"/>
      <c r="V198" s="14"/>
      <c r="W198" s="14"/>
      <c r="X198" s="14"/>
      <c r="Y198" s="14"/>
      <c r="Z198" s="14"/>
      <c r="AA198" s="14"/>
    </row>
    <row r="199" spans="1:27" ht="12.5">
      <c r="A199" s="14"/>
      <c r="B199" s="14"/>
      <c r="C199" s="14"/>
      <c r="D199" s="10"/>
      <c r="E199" s="164"/>
      <c r="F199" s="14"/>
      <c r="G199" s="10"/>
      <c r="H199" s="14"/>
      <c r="I199" s="14"/>
      <c r="J199" s="8"/>
      <c r="K199" s="48"/>
      <c r="L199" s="10"/>
      <c r="M199" s="14"/>
      <c r="N199" s="35"/>
      <c r="Q199" s="14"/>
      <c r="R199" s="14"/>
      <c r="S199" s="14"/>
      <c r="T199" s="14"/>
      <c r="U199" s="14"/>
      <c r="V199" s="14"/>
      <c r="W199" s="14"/>
      <c r="X199" s="14"/>
      <c r="Y199" s="14"/>
      <c r="Z199" s="14"/>
      <c r="AA199" s="14"/>
    </row>
    <row r="200" spans="1:27" ht="12.5">
      <c r="A200" s="14"/>
      <c r="B200" s="14"/>
      <c r="C200" s="14"/>
      <c r="D200" s="10"/>
      <c r="E200" s="164"/>
      <c r="F200" s="14"/>
      <c r="G200" s="10"/>
      <c r="H200" s="14"/>
      <c r="I200" s="14"/>
      <c r="J200" s="8"/>
      <c r="K200" s="48"/>
      <c r="L200" s="10"/>
      <c r="M200" s="14"/>
      <c r="N200" s="35"/>
      <c r="Q200" s="14"/>
      <c r="R200" s="14"/>
      <c r="S200" s="14"/>
      <c r="T200" s="14"/>
      <c r="U200" s="14"/>
      <c r="V200" s="14"/>
      <c r="W200" s="14"/>
      <c r="X200" s="14"/>
      <c r="Y200" s="14"/>
      <c r="Z200" s="14"/>
      <c r="AA200" s="14"/>
    </row>
    <row r="201" spans="1:27" ht="12.5">
      <c r="A201" s="14"/>
      <c r="B201" s="14"/>
      <c r="C201" s="14"/>
      <c r="D201" s="10"/>
      <c r="E201" s="164"/>
      <c r="F201" s="14"/>
      <c r="G201" s="10"/>
      <c r="H201" s="14"/>
      <c r="I201" s="14"/>
      <c r="J201" s="8"/>
      <c r="K201" s="48"/>
      <c r="L201" s="10"/>
      <c r="M201" s="14"/>
      <c r="N201" s="35"/>
      <c r="Q201" s="14"/>
      <c r="R201" s="14"/>
      <c r="S201" s="14"/>
      <c r="T201" s="14"/>
      <c r="U201" s="14"/>
      <c r="V201" s="14"/>
      <c r="W201" s="14"/>
      <c r="X201" s="14"/>
      <c r="Y201" s="14"/>
      <c r="Z201" s="14"/>
      <c r="AA201" s="14"/>
    </row>
    <row r="202" spans="1:27" ht="12.5">
      <c r="A202" s="14"/>
      <c r="B202" s="14"/>
      <c r="C202" s="14"/>
      <c r="D202" s="10"/>
      <c r="E202" s="164"/>
      <c r="F202" s="14"/>
      <c r="G202" s="10"/>
      <c r="H202" s="14"/>
      <c r="I202" s="14"/>
      <c r="J202" s="8"/>
      <c r="K202" s="48"/>
      <c r="L202" s="10"/>
      <c r="M202" s="14"/>
      <c r="N202" s="35"/>
      <c r="Q202" s="14"/>
      <c r="R202" s="14"/>
      <c r="S202" s="14"/>
      <c r="T202" s="14"/>
      <c r="U202" s="14"/>
      <c r="V202" s="14"/>
      <c r="W202" s="14"/>
      <c r="X202" s="14"/>
      <c r="Y202" s="14"/>
      <c r="Z202" s="14"/>
      <c r="AA202" s="14"/>
    </row>
    <row r="203" spans="1:27" ht="12.5">
      <c r="A203" s="14"/>
      <c r="B203" s="14"/>
      <c r="C203" s="14"/>
      <c r="D203" s="10"/>
      <c r="E203" s="164"/>
      <c r="F203" s="14"/>
      <c r="G203" s="10"/>
      <c r="H203" s="14"/>
      <c r="I203" s="14"/>
      <c r="J203" s="8"/>
      <c r="K203" s="48"/>
      <c r="L203" s="10"/>
      <c r="M203" s="14"/>
      <c r="N203" s="35"/>
      <c r="Q203" s="14"/>
      <c r="R203" s="14"/>
      <c r="S203" s="14"/>
      <c r="T203" s="14"/>
      <c r="U203" s="14"/>
      <c r="V203" s="14"/>
      <c r="W203" s="14"/>
      <c r="X203" s="14"/>
      <c r="Y203" s="14"/>
      <c r="Z203" s="14"/>
      <c r="AA203" s="14"/>
    </row>
    <row r="204" spans="1:27" ht="12.5">
      <c r="A204" s="14"/>
      <c r="B204" s="14"/>
      <c r="C204" s="14"/>
      <c r="D204" s="10"/>
      <c r="E204" s="164"/>
      <c r="F204" s="14"/>
      <c r="G204" s="10"/>
      <c r="H204" s="14"/>
      <c r="I204" s="14"/>
      <c r="J204" s="8"/>
      <c r="K204" s="48"/>
      <c r="L204" s="10"/>
      <c r="M204" s="14"/>
      <c r="N204" s="35"/>
      <c r="Q204" s="14"/>
      <c r="R204" s="14"/>
      <c r="S204" s="14"/>
      <c r="T204" s="14"/>
      <c r="U204" s="14"/>
      <c r="V204" s="14"/>
      <c r="W204" s="14"/>
      <c r="X204" s="14"/>
      <c r="Y204" s="14"/>
      <c r="Z204" s="14"/>
      <c r="AA204" s="14"/>
    </row>
    <row r="205" spans="1:27" ht="12.5">
      <c r="A205" s="14"/>
      <c r="B205" s="14"/>
      <c r="C205" s="14"/>
      <c r="D205" s="10"/>
      <c r="E205" s="164"/>
      <c r="F205" s="14"/>
      <c r="G205" s="10"/>
      <c r="H205" s="14"/>
      <c r="I205" s="14"/>
      <c r="J205" s="8"/>
      <c r="K205" s="48"/>
      <c r="L205" s="10"/>
      <c r="M205" s="14"/>
      <c r="N205" s="35"/>
      <c r="Q205" s="14"/>
      <c r="R205" s="14"/>
      <c r="S205" s="14"/>
      <c r="T205" s="14"/>
      <c r="U205" s="14"/>
      <c r="V205" s="14"/>
      <c r="W205" s="14"/>
      <c r="X205" s="14"/>
      <c r="Y205" s="14"/>
      <c r="Z205" s="14"/>
      <c r="AA205" s="14"/>
    </row>
    <row r="206" spans="1:27" ht="12.5">
      <c r="A206" s="14"/>
      <c r="B206" s="14"/>
      <c r="C206" s="14"/>
      <c r="D206" s="10"/>
      <c r="E206" s="164"/>
      <c r="F206" s="14"/>
      <c r="G206" s="10"/>
      <c r="H206" s="14"/>
      <c r="I206" s="14"/>
      <c r="J206" s="8"/>
      <c r="K206" s="48"/>
      <c r="L206" s="10"/>
      <c r="M206" s="14"/>
      <c r="N206" s="35"/>
      <c r="Q206" s="14"/>
      <c r="R206" s="14"/>
      <c r="S206" s="14"/>
      <c r="T206" s="14"/>
      <c r="U206" s="14"/>
      <c r="V206" s="14"/>
      <c r="W206" s="14"/>
      <c r="X206" s="14"/>
      <c r="Y206" s="14"/>
      <c r="Z206" s="14"/>
      <c r="AA206" s="14"/>
    </row>
    <row r="207" spans="1:27" ht="12.5">
      <c r="A207" s="14"/>
      <c r="B207" s="14"/>
      <c r="C207" s="14"/>
      <c r="D207" s="10"/>
      <c r="E207" s="164"/>
      <c r="F207" s="14"/>
      <c r="G207" s="10"/>
      <c r="H207" s="14"/>
      <c r="I207" s="14"/>
      <c r="J207" s="8"/>
      <c r="K207" s="48"/>
      <c r="L207" s="10"/>
      <c r="M207" s="14"/>
      <c r="N207" s="35"/>
      <c r="Q207" s="14"/>
      <c r="R207" s="14"/>
      <c r="S207" s="14"/>
      <c r="T207" s="14"/>
      <c r="U207" s="14"/>
      <c r="V207" s="14"/>
      <c r="W207" s="14"/>
      <c r="X207" s="14"/>
      <c r="Y207" s="14"/>
      <c r="Z207" s="14"/>
      <c r="AA207" s="14"/>
    </row>
    <row r="208" spans="1:27" ht="12.5">
      <c r="A208" s="14"/>
      <c r="B208" s="14"/>
      <c r="C208" s="14"/>
      <c r="D208" s="10"/>
      <c r="E208" s="164"/>
      <c r="F208" s="14"/>
      <c r="G208" s="10"/>
      <c r="H208" s="14"/>
      <c r="I208" s="14"/>
      <c r="J208" s="8"/>
      <c r="K208" s="48"/>
      <c r="L208" s="10"/>
      <c r="M208" s="14"/>
      <c r="N208" s="35"/>
      <c r="Q208" s="14"/>
      <c r="R208" s="14"/>
      <c r="S208" s="14"/>
      <c r="T208" s="14"/>
      <c r="U208" s="14"/>
      <c r="V208" s="14"/>
      <c r="W208" s="14"/>
      <c r="X208" s="14"/>
      <c r="Y208" s="14"/>
      <c r="Z208" s="14"/>
      <c r="AA208" s="14"/>
    </row>
    <row r="209" spans="1:27" ht="12.5">
      <c r="A209" s="14"/>
      <c r="B209" s="14"/>
      <c r="C209" s="14"/>
      <c r="D209" s="10"/>
      <c r="E209" s="164"/>
      <c r="F209" s="14"/>
      <c r="G209" s="10"/>
      <c r="H209" s="14"/>
      <c r="I209" s="14"/>
      <c r="J209" s="8"/>
      <c r="K209" s="48"/>
      <c r="L209" s="10"/>
      <c r="M209" s="14"/>
      <c r="N209" s="35"/>
      <c r="Q209" s="14"/>
      <c r="R209" s="14"/>
      <c r="S209" s="14"/>
      <c r="T209" s="14"/>
      <c r="U209" s="14"/>
      <c r="V209" s="14"/>
      <c r="W209" s="14"/>
      <c r="X209" s="14"/>
      <c r="Y209" s="14"/>
      <c r="Z209" s="14"/>
      <c r="AA209" s="14"/>
    </row>
    <row r="210" spans="1:27" ht="12.5">
      <c r="A210" s="14"/>
      <c r="B210" s="14"/>
      <c r="C210" s="14"/>
      <c r="D210" s="10"/>
      <c r="E210" s="164"/>
      <c r="F210" s="14"/>
      <c r="G210" s="10"/>
      <c r="H210" s="14"/>
      <c r="I210" s="14"/>
      <c r="J210" s="8"/>
      <c r="K210" s="48"/>
      <c r="L210" s="10"/>
      <c r="M210" s="14"/>
      <c r="N210" s="35"/>
      <c r="Q210" s="14"/>
      <c r="R210" s="14"/>
      <c r="S210" s="14"/>
      <c r="T210" s="14"/>
      <c r="U210" s="14"/>
      <c r="V210" s="14"/>
      <c r="W210" s="14"/>
      <c r="X210" s="14"/>
      <c r="Y210" s="14"/>
      <c r="Z210" s="14"/>
      <c r="AA210" s="14"/>
    </row>
    <row r="211" spans="1:27" ht="12.5">
      <c r="A211" s="14"/>
      <c r="B211" s="14"/>
      <c r="C211" s="14"/>
      <c r="D211" s="10"/>
      <c r="E211" s="164"/>
      <c r="F211" s="14"/>
      <c r="G211" s="10"/>
      <c r="H211" s="14"/>
      <c r="I211" s="14"/>
      <c r="J211" s="8"/>
      <c r="K211" s="48"/>
      <c r="L211" s="10"/>
      <c r="M211" s="14"/>
      <c r="N211" s="35"/>
      <c r="Q211" s="14"/>
      <c r="R211" s="14"/>
      <c r="S211" s="14"/>
      <c r="T211" s="14"/>
      <c r="U211" s="14"/>
      <c r="V211" s="14"/>
      <c r="W211" s="14"/>
      <c r="X211" s="14"/>
      <c r="Y211" s="14"/>
      <c r="Z211" s="14"/>
      <c r="AA211" s="14"/>
    </row>
    <row r="212" spans="1:27" ht="12.5">
      <c r="A212" s="14"/>
      <c r="B212" s="14"/>
      <c r="C212" s="14"/>
      <c r="D212" s="10"/>
      <c r="E212" s="164"/>
      <c r="F212" s="14"/>
      <c r="G212" s="10"/>
      <c r="H212" s="14"/>
      <c r="I212" s="14"/>
      <c r="J212" s="8"/>
      <c r="K212" s="48"/>
      <c r="L212" s="10"/>
      <c r="M212" s="14"/>
      <c r="N212" s="35"/>
      <c r="Q212" s="14"/>
      <c r="R212" s="14"/>
      <c r="S212" s="14"/>
      <c r="T212" s="14"/>
      <c r="U212" s="14"/>
      <c r="V212" s="14"/>
      <c r="W212" s="14"/>
      <c r="X212" s="14"/>
      <c r="Y212" s="14"/>
      <c r="Z212" s="14"/>
      <c r="AA212" s="14"/>
    </row>
    <row r="213" spans="1:27" ht="12.5">
      <c r="A213" s="14"/>
      <c r="B213" s="14"/>
      <c r="C213" s="14"/>
      <c r="D213" s="10"/>
      <c r="E213" s="164"/>
      <c r="F213" s="14"/>
      <c r="G213" s="10"/>
      <c r="H213" s="14"/>
      <c r="I213" s="14"/>
      <c r="J213" s="8"/>
      <c r="K213" s="48"/>
      <c r="L213" s="10"/>
      <c r="M213" s="14"/>
      <c r="N213" s="35"/>
      <c r="Q213" s="14"/>
      <c r="R213" s="14"/>
      <c r="S213" s="14"/>
      <c r="T213" s="14"/>
      <c r="U213" s="14"/>
      <c r="V213" s="14"/>
      <c r="W213" s="14"/>
      <c r="X213" s="14"/>
      <c r="Y213" s="14"/>
      <c r="Z213" s="14"/>
      <c r="AA213" s="14"/>
    </row>
    <row r="214" spans="1:27" ht="12.5">
      <c r="A214" s="14"/>
      <c r="B214" s="14"/>
      <c r="C214" s="14"/>
      <c r="D214" s="10"/>
      <c r="E214" s="164"/>
      <c r="F214" s="14"/>
      <c r="G214" s="10"/>
      <c r="H214" s="14"/>
      <c r="I214" s="14"/>
      <c r="J214" s="8"/>
      <c r="K214" s="48"/>
      <c r="L214" s="10"/>
      <c r="M214" s="14"/>
      <c r="N214" s="35"/>
      <c r="Q214" s="14"/>
      <c r="R214" s="14"/>
      <c r="S214" s="14"/>
      <c r="T214" s="14"/>
      <c r="U214" s="14"/>
      <c r="V214" s="14"/>
      <c r="W214" s="14"/>
      <c r="X214" s="14"/>
      <c r="Y214" s="14"/>
      <c r="Z214" s="14"/>
      <c r="AA214" s="14"/>
    </row>
    <row r="215" spans="1:27" ht="12.5">
      <c r="A215" s="14"/>
      <c r="B215" s="14"/>
      <c r="C215" s="14"/>
      <c r="D215" s="10"/>
      <c r="E215" s="164"/>
      <c r="F215" s="14"/>
      <c r="G215" s="10"/>
      <c r="H215" s="14"/>
      <c r="I215" s="14"/>
      <c r="J215" s="8"/>
      <c r="K215" s="48"/>
      <c r="L215" s="10"/>
      <c r="M215" s="14"/>
      <c r="N215" s="35"/>
      <c r="Q215" s="14"/>
      <c r="R215" s="14"/>
      <c r="S215" s="14"/>
      <c r="T215" s="14"/>
      <c r="U215" s="14"/>
      <c r="V215" s="14"/>
      <c r="W215" s="14"/>
      <c r="X215" s="14"/>
      <c r="Y215" s="14"/>
      <c r="Z215" s="14"/>
      <c r="AA215" s="14"/>
    </row>
    <row r="216" spans="1:27" ht="12.5">
      <c r="A216" s="14"/>
      <c r="B216" s="14"/>
      <c r="C216" s="14"/>
      <c r="D216" s="10"/>
      <c r="E216" s="164"/>
      <c r="F216" s="14"/>
      <c r="G216" s="10"/>
      <c r="H216" s="14"/>
      <c r="I216" s="14"/>
      <c r="J216" s="8"/>
      <c r="K216" s="48"/>
      <c r="L216" s="10"/>
      <c r="M216" s="14"/>
      <c r="N216" s="35"/>
      <c r="Q216" s="14"/>
      <c r="R216" s="14"/>
      <c r="S216" s="14"/>
      <c r="T216" s="14"/>
      <c r="U216" s="14"/>
      <c r="V216" s="14"/>
      <c r="W216" s="14"/>
      <c r="X216" s="14"/>
      <c r="Y216" s="14"/>
      <c r="Z216" s="14"/>
      <c r="AA216" s="14"/>
    </row>
    <row r="217" spans="1:27" ht="12.5">
      <c r="A217" s="14"/>
      <c r="B217" s="14"/>
      <c r="C217" s="14"/>
      <c r="D217" s="10"/>
      <c r="E217" s="164"/>
      <c r="F217" s="14"/>
      <c r="G217" s="10"/>
      <c r="H217" s="14"/>
      <c r="I217" s="14"/>
      <c r="J217" s="8"/>
      <c r="K217" s="48"/>
      <c r="L217" s="10"/>
      <c r="M217" s="14"/>
      <c r="N217" s="35"/>
      <c r="Q217" s="14"/>
      <c r="R217" s="14"/>
      <c r="S217" s="14"/>
      <c r="T217" s="14"/>
      <c r="U217" s="14"/>
      <c r="V217" s="14"/>
      <c r="W217" s="14"/>
      <c r="X217" s="14"/>
      <c r="Y217" s="14"/>
      <c r="Z217" s="14"/>
      <c r="AA217" s="14"/>
    </row>
    <row r="218" spans="1:27" ht="12.5">
      <c r="A218" s="14"/>
      <c r="B218" s="14"/>
      <c r="C218" s="14"/>
      <c r="D218" s="10"/>
      <c r="E218" s="164"/>
      <c r="F218" s="14"/>
      <c r="G218" s="10"/>
      <c r="H218" s="14"/>
      <c r="I218" s="14"/>
      <c r="J218" s="8"/>
      <c r="K218" s="48"/>
      <c r="L218" s="10"/>
      <c r="M218" s="14"/>
      <c r="N218" s="35"/>
      <c r="Q218" s="14"/>
      <c r="R218" s="14"/>
      <c r="S218" s="14"/>
      <c r="T218" s="14"/>
      <c r="U218" s="14"/>
      <c r="V218" s="14"/>
      <c r="W218" s="14"/>
      <c r="X218" s="14"/>
      <c r="Y218" s="14"/>
      <c r="Z218" s="14"/>
      <c r="AA218" s="14"/>
    </row>
    <row r="219" spans="1:27" ht="12.5">
      <c r="A219" s="14"/>
      <c r="B219" s="14"/>
      <c r="C219" s="14"/>
      <c r="D219" s="10"/>
      <c r="E219" s="164"/>
      <c r="F219" s="14"/>
      <c r="G219" s="10"/>
      <c r="H219" s="14"/>
      <c r="I219" s="14"/>
      <c r="J219" s="8"/>
      <c r="K219" s="48"/>
      <c r="L219" s="10"/>
      <c r="M219" s="14"/>
      <c r="N219" s="35"/>
      <c r="Q219" s="14"/>
      <c r="R219" s="14"/>
      <c r="S219" s="14"/>
      <c r="T219" s="14"/>
      <c r="U219" s="14"/>
      <c r="V219" s="14"/>
      <c r="W219" s="14"/>
      <c r="X219" s="14"/>
      <c r="Y219" s="14"/>
      <c r="Z219" s="14"/>
      <c r="AA219" s="14"/>
    </row>
    <row r="220" spans="1:27" ht="12.5">
      <c r="A220" s="14"/>
      <c r="B220" s="14"/>
      <c r="C220" s="14"/>
      <c r="D220" s="10"/>
      <c r="E220" s="164"/>
      <c r="F220" s="14"/>
      <c r="G220" s="10"/>
      <c r="H220" s="14"/>
      <c r="I220" s="14"/>
      <c r="J220" s="8"/>
      <c r="K220" s="48"/>
      <c r="L220" s="10"/>
      <c r="M220" s="14"/>
      <c r="N220" s="35"/>
      <c r="Q220" s="14"/>
      <c r="R220" s="14"/>
      <c r="S220" s="14"/>
      <c r="T220" s="14"/>
      <c r="U220" s="14"/>
      <c r="V220" s="14"/>
      <c r="W220" s="14"/>
      <c r="X220" s="14"/>
      <c r="Y220" s="14"/>
      <c r="Z220" s="14"/>
      <c r="AA220" s="14"/>
    </row>
    <row r="221" spans="1:27" ht="12.5">
      <c r="A221" s="14"/>
      <c r="B221" s="14"/>
      <c r="C221" s="14"/>
      <c r="D221" s="10"/>
      <c r="E221" s="164"/>
      <c r="F221" s="14"/>
      <c r="G221" s="10"/>
      <c r="H221" s="14"/>
      <c r="I221" s="14"/>
      <c r="J221" s="8"/>
      <c r="K221" s="48"/>
      <c r="L221" s="10"/>
      <c r="M221" s="14"/>
      <c r="N221" s="35"/>
      <c r="Q221" s="14"/>
      <c r="R221" s="14"/>
      <c r="S221" s="14"/>
      <c r="T221" s="14"/>
      <c r="U221" s="14"/>
      <c r="V221" s="14"/>
      <c r="W221" s="14"/>
      <c r="X221" s="14"/>
      <c r="Y221" s="14"/>
      <c r="Z221" s="14"/>
      <c r="AA221" s="14"/>
    </row>
    <row r="222" spans="1:27" ht="12.5">
      <c r="A222" s="14"/>
      <c r="B222" s="14"/>
      <c r="C222" s="14"/>
      <c r="D222" s="10"/>
      <c r="E222" s="164"/>
      <c r="F222" s="14"/>
      <c r="G222" s="10"/>
      <c r="H222" s="14"/>
      <c r="I222" s="14"/>
      <c r="J222" s="8"/>
      <c r="K222" s="48"/>
      <c r="L222" s="10"/>
      <c r="M222" s="14"/>
      <c r="N222" s="35"/>
      <c r="Q222" s="14"/>
      <c r="R222" s="14"/>
      <c r="S222" s="14"/>
      <c r="T222" s="14"/>
      <c r="U222" s="14"/>
      <c r="V222" s="14"/>
      <c r="W222" s="14"/>
      <c r="X222" s="14"/>
      <c r="Y222" s="14"/>
      <c r="Z222" s="14"/>
      <c r="AA222" s="14"/>
    </row>
    <row r="223" spans="1:27" ht="12.5">
      <c r="A223" s="14"/>
      <c r="B223" s="14"/>
      <c r="C223" s="14"/>
      <c r="D223" s="10"/>
      <c r="E223" s="164"/>
      <c r="F223" s="14"/>
      <c r="G223" s="10"/>
      <c r="H223" s="14"/>
      <c r="I223" s="14"/>
      <c r="J223" s="8"/>
      <c r="K223" s="48"/>
      <c r="L223" s="10"/>
      <c r="M223" s="14"/>
      <c r="N223" s="35"/>
      <c r="Q223" s="14"/>
      <c r="R223" s="14"/>
      <c r="S223" s="14"/>
      <c r="T223" s="14"/>
      <c r="U223" s="14"/>
      <c r="V223" s="14"/>
      <c r="W223" s="14"/>
      <c r="X223" s="14"/>
      <c r="Y223" s="14"/>
      <c r="Z223" s="14"/>
      <c r="AA223" s="14"/>
    </row>
    <row r="224" spans="1:27" ht="12.5">
      <c r="A224" s="14"/>
      <c r="B224" s="14"/>
      <c r="C224" s="14"/>
      <c r="D224" s="10"/>
      <c r="E224" s="164"/>
      <c r="F224" s="14"/>
      <c r="G224" s="10"/>
      <c r="H224" s="14"/>
      <c r="I224" s="14"/>
      <c r="J224" s="8"/>
      <c r="K224" s="48"/>
      <c r="L224" s="10"/>
      <c r="M224" s="14"/>
      <c r="N224" s="35"/>
      <c r="Q224" s="14"/>
      <c r="R224" s="14"/>
      <c r="S224" s="14"/>
      <c r="T224" s="14"/>
      <c r="U224" s="14"/>
      <c r="V224" s="14"/>
      <c r="W224" s="14"/>
      <c r="X224" s="14"/>
      <c r="Y224" s="14"/>
      <c r="Z224" s="14"/>
      <c r="AA224" s="14"/>
    </row>
    <row r="225" spans="1:27" ht="12.5">
      <c r="A225" s="14"/>
      <c r="B225" s="14"/>
      <c r="C225" s="14"/>
      <c r="D225" s="10"/>
      <c r="E225" s="164"/>
      <c r="F225" s="14"/>
      <c r="G225" s="10"/>
      <c r="H225" s="14"/>
      <c r="I225" s="14"/>
      <c r="J225" s="8"/>
      <c r="K225" s="48"/>
      <c r="L225" s="10"/>
      <c r="M225" s="14"/>
      <c r="N225" s="35"/>
      <c r="Q225" s="14"/>
      <c r="R225" s="14"/>
      <c r="S225" s="14"/>
      <c r="T225" s="14"/>
      <c r="U225" s="14"/>
      <c r="V225" s="14"/>
      <c r="W225" s="14"/>
      <c r="X225" s="14"/>
      <c r="Y225" s="14"/>
      <c r="Z225" s="14"/>
      <c r="AA225" s="14"/>
    </row>
    <row r="226" spans="1:27" ht="12.5">
      <c r="A226" s="14"/>
      <c r="B226" s="14"/>
      <c r="C226" s="14"/>
      <c r="D226" s="10"/>
      <c r="E226" s="164"/>
      <c r="F226" s="14"/>
      <c r="G226" s="10"/>
      <c r="H226" s="14"/>
      <c r="I226" s="14"/>
      <c r="J226" s="8"/>
      <c r="K226" s="48"/>
      <c r="L226" s="10"/>
      <c r="M226" s="14"/>
      <c r="N226" s="35"/>
      <c r="Q226" s="14"/>
      <c r="R226" s="14"/>
      <c r="S226" s="14"/>
      <c r="T226" s="14"/>
      <c r="U226" s="14"/>
      <c r="V226" s="14"/>
      <c r="W226" s="14"/>
      <c r="X226" s="14"/>
      <c r="Y226" s="14"/>
      <c r="Z226" s="14"/>
      <c r="AA226" s="14"/>
    </row>
    <row r="227" spans="1:27" ht="12.5">
      <c r="A227" s="14"/>
      <c r="B227" s="14"/>
      <c r="C227" s="14"/>
      <c r="D227" s="10"/>
      <c r="E227" s="164"/>
      <c r="F227" s="14"/>
      <c r="G227" s="10"/>
      <c r="H227" s="14"/>
      <c r="I227" s="14"/>
      <c r="J227" s="8"/>
      <c r="K227" s="48"/>
      <c r="L227" s="10"/>
      <c r="M227" s="14"/>
      <c r="N227" s="35"/>
      <c r="Q227" s="14"/>
      <c r="R227" s="14"/>
      <c r="S227" s="14"/>
      <c r="T227" s="14"/>
      <c r="U227" s="14"/>
      <c r="V227" s="14"/>
      <c r="W227" s="14"/>
      <c r="X227" s="14"/>
      <c r="Y227" s="14"/>
      <c r="Z227" s="14"/>
      <c r="AA227" s="14"/>
    </row>
    <row r="228" spans="1:27" ht="12.5">
      <c r="A228" s="14"/>
      <c r="B228" s="14"/>
      <c r="C228" s="14"/>
      <c r="D228" s="10"/>
      <c r="E228" s="164"/>
      <c r="F228" s="14"/>
      <c r="G228" s="10"/>
      <c r="H228" s="14"/>
      <c r="I228" s="14"/>
      <c r="J228" s="8"/>
      <c r="K228" s="48"/>
      <c r="L228" s="10"/>
      <c r="M228" s="14"/>
      <c r="N228" s="35"/>
      <c r="Q228" s="14"/>
      <c r="R228" s="14"/>
      <c r="S228" s="14"/>
      <c r="T228" s="14"/>
      <c r="U228" s="14"/>
      <c r="V228" s="14"/>
      <c r="W228" s="14"/>
      <c r="X228" s="14"/>
      <c r="Y228" s="14"/>
      <c r="Z228" s="14"/>
      <c r="AA228" s="14"/>
    </row>
    <row r="229" spans="1:27" ht="12.5">
      <c r="A229" s="14"/>
      <c r="B229" s="14"/>
      <c r="C229" s="14"/>
      <c r="D229" s="10"/>
      <c r="E229" s="164"/>
      <c r="F229" s="14"/>
      <c r="G229" s="10"/>
      <c r="H229" s="14"/>
      <c r="I229" s="14"/>
      <c r="J229" s="8"/>
      <c r="K229" s="48"/>
      <c r="L229" s="10"/>
      <c r="M229" s="14"/>
      <c r="N229" s="35"/>
      <c r="Q229" s="14"/>
      <c r="R229" s="14"/>
      <c r="S229" s="14"/>
      <c r="T229" s="14"/>
      <c r="U229" s="14"/>
      <c r="V229" s="14"/>
      <c r="W229" s="14"/>
      <c r="X229" s="14"/>
      <c r="Y229" s="14"/>
      <c r="Z229" s="14"/>
      <c r="AA229" s="14"/>
    </row>
    <row r="230" spans="1:27" ht="12.5">
      <c r="A230" s="14"/>
      <c r="B230" s="14"/>
      <c r="C230" s="14"/>
      <c r="D230" s="10"/>
      <c r="E230" s="164"/>
      <c r="F230" s="14"/>
      <c r="G230" s="10"/>
      <c r="H230" s="14"/>
      <c r="I230" s="14"/>
      <c r="J230" s="8"/>
      <c r="K230" s="48"/>
      <c r="L230" s="10"/>
      <c r="M230" s="14"/>
      <c r="N230" s="35"/>
      <c r="Q230" s="14"/>
      <c r="R230" s="14"/>
      <c r="S230" s="14"/>
      <c r="T230" s="14"/>
      <c r="U230" s="14"/>
      <c r="V230" s="14"/>
      <c r="W230" s="14"/>
      <c r="X230" s="14"/>
      <c r="Y230" s="14"/>
      <c r="Z230" s="14"/>
      <c r="AA230" s="14"/>
    </row>
    <row r="231" spans="1:27" ht="12.5">
      <c r="A231" s="14"/>
      <c r="B231" s="14"/>
      <c r="C231" s="14"/>
      <c r="D231" s="10"/>
      <c r="E231" s="164"/>
      <c r="F231" s="14"/>
      <c r="G231" s="10"/>
      <c r="H231" s="14"/>
      <c r="I231" s="14"/>
      <c r="J231" s="8"/>
      <c r="K231" s="48"/>
      <c r="L231" s="10"/>
      <c r="M231" s="14"/>
      <c r="N231" s="35"/>
      <c r="Q231" s="14"/>
      <c r="R231" s="14"/>
      <c r="S231" s="14"/>
      <c r="T231" s="14"/>
      <c r="U231" s="14"/>
      <c r="V231" s="14"/>
      <c r="W231" s="14"/>
      <c r="X231" s="14"/>
      <c r="Y231" s="14"/>
      <c r="Z231" s="14"/>
      <c r="AA231" s="14"/>
    </row>
    <row r="232" spans="1:27" ht="12.5">
      <c r="A232" s="14"/>
      <c r="B232" s="14"/>
      <c r="C232" s="14"/>
      <c r="D232" s="10"/>
      <c r="E232" s="164"/>
      <c r="F232" s="14"/>
      <c r="G232" s="10"/>
      <c r="H232" s="14"/>
      <c r="I232" s="14"/>
      <c r="J232" s="8"/>
      <c r="K232" s="48"/>
      <c r="L232" s="10"/>
      <c r="M232" s="14"/>
      <c r="N232" s="35"/>
      <c r="Q232" s="14"/>
      <c r="R232" s="14"/>
      <c r="S232" s="14"/>
      <c r="T232" s="14"/>
      <c r="U232" s="14"/>
      <c r="V232" s="14"/>
      <c r="W232" s="14"/>
      <c r="X232" s="14"/>
      <c r="Y232" s="14"/>
      <c r="Z232" s="14"/>
      <c r="AA232" s="14"/>
    </row>
    <row r="233" spans="1:27" ht="12.5">
      <c r="A233" s="14"/>
      <c r="B233" s="14"/>
      <c r="C233" s="14"/>
      <c r="D233" s="10"/>
      <c r="E233" s="164"/>
      <c r="F233" s="14"/>
      <c r="G233" s="10"/>
      <c r="H233" s="14"/>
      <c r="I233" s="14"/>
      <c r="J233" s="8"/>
      <c r="K233" s="48"/>
      <c r="L233" s="10"/>
      <c r="M233" s="14"/>
      <c r="N233" s="35"/>
      <c r="Q233" s="14"/>
      <c r="R233" s="14"/>
      <c r="S233" s="14"/>
      <c r="T233" s="14"/>
      <c r="U233" s="14"/>
      <c r="V233" s="14"/>
      <c r="W233" s="14"/>
      <c r="X233" s="14"/>
      <c r="Y233" s="14"/>
      <c r="Z233" s="14"/>
      <c r="AA233" s="14"/>
    </row>
    <row r="234" spans="1:27" ht="12.5">
      <c r="A234" s="14"/>
      <c r="B234" s="14"/>
      <c r="C234" s="14"/>
      <c r="D234" s="10"/>
      <c r="E234" s="164"/>
      <c r="F234" s="14"/>
      <c r="G234" s="10"/>
      <c r="H234" s="14"/>
      <c r="I234" s="14"/>
      <c r="J234" s="8"/>
      <c r="K234" s="48"/>
      <c r="L234" s="10"/>
      <c r="M234" s="14"/>
      <c r="N234" s="35"/>
      <c r="Q234" s="14"/>
      <c r="R234" s="14"/>
      <c r="S234" s="14"/>
      <c r="T234" s="14"/>
      <c r="U234" s="14"/>
      <c r="V234" s="14"/>
      <c r="W234" s="14"/>
      <c r="X234" s="14"/>
      <c r="Y234" s="14"/>
      <c r="Z234" s="14"/>
      <c r="AA234" s="14"/>
    </row>
    <row r="235" spans="1:27" ht="12.5">
      <c r="A235" s="14"/>
      <c r="B235" s="14"/>
      <c r="C235" s="14"/>
      <c r="D235" s="10"/>
      <c r="E235" s="164"/>
      <c r="F235" s="14"/>
      <c r="G235" s="10"/>
      <c r="H235" s="14"/>
      <c r="I235" s="14"/>
      <c r="J235" s="8"/>
      <c r="K235" s="48"/>
      <c r="L235" s="10"/>
      <c r="M235" s="14"/>
      <c r="N235" s="35"/>
      <c r="Q235" s="14"/>
      <c r="R235" s="14"/>
      <c r="S235" s="14"/>
      <c r="T235" s="14"/>
      <c r="U235" s="14"/>
      <c r="V235" s="14"/>
      <c r="W235" s="14"/>
      <c r="X235" s="14"/>
      <c r="Y235" s="14"/>
      <c r="Z235" s="14"/>
      <c r="AA235" s="14"/>
    </row>
    <row r="236" spans="1:27" ht="12.5">
      <c r="A236" s="14"/>
      <c r="B236" s="14"/>
      <c r="C236" s="14"/>
      <c r="D236" s="10"/>
      <c r="E236" s="164"/>
      <c r="F236" s="14"/>
      <c r="G236" s="10"/>
      <c r="H236" s="14"/>
      <c r="I236" s="14"/>
      <c r="J236" s="8"/>
      <c r="K236" s="48"/>
      <c r="L236" s="10"/>
      <c r="M236" s="14"/>
      <c r="N236" s="35"/>
      <c r="Q236" s="14"/>
      <c r="R236" s="14"/>
      <c r="S236" s="14"/>
      <c r="T236" s="14"/>
      <c r="U236" s="14"/>
      <c r="V236" s="14"/>
      <c r="W236" s="14"/>
      <c r="X236" s="14"/>
      <c r="Y236" s="14"/>
      <c r="Z236" s="14"/>
      <c r="AA236" s="14"/>
    </row>
    <row r="237" spans="1:27" ht="12.5">
      <c r="A237" s="14"/>
      <c r="B237" s="14"/>
      <c r="C237" s="14"/>
      <c r="D237" s="10"/>
      <c r="E237" s="164"/>
      <c r="F237" s="14"/>
      <c r="G237" s="10"/>
      <c r="H237" s="14"/>
      <c r="I237" s="14"/>
      <c r="J237" s="8"/>
      <c r="K237" s="48"/>
      <c r="L237" s="10"/>
      <c r="M237" s="14"/>
      <c r="N237" s="35"/>
      <c r="Q237" s="14"/>
      <c r="R237" s="14"/>
      <c r="S237" s="14"/>
      <c r="T237" s="14"/>
      <c r="U237" s="14"/>
      <c r="V237" s="14"/>
      <c r="W237" s="14"/>
      <c r="X237" s="14"/>
      <c r="Y237" s="14"/>
      <c r="Z237" s="14"/>
      <c r="AA237" s="14"/>
    </row>
    <row r="238" spans="1:27" ht="12.5">
      <c r="A238" s="14"/>
      <c r="B238" s="14"/>
      <c r="C238" s="14"/>
      <c r="D238" s="10"/>
      <c r="E238" s="164"/>
      <c r="F238" s="14"/>
      <c r="G238" s="10"/>
      <c r="H238" s="14"/>
      <c r="I238" s="14"/>
      <c r="J238" s="8"/>
      <c r="K238" s="48"/>
      <c r="L238" s="10"/>
      <c r="M238" s="14"/>
      <c r="N238" s="35"/>
      <c r="Q238" s="14"/>
      <c r="R238" s="14"/>
      <c r="S238" s="14"/>
      <c r="T238" s="14"/>
      <c r="U238" s="14"/>
      <c r="V238" s="14"/>
      <c r="W238" s="14"/>
      <c r="X238" s="14"/>
      <c r="Y238" s="14"/>
      <c r="Z238" s="14"/>
      <c r="AA238" s="14"/>
    </row>
    <row r="239" spans="1:27" ht="12.5">
      <c r="A239" s="14"/>
      <c r="B239" s="14"/>
      <c r="C239" s="14"/>
      <c r="D239" s="10"/>
      <c r="E239" s="164"/>
      <c r="F239" s="14"/>
      <c r="G239" s="10"/>
      <c r="H239" s="14"/>
      <c r="I239" s="14"/>
      <c r="J239" s="8"/>
      <c r="K239" s="48"/>
      <c r="L239" s="10"/>
      <c r="M239" s="14"/>
      <c r="N239" s="35"/>
      <c r="Q239" s="14"/>
      <c r="R239" s="14"/>
      <c r="S239" s="14"/>
      <c r="T239" s="14"/>
      <c r="U239" s="14"/>
      <c r="V239" s="14"/>
      <c r="W239" s="14"/>
      <c r="X239" s="14"/>
      <c r="Y239" s="14"/>
      <c r="Z239" s="14"/>
      <c r="AA239" s="14"/>
    </row>
    <row r="240" spans="1:27" ht="12.5">
      <c r="A240" s="14"/>
      <c r="B240" s="14"/>
      <c r="C240" s="14"/>
      <c r="D240" s="10"/>
      <c r="E240" s="164"/>
      <c r="F240" s="14"/>
      <c r="G240" s="10"/>
      <c r="H240" s="14"/>
      <c r="I240" s="14"/>
      <c r="J240" s="8"/>
      <c r="K240" s="48"/>
      <c r="L240" s="10"/>
      <c r="M240" s="14"/>
      <c r="N240" s="35"/>
      <c r="Q240" s="14"/>
      <c r="R240" s="14"/>
      <c r="S240" s="14"/>
      <c r="T240" s="14"/>
      <c r="U240" s="14"/>
      <c r="V240" s="14"/>
      <c r="W240" s="14"/>
      <c r="X240" s="14"/>
      <c r="Y240" s="14"/>
      <c r="Z240" s="14"/>
      <c r="AA240" s="14"/>
    </row>
    <row r="241" spans="1:27" ht="12.5">
      <c r="A241" s="14"/>
      <c r="B241" s="14"/>
      <c r="C241" s="14"/>
      <c r="D241" s="10"/>
      <c r="E241" s="164"/>
      <c r="F241" s="14"/>
      <c r="G241" s="10"/>
      <c r="H241" s="14"/>
      <c r="I241" s="14"/>
      <c r="J241" s="8"/>
      <c r="K241" s="48"/>
      <c r="L241" s="10"/>
      <c r="M241" s="14"/>
      <c r="N241" s="35"/>
      <c r="Q241" s="14"/>
      <c r="R241" s="14"/>
      <c r="S241" s="14"/>
      <c r="T241" s="14"/>
      <c r="U241" s="14"/>
      <c r="V241" s="14"/>
      <c r="W241" s="14"/>
      <c r="X241" s="14"/>
      <c r="Y241" s="14"/>
      <c r="Z241" s="14"/>
      <c r="AA241" s="14"/>
    </row>
    <row r="242" spans="1:27" ht="12.5">
      <c r="A242" s="14"/>
      <c r="B242" s="14"/>
      <c r="C242" s="14"/>
      <c r="D242" s="10"/>
      <c r="E242" s="164"/>
      <c r="F242" s="14"/>
      <c r="G242" s="10"/>
      <c r="H242" s="14"/>
      <c r="I242" s="14"/>
      <c r="J242" s="8"/>
      <c r="K242" s="48"/>
      <c r="L242" s="10"/>
      <c r="M242" s="14"/>
      <c r="N242" s="35"/>
      <c r="Q242" s="14"/>
      <c r="R242" s="14"/>
      <c r="S242" s="14"/>
      <c r="T242" s="14"/>
      <c r="U242" s="14"/>
      <c r="V242" s="14"/>
      <c r="W242" s="14"/>
      <c r="X242" s="14"/>
      <c r="Y242" s="14"/>
      <c r="Z242" s="14"/>
      <c r="AA242" s="14"/>
    </row>
    <row r="243" spans="1:27" ht="12.5">
      <c r="A243" s="14"/>
      <c r="B243" s="14"/>
      <c r="C243" s="14"/>
      <c r="D243" s="10"/>
      <c r="E243" s="164"/>
      <c r="F243" s="14"/>
      <c r="G243" s="10"/>
      <c r="H243" s="14"/>
      <c r="I243" s="14"/>
      <c r="J243" s="8"/>
      <c r="K243" s="48"/>
      <c r="L243" s="10"/>
      <c r="M243" s="14"/>
      <c r="N243" s="35"/>
      <c r="Q243" s="14"/>
      <c r="R243" s="14"/>
      <c r="S243" s="14"/>
      <c r="T243" s="14"/>
      <c r="U243" s="14"/>
      <c r="V243" s="14"/>
      <c r="W243" s="14"/>
      <c r="X243" s="14"/>
      <c r="Y243" s="14"/>
      <c r="Z243" s="14"/>
      <c r="AA243" s="14"/>
    </row>
    <row r="244" spans="1:27" ht="12.5">
      <c r="A244" s="14"/>
      <c r="B244" s="14"/>
      <c r="C244" s="14"/>
      <c r="D244" s="10"/>
      <c r="E244" s="164"/>
      <c r="F244" s="14"/>
      <c r="G244" s="10"/>
      <c r="H244" s="14"/>
      <c r="I244" s="14"/>
      <c r="J244" s="8"/>
      <c r="K244" s="48"/>
      <c r="L244" s="10"/>
      <c r="M244" s="14"/>
      <c r="N244" s="35"/>
      <c r="Q244" s="14"/>
      <c r="R244" s="14"/>
      <c r="S244" s="14"/>
      <c r="T244" s="14"/>
      <c r="U244" s="14"/>
      <c r="V244" s="14"/>
      <c r="W244" s="14"/>
      <c r="X244" s="14"/>
      <c r="Y244" s="14"/>
      <c r="Z244" s="14"/>
      <c r="AA244" s="14"/>
    </row>
    <row r="245" spans="1:27" ht="12.5">
      <c r="A245" s="14"/>
      <c r="B245" s="14"/>
      <c r="C245" s="14"/>
      <c r="D245" s="10"/>
      <c r="E245" s="164"/>
      <c r="F245" s="14"/>
      <c r="G245" s="10"/>
      <c r="H245" s="14"/>
      <c r="I245" s="14"/>
      <c r="J245" s="8"/>
      <c r="K245" s="48"/>
      <c r="L245" s="10"/>
      <c r="M245" s="14"/>
      <c r="N245" s="35"/>
      <c r="Q245" s="14"/>
      <c r="R245" s="14"/>
      <c r="S245" s="14"/>
      <c r="T245" s="14"/>
      <c r="U245" s="14"/>
      <c r="V245" s="14"/>
      <c r="W245" s="14"/>
      <c r="X245" s="14"/>
      <c r="Y245" s="14"/>
      <c r="Z245" s="14"/>
      <c r="AA245" s="14"/>
    </row>
    <row r="246" spans="1:27" ht="12.5">
      <c r="A246" s="14"/>
      <c r="B246" s="14"/>
      <c r="C246" s="14"/>
      <c r="D246" s="10"/>
      <c r="E246" s="164"/>
      <c r="F246" s="14"/>
      <c r="G246" s="10"/>
      <c r="H246" s="14"/>
      <c r="I246" s="14"/>
      <c r="J246" s="8"/>
      <c r="K246" s="48"/>
      <c r="L246" s="10"/>
      <c r="M246" s="14"/>
      <c r="N246" s="35"/>
      <c r="Q246" s="14"/>
      <c r="R246" s="14"/>
      <c r="S246" s="14"/>
      <c r="T246" s="14"/>
      <c r="U246" s="14"/>
      <c r="V246" s="14"/>
      <c r="W246" s="14"/>
      <c r="X246" s="14"/>
      <c r="Y246" s="14"/>
      <c r="Z246" s="14"/>
      <c r="AA246" s="14"/>
    </row>
    <row r="247" spans="1:27" ht="12.5">
      <c r="A247" s="14"/>
      <c r="B247" s="14"/>
      <c r="C247" s="14"/>
      <c r="D247" s="10"/>
      <c r="E247" s="164"/>
      <c r="F247" s="14"/>
      <c r="G247" s="10"/>
      <c r="H247" s="14"/>
      <c r="I247" s="14"/>
      <c r="J247" s="8"/>
      <c r="K247" s="48"/>
      <c r="L247" s="10"/>
      <c r="M247" s="14"/>
      <c r="N247" s="35"/>
      <c r="Q247" s="14"/>
      <c r="R247" s="14"/>
      <c r="S247" s="14"/>
      <c r="T247" s="14"/>
      <c r="U247" s="14"/>
      <c r="V247" s="14"/>
      <c r="W247" s="14"/>
      <c r="X247" s="14"/>
      <c r="Y247" s="14"/>
      <c r="Z247" s="14"/>
      <c r="AA247" s="14"/>
    </row>
    <row r="248" spans="1:27" ht="12.5">
      <c r="A248" s="14"/>
      <c r="B248" s="14"/>
      <c r="C248" s="14"/>
      <c r="D248" s="10"/>
      <c r="E248" s="164"/>
      <c r="F248" s="14"/>
      <c r="G248" s="10"/>
      <c r="H248" s="14"/>
      <c r="I248" s="14"/>
      <c r="J248" s="8"/>
      <c r="K248" s="48"/>
      <c r="L248" s="10"/>
      <c r="M248" s="14"/>
      <c r="N248" s="35"/>
      <c r="Q248" s="14"/>
      <c r="R248" s="14"/>
      <c r="S248" s="14"/>
      <c r="T248" s="14"/>
      <c r="U248" s="14"/>
      <c r="V248" s="14"/>
      <c r="W248" s="14"/>
      <c r="X248" s="14"/>
      <c r="Y248" s="14"/>
      <c r="Z248" s="14"/>
      <c r="AA248" s="14"/>
    </row>
    <row r="249" spans="1:27" ht="12.5">
      <c r="A249" s="14"/>
      <c r="B249" s="14"/>
      <c r="C249" s="14"/>
      <c r="D249" s="10"/>
      <c r="E249" s="164"/>
      <c r="F249" s="14"/>
      <c r="G249" s="10"/>
      <c r="H249" s="14"/>
      <c r="I249" s="14"/>
      <c r="J249" s="8"/>
      <c r="K249" s="48"/>
      <c r="L249" s="10"/>
      <c r="M249" s="14"/>
      <c r="N249" s="35"/>
      <c r="Q249" s="14"/>
      <c r="R249" s="14"/>
      <c r="S249" s="14"/>
      <c r="T249" s="14"/>
      <c r="U249" s="14"/>
      <c r="V249" s="14"/>
      <c r="W249" s="14"/>
      <c r="X249" s="14"/>
      <c r="Y249" s="14"/>
      <c r="Z249" s="14"/>
      <c r="AA249" s="14"/>
    </row>
    <row r="250" spans="1:27" ht="12.5">
      <c r="A250" s="14"/>
      <c r="B250" s="14"/>
      <c r="C250" s="14"/>
      <c r="D250" s="10"/>
      <c r="E250" s="164"/>
      <c r="F250" s="14"/>
      <c r="G250" s="10"/>
      <c r="H250" s="14"/>
      <c r="I250" s="14"/>
      <c r="J250" s="8"/>
      <c r="K250" s="48"/>
      <c r="L250" s="10"/>
      <c r="M250" s="14"/>
      <c r="N250" s="35"/>
      <c r="Q250" s="14"/>
      <c r="R250" s="14"/>
      <c r="S250" s="14"/>
      <c r="T250" s="14"/>
      <c r="U250" s="14"/>
      <c r="V250" s="14"/>
      <c r="W250" s="14"/>
      <c r="X250" s="14"/>
      <c r="Y250" s="14"/>
      <c r="Z250" s="14"/>
      <c r="AA250" s="14"/>
    </row>
    <row r="251" spans="1:27" ht="12.5">
      <c r="A251" s="14"/>
      <c r="B251" s="14"/>
      <c r="C251" s="14"/>
      <c r="D251" s="10"/>
      <c r="E251" s="164"/>
      <c r="F251" s="14"/>
      <c r="G251" s="10"/>
      <c r="H251" s="14"/>
      <c r="I251" s="14"/>
      <c r="J251" s="8"/>
      <c r="K251" s="48"/>
      <c r="L251" s="10"/>
      <c r="M251" s="14"/>
      <c r="N251" s="35"/>
      <c r="Q251" s="14"/>
      <c r="R251" s="14"/>
      <c r="S251" s="14"/>
      <c r="T251" s="14"/>
      <c r="U251" s="14"/>
      <c r="V251" s="14"/>
      <c r="W251" s="14"/>
      <c r="X251" s="14"/>
      <c r="Y251" s="14"/>
      <c r="Z251" s="14"/>
      <c r="AA251" s="14"/>
    </row>
    <row r="252" spans="1:27" ht="12.5">
      <c r="A252" s="14"/>
      <c r="B252" s="14"/>
      <c r="C252" s="14"/>
      <c r="D252" s="10"/>
      <c r="E252" s="164"/>
      <c r="F252" s="14"/>
      <c r="G252" s="10"/>
      <c r="H252" s="14"/>
      <c r="I252" s="14"/>
      <c r="J252" s="8"/>
      <c r="K252" s="48"/>
      <c r="L252" s="10"/>
      <c r="M252" s="14"/>
      <c r="N252" s="35"/>
      <c r="Q252" s="14"/>
      <c r="R252" s="14"/>
      <c r="S252" s="14"/>
      <c r="T252" s="14"/>
      <c r="U252" s="14"/>
      <c r="V252" s="14"/>
      <c r="W252" s="14"/>
      <c r="X252" s="14"/>
      <c r="Y252" s="14"/>
      <c r="Z252" s="14"/>
      <c r="AA252" s="14"/>
    </row>
    <row r="253" spans="1:27" ht="12.5">
      <c r="A253" s="14"/>
      <c r="B253" s="14"/>
      <c r="C253" s="14"/>
      <c r="D253" s="10"/>
      <c r="E253" s="164"/>
      <c r="F253" s="14"/>
      <c r="G253" s="10"/>
      <c r="H253" s="14"/>
      <c r="I253" s="14"/>
      <c r="J253" s="8"/>
      <c r="K253" s="48"/>
      <c r="L253" s="10"/>
      <c r="M253" s="14"/>
      <c r="N253" s="35"/>
      <c r="Q253" s="14"/>
      <c r="R253" s="14"/>
      <c r="S253" s="14"/>
      <c r="T253" s="14"/>
      <c r="U253" s="14"/>
      <c r="V253" s="14"/>
      <c r="W253" s="14"/>
      <c r="X253" s="14"/>
      <c r="Y253" s="14"/>
      <c r="Z253" s="14"/>
      <c r="AA253" s="14"/>
    </row>
    <row r="254" spans="1:27" ht="12.5">
      <c r="A254" s="14"/>
      <c r="B254" s="14"/>
      <c r="C254" s="14"/>
      <c r="D254" s="10"/>
      <c r="E254" s="164"/>
      <c r="F254" s="14"/>
      <c r="G254" s="10"/>
      <c r="H254" s="14"/>
      <c r="I254" s="14"/>
      <c r="J254" s="8"/>
      <c r="K254" s="48"/>
      <c r="L254" s="10"/>
      <c r="M254" s="14"/>
      <c r="N254" s="35"/>
      <c r="Q254" s="14"/>
      <c r="R254" s="14"/>
      <c r="S254" s="14"/>
      <c r="T254" s="14"/>
      <c r="U254" s="14"/>
      <c r="V254" s="14"/>
      <c r="W254" s="14"/>
      <c r="X254" s="14"/>
      <c r="Y254" s="14"/>
      <c r="Z254" s="14"/>
      <c r="AA254" s="14"/>
    </row>
    <row r="255" spans="1:27" ht="12.5">
      <c r="A255" s="14"/>
      <c r="B255" s="14"/>
      <c r="C255" s="14"/>
      <c r="D255" s="10"/>
      <c r="E255" s="164"/>
      <c r="F255" s="14"/>
      <c r="G255" s="10"/>
      <c r="H255" s="14"/>
      <c r="I255" s="14"/>
      <c r="J255" s="8"/>
      <c r="K255" s="48"/>
      <c r="L255" s="10"/>
      <c r="M255" s="14"/>
      <c r="N255" s="35"/>
      <c r="Q255" s="14"/>
      <c r="R255" s="14"/>
      <c r="S255" s="14"/>
      <c r="T255" s="14"/>
      <c r="U255" s="14"/>
      <c r="V255" s="14"/>
      <c r="W255" s="14"/>
      <c r="X255" s="14"/>
      <c r="Y255" s="14"/>
      <c r="Z255" s="14"/>
      <c r="AA255" s="14"/>
    </row>
    <row r="256" spans="1:27" ht="12.5">
      <c r="A256" s="14"/>
      <c r="B256" s="14"/>
      <c r="C256" s="14"/>
      <c r="D256" s="10"/>
      <c r="E256" s="164"/>
      <c r="F256" s="14"/>
      <c r="G256" s="10"/>
      <c r="H256" s="14"/>
      <c r="I256" s="14"/>
      <c r="J256" s="8"/>
      <c r="K256" s="48"/>
      <c r="L256" s="10"/>
      <c r="M256" s="14"/>
      <c r="N256" s="35"/>
      <c r="Q256" s="14"/>
      <c r="R256" s="14"/>
      <c r="S256" s="14"/>
      <c r="T256" s="14"/>
      <c r="U256" s="14"/>
      <c r="V256" s="14"/>
      <c r="W256" s="14"/>
      <c r="X256" s="14"/>
      <c r="Y256" s="14"/>
      <c r="Z256" s="14"/>
      <c r="AA256" s="14"/>
    </row>
    <row r="257" spans="1:27" ht="12.5">
      <c r="A257" s="14"/>
      <c r="B257" s="14"/>
      <c r="C257" s="14"/>
      <c r="D257" s="10"/>
      <c r="E257" s="164"/>
      <c r="F257" s="14"/>
      <c r="G257" s="10"/>
      <c r="H257" s="14"/>
      <c r="I257" s="14"/>
      <c r="J257" s="8"/>
      <c r="K257" s="48"/>
      <c r="L257" s="10"/>
      <c r="M257" s="14"/>
      <c r="N257" s="35"/>
      <c r="Q257" s="14"/>
      <c r="R257" s="14"/>
      <c r="S257" s="14"/>
      <c r="T257" s="14"/>
      <c r="U257" s="14"/>
      <c r="V257" s="14"/>
      <c r="W257" s="14"/>
      <c r="X257" s="14"/>
      <c r="Y257" s="14"/>
      <c r="Z257" s="14"/>
      <c r="AA257" s="14"/>
    </row>
    <row r="258" spans="1:27" ht="12.5">
      <c r="A258" s="14"/>
      <c r="B258" s="14"/>
      <c r="C258" s="14"/>
      <c r="D258" s="10"/>
      <c r="E258" s="164"/>
      <c r="F258" s="14"/>
      <c r="G258" s="10"/>
      <c r="H258" s="14"/>
      <c r="I258" s="14"/>
      <c r="J258" s="8"/>
      <c r="K258" s="48"/>
      <c r="L258" s="10"/>
      <c r="M258" s="14"/>
      <c r="N258" s="35"/>
      <c r="Q258" s="14"/>
      <c r="R258" s="14"/>
      <c r="S258" s="14"/>
      <c r="T258" s="14"/>
      <c r="U258" s="14"/>
      <c r="V258" s="14"/>
      <c r="W258" s="14"/>
      <c r="X258" s="14"/>
      <c r="Y258" s="14"/>
      <c r="Z258" s="14"/>
      <c r="AA258" s="14"/>
    </row>
    <row r="259" spans="1:27" ht="12.5">
      <c r="A259" s="14"/>
      <c r="B259" s="14"/>
      <c r="C259" s="14"/>
      <c r="D259" s="10"/>
      <c r="E259" s="164"/>
      <c r="F259" s="14"/>
      <c r="G259" s="10"/>
      <c r="H259" s="14"/>
      <c r="I259" s="14"/>
      <c r="J259" s="8"/>
      <c r="K259" s="48"/>
      <c r="L259" s="10"/>
      <c r="M259" s="14"/>
      <c r="N259" s="35"/>
      <c r="Q259" s="14"/>
      <c r="R259" s="14"/>
      <c r="S259" s="14"/>
      <c r="T259" s="14"/>
      <c r="U259" s="14"/>
      <c r="V259" s="14"/>
      <c r="W259" s="14"/>
      <c r="X259" s="14"/>
      <c r="Y259" s="14"/>
      <c r="Z259" s="14"/>
      <c r="AA259" s="14"/>
    </row>
    <row r="260" spans="1:27" ht="12.5">
      <c r="A260" s="14"/>
      <c r="B260" s="14"/>
      <c r="C260" s="14"/>
      <c r="D260" s="10"/>
      <c r="E260" s="164"/>
      <c r="F260" s="14"/>
      <c r="G260" s="10"/>
      <c r="H260" s="14"/>
      <c r="I260" s="14"/>
      <c r="J260" s="8"/>
      <c r="K260" s="48"/>
      <c r="L260" s="10"/>
      <c r="M260" s="14"/>
      <c r="N260" s="35"/>
      <c r="Q260" s="14"/>
      <c r="R260" s="14"/>
      <c r="S260" s="14"/>
      <c r="T260" s="14"/>
      <c r="U260" s="14"/>
      <c r="V260" s="14"/>
      <c r="W260" s="14"/>
      <c r="X260" s="14"/>
      <c r="Y260" s="14"/>
      <c r="Z260" s="14"/>
      <c r="AA260" s="14"/>
    </row>
    <row r="261" spans="1:27" ht="12.5">
      <c r="A261" s="14"/>
      <c r="B261" s="14"/>
      <c r="C261" s="14"/>
      <c r="D261" s="10"/>
      <c r="E261" s="164"/>
      <c r="F261" s="14"/>
      <c r="G261" s="10"/>
      <c r="H261" s="14"/>
      <c r="I261" s="14"/>
      <c r="J261" s="8"/>
      <c r="K261" s="48"/>
      <c r="L261" s="10"/>
      <c r="M261" s="14"/>
      <c r="N261" s="35"/>
      <c r="Q261" s="14"/>
      <c r="R261" s="14"/>
      <c r="S261" s="14"/>
      <c r="T261" s="14"/>
      <c r="U261" s="14"/>
      <c r="V261" s="14"/>
      <c r="W261" s="14"/>
      <c r="X261" s="14"/>
      <c r="Y261" s="14"/>
      <c r="Z261" s="14"/>
      <c r="AA261" s="14"/>
    </row>
    <row r="262" spans="1:27" ht="12.5">
      <c r="A262" s="14"/>
      <c r="B262" s="14"/>
      <c r="C262" s="14"/>
      <c r="D262" s="10"/>
      <c r="E262" s="164"/>
      <c r="F262" s="14"/>
      <c r="G262" s="10"/>
      <c r="H262" s="14"/>
      <c r="I262" s="14"/>
      <c r="J262" s="8"/>
      <c r="K262" s="48"/>
      <c r="L262" s="10"/>
      <c r="M262" s="14"/>
      <c r="N262" s="35"/>
      <c r="Q262" s="14"/>
      <c r="R262" s="14"/>
      <c r="S262" s="14"/>
      <c r="T262" s="14"/>
      <c r="U262" s="14"/>
      <c r="V262" s="14"/>
      <c r="W262" s="14"/>
      <c r="X262" s="14"/>
      <c r="Y262" s="14"/>
      <c r="Z262" s="14"/>
      <c r="AA262" s="14"/>
    </row>
    <row r="263" spans="1:27" ht="12.5">
      <c r="A263" s="14"/>
      <c r="B263" s="14"/>
      <c r="C263" s="14"/>
      <c r="D263" s="10"/>
      <c r="E263" s="164"/>
      <c r="F263" s="14"/>
      <c r="G263" s="10"/>
      <c r="H263" s="14"/>
      <c r="I263" s="14"/>
      <c r="J263" s="8"/>
      <c r="K263" s="48"/>
      <c r="L263" s="10"/>
      <c r="M263" s="14"/>
      <c r="N263" s="35"/>
      <c r="Q263" s="14"/>
      <c r="R263" s="14"/>
      <c r="S263" s="14"/>
      <c r="T263" s="14"/>
      <c r="U263" s="14"/>
      <c r="V263" s="14"/>
      <c r="W263" s="14"/>
      <c r="X263" s="14"/>
      <c r="Y263" s="14"/>
      <c r="Z263" s="14"/>
      <c r="AA263" s="14"/>
    </row>
    <row r="264" spans="1:27" ht="12.5">
      <c r="A264" s="14"/>
      <c r="B264" s="14"/>
      <c r="C264" s="14"/>
      <c r="D264" s="10"/>
      <c r="E264" s="164"/>
      <c r="F264" s="14"/>
      <c r="G264" s="10"/>
      <c r="H264" s="14"/>
      <c r="I264" s="14"/>
      <c r="J264" s="8"/>
      <c r="K264" s="48"/>
      <c r="L264" s="10"/>
      <c r="M264" s="14"/>
      <c r="N264" s="35"/>
      <c r="Q264" s="14"/>
      <c r="R264" s="14"/>
      <c r="S264" s="14"/>
      <c r="T264" s="14"/>
      <c r="U264" s="14"/>
      <c r="V264" s="14"/>
      <c r="W264" s="14"/>
      <c r="X264" s="14"/>
      <c r="Y264" s="14"/>
      <c r="Z264" s="14"/>
      <c r="AA264" s="14"/>
    </row>
    <row r="265" spans="1:27" ht="12.5">
      <c r="A265" s="14"/>
      <c r="B265" s="14"/>
      <c r="C265" s="14"/>
      <c r="D265" s="10"/>
      <c r="E265" s="164"/>
      <c r="F265" s="14"/>
      <c r="G265" s="10"/>
      <c r="H265" s="14"/>
      <c r="I265" s="14"/>
      <c r="J265" s="8"/>
      <c r="K265" s="48"/>
      <c r="L265" s="10"/>
      <c r="M265" s="14"/>
      <c r="N265" s="35"/>
      <c r="Q265" s="14"/>
      <c r="R265" s="14"/>
      <c r="S265" s="14"/>
      <c r="T265" s="14"/>
      <c r="U265" s="14"/>
      <c r="V265" s="14"/>
      <c r="W265" s="14"/>
      <c r="X265" s="14"/>
      <c r="Y265" s="14"/>
      <c r="Z265" s="14"/>
      <c r="AA265" s="14"/>
    </row>
    <row r="266" spans="1:27" ht="12.5">
      <c r="A266" s="14"/>
      <c r="B266" s="14"/>
      <c r="C266" s="14"/>
      <c r="D266" s="10"/>
      <c r="E266" s="164"/>
      <c r="F266" s="14"/>
      <c r="G266" s="10"/>
      <c r="H266" s="14"/>
      <c r="I266" s="14"/>
      <c r="J266" s="8"/>
      <c r="K266" s="48"/>
      <c r="L266" s="10"/>
      <c r="M266" s="14"/>
      <c r="N266" s="35"/>
      <c r="Q266" s="14"/>
      <c r="R266" s="14"/>
      <c r="S266" s="14"/>
      <c r="T266" s="14"/>
      <c r="U266" s="14"/>
      <c r="V266" s="14"/>
      <c r="W266" s="14"/>
      <c r="X266" s="14"/>
      <c r="Y266" s="14"/>
      <c r="Z266" s="14"/>
      <c r="AA266" s="14"/>
    </row>
    <row r="267" spans="1:27" ht="12.5">
      <c r="A267" s="14"/>
      <c r="B267" s="14"/>
      <c r="C267" s="14"/>
      <c r="D267" s="10"/>
      <c r="E267" s="164"/>
      <c r="F267" s="14"/>
      <c r="G267" s="10"/>
      <c r="H267" s="14"/>
      <c r="I267" s="14"/>
      <c r="J267" s="8"/>
      <c r="K267" s="48"/>
      <c r="L267" s="10"/>
      <c r="M267" s="14"/>
      <c r="N267" s="35"/>
      <c r="Q267" s="14"/>
      <c r="R267" s="14"/>
      <c r="S267" s="14"/>
      <c r="T267" s="14"/>
      <c r="U267" s="14"/>
      <c r="V267" s="14"/>
      <c r="W267" s="14"/>
      <c r="X267" s="14"/>
      <c r="Y267" s="14"/>
      <c r="Z267" s="14"/>
      <c r="AA267" s="14"/>
    </row>
    <row r="268" spans="1:27" ht="12.5">
      <c r="A268" s="14"/>
      <c r="B268" s="14"/>
      <c r="C268" s="14"/>
      <c r="D268" s="10"/>
      <c r="E268" s="164"/>
      <c r="F268" s="14"/>
      <c r="G268" s="10"/>
      <c r="H268" s="14"/>
      <c r="I268" s="14"/>
      <c r="J268" s="8"/>
      <c r="K268" s="48"/>
      <c r="L268" s="10"/>
      <c r="M268" s="14"/>
      <c r="N268" s="35"/>
      <c r="Q268" s="14"/>
      <c r="R268" s="14"/>
      <c r="S268" s="14"/>
      <c r="T268" s="14"/>
      <c r="U268" s="14"/>
      <c r="V268" s="14"/>
      <c r="W268" s="14"/>
      <c r="X268" s="14"/>
      <c r="Y268" s="14"/>
      <c r="Z268" s="14"/>
      <c r="AA268" s="14"/>
    </row>
    <row r="269" spans="1:27" ht="12.5">
      <c r="A269" s="14"/>
      <c r="B269" s="14"/>
      <c r="C269" s="14"/>
      <c r="D269" s="10"/>
      <c r="E269" s="164"/>
      <c r="F269" s="14"/>
      <c r="G269" s="10"/>
      <c r="H269" s="14"/>
      <c r="I269" s="14"/>
      <c r="J269" s="8"/>
      <c r="K269" s="48"/>
      <c r="L269" s="10"/>
      <c r="M269" s="14"/>
      <c r="N269" s="35"/>
      <c r="Q269" s="14"/>
      <c r="R269" s="14"/>
      <c r="S269" s="14"/>
      <c r="T269" s="14"/>
      <c r="U269" s="14"/>
      <c r="V269" s="14"/>
      <c r="W269" s="14"/>
      <c r="X269" s="14"/>
      <c r="Y269" s="14"/>
      <c r="Z269" s="14"/>
      <c r="AA269" s="14"/>
    </row>
    <row r="270" spans="1:27" ht="12.5">
      <c r="A270" s="14"/>
      <c r="B270" s="14"/>
      <c r="C270" s="14"/>
      <c r="D270" s="10"/>
      <c r="E270" s="164"/>
      <c r="F270" s="14"/>
      <c r="G270" s="10"/>
      <c r="H270" s="14"/>
      <c r="I270" s="14"/>
      <c r="J270" s="8"/>
      <c r="K270" s="48"/>
      <c r="L270" s="10"/>
      <c r="M270" s="14"/>
      <c r="N270" s="35"/>
      <c r="Q270" s="14"/>
      <c r="R270" s="14"/>
      <c r="S270" s="14"/>
      <c r="T270" s="14"/>
      <c r="U270" s="14"/>
      <c r="V270" s="14"/>
      <c r="W270" s="14"/>
      <c r="X270" s="14"/>
      <c r="Y270" s="14"/>
      <c r="Z270" s="14"/>
      <c r="AA270" s="14"/>
    </row>
    <row r="271" spans="1:27" ht="12.5">
      <c r="A271" s="14"/>
      <c r="B271" s="14"/>
      <c r="C271" s="14"/>
      <c r="D271" s="10"/>
      <c r="E271" s="164"/>
      <c r="F271" s="14"/>
      <c r="G271" s="10"/>
      <c r="H271" s="14"/>
      <c r="I271" s="14"/>
      <c r="J271" s="8"/>
      <c r="K271" s="48"/>
      <c r="L271" s="10"/>
      <c r="M271" s="14"/>
      <c r="N271" s="35"/>
      <c r="Q271" s="14"/>
      <c r="R271" s="14"/>
      <c r="S271" s="14"/>
      <c r="T271" s="14"/>
      <c r="U271" s="14"/>
      <c r="V271" s="14"/>
      <c r="W271" s="14"/>
      <c r="X271" s="14"/>
      <c r="Y271" s="14"/>
      <c r="Z271" s="14"/>
      <c r="AA271" s="14"/>
    </row>
    <row r="272" spans="1:27" ht="12.5">
      <c r="A272" s="14"/>
      <c r="B272" s="14"/>
      <c r="C272" s="14"/>
      <c r="D272" s="10"/>
      <c r="E272" s="164"/>
      <c r="F272" s="14"/>
      <c r="G272" s="10"/>
      <c r="H272" s="14"/>
      <c r="I272" s="14"/>
      <c r="J272" s="8"/>
      <c r="K272" s="48"/>
      <c r="L272" s="10"/>
      <c r="M272" s="14"/>
      <c r="N272" s="35"/>
      <c r="Q272" s="14"/>
      <c r="R272" s="14"/>
      <c r="S272" s="14"/>
      <c r="T272" s="14"/>
      <c r="U272" s="14"/>
      <c r="V272" s="14"/>
      <c r="W272" s="14"/>
      <c r="X272" s="14"/>
      <c r="Y272" s="14"/>
      <c r="Z272" s="14"/>
      <c r="AA272" s="14"/>
    </row>
    <row r="273" spans="1:27" ht="12.5">
      <c r="A273" s="14"/>
      <c r="B273" s="14"/>
      <c r="C273" s="14"/>
      <c r="D273" s="10"/>
      <c r="E273" s="164"/>
      <c r="F273" s="14"/>
      <c r="G273" s="10"/>
      <c r="H273" s="14"/>
      <c r="I273" s="14"/>
      <c r="J273" s="8"/>
      <c r="K273" s="48"/>
      <c r="L273" s="10"/>
      <c r="M273" s="14"/>
      <c r="N273" s="35"/>
      <c r="Q273" s="14"/>
      <c r="R273" s="14"/>
      <c r="S273" s="14"/>
      <c r="T273" s="14"/>
      <c r="U273" s="14"/>
      <c r="V273" s="14"/>
      <c r="W273" s="14"/>
      <c r="X273" s="14"/>
      <c r="Y273" s="14"/>
      <c r="Z273" s="14"/>
      <c r="AA273" s="14"/>
    </row>
    <row r="274" spans="1:27" ht="12.5">
      <c r="A274" s="14"/>
      <c r="B274" s="14"/>
      <c r="C274" s="14"/>
      <c r="D274" s="10"/>
      <c r="E274" s="164"/>
      <c r="F274" s="14"/>
      <c r="G274" s="10"/>
      <c r="H274" s="14"/>
      <c r="I274" s="14"/>
      <c r="J274" s="8"/>
      <c r="K274" s="48"/>
      <c r="L274" s="10"/>
      <c r="M274" s="14"/>
      <c r="N274" s="35"/>
      <c r="Q274" s="14"/>
      <c r="R274" s="14"/>
      <c r="S274" s="14"/>
      <c r="T274" s="14"/>
      <c r="U274" s="14"/>
      <c r="V274" s="14"/>
      <c r="W274" s="14"/>
      <c r="X274" s="14"/>
      <c r="Y274" s="14"/>
      <c r="Z274" s="14"/>
      <c r="AA274" s="14"/>
    </row>
    <row r="275" spans="1:27" ht="12.5">
      <c r="A275" s="14"/>
      <c r="B275" s="14"/>
      <c r="C275" s="14"/>
      <c r="D275" s="10"/>
      <c r="E275" s="164"/>
      <c r="F275" s="14"/>
      <c r="G275" s="10"/>
      <c r="H275" s="14"/>
      <c r="I275" s="14"/>
      <c r="J275" s="8"/>
      <c r="K275" s="48"/>
      <c r="L275" s="10"/>
      <c r="M275" s="14"/>
      <c r="N275" s="35"/>
      <c r="Q275" s="14"/>
      <c r="R275" s="14"/>
      <c r="S275" s="14"/>
      <c r="T275" s="14"/>
      <c r="U275" s="14"/>
      <c r="V275" s="14"/>
      <c r="W275" s="14"/>
      <c r="X275" s="14"/>
      <c r="Y275" s="14"/>
      <c r="Z275" s="14"/>
      <c r="AA275" s="14"/>
    </row>
    <row r="276" spans="1:27" ht="12.5">
      <c r="A276" s="14"/>
      <c r="B276" s="14"/>
      <c r="C276" s="14"/>
      <c r="D276" s="10"/>
      <c r="E276" s="164"/>
      <c r="F276" s="14"/>
      <c r="G276" s="10"/>
      <c r="H276" s="14"/>
      <c r="I276" s="14"/>
      <c r="J276" s="8"/>
      <c r="K276" s="48"/>
      <c r="L276" s="10"/>
      <c r="M276" s="14"/>
      <c r="N276" s="35"/>
      <c r="Q276" s="14"/>
      <c r="R276" s="14"/>
      <c r="S276" s="14"/>
      <c r="T276" s="14"/>
      <c r="U276" s="14"/>
      <c r="V276" s="14"/>
      <c r="W276" s="14"/>
      <c r="X276" s="14"/>
      <c r="Y276" s="14"/>
      <c r="Z276" s="14"/>
      <c r="AA276" s="14"/>
    </row>
    <row r="277" spans="1:27" ht="12.5">
      <c r="A277" s="14"/>
      <c r="B277" s="14"/>
      <c r="C277" s="14"/>
      <c r="D277" s="10"/>
      <c r="E277" s="164"/>
      <c r="F277" s="14"/>
      <c r="G277" s="10"/>
      <c r="H277" s="14"/>
      <c r="I277" s="14"/>
      <c r="J277" s="8"/>
      <c r="K277" s="48"/>
      <c r="L277" s="10"/>
      <c r="M277" s="14"/>
      <c r="N277" s="35"/>
      <c r="Q277" s="14"/>
      <c r="R277" s="14"/>
      <c r="S277" s="14"/>
      <c r="T277" s="14"/>
      <c r="U277" s="14"/>
      <c r="V277" s="14"/>
      <c r="W277" s="14"/>
      <c r="X277" s="14"/>
      <c r="Y277" s="14"/>
      <c r="Z277" s="14"/>
      <c r="AA277" s="14"/>
    </row>
    <row r="278" spans="1:27" ht="12.5">
      <c r="A278" s="14"/>
      <c r="B278" s="14"/>
      <c r="C278" s="14"/>
      <c r="D278" s="10"/>
      <c r="E278" s="164"/>
      <c r="F278" s="14"/>
      <c r="G278" s="10"/>
      <c r="H278" s="14"/>
      <c r="I278" s="14"/>
      <c r="J278" s="8"/>
      <c r="K278" s="48"/>
      <c r="L278" s="10"/>
      <c r="M278" s="14"/>
      <c r="N278" s="35"/>
      <c r="Q278" s="14"/>
      <c r="R278" s="14"/>
      <c r="S278" s="14"/>
      <c r="T278" s="14"/>
      <c r="U278" s="14"/>
      <c r="V278" s="14"/>
      <c r="W278" s="14"/>
      <c r="X278" s="14"/>
      <c r="Y278" s="14"/>
      <c r="Z278" s="14"/>
      <c r="AA278" s="14"/>
    </row>
    <row r="279" spans="1:27" ht="12.5">
      <c r="A279" s="14"/>
      <c r="B279" s="14"/>
      <c r="C279" s="14"/>
      <c r="D279" s="10"/>
      <c r="E279" s="164"/>
      <c r="F279" s="14"/>
      <c r="G279" s="10"/>
      <c r="H279" s="14"/>
      <c r="I279" s="14"/>
      <c r="J279" s="8"/>
      <c r="K279" s="48"/>
      <c r="L279" s="10"/>
      <c r="M279" s="14"/>
      <c r="N279" s="35"/>
      <c r="Q279" s="14"/>
      <c r="R279" s="14"/>
      <c r="S279" s="14"/>
      <c r="T279" s="14"/>
      <c r="U279" s="14"/>
      <c r="V279" s="14"/>
      <c r="W279" s="14"/>
      <c r="X279" s="14"/>
      <c r="Y279" s="14"/>
      <c r="Z279" s="14"/>
      <c r="AA279" s="14"/>
    </row>
    <row r="280" spans="1:27" ht="12.5">
      <c r="A280" s="14"/>
      <c r="B280" s="14"/>
      <c r="C280" s="14"/>
      <c r="D280" s="10"/>
      <c r="E280" s="164"/>
      <c r="F280" s="14"/>
      <c r="G280" s="10"/>
      <c r="H280" s="14"/>
      <c r="I280" s="14"/>
      <c r="J280" s="8"/>
      <c r="K280" s="48"/>
      <c r="L280" s="10"/>
      <c r="M280" s="14"/>
      <c r="N280" s="35"/>
      <c r="Q280" s="14"/>
      <c r="R280" s="14"/>
      <c r="S280" s="14"/>
      <c r="T280" s="14"/>
      <c r="U280" s="14"/>
      <c r="V280" s="14"/>
      <c r="W280" s="14"/>
      <c r="X280" s="14"/>
      <c r="Y280" s="14"/>
      <c r="Z280" s="14"/>
      <c r="AA280" s="14"/>
    </row>
    <row r="281" spans="1:27" ht="12.5">
      <c r="A281" s="14"/>
      <c r="B281" s="14"/>
      <c r="C281" s="14"/>
      <c r="D281" s="10"/>
      <c r="E281" s="164"/>
      <c r="F281" s="14"/>
      <c r="G281" s="10"/>
      <c r="H281" s="14"/>
      <c r="I281" s="14"/>
      <c r="J281" s="8"/>
      <c r="K281" s="48"/>
      <c r="L281" s="10"/>
      <c r="M281" s="14"/>
      <c r="N281" s="35"/>
      <c r="Q281" s="14"/>
      <c r="R281" s="14"/>
      <c r="S281" s="14"/>
      <c r="T281" s="14"/>
      <c r="U281" s="14"/>
      <c r="V281" s="14"/>
      <c r="W281" s="14"/>
      <c r="X281" s="14"/>
      <c r="Y281" s="14"/>
      <c r="Z281" s="14"/>
      <c r="AA281" s="14"/>
    </row>
    <row r="282" spans="1:27" ht="12.5">
      <c r="A282" s="14"/>
      <c r="B282" s="14"/>
      <c r="C282" s="14"/>
      <c r="D282" s="10"/>
      <c r="E282" s="164"/>
      <c r="F282" s="14"/>
      <c r="G282" s="10"/>
      <c r="H282" s="14"/>
      <c r="I282" s="14"/>
      <c r="J282" s="8"/>
      <c r="K282" s="48"/>
      <c r="L282" s="10"/>
      <c r="M282" s="14"/>
      <c r="N282" s="35"/>
      <c r="Q282" s="14"/>
      <c r="R282" s="14"/>
      <c r="S282" s="14"/>
      <c r="T282" s="14"/>
      <c r="U282" s="14"/>
      <c r="V282" s="14"/>
      <c r="W282" s="14"/>
      <c r="X282" s="14"/>
      <c r="Y282" s="14"/>
      <c r="Z282" s="14"/>
      <c r="AA282" s="14"/>
    </row>
    <row r="283" spans="1:27" ht="12.5">
      <c r="A283" s="14"/>
      <c r="B283" s="14"/>
      <c r="C283" s="14"/>
      <c r="D283" s="10"/>
      <c r="E283" s="164"/>
      <c r="F283" s="14"/>
      <c r="G283" s="10"/>
      <c r="H283" s="14"/>
      <c r="I283" s="14"/>
      <c r="J283" s="8"/>
      <c r="K283" s="48"/>
      <c r="L283" s="10"/>
      <c r="M283" s="14"/>
      <c r="N283" s="35"/>
      <c r="Q283" s="14"/>
      <c r="R283" s="14"/>
      <c r="S283" s="14"/>
      <c r="T283" s="14"/>
      <c r="U283" s="14"/>
      <c r="V283" s="14"/>
      <c r="W283" s="14"/>
      <c r="X283" s="14"/>
      <c r="Y283" s="14"/>
      <c r="Z283" s="14"/>
      <c r="AA283" s="14"/>
    </row>
    <row r="284" spans="1:27" ht="12.5">
      <c r="A284" s="14"/>
      <c r="B284" s="14"/>
      <c r="C284" s="14"/>
      <c r="D284" s="10"/>
      <c r="E284" s="164"/>
      <c r="F284" s="14"/>
      <c r="G284" s="10"/>
      <c r="H284" s="14"/>
      <c r="I284" s="14"/>
      <c r="J284" s="8"/>
      <c r="K284" s="48"/>
      <c r="L284" s="10"/>
      <c r="M284" s="14"/>
      <c r="N284" s="35"/>
      <c r="Q284" s="14"/>
      <c r="R284" s="14"/>
      <c r="S284" s="14"/>
      <c r="T284" s="14"/>
      <c r="U284" s="14"/>
      <c r="V284" s="14"/>
      <c r="W284" s="14"/>
      <c r="X284" s="14"/>
      <c r="Y284" s="14"/>
      <c r="Z284" s="14"/>
      <c r="AA284" s="14"/>
    </row>
    <row r="285" spans="1:27" ht="12.5">
      <c r="A285" s="14"/>
      <c r="B285" s="14"/>
      <c r="C285" s="14"/>
      <c r="D285" s="10"/>
      <c r="E285" s="164"/>
      <c r="F285" s="14"/>
      <c r="G285" s="10"/>
      <c r="H285" s="14"/>
      <c r="I285" s="14"/>
      <c r="J285" s="8"/>
      <c r="K285" s="48"/>
      <c r="L285" s="10"/>
      <c r="M285" s="14"/>
      <c r="N285" s="35"/>
      <c r="Q285" s="14"/>
      <c r="R285" s="14"/>
      <c r="S285" s="14"/>
      <c r="T285" s="14"/>
      <c r="U285" s="14"/>
      <c r="V285" s="14"/>
      <c r="W285" s="14"/>
      <c r="X285" s="14"/>
      <c r="Y285" s="14"/>
      <c r="Z285" s="14"/>
      <c r="AA285" s="14"/>
    </row>
    <row r="286" spans="1:27" ht="12.5">
      <c r="A286" s="14"/>
      <c r="B286" s="14"/>
      <c r="C286" s="14"/>
      <c r="D286" s="10"/>
      <c r="E286" s="164"/>
      <c r="F286" s="14"/>
      <c r="G286" s="10"/>
      <c r="H286" s="14"/>
      <c r="I286" s="14"/>
      <c r="J286" s="8"/>
      <c r="K286" s="48"/>
      <c r="L286" s="10"/>
      <c r="M286" s="14"/>
      <c r="N286" s="35"/>
      <c r="Q286" s="14"/>
      <c r="R286" s="14"/>
      <c r="S286" s="14"/>
      <c r="T286" s="14"/>
      <c r="U286" s="14"/>
      <c r="V286" s="14"/>
      <c r="W286" s="14"/>
      <c r="X286" s="14"/>
      <c r="Y286" s="14"/>
      <c r="Z286" s="14"/>
      <c r="AA286" s="14"/>
    </row>
    <row r="287" spans="1:27" ht="12.5">
      <c r="A287" s="14"/>
      <c r="B287" s="14"/>
      <c r="C287" s="14"/>
      <c r="D287" s="10"/>
      <c r="E287" s="164"/>
      <c r="F287" s="14"/>
      <c r="G287" s="10"/>
      <c r="H287" s="14"/>
      <c r="I287" s="14"/>
      <c r="J287" s="8"/>
      <c r="K287" s="48"/>
      <c r="L287" s="10"/>
      <c r="M287" s="14"/>
      <c r="N287" s="35"/>
      <c r="Q287" s="14"/>
      <c r="R287" s="14"/>
      <c r="S287" s="14"/>
      <c r="T287" s="14"/>
      <c r="U287" s="14"/>
      <c r="V287" s="14"/>
      <c r="W287" s="14"/>
      <c r="X287" s="14"/>
      <c r="Y287" s="14"/>
      <c r="Z287" s="14"/>
      <c r="AA287" s="14"/>
    </row>
    <row r="288" spans="1:27" ht="12.5">
      <c r="A288" s="14"/>
      <c r="B288" s="14"/>
      <c r="C288" s="14"/>
      <c r="D288" s="10"/>
      <c r="E288" s="164"/>
      <c r="F288" s="14"/>
      <c r="G288" s="10"/>
      <c r="H288" s="14"/>
      <c r="I288" s="14"/>
      <c r="J288" s="8"/>
      <c r="K288" s="48"/>
      <c r="L288" s="10"/>
      <c r="M288" s="14"/>
      <c r="N288" s="35"/>
      <c r="Q288" s="14"/>
      <c r="R288" s="14"/>
      <c r="S288" s="14"/>
      <c r="T288" s="14"/>
      <c r="U288" s="14"/>
      <c r="V288" s="14"/>
      <c r="W288" s="14"/>
      <c r="X288" s="14"/>
      <c r="Y288" s="14"/>
      <c r="Z288" s="14"/>
      <c r="AA288" s="14"/>
    </row>
    <row r="289" spans="1:27" ht="12.5">
      <c r="A289" s="14"/>
      <c r="B289" s="14"/>
      <c r="C289" s="14"/>
      <c r="D289" s="10"/>
      <c r="E289" s="164"/>
      <c r="F289" s="14"/>
      <c r="G289" s="10"/>
      <c r="H289" s="14"/>
      <c r="I289" s="14"/>
      <c r="J289" s="8"/>
      <c r="K289" s="48"/>
      <c r="L289" s="10"/>
      <c r="M289" s="14"/>
      <c r="N289" s="35"/>
      <c r="Q289" s="14"/>
      <c r="R289" s="14"/>
      <c r="S289" s="14"/>
      <c r="T289" s="14"/>
      <c r="U289" s="14"/>
      <c r="V289" s="14"/>
      <c r="W289" s="14"/>
      <c r="X289" s="14"/>
      <c r="Y289" s="14"/>
      <c r="Z289" s="14"/>
      <c r="AA289" s="14"/>
    </row>
    <row r="290" spans="1:27" ht="12.5">
      <c r="A290" s="14"/>
      <c r="B290" s="14"/>
      <c r="C290" s="14"/>
      <c r="D290" s="10"/>
      <c r="E290" s="164"/>
      <c r="F290" s="14"/>
      <c r="G290" s="10"/>
      <c r="H290" s="14"/>
      <c r="I290" s="14"/>
      <c r="J290" s="8"/>
      <c r="K290" s="48"/>
      <c r="L290" s="10"/>
      <c r="M290" s="14"/>
      <c r="N290" s="35"/>
      <c r="Q290" s="14"/>
      <c r="R290" s="14"/>
      <c r="S290" s="14"/>
      <c r="T290" s="14"/>
      <c r="U290" s="14"/>
      <c r="V290" s="14"/>
      <c r="W290" s="14"/>
      <c r="X290" s="14"/>
      <c r="Y290" s="14"/>
      <c r="Z290" s="14"/>
      <c r="AA290" s="14"/>
    </row>
    <row r="291" spans="1:27" ht="12.5">
      <c r="A291" s="14"/>
      <c r="B291" s="14"/>
      <c r="C291" s="14"/>
      <c r="D291" s="10"/>
      <c r="E291" s="164"/>
      <c r="F291" s="14"/>
      <c r="G291" s="10"/>
      <c r="H291" s="14"/>
      <c r="I291" s="14"/>
      <c r="J291" s="8"/>
      <c r="K291" s="48"/>
      <c r="L291" s="10"/>
      <c r="M291" s="14"/>
      <c r="N291" s="35"/>
      <c r="Q291" s="14"/>
      <c r="R291" s="14"/>
      <c r="S291" s="14"/>
      <c r="T291" s="14"/>
      <c r="U291" s="14"/>
      <c r="V291" s="14"/>
      <c r="W291" s="14"/>
      <c r="X291" s="14"/>
      <c r="Y291" s="14"/>
      <c r="Z291" s="14"/>
      <c r="AA291" s="14"/>
    </row>
    <row r="292" spans="1:27" ht="12.5">
      <c r="A292" s="14"/>
      <c r="B292" s="14"/>
      <c r="C292" s="14"/>
      <c r="D292" s="10"/>
      <c r="E292" s="164"/>
      <c r="F292" s="14"/>
      <c r="G292" s="10"/>
      <c r="H292" s="14"/>
      <c r="I292" s="14"/>
      <c r="J292" s="8"/>
      <c r="K292" s="48"/>
      <c r="L292" s="10"/>
      <c r="M292" s="14"/>
      <c r="N292" s="35"/>
      <c r="Q292" s="14"/>
      <c r="R292" s="14"/>
      <c r="S292" s="14"/>
      <c r="T292" s="14"/>
      <c r="U292" s="14"/>
      <c r="V292" s="14"/>
      <c r="W292" s="14"/>
      <c r="X292" s="14"/>
      <c r="Y292" s="14"/>
      <c r="Z292" s="14"/>
      <c r="AA292" s="14"/>
    </row>
    <row r="293" spans="1:27" ht="12.5">
      <c r="A293" s="14"/>
      <c r="B293" s="14"/>
      <c r="C293" s="14"/>
      <c r="D293" s="10"/>
      <c r="E293" s="164"/>
      <c r="F293" s="14"/>
      <c r="G293" s="10"/>
      <c r="H293" s="14"/>
      <c r="I293" s="14"/>
      <c r="J293" s="8"/>
      <c r="K293" s="48"/>
      <c r="L293" s="10"/>
      <c r="M293" s="14"/>
      <c r="N293" s="35"/>
      <c r="Q293" s="14"/>
      <c r="R293" s="14"/>
      <c r="S293" s="14"/>
      <c r="T293" s="14"/>
      <c r="U293" s="14"/>
      <c r="V293" s="14"/>
      <c r="W293" s="14"/>
      <c r="X293" s="14"/>
      <c r="Y293" s="14"/>
      <c r="Z293" s="14"/>
      <c r="AA293" s="14"/>
    </row>
    <row r="294" spans="1:27" ht="12.5">
      <c r="A294" s="14"/>
      <c r="B294" s="14"/>
      <c r="C294" s="14"/>
      <c r="D294" s="10"/>
      <c r="E294" s="164"/>
      <c r="F294" s="14"/>
      <c r="G294" s="10"/>
      <c r="H294" s="14"/>
      <c r="I294" s="14"/>
      <c r="J294" s="8"/>
      <c r="K294" s="48"/>
      <c r="L294" s="10"/>
      <c r="M294" s="14"/>
      <c r="N294" s="35"/>
      <c r="Q294" s="14"/>
      <c r="R294" s="14"/>
      <c r="S294" s="14"/>
      <c r="T294" s="14"/>
      <c r="U294" s="14"/>
      <c r="V294" s="14"/>
      <c r="W294" s="14"/>
      <c r="X294" s="14"/>
      <c r="Y294" s="14"/>
      <c r="Z294" s="14"/>
      <c r="AA294" s="14"/>
    </row>
    <row r="295" spans="1:27" ht="12.5">
      <c r="A295" s="14"/>
      <c r="B295" s="14"/>
      <c r="C295" s="14"/>
      <c r="D295" s="10"/>
      <c r="E295" s="164"/>
      <c r="F295" s="14"/>
      <c r="G295" s="10"/>
      <c r="H295" s="14"/>
      <c r="I295" s="14"/>
      <c r="J295" s="8"/>
      <c r="K295" s="48"/>
      <c r="L295" s="10"/>
      <c r="M295" s="14"/>
      <c r="N295" s="35"/>
      <c r="Q295" s="14"/>
      <c r="R295" s="14"/>
      <c r="S295" s="14"/>
      <c r="T295" s="14"/>
      <c r="U295" s="14"/>
      <c r="V295" s="14"/>
      <c r="W295" s="14"/>
      <c r="X295" s="14"/>
      <c r="Y295" s="14"/>
      <c r="Z295" s="14"/>
      <c r="AA295" s="14"/>
    </row>
    <row r="296" spans="1:27" ht="12.5">
      <c r="A296" s="14"/>
      <c r="B296" s="14"/>
      <c r="C296" s="14"/>
      <c r="D296" s="10"/>
      <c r="E296" s="164"/>
      <c r="F296" s="14"/>
      <c r="G296" s="10"/>
      <c r="H296" s="14"/>
      <c r="I296" s="14"/>
      <c r="J296" s="8"/>
      <c r="K296" s="48"/>
      <c r="L296" s="10"/>
      <c r="M296" s="14"/>
      <c r="N296" s="35"/>
      <c r="Q296" s="14"/>
      <c r="R296" s="14"/>
      <c r="S296" s="14"/>
      <c r="T296" s="14"/>
      <c r="U296" s="14"/>
      <c r="V296" s="14"/>
      <c r="W296" s="14"/>
      <c r="X296" s="14"/>
      <c r="Y296" s="14"/>
      <c r="Z296" s="14"/>
      <c r="AA296" s="14"/>
    </row>
    <row r="297" spans="1:27" ht="12.5">
      <c r="A297" s="14"/>
      <c r="B297" s="14"/>
      <c r="C297" s="14"/>
      <c r="D297" s="10"/>
      <c r="E297" s="164"/>
      <c r="F297" s="14"/>
      <c r="G297" s="10"/>
      <c r="H297" s="14"/>
      <c r="I297" s="14"/>
      <c r="J297" s="8"/>
      <c r="K297" s="48"/>
      <c r="L297" s="10"/>
      <c r="M297" s="14"/>
      <c r="N297" s="35"/>
      <c r="Q297" s="14"/>
      <c r="R297" s="14"/>
      <c r="S297" s="14"/>
      <c r="T297" s="14"/>
      <c r="U297" s="14"/>
      <c r="V297" s="14"/>
      <c r="W297" s="14"/>
      <c r="X297" s="14"/>
      <c r="Y297" s="14"/>
      <c r="Z297" s="14"/>
      <c r="AA297" s="14"/>
    </row>
    <row r="298" spans="1:27" ht="12.5">
      <c r="A298" s="14"/>
      <c r="B298" s="14"/>
      <c r="C298" s="14"/>
      <c r="D298" s="10"/>
      <c r="E298" s="164"/>
      <c r="F298" s="14"/>
      <c r="G298" s="10"/>
      <c r="H298" s="14"/>
      <c r="I298" s="14"/>
      <c r="J298" s="8"/>
      <c r="K298" s="48"/>
      <c r="L298" s="10"/>
      <c r="M298" s="14"/>
      <c r="N298" s="35"/>
      <c r="Q298" s="14"/>
      <c r="R298" s="14"/>
      <c r="S298" s="14"/>
      <c r="T298" s="14"/>
      <c r="U298" s="14"/>
      <c r="V298" s="14"/>
      <c r="W298" s="14"/>
      <c r="X298" s="14"/>
      <c r="Y298" s="14"/>
      <c r="Z298" s="14"/>
      <c r="AA298" s="14"/>
    </row>
    <row r="299" spans="1:27" ht="12.5">
      <c r="A299" s="14"/>
      <c r="B299" s="14"/>
      <c r="C299" s="14"/>
      <c r="D299" s="10"/>
      <c r="E299" s="164"/>
      <c r="F299" s="14"/>
      <c r="G299" s="10"/>
      <c r="H299" s="14"/>
      <c r="I299" s="14"/>
      <c r="J299" s="8"/>
      <c r="K299" s="48"/>
      <c r="L299" s="10"/>
      <c r="M299" s="14"/>
      <c r="N299" s="35"/>
      <c r="Q299" s="14"/>
      <c r="R299" s="14"/>
      <c r="S299" s="14"/>
      <c r="T299" s="14"/>
      <c r="U299" s="14"/>
      <c r="V299" s="14"/>
      <c r="W299" s="14"/>
      <c r="X299" s="14"/>
      <c r="Y299" s="14"/>
      <c r="Z299" s="14"/>
      <c r="AA299" s="14"/>
    </row>
    <row r="300" spans="1:27" ht="12.5">
      <c r="A300" s="14"/>
      <c r="B300" s="14"/>
      <c r="C300" s="14"/>
      <c r="D300" s="10"/>
      <c r="E300" s="164"/>
      <c r="F300" s="14"/>
      <c r="G300" s="10"/>
      <c r="H300" s="14"/>
      <c r="I300" s="14"/>
      <c r="J300" s="8"/>
      <c r="K300" s="48"/>
      <c r="L300" s="10"/>
      <c r="M300" s="14"/>
      <c r="N300" s="35"/>
      <c r="Q300" s="14"/>
      <c r="R300" s="14"/>
      <c r="S300" s="14"/>
      <c r="T300" s="14"/>
      <c r="U300" s="14"/>
      <c r="V300" s="14"/>
      <c r="W300" s="14"/>
      <c r="X300" s="14"/>
      <c r="Y300" s="14"/>
      <c r="Z300" s="14"/>
      <c r="AA300" s="14"/>
    </row>
    <row r="301" spans="1:27" ht="12.5">
      <c r="A301" s="14"/>
      <c r="B301" s="14"/>
      <c r="C301" s="14"/>
      <c r="D301" s="10"/>
      <c r="E301" s="164"/>
      <c r="F301" s="14"/>
      <c r="G301" s="10"/>
      <c r="H301" s="14"/>
      <c r="I301" s="14"/>
      <c r="J301" s="8"/>
      <c r="K301" s="48"/>
      <c r="L301" s="10"/>
      <c r="M301" s="14"/>
      <c r="N301" s="35"/>
      <c r="Q301" s="14"/>
      <c r="R301" s="14"/>
      <c r="S301" s="14"/>
      <c r="T301" s="14"/>
      <c r="U301" s="14"/>
      <c r="V301" s="14"/>
      <c r="W301" s="14"/>
      <c r="X301" s="14"/>
      <c r="Y301" s="14"/>
      <c r="Z301" s="14"/>
      <c r="AA301" s="14"/>
    </row>
    <row r="302" spans="1:27" ht="12.5">
      <c r="A302" s="14"/>
      <c r="B302" s="14"/>
      <c r="C302" s="14"/>
      <c r="D302" s="10"/>
      <c r="E302" s="164"/>
      <c r="F302" s="14"/>
      <c r="G302" s="10"/>
      <c r="H302" s="14"/>
      <c r="I302" s="14"/>
      <c r="J302" s="8"/>
      <c r="K302" s="48"/>
      <c r="L302" s="10"/>
      <c r="M302" s="14"/>
      <c r="N302" s="35"/>
      <c r="Q302" s="14"/>
      <c r="R302" s="14"/>
      <c r="S302" s="14"/>
      <c r="T302" s="14"/>
      <c r="U302" s="14"/>
      <c r="V302" s="14"/>
      <c r="W302" s="14"/>
      <c r="X302" s="14"/>
      <c r="Y302" s="14"/>
      <c r="Z302" s="14"/>
      <c r="AA302" s="14"/>
    </row>
    <row r="303" spans="1:27" ht="12.5">
      <c r="A303" s="14"/>
      <c r="B303" s="14"/>
      <c r="C303" s="14"/>
      <c r="D303" s="10"/>
      <c r="E303" s="164"/>
      <c r="F303" s="14"/>
      <c r="G303" s="10"/>
      <c r="H303" s="14"/>
      <c r="I303" s="14"/>
      <c r="J303" s="8"/>
      <c r="K303" s="48"/>
      <c r="L303" s="10"/>
      <c r="M303" s="14"/>
      <c r="N303" s="35"/>
      <c r="Q303" s="14"/>
      <c r="R303" s="14"/>
      <c r="S303" s="14"/>
      <c r="T303" s="14"/>
      <c r="U303" s="14"/>
      <c r="V303" s="14"/>
      <c r="W303" s="14"/>
      <c r="X303" s="14"/>
      <c r="Y303" s="14"/>
      <c r="Z303" s="14"/>
      <c r="AA303" s="14"/>
    </row>
    <row r="304" spans="1:27" ht="12.5">
      <c r="A304" s="14"/>
      <c r="B304" s="14"/>
      <c r="C304" s="14"/>
      <c r="D304" s="10"/>
      <c r="E304" s="164"/>
      <c r="F304" s="14"/>
      <c r="G304" s="10"/>
      <c r="H304" s="14"/>
      <c r="I304" s="14"/>
      <c r="J304" s="8"/>
      <c r="K304" s="48"/>
      <c r="L304" s="10"/>
      <c r="M304" s="14"/>
      <c r="N304" s="35"/>
      <c r="Q304" s="14"/>
      <c r="R304" s="14"/>
      <c r="S304" s="14"/>
      <c r="T304" s="14"/>
      <c r="U304" s="14"/>
      <c r="V304" s="14"/>
      <c r="W304" s="14"/>
      <c r="X304" s="14"/>
      <c r="Y304" s="14"/>
      <c r="Z304" s="14"/>
      <c r="AA304" s="14"/>
    </row>
    <row r="305" spans="1:27" ht="12.5">
      <c r="A305" s="14"/>
      <c r="B305" s="14"/>
      <c r="C305" s="14"/>
      <c r="D305" s="10"/>
      <c r="E305" s="164"/>
      <c r="F305" s="14"/>
      <c r="G305" s="10"/>
      <c r="H305" s="14"/>
      <c r="I305" s="14"/>
      <c r="J305" s="8"/>
      <c r="K305" s="48"/>
      <c r="L305" s="10"/>
      <c r="M305" s="14"/>
      <c r="N305" s="35"/>
      <c r="Q305" s="14"/>
      <c r="R305" s="14"/>
      <c r="S305" s="14"/>
      <c r="T305" s="14"/>
      <c r="U305" s="14"/>
      <c r="V305" s="14"/>
      <c r="W305" s="14"/>
      <c r="X305" s="14"/>
      <c r="Y305" s="14"/>
      <c r="Z305" s="14"/>
      <c r="AA305" s="14"/>
    </row>
    <row r="306" spans="1:27" ht="12.5">
      <c r="A306" s="14"/>
      <c r="B306" s="14"/>
      <c r="C306" s="14"/>
      <c r="D306" s="10"/>
      <c r="E306" s="164"/>
      <c r="F306" s="14"/>
      <c r="G306" s="10"/>
      <c r="H306" s="14"/>
      <c r="I306" s="14"/>
      <c r="J306" s="8"/>
      <c r="K306" s="48"/>
      <c r="L306" s="10"/>
      <c r="M306" s="14"/>
      <c r="N306" s="35"/>
      <c r="Q306" s="14"/>
      <c r="R306" s="14"/>
      <c r="S306" s="14"/>
      <c r="T306" s="14"/>
      <c r="U306" s="14"/>
      <c r="V306" s="14"/>
      <c r="W306" s="14"/>
      <c r="X306" s="14"/>
      <c r="Y306" s="14"/>
      <c r="Z306" s="14"/>
      <c r="AA306" s="14"/>
    </row>
    <row r="307" spans="1:27" ht="12.5">
      <c r="A307" s="14"/>
      <c r="B307" s="14"/>
      <c r="C307" s="14"/>
      <c r="D307" s="10"/>
      <c r="E307" s="164"/>
      <c r="F307" s="14"/>
      <c r="G307" s="10"/>
      <c r="H307" s="14"/>
      <c r="I307" s="14"/>
      <c r="J307" s="8"/>
      <c r="K307" s="48"/>
      <c r="L307" s="10"/>
      <c r="M307" s="14"/>
      <c r="N307" s="35"/>
      <c r="Q307" s="14"/>
      <c r="R307" s="14"/>
      <c r="S307" s="14"/>
      <c r="T307" s="14"/>
      <c r="U307" s="14"/>
      <c r="V307" s="14"/>
      <c r="W307" s="14"/>
      <c r="X307" s="14"/>
      <c r="Y307" s="14"/>
      <c r="Z307" s="14"/>
      <c r="AA307" s="14"/>
    </row>
    <row r="308" spans="1:27" ht="12.5">
      <c r="A308" s="14"/>
      <c r="B308" s="14"/>
      <c r="C308" s="14"/>
      <c r="D308" s="10"/>
      <c r="E308" s="164"/>
      <c r="F308" s="14"/>
      <c r="G308" s="10"/>
      <c r="H308" s="14"/>
      <c r="I308" s="14"/>
      <c r="J308" s="8"/>
      <c r="K308" s="48"/>
      <c r="L308" s="10"/>
      <c r="M308" s="14"/>
      <c r="N308" s="35"/>
      <c r="Q308" s="14"/>
      <c r="R308" s="14"/>
      <c r="S308" s="14"/>
      <c r="T308" s="14"/>
      <c r="U308" s="14"/>
      <c r="V308" s="14"/>
      <c r="W308" s="14"/>
      <c r="X308" s="14"/>
      <c r="Y308" s="14"/>
      <c r="Z308" s="14"/>
      <c r="AA308" s="14"/>
    </row>
    <row r="309" spans="1:27" ht="12.5">
      <c r="A309" s="14"/>
      <c r="B309" s="14"/>
      <c r="C309" s="14"/>
      <c r="D309" s="10"/>
      <c r="E309" s="164"/>
      <c r="F309" s="14"/>
      <c r="G309" s="10"/>
      <c r="H309" s="14"/>
      <c r="I309" s="14"/>
      <c r="J309" s="8"/>
      <c r="K309" s="48"/>
      <c r="L309" s="10"/>
      <c r="M309" s="14"/>
      <c r="N309" s="35"/>
      <c r="Q309" s="14"/>
      <c r="R309" s="14"/>
      <c r="S309" s="14"/>
      <c r="T309" s="14"/>
      <c r="U309" s="14"/>
      <c r="V309" s="14"/>
      <c r="W309" s="14"/>
      <c r="X309" s="14"/>
      <c r="Y309" s="14"/>
      <c r="Z309" s="14"/>
      <c r="AA309" s="14"/>
    </row>
    <row r="310" spans="1:27" ht="12.5">
      <c r="A310" s="14"/>
      <c r="B310" s="14"/>
      <c r="C310" s="14"/>
      <c r="D310" s="10"/>
      <c r="E310" s="164"/>
      <c r="F310" s="14"/>
      <c r="G310" s="10"/>
      <c r="H310" s="14"/>
      <c r="I310" s="14"/>
      <c r="J310" s="8"/>
      <c r="K310" s="48"/>
      <c r="L310" s="10"/>
      <c r="M310" s="14"/>
      <c r="N310" s="35"/>
      <c r="Q310" s="14"/>
      <c r="R310" s="14"/>
      <c r="S310" s="14"/>
      <c r="T310" s="14"/>
      <c r="U310" s="14"/>
      <c r="V310" s="14"/>
      <c r="W310" s="14"/>
      <c r="X310" s="14"/>
      <c r="Y310" s="14"/>
      <c r="Z310" s="14"/>
      <c r="AA310" s="14"/>
    </row>
    <row r="311" spans="1:27" ht="12.5">
      <c r="A311" s="14"/>
      <c r="B311" s="14"/>
      <c r="C311" s="14"/>
      <c r="D311" s="10"/>
      <c r="E311" s="164"/>
      <c r="F311" s="14"/>
      <c r="G311" s="10"/>
      <c r="H311" s="14"/>
      <c r="I311" s="14"/>
      <c r="J311" s="8"/>
      <c r="K311" s="48"/>
      <c r="L311" s="10"/>
      <c r="M311" s="14"/>
      <c r="N311" s="35"/>
      <c r="Q311" s="14"/>
      <c r="R311" s="14"/>
      <c r="S311" s="14"/>
      <c r="T311" s="14"/>
      <c r="U311" s="14"/>
      <c r="V311" s="14"/>
      <c r="W311" s="14"/>
      <c r="X311" s="14"/>
      <c r="Y311" s="14"/>
      <c r="Z311" s="14"/>
      <c r="AA311" s="14"/>
    </row>
    <row r="312" spans="1:27" ht="12.5">
      <c r="A312" s="14"/>
      <c r="B312" s="14"/>
      <c r="C312" s="14"/>
      <c r="D312" s="10"/>
      <c r="E312" s="164"/>
      <c r="F312" s="14"/>
      <c r="G312" s="10"/>
      <c r="H312" s="14"/>
      <c r="I312" s="14"/>
      <c r="J312" s="8"/>
      <c r="K312" s="48"/>
      <c r="L312" s="10"/>
      <c r="M312" s="14"/>
      <c r="N312" s="35"/>
      <c r="Q312" s="14"/>
      <c r="R312" s="14"/>
      <c r="S312" s="14"/>
      <c r="T312" s="14"/>
      <c r="U312" s="14"/>
      <c r="V312" s="14"/>
      <c r="W312" s="14"/>
      <c r="X312" s="14"/>
      <c r="Y312" s="14"/>
      <c r="Z312" s="14"/>
      <c r="AA312" s="14"/>
    </row>
    <row r="313" spans="1:27" ht="12.5">
      <c r="A313" s="14"/>
      <c r="B313" s="14"/>
      <c r="C313" s="14"/>
      <c r="D313" s="10"/>
      <c r="E313" s="164"/>
      <c r="F313" s="14"/>
      <c r="G313" s="10"/>
      <c r="H313" s="14"/>
      <c r="I313" s="14"/>
      <c r="J313" s="8"/>
      <c r="K313" s="48"/>
      <c r="L313" s="10"/>
      <c r="M313" s="14"/>
      <c r="N313" s="35"/>
      <c r="Q313" s="14"/>
      <c r="R313" s="14"/>
      <c r="S313" s="14"/>
      <c r="T313" s="14"/>
      <c r="U313" s="14"/>
      <c r="V313" s="14"/>
      <c r="W313" s="14"/>
      <c r="X313" s="14"/>
      <c r="Y313" s="14"/>
      <c r="Z313" s="14"/>
      <c r="AA313" s="14"/>
    </row>
    <row r="314" spans="1:27" ht="12.5">
      <c r="A314" s="14"/>
      <c r="B314" s="14"/>
      <c r="C314" s="14"/>
      <c r="D314" s="10"/>
      <c r="E314" s="164"/>
      <c r="F314" s="14"/>
      <c r="G314" s="10"/>
      <c r="H314" s="14"/>
      <c r="I314" s="14"/>
      <c r="J314" s="8"/>
      <c r="K314" s="48"/>
      <c r="L314" s="10"/>
      <c r="M314" s="14"/>
      <c r="N314" s="35"/>
      <c r="Q314" s="14"/>
      <c r="R314" s="14"/>
      <c r="S314" s="14"/>
      <c r="T314" s="14"/>
      <c r="U314" s="14"/>
      <c r="V314" s="14"/>
      <c r="W314" s="14"/>
      <c r="X314" s="14"/>
      <c r="Y314" s="14"/>
      <c r="Z314" s="14"/>
      <c r="AA314" s="14"/>
    </row>
    <row r="315" spans="1:27" ht="12.5">
      <c r="A315" s="14"/>
      <c r="B315" s="14"/>
      <c r="C315" s="14"/>
      <c r="D315" s="10"/>
      <c r="E315" s="164"/>
      <c r="F315" s="14"/>
      <c r="G315" s="10"/>
      <c r="H315" s="14"/>
      <c r="I315" s="14"/>
      <c r="J315" s="8"/>
      <c r="K315" s="48"/>
      <c r="L315" s="10"/>
      <c r="M315" s="14"/>
      <c r="N315" s="35"/>
      <c r="Q315" s="14"/>
      <c r="R315" s="14"/>
      <c r="S315" s="14"/>
      <c r="T315" s="14"/>
      <c r="U315" s="14"/>
      <c r="V315" s="14"/>
      <c r="W315" s="14"/>
      <c r="X315" s="14"/>
      <c r="Y315" s="14"/>
      <c r="Z315" s="14"/>
      <c r="AA315" s="14"/>
    </row>
    <row r="316" spans="1:27" ht="12.5">
      <c r="A316" s="14"/>
      <c r="B316" s="14"/>
      <c r="C316" s="14"/>
      <c r="D316" s="10"/>
      <c r="E316" s="164"/>
      <c r="F316" s="14"/>
      <c r="G316" s="10"/>
      <c r="H316" s="14"/>
      <c r="I316" s="14"/>
      <c r="J316" s="8"/>
      <c r="K316" s="48"/>
      <c r="L316" s="10"/>
      <c r="M316" s="14"/>
      <c r="N316" s="35"/>
      <c r="Q316" s="14"/>
      <c r="R316" s="14"/>
      <c r="S316" s="14"/>
      <c r="T316" s="14"/>
      <c r="U316" s="14"/>
      <c r="V316" s="14"/>
      <c r="W316" s="14"/>
      <c r="X316" s="14"/>
      <c r="Y316" s="14"/>
      <c r="Z316" s="14"/>
      <c r="AA316" s="14"/>
    </row>
    <row r="317" spans="1:27" ht="12.5">
      <c r="A317" s="14"/>
      <c r="B317" s="14"/>
      <c r="C317" s="14"/>
      <c r="D317" s="10"/>
      <c r="E317" s="164"/>
      <c r="F317" s="14"/>
      <c r="G317" s="10"/>
      <c r="H317" s="14"/>
      <c r="I317" s="14"/>
      <c r="J317" s="8"/>
      <c r="K317" s="48"/>
      <c r="L317" s="10"/>
      <c r="M317" s="14"/>
      <c r="N317" s="35"/>
      <c r="Q317" s="14"/>
      <c r="R317" s="14"/>
      <c r="S317" s="14"/>
      <c r="T317" s="14"/>
      <c r="U317" s="14"/>
      <c r="V317" s="14"/>
      <c r="W317" s="14"/>
      <c r="X317" s="14"/>
      <c r="Y317" s="14"/>
      <c r="Z317" s="14"/>
      <c r="AA317" s="14"/>
    </row>
    <row r="318" spans="1:27" ht="12.5">
      <c r="A318" s="14"/>
      <c r="B318" s="14"/>
      <c r="C318" s="14"/>
      <c r="D318" s="10"/>
      <c r="E318" s="164"/>
      <c r="F318" s="14"/>
      <c r="G318" s="10"/>
      <c r="H318" s="14"/>
      <c r="I318" s="14"/>
      <c r="J318" s="8"/>
      <c r="K318" s="48"/>
      <c r="L318" s="10"/>
      <c r="M318" s="14"/>
      <c r="N318" s="35"/>
      <c r="Q318" s="14"/>
      <c r="R318" s="14"/>
      <c r="S318" s="14"/>
      <c r="T318" s="14"/>
      <c r="U318" s="14"/>
      <c r="V318" s="14"/>
      <c r="W318" s="14"/>
      <c r="X318" s="14"/>
      <c r="Y318" s="14"/>
      <c r="Z318" s="14"/>
      <c r="AA318" s="14"/>
    </row>
    <row r="319" spans="1:27" ht="12.5">
      <c r="A319" s="14"/>
      <c r="B319" s="14"/>
      <c r="C319" s="14"/>
      <c r="D319" s="10"/>
      <c r="E319" s="164"/>
      <c r="F319" s="14"/>
      <c r="G319" s="10"/>
      <c r="H319" s="14"/>
      <c r="I319" s="14"/>
      <c r="J319" s="8"/>
      <c r="K319" s="48"/>
      <c r="L319" s="10"/>
      <c r="M319" s="14"/>
      <c r="N319" s="35"/>
      <c r="Q319" s="14"/>
      <c r="R319" s="14"/>
      <c r="S319" s="14"/>
      <c r="T319" s="14"/>
      <c r="U319" s="14"/>
      <c r="V319" s="14"/>
      <c r="W319" s="14"/>
      <c r="X319" s="14"/>
      <c r="Y319" s="14"/>
      <c r="Z319" s="14"/>
      <c r="AA319" s="14"/>
    </row>
    <row r="320" spans="1:27" ht="12.5">
      <c r="A320" s="14"/>
      <c r="B320" s="14"/>
      <c r="C320" s="14"/>
      <c r="D320" s="10"/>
      <c r="E320" s="164"/>
      <c r="F320" s="14"/>
      <c r="G320" s="10"/>
      <c r="H320" s="14"/>
      <c r="I320" s="14"/>
      <c r="J320" s="8"/>
      <c r="K320" s="48"/>
      <c r="L320" s="10"/>
      <c r="M320" s="14"/>
      <c r="N320" s="35"/>
      <c r="Q320" s="14"/>
      <c r="R320" s="14"/>
      <c r="S320" s="14"/>
      <c r="T320" s="14"/>
      <c r="U320" s="14"/>
      <c r="V320" s="14"/>
      <c r="W320" s="14"/>
      <c r="X320" s="14"/>
      <c r="Y320" s="14"/>
      <c r="Z320" s="14"/>
      <c r="AA320" s="14"/>
    </row>
    <row r="321" spans="1:27" ht="12.5">
      <c r="A321" s="14"/>
      <c r="B321" s="14"/>
      <c r="C321" s="14"/>
      <c r="D321" s="10"/>
      <c r="E321" s="164"/>
      <c r="F321" s="14"/>
      <c r="G321" s="10"/>
      <c r="H321" s="14"/>
      <c r="I321" s="14"/>
      <c r="J321" s="8"/>
      <c r="K321" s="48"/>
      <c r="L321" s="10"/>
      <c r="M321" s="14"/>
      <c r="N321" s="35"/>
      <c r="Q321" s="14"/>
      <c r="R321" s="14"/>
      <c r="S321" s="14"/>
      <c r="T321" s="14"/>
      <c r="U321" s="14"/>
      <c r="V321" s="14"/>
      <c r="W321" s="14"/>
      <c r="X321" s="14"/>
      <c r="Y321" s="14"/>
      <c r="Z321" s="14"/>
      <c r="AA321" s="14"/>
    </row>
    <row r="322" spans="1:27" ht="12.5">
      <c r="A322" s="14"/>
      <c r="B322" s="14"/>
      <c r="C322" s="14"/>
      <c r="D322" s="10"/>
      <c r="E322" s="164"/>
      <c r="F322" s="14"/>
      <c r="G322" s="10"/>
      <c r="H322" s="14"/>
      <c r="I322" s="14"/>
      <c r="J322" s="8"/>
      <c r="K322" s="48"/>
      <c r="L322" s="10"/>
      <c r="M322" s="14"/>
      <c r="N322" s="35"/>
      <c r="Q322" s="14"/>
      <c r="R322" s="14"/>
      <c r="S322" s="14"/>
      <c r="T322" s="14"/>
      <c r="U322" s="14"/>
      <c r="V322" s="14"/>
      <c r="W322" s="14"/>
      <c r="X322" s="14"/>
      <c r="Y322" s="14"/>
      <c r="Z322" s="14"/>
      <c r="AA322" s="14"/>
    </row>
    <row r="323" spans="1:27" ht="12.5">
      <c r="A323" s="14"/>
      <c r="B323" s="14"/>
      <c r="C323" s="14"/>
      <c r="D323" s="10"/>
      <c r="E323" s="164"/>
      <c r="F323" s="14"/>
      <c r="G323" s="10"/>
      <c r="H323" s="14"/>
      <c r="I323" s="14"/>
      <c r="J323" s="8"/>
      <c r="K323" s="48"/>
      <c r="L323" s="10"/>
      <c r="M323" s="14"/>
      <c r="N323" s="35"/>
      <c r="Q323" s="14"/>
      <c r="R323" s="14"/>
      <c r="S323" s="14"/>
      <c r="T323" s="14"/>
      <c r="U323" s="14"/>
      <c r="V323" s="14"/>
      <c r="W323" s="14"/>
      <c r="X323" s="14"/>
      <c r="Y323" s="14"/>
      <c r="Z323" s="14"/>
      <c r="AA323" s="14"/>
    </row>
    <row r="324" spans="1:27" ht="12.5">
      <c r="A324" s="14"/>
      <c r="B324" s="14"/>
      <c r="C324" s="14"/>
      <c r="D324" s="10"/>
      <c r="E324" s="164"/>
      <c r="F324" s="14"/>
      <c r="G324" s="10"/>
      <c r="H324" s="14"/>
      <c r="I324" s="14"/>
      <c r="J324" s="8"/>
      <c r="K324" s="48"/>
      <c r="L324" s="10"/>
      <c r="M324" s="14"/>
      <c r="N324" s="35"/>
      <c r="Q324" s="14"/>
      <c r="R324" s="14"/>
      <c r="S324" s="14"/>
      <c r="T324" s="14"/>
      <c r="U324" s="14"/>
      <c r="V324" s="14"/>
      <c r="W324" s="14"/>
      <c r="X324" s="14"/>
      <c r="Y324" s="14"/>
      <c r="Z324" s="14"/>
      <c r="AA324" s="14"/>
    </row>
    <row r="325" spans="1:27" ht="12.5">
      <c r="A325" s="14"/>
      <c r="B325" s="14"/>
      <c r="C325" s="14"/>
      <c r="D325" s="10"/>
      <c r="E325" s="164"/>
      <c r="F325" s="14"/>
      <c r="G325" s="10"/>
      <c r="H325" s="14"/>
      <c r="I325" s="14"/>
      <c r="J325" s="8"/>
      <c r="K325" s="48"/>
      <c r="L325" s="10"/>
      <c r="M325" s="14"/>
      <c r="N325" s="35"/>
      <c r="Q325" s="14"/>
      <c r="R325" s="14"/>
      <c r="S325" s="14"/>
      <c r="T325" s="14"/>
      <c r="U325" s="14"/>
      <c r="V325" s="14"/>
      <c r="W325" s="14"/>
      <c r="X325" s="14"/>
      <c r="Y325" s="14"/>
      <c r="Z325" s="14"/>
      <c r="AA325" s="14"/>
    </row>
    <row r="326" spans="1:27" ht="12.5">
      <c r="A326" s="14"/>
      <c r="B326" s="14"/>
      <c r="C326" s="14"/>
      <c r="D326" s="10"/>
      <c r="E326" s="164"/>
      <c r="F326" s="14"/>
      <c r="G326" s="10"/>
      <c r="H326" s="14"/>
      <c r="I326" s="14"/>
      <c r="J326" s="8"/>
      <c r="K326" s="48"/>
      <c r="L326" s="10"/>
      <c r="M326" s="14"/>
      <c r="N326" s="35"/>
      <c r="Q326" s="14"/>
      <c r="R326" s="14"/>
      <c r="S326" s="14"/>
      <c r="T326" s="14"/>
      <c r="U326" s="14"/>
      <c r="V326" s="14"/>
      <c r="W326" s="14"/>
      <c r="X326" s="14"/>
      <c r="Y326" s="14"/>
      <c r="Z326" s="14"/>
      <c r="AA326" s="14"/>
    </row>
    <row r="327" spans="1:27" ht="12.5">
      <c r="A327" s="14"/>
      <c r="B327" s="14"/>
      <c r="C327" s="14"/>
      <c r="D327" s="10"/>
      <c r="E327" s="164"/>
      <c r="F327" s="14"/>
      <c r="G327" s="10"/>
      <c r="H327" s="14"/>
      <c r="I327" s="14"/>
      <c r="J327" s="8"/>
      <c r="K327" s="48"/>
      <c r="L327" s="10"/>
      <c r="M327" s="14"/>
      <c r="N327" s="35"/>
      <c r="Q327" s="14"/>
      <c r="R327" s="14"/>
      <c r="S327" s="14"/>
      <c r="T327" s="14"/>
      <c r="U327" s="14"/>
      <c r="V327" s="14"/>
      <c r="W327" s="14"/>
      <c r="X327" s="14"/>
      <c r="Y327" s="14"/>
      <c r="Z327" s="14"/>
      <c r="AA327" s="14"/>
    </row>
    <row r="328" spans="1:27" ht="12.5">
      <c r="A328" s="14"/>
      <c r="B328" s="14"/>
      <c r="C328" s="14"/>
      <c r="D328" s="10"/>
      <c r="E328" s="164"/>
      <c r="F328" s="14"/>
      <c r="G328" s="10"/>
      <c r="H328" s="14"/>
      <c r="I328" s="14"/>
      <c r="J328" s="8"/>
      <c r="K328" s="48"/>
      <c r="L328" s="10"/>
      <c r="M328" s="14"/>
      <c r="N328" s="35"/>
      <c r="Q328" s="14"/>
      <c r="R328" s="14"/>
      <c r="S328" s="14"/>
      <c r="T328" s="14"/>
      <c r="U328" s="14"/>
      <c r="V328" s="14"/>
      <c r="W328" s="14"/>
      <c r="X328" s="14"/>
      <c r="Y328" s="14"/>
      <c r="Z328" s="14"/>
      <c r="AA328" s="14"/>
    </row>
    <row r="329" spans="1:27" ht="12.5">
      <c r="A329" s="14"/>
      <c r="B329" s="14"/>
      <c r="C329" s="14"/>
      <c r="D329" s="10"/>
      <c r="E329" s="164"/>
      <c r="F329" s="14"/>
      <c r="G329" s="10"/>
      <c r="H329" s="14"/>
      <c r="I329" s="14"/>
      <c r="J329" s="8"/>
      <c r="K329" s="48"/>
      <c r="L329" s="10"/>
      <c r="M329" s="14"/>
      <c r="N329" s="35"/>
      <c r="Q329" s="14"/>
      <c r="R329" s="14"/>
      <c r="S329" s="14"/>
      <c r="T329" s="14"/>
      <c r="U329" s="14"/>
      <c r="V329" s="14"/>
      <c r="W329" s="14"/>
      <c r="X329" s="14"/>
      <c r="Y329" s="14"/>
      <c r="Z329" s="14"/>
      <c r="AA329" s="14"/>
    </row>
    <row r="330" spans="1:27" ht="12.5">
      <c r="A330" s="14"/>
      <c r="B330" s="14"/>
      <c r="C330" s="14"/>
      <c r="D330" s="10"/>
      <c r="E330" s="164"/>
      <c r="F330" s="14"/>
      <c r="G330" s="10"/>
      <c r="H330" s="14"/>
      <c r="I330" s="14"/>
      <c r="J330" s="8"/>
      <c r="K330" s="48"/>
      <c r="L330" s="10"/>
      <c r="M330" s="14"/>
      <c r="N330" s="35"/>
      <c r="Q330" s="14"/>
      <c r="R330" s="14"/>
      <c r="S330" s="14"/>
      <c r="T330" s="14"/>
      <c r="U330" s="14"/>
      <c r="V330" s="14"/>
      <c r="W330" s="14"/>
      <c r="X330" s="14"/>
      <c r="Y330" s="14"/>
      <c r="Z330" s="14"/>
      <c r="AA330" s="14"/>
    </row>
    <row r="331" spans="1:27" ht="12.5">
      <c r="A331" s="14"/>
      <c r="B331" s="14"/>
      <c r="C331" s="14"/>
      <c r="D331" s="10"/>
      <c r="E331" s="164"/>
      <c r="F331" s="14"/>
      <c r="G331" s="10"/>
      <c r="H331" s="14"/>
      <c r="I331" s="14"/>
      <c r="J331" s="8"/>
      <c r="K331" s="48"/>
      <c r="L331" s="10"/>
      <c r="M331" s="14"/>
      <c r="N331" s="35"/>
      <c r="Q331" s="14"/>
      <c r="R331" s="14"/>
      <c r="S331" s="14"/>
      <c r="T331" s="14"/>
      <c r="U331" s="14"/>
      <c r="V331" s="14"/>
      <c r="W331" s="14"/>
      <c r="X331" s="14"/>
      <c r="Y331" s="14"/>
      <c r="Z331" s="14"/>
      <c r="AA331" s="14"/>
    </row>
    <row r="332" spans="1:27" ht="12.5">
      <c r="A332" s="14"/>
      <c r="B332" s="14"/>
      <c r="C332" s="14"/>
      <c r="D332" s="10"/>
      <c r="E332" s="164"/>
      <c r="F332" s="14"/>
      <c r="G332" s="10"/>
      <c r="H332" s="14"/>
      <c r="I332" s="14"/>
      <c r="J332" s="8"/>
      <c r="K332" s="48"/>
      <c r="L332" s="10"/>
      <c r="M332" s="14"/>
      <c r="N332" s="35"/>
      <c r="Q332" s="14"/>
      <c r="R332" s="14"/>
      <c r="S332" s="14"/>
      <c r="T332" s="14"/>
      <c r="U332" s="14"/>
      <c r="V332" s="14"/>
      <c r="W332" s="14"/>
      <c r="X332" s="14"/>
      <c r="Y332" s="14"/>
      <c r="Z332" s="14"/>
      <c r="AA332" s="14"/>
    </row>
    <row r="333" spans="1:27" ht="12.5">
      <c r="A333" s="14"/>
      <c r="B333" s="14"/>
      <c r="C333" s="14"/>
      <c r="D333" s="10"/>
      <c r="E333" s="164"/>
      <c r="F333" s="14"/>
      <c r="G333" s="10"/>
      <c r="H333" s="14"/>
      <c r="I333" s="14"/>
      <c r="J333" s="8"/>
      <c r="K333" s="48"/>
      <c r="L333" s="10"/>
      <c r="M333" s="14"/>
      <c r="N333" s="35"/>
      <c r="Q333" s="14"/>
      <c r="R333" s="14"/>
      <c r="S333" s="14"/>
      <c r="T333" s="14"/>
      <c r="U333" s="14"/>
      <c r="V333" s="14"/>
      <c r="W333" s="14"/>
      <c r="X333" s="14"/>
      <c r="Y333" s="14"/>
      <c r="Z333" s="14"/>
      <c r="AA333" s="14"/>
    </row>
    <row r="334" spans="1:27" ht="12.5">
      <c r="A334" s="14"/>
      <c r="B334" s="14"/>
      <c r="C334" s="14"/>
      <c r="D334" s="10"/>
      <c r="E334" s="164"/>
      <c r="F334" s="14"/>
      <c r="G334" s="10"/>
      <c r="H334" s="14"/>
      <c r="I334" s="14"/>
      <c r="J334" s="8"/>
      <c r="K334" s="48"/>
      <c r="L334" s="10"/>
      <c r="M334" s="14"/>
      <c r="N334" s="35"/>
      <c r="Q334" s="14"/>
      <c r="R334" s="14"/>
      <c r="S334" s="14"/>
      <c r="T334" s="14"/>
      <c r="U334" s="14"/>
      <c r="V334" s="14"/>
      <c r="W334" s="14"/>
      <c r="X334" s="14"/>
      <c r="Y334" s="14"/>
      <c r="Z334" s="14"/>
      <c r="AA334" s="14"/>
    </row>
    <row r="335" spans="1:27" ht="12.5">
      <c r="A335" s="14"/>
      <c r="B335" s="14"/>
      <c r="C335" s="14"/>
      <c r="D335" s="10"/>
      <c r="E335" s="164"/>
      <c r="F335" s="14"/>
      <c r="G335" s="10"/>
      <c r="H335" s="14"/>
      <c r="I335" s="14"/>
      <c r="J335" s="8"/>
      <c r="K335" s="48"/>
      <c r="L335" s="10"/>
      <c r="M335" s="14"/>
      <c r="N335" s="35"/>
      <c r="Q335" s="14"/>
      <c r="R335" s="14"/>
      <c r="S335" s="14"/>
      <c r="T335" s="14"/>
      <c r="U335" s="14"/>
      <c r="V335" s="14"/>
      <c r="W335" s="14"/>
      <c r="X335" s="14"/>
      <c r="Y335" s="14"/>
      <c r="Z335" s="14"/>
      <c r="AA335" s="14"/>
    </row>
    <row r="336" spans="1:27" ht="12.5">
      <c r="A336" s="14"/>
      <c r="B336" s="14"/>
      <c r="C336" s="14"/>
      <c r="D336" s="10"/>
      <c r="E336" s="164"/>
      <c r="F336" s="14"/>
      <c r="G336" s="10"/>
      <c r="H336" s="14"/>
      <c r="I336" s="14"/>
      <c r="J336" s="8"/>
      <c r="K336" s="48"/>
      <c r="L336" s="10"/>
      <c r="M336" s="14"/>
      <c r="N336" s="35"/>
      <c r="Q336" s="14"/>
      <c r="R336" s="14"/>
      <c r="S336" s="14"/>
      <c r="T336" s="14"/>
      <c r="U336" s="14"/>
      <c r="V336" s="14"/>
      <c r="W336" s="14"/>
      <c r="X336" s="14"/>
      <c r="Y336" s="14"/>
      <c r="Z336" s="14"/>
      <c r="AA336" s="14"/>
    </row>
    <row r="337" spans="1:27" ht="12.5">
      <c r="A337" s="14"/>
      <c r="B337" s="14"/>
      <c r="C337" s="14"/>
      <c r="D337" s="10"/>
      <c r="E337" s="164"/>
      <c r="F337" s="14"/>
      <c r="G337" s="10"/>
      <c r="H337" s="14"/>
      <c r="I337" s="14"/>
      <c r="J337" s="8"/>
      <c r="K337" s="48"/>
      <c r="L337" s="10"/>
      <c r="M337" s="14"/>
      <c r="N337" s="35"/>
      <c r="Q337" s="14"/>
      <c r="R337" s="14"/>
      <c r="S337" s="14"/>
      <c r="T337" s="14"/>
      <c r="U337" s="14"/>
      <c r="V337" s="14"/>
      <c r="W337" s="14"/>
      <c r="X337" s="14"/>
      <c r="Y337" s="14"/>
      <c r="Z337" s="14"/>
      <c r="AA337" s="14"/>
    </row>
    <row r="338" spans="1:27" ht="12.5">
      <c r="A338" s="14"/>
      <c r="B338" s="14"/>
      <c r="C338" s="14"/>
      <c r="D338" s="10"/>
      <c r="E338" s="164"/>
      <c r="F338" s="14"/>
      <c r="G338" s="10"/>
      <c r="H338" s="14"/>
      <c r="I338" s="14"/>
      <c r="J338" s="8"/>
      <c r="K338" s="48"/>
      <c r="L338" s="10"/>
      <c r="M338" s="14"/>
      <c r="N338" s="35"/>
      <c r="Q338" s="14"/>
      <c r="R338" s="14"/>
      <c r="S338" s="14"/>
      <c r="T338" s="14"/>
      <c r="U338" s="14"/>
      <c r="V338" s="14"/>
      <c r="W338" s="14"/>
      <c r="X338" s="14"/>
      <c r="Y338" s="14"/>
      <c r="Z338" s="14"/>
      <c r="AA338" s="14"/>
    </row>
    <row r="339" spans="1:27" ht="12.5">
      <c r="A339" s="14"/>
      <c r="B339" s="14"/>
      <c r="C339" s="14"/>
      <c r="D339" s="10"/>
      <c r="E339" s="164"/>
      <c r="F339" s="14"/>
      <c r="G339" s="10"/>
      <c r="H339" s="14"/>
      <c r="I339" s="14"/>
      <c r="J339" s="8"/>
      <c r="K339" s="48"/>
      <c r="L339" s="10"/>
      <c r="M339" s="14"/>
      <c r="N339" s="35"/>
      <c r="Q339" s="14"/>
      <c r="R339" s="14"/>
      <c r="S339" s="14"/>
      <c r="T339" s="14"/>
      <c r="U339" s="14"/>
      <c r="V339" s="14"/>
      <c r="W339" s="14"/>
      <c r="X339" s="14"/>
      <c r="Y339" s="14"/>
      <c r="Z339" s="14"/>
      <c r="AA339" s="14"/>
    </row>
    <row r="340" spans="1:27" ht="12.5">
      <c r="A340" s="14"/>
      <c r="B340" s="14"/>
      <c r="C340" s="14"/>
      <c r="D340" s="10"/>
      <c r="E340" s="164"/>
      <c r="F340" s="14"/>
      <c r="G340" s="10"/>
      <c r="H340" s="14"/>
      <c r="I340" s="14"/>
      <c r="J340" s="8"/>
      <c r="K340" s="48"/>
      <c r="L340" s="10"/>
      <c r="M340" s="14"/>
      <c r="N340" s="35"/>
      <c r="Q340" s="14"/>
      <c r="R340" s="14"/>
      <c r="S340" s="14"/>
      <c r="T340" s="14"/>
      <c r="U340" s="14"/>
      <c r="V340" s="14"/>
      <c r="W340" s="14"/>
      <c r="X340" s="14"/>
      <c r="Y340" s="14"/>
      <c r="Z340" s="14"/>
      <c r="AA340" s="14"/>
    </row>
    <row r="341" spans="1:27" ht="12.5">
      <c r="A341" s="14"/>
      <c r="B341" s="14"/>
      <c r="C341" s="14"/>
      <c r="D341" s="10"/>
      <c r="E341" s="164"/>
      <c r="F341" s="14"/>
      <c r="G341" s="10"/>
      <c r="H341" s="14"/>
      <c r="I341" s="14"/>
      <c r="J341" s="8"/>
      <c r="K341" s="48"/>
      <c r="L341" s="10"/>
      <c r="M341" s="14"/>
      <c r="N341" s="35"/>
      <c r="Q341" s="14"/>
      <c r="R341" s="14"/>
      <c r="S341" s="14"/>
      <c r="T341" s="14"/>
      <c r="U341" s="14"/>
      <c r="V341" s="14"/>
      <c r="W341" s="14"/>
      <c r="X341" s="14"/>
      <c r="Y341" s="14"/>
      <c r="Z341" s="14"/>
      <c r="AA341" s="14"/>
    </row>
    <row r="342" spans="1:27" ht="12.5">
      <c r="A342" s="14"/>
      <c r="B342" s="14"/>
      <c r="C342" s="14"/>
      <c r="D342" s="10"/>
      <c r="E342" s="164"/>
      <c r="F342" s="14"/>
      <c r="G342" s="10"/>
      <c r="H342" s="14"/>
      <c r="I342" s="14"/>
      <c r="J342" s="8"/>
      <c r="K342" s="48"/>
      <c r="L342" s="10"/>
      <c r="M342" s="14"/>
      <c r="N342" s="35"/>
      <c r="Q342" s="14"/>
      <c r="R342" s="14"/>
      <c r="S342" s="14"/>
      <c r="T342" s="14"/>
      <c r="U342" s="14"/>
      <c r="V342" s="14"/>
      <c r="W342" s="14"/>
      <c r="X342" s="14"/>
      <c r="Y342" s="14"/>
      <c r="Z342" s="14"/>
      <c r="AA342" s="14"/>
    </row>
    <row r="343" spans="1:27" ht="12.5">
      <c r="A343" s="14"/>
      <c r="B343" s="14"/>
      <c r="C343" s="14"/>
      <c r="D343" s="10"/>
      <c r="E343" s="164"/>
      <c r="F343" s="14"/>
      <c r="G343" s="10"/>
      <c r="H343" s="14"/>
      <c r="I343" s="14"/>
      <c r="J343" s="8"/>
      <c r="K343" s="48"/>
      <c r="L343" s="10"/>
      <c r="M343" s="14"/>
      <c r="N343" s="35"/>
      <c r="Q343" s="14"/>
      <c r="R343" s="14"/>
      <c r="S343" s="14"/>
      <c r="T343" s="14"/>
      <c r="U343" s="14"/>
      <c r="V343" s="14"/>
      <c r="W343" s="14"/>
      <c r="X343" s="14"/>
      <c r="Y343" s="14"/>
      <c r="Z343" s="14"/>
      <c r="AA343" s="14"/>
    </row>
    <row r="344" spans="1:27" ht="12.5">
      <c r="A344" s="14"/>
      <c r="B344" s="14"/>
      <c r="C344" s="14"/>
      <c r="D344" s="10"/>
      <c r="E344" s="164"/>
      <c r="F344" s="14"/>
      <c r="G344" s="10"/>
      <c r="H344" s="14"/>
      <c r="I344" s="14"/>
      <c r="J344" s="8"/>
      <c r="K344" s="48"/>
      <c r="L344" s="10"/>
      <c r="M344" s="14"/>
      <c r="N344" s="35"/>
      <c r="Q344" s="14"/>
      <c r="R344" s="14"/>
      <c r="S344" s="14"/>
      <c r="T344" s="14"/>
      <c r="U344" s="14"/>
      <c r="V344" s="14"/>
      <c r="W344" s="14"/>
      <c r="X344" s="14"/>
      <c r="Y344" s="14"/>
      <c r="Z344" s="14"/>
      <c r="AA344" s="14"/>
    </row>
    <row r="345" spans="1:27" ht="12.5">
      <c r="A345" s="14"/>
      <c r="B345" s="14"/>
      <c r="C345" s="14"/>
      <c r="D345" s="10"/>
      <c r="E345" s="164"/>
      <c r="F345" s="14"/>
      <c r="G345" s="10"/>
      <c r="H345" s="14"/>
      <c r="I345" s="14"/>
      <c r="J345" s="8"/>
      <c r="K345" s="48"/>
      <c r="L345" s="10"/>
      <c r="M345" s="14"/>
      <c r="N345" s="35"/>
      <c r="Q345" s="14"/>
      <c r="R345" s="14"/>
      <c r="S345" s="14"/>
      <c r="T345" s="14"/>
      <c r="U345" s="14"/>
      <c r="V345" s="14"/>
      <c r="W345" s="14"/>
      <c r="X345" s="14"/>
      <c r="Y345" s="14"/>
      <c r="Z345" s="14"/>
      <c r="AA345" s="14"/>
    </row>
    <row r="346" spans="1:27" ht="12.5">
      <c r="A346" s="14"/>
      <c r="B346" s="14"/>
      <c r="C346" s="14"/>
      <c r="D346" s="10"/>
      <c r="E346" s="164"/>
      <c r="F346" s="14"/>
      <c r="G346" s="10"/>
      <c r="H346" s="14"/>
      <c r="I346" s="14"/>
      <c r="J346" s="8"/>
      <c r="K346" s="48"/>
      <c r="L346" s="10"/>
      <c r="M346" s="14"/>
      <c r="N346" s="35"/>
      <c r="Q346" s="14"/>
      <c r="R346" s="14"/>
      <c r="S346" s="14"/>
      <c r="T346" s="14"/>
      <c r="U346" s="14"/>
      <c r="V346" s="14"/>
      <c r="W346" s="14"/>
      <c r="X346" s="14"/>
      <c r="Y346" s="14"/>
      <c r="Z346" s="14"/>
      <c r="AA346" s="14"/>
    </row>
    <row r="347" spans="1:27" ht="12.5">
      <c r="A347" s="14"/>
      <c r="B347" s="14"/>
      <c r="C347" s="14"/>
      <c r="D347" s="10"/>
      <c r="E347" s="164"/>
      <c r="F347" s="14"/>
      <c r="G347" s="10"/>
      <c r="H347" s="14"/>
      <c r="I347" s="14"/>
      <c r="J347" s="8"/>
      <c r="K347" s="48"/>
      <c r="L347" s="10"/>
      <c r="M347" s="14"/>
      <c r="N347" s="35"/>
      <c r="Q347" s="14"/>
      <c r="R347" s="14"/>
      <c r="S347" s="14"/>
      <c r="T347" s="14"/>
      <c r="U347" s="14"/>
      <c r="V347" s="14"/>
      <c r="W347" s="14"/>
      <c r="X347" s="14"/>
      <c r="Y347" s="14"/>
      <c r="Z347" s="14"/>
      <c r="AA347" s="14"/>
    </row>
    <row r="348" spans="1:27" ht="12.5">
      <c r="A348" s="14"/>
      <c r="B348" s="14"/>
      <c r="C348" s="14"/>
      <c r="D348" s="10"/>
      <c r="E348" s="164"/>
      <c r="F348" s="14"/>
      <c r="G348" s="10"/>
      <c r="H348" s="14"/>
      <c r="I348" s="14"/>
      <c r="J348" s="8"/>
      <c r="K348" s="48"/>
      <c r="L348" s="10"/>
      <c r="M348" s="14"/>
      <c r="N348" s="35"/>
      <c r="Q348" s="14"/>
      <c r="R348" s="14"/>
      <c r="S348" s="14"/>
      <c r="T348" s="14"/>
      <c r="U348" s="14"/>
      <c r="V348" s="14"/>
      <c r="W348" s="14"/>
      <c r="X348" s="14"/>
      <c r="Y348" s="14"/>
      <c r="Z348" s="14"/>
      <c r="AA348" s="14"/>
    </row>
    <row r="349" spans="1:27" ht="12.5">
      <c r="A349" s="14"/>
      <c r="B349" s="14"/>
      <c r="C349" s="14"/>
      <c r="D349" s="10"/>
      <c r="E349" s="164"/>
      <c r="F349" s="14"/>
      <c r="G349" s="10"/>
      <c r="H349" s="14"/>
      <c r="I349" s="14"/>
      <c r="J349" s="8"/>
      <c r="K349" s="48"/>
      <c r="L349" s="10"/>
      <c r="M349" s="14"/>
      <c r="N349" s="35"/>
      <c r="Q349" s="14"/>
      <c r="R349" s="14"/>
      <c r="S349" s="14"/>
      <c r="T349" s="14"/>
      <c r="U349" s="14"/>
      <c r="V349" s="14"/>
      <c r="W349" s="14"/>
      <c r="X349" s="14"/>
      <c r="Y349" s="14"/>
      <c r="Z349" s="14"/>
      <c r="AA349" s="14"/>
    </row>
    <row r="350" spans="1:27" ht="12.5">
      <c r="A350" s="14"/>
      <c r="B350" s="14"/>
      <c r="C350" s="14"/>
      <c r="D350" s="10"/>
      <c r="E350" s="164"/>
      <c r="F350" s="14"/>
      <c r="G350" s="10"/>
      <c r="H350" s="14"/>
      <c r="I350" s="14"/>
      <c r="J350" s="8"/>
      <c r="K350" s="48"/>
      <c r="L350" s="10"/>
      <c r="M350" s="14"/>
      <c r="N350" s="35"/>
      <c r="Q350" s="14"/>
      <c r="R350" s="14"/>
      <c r="S350" s="14"/>
      <c r="T350" s="14"/>
      <c r="U350" s="14"/>
      <c r="V350" s="14"/>
      <c r="W350" s="14"/>
      <c r="X350" s="14"/>
      <c r="Y350" s="14"/>
      <c r="Z350" s="14"/>
      <c r="AA350" s="14"/>
    </row>
    <row r="351" spans="1:27" ht="12.5">
      <c r="A351" s="14"/>
      <c r="B351" s="14"/>
      <c r="C351" s="14"/>
      <c r="D351" s="10"/>
      <c r="E351" s="164"/>
      <c r="F351" s="14"/>
      <c r="G351" s="10"/>
      <c r="H351" s="14"/>
      <c r="I351" s="14"/>
      <c r="J351" s="8"/>
      <c r="K351" s="48"/>
      <c r="L351" s="10"/>
      <c r="M351" s="14"/>
      <c r="N351" s="35"/>
      <c r="Q351" s="14"/>
      <c r="R351" s="14"/>
      <c r="S351" s="14"/>
      <c r="T351" s="14"/>
      <c r="U351" s="14"/>
      <c r="V351" s="14"/>
      <c r="W351" s="14"/>
      <c r="X351" s="14"/>
      <c r="Y351" s="14"/>
      <c r="Z351" s="14"/>
      <c r="AA351" s="14"/>
    </row>
    <row r="352" spans="1:27" ht="12.5">
      <c r="A352" s="14"/>
      <c r="B352" s="14"/>
      <c r="C352" s="14"/>
      <c r="D352" s="10"/>
      <c r="E352" s="164"/>
      <c r="F352" s="14"/>
      <c r="G352" s="10"/>
      <c r="H352" s="14"/>
      <c r="I352" s="14"/>
      <c r="J352" s="8"/>
      <c r="K352" s="48"/>
      <c r="L352" s="10"/>
      <c r="M352" s="14"/>
      <c r="N352" s="35"/>
      <c r="Q352" s="14"/>
      <c r="R352" s="14"/>
      <c r="S352" s="14"/>
      <c r="T352" s="14"/>
      <c r="U352" s="14"/>
      <c r="V352" s="14"/>
      <c r="W352" s="14"/>
      <c r="X352" s="14"/>
      <c r="Y352" s="14"/>
      <c r="Z352" s="14"/>
      <c r="AA352" s="14"/>
    </row>
    <row r="353" spans="1:27" ht="12.5">
      <c r="A353" s="14"/>
      <c r="B353" s="14"/>
      <c r="C353" s="14"/>
      <c r="D353" s="10"/>
      <c r="E353" s="164"/>
      <c r="F353" s="14"/>
      <c r="G353" s="10"/>
      <c r="H353" s="14"/>
      <c r="I353" s="14"/>
      <c r="J353" s="8"/>
      <c r="K353" s="48"/>
      <c r="L353" s="10"/>
      <c r="M353" s="14"/>
      <c r="N353" s="35"/>
      <c r="Q353" s="14"/>
      <c r="R353" s="14"/>
      <c r="S353" s="14"/>
      <c r="T353" s="14"/>
      <c r="U353" s="14"/>
      <c r="V353" s="14"/>
      <c r="W353" s="14"/>
      <c r="X353" s="14"/>
      <c r="Y353" s="14"/>
      <c r="Z353" s="14"/>
      <c r="AA353" s="14"/>
    </row>
    <row r="354" spans="1:27" ht="12.5">
      <c r="A354" s="14"/>
      <c r="B354" s="14"/>
      <c r="C354" s="14"/>
      <c r="D354" s="10"/>
      <c r="E354" s="164"/>
      <c r="F354" s="14"/>
      <c r="G354" s="10"/>
      <c r="H354" s="14"/>
      <c r="I354" s="14"/>
      <c r="J354" s="8"/>
      <c r="K354" s="48"/>
      <c r="L354" s="10"/>
      <c r="M354" s="14"/>
      <c r="N354" s="35"/>
      <c r="Q354" s="14"/>
      <c r="R354" s="14"/>
      <c r="S354" s="14"/>
      <c r="T354" s="14"/>
      <c r="U354" s="14"/>
      <c r="V354" s="14"/>
      <c r="W354" s="14"/>
      <c r="X354" s="14"/>
      <c r="Y354" s="14"/>
      <c r="Z354" s="14"/>
      <c r="AA354" s="14"/>
    </row>
    <row r="355" spans="1:27" ht="12.5">
      <c r="A355" s="14"/>
      <c r="B355" s="14"/>
      <c r="C355" s="14"/>
      <c r="D355" s="10"/>
      <c r="E355" s="164"/>
      <c r="F355" s="14"/>
      <c r="G355" s="10"/>
      <c r="H355" s="14"/>
      <c r="I355" s="14"/>
      <c r="J355" s="8"/>
      <c r="K355" s="48"/>
      <c r="L355" s="10"/>
      <c r="M355" s="14"/>
      <c r="N355" s="35"/>
      <c r="Q355" s="14"/>
      <c r="R355" s="14"/>
      <c r="S355" s="14"/>
      <c r="T355" s="14"/>
      <c r="U355" s="14"/>
      <c r="V355" s="14"/>
      <c r="W355" s="14"/>
      <c r="X355" s="14"/>
      <c r="Y355" s="14"/>
      <c r="Z355" s="14"/>
      <c r="AA355" s="14"/>
    </row>
    <row r="356" spans="1:27" ht="12.5">
      <c r="A356" s="14"/>
      <c r="B356" s="14"/>
      <c r="C356" s="14"/>
      <c r="D356" s="10"/>
      <c r="E356" s="164"/>
      <c r="F356" s="14"/>
      <c r="G356" s="10"/>
      <c r="H356" s="14"/>
      <c r="I356" s="14"/>
      <c r="J356" s="8"/>
      <c r="K356" s="48"/>
      <c r="L356" s="10"/>
      <c r="M356" s="14"/>
      <c r="N356" s="35"/>
      <c r="Q356" s="14"/>
      <c r="R356" s="14"/>
      <c r="S356" s="14"/>
      <c r="T356" s="14"/>
      <c r="U356" s="14"/>
      <c r="V356" s="14"/>
      <c r="W356" s="14"/>
      <c r="X356" s="14"/>
      <c r="Y356" s="14"/>
      <c r="Z356" s="14"/>
      <c r="AA356" s="14"/>
    </row>
    <row r="357" spans="1:27" ht="12.5">
      <c r="A357" s="14"/>
      <c r="B357" s="14"/>
      <c r="C357" s="14"/>
      <c r="D357" s="10"/>
      <c r="E357" s="164"/>
      <c r="F357" s="14"/>
      <c r="G357" s="10"/>
      <c r="H357" s="14"/>
      <c r="I357" s="14"/>
      <c r="J357" s="8"/>
      <c r="K357" s="48"/>
      <c r="L357" s="10"/>
      <c r="M357" s="14"/>
      <c r="N357" s="35"/>
      <c r="Q357" s="14"/>
      <c r="R357" s="14"/>
      <c r="S357" s="14"/>
      <c r="T357" s="14"/>
      <c r="U357" s="14"/>
      <c r="V357" s="14"/>
      <c r="W357" s="14"/>
      <c r="X357" s="14"/>
      <c r="Y357" s="14"/>
      <c r="Z357" s="14"/>
      <c r="AA357" s="14"/>
    </row>
    <row r="358" spans="1:27" ht="12.5">
      <c r="A358" s="14"/>
      <c r="B358" s="14"/>
      <c r="C358" s="14"/>
      <c r="D358" s="10"/>
      <c r="E358" s="164"/>
      <c r="F358" s="14"/>
      <c r="G358" s="10"/>
      <c r="H358" s="14"/>
      <c r="I358" s="14"/>
      <c r="J358" s="8"/>
      <c r="K358" s="48"/>
      <c r="L358" s="10"/>
      <c r="M358" s="14"/>
      <c r="N358" s="35"/>
      <c r="Q358" s="14"/>
      <c r="R358" s="14"/>
      <c r="S358" s="14"/>
      <c r="T358" s="14"/>
      <c r="U358" s="14"/>
      <c r="V358" s="14"/>
      <c r="W358" s="14"/>
      <c r="X358" s="14"/>
      <c r="Y358" s="14"/>
      <c r="Z358" s="14"/>
      <c r="AA358" s="14"/>
    </row>
    <row r="359" spans="1:27" ht="12.5">
      <c r="A359" s="14"/>
      <c r="B359" s="14"/>
      <c r="C359" s="14"/>
      <c r="D359" s="10"/>
      <c r="E359" s="164"/>
      <c r="F359" s="14"/>
      <c r="G359" s="10"/>
      <c r="H359" s="14"/>
      <c r="I359" s="14"/>
      <c r="J359" s="8"/>
      <c r="K359" s="48"/>
      <c r="L359" s="10"/>
      <c r="M359" s="14"/>
      <c r="N359" s="35"/>
      <c r="Q359" s="14"/>
      <c r="R359" s="14"/>
      <c r="S359" s="14"/>
      <c r="T359" s="14"/>
      <c r="U359" s="14"/>
      <c r="V359" s="14"/>
      <c r="W359" s="14"/>
      <c r="X359" s="14"/>
      <c r="Y359" s="14"/>
      <c r="Z359" s="14"/>
      <c r="AA359" s="14"/>
    </row>
    <row r="360" spans="1:27" ht="12.5">
      <c r="A360" s="14"/>
      <c r="B360" s="14"/>
      <c r="C360" s="14"/>
      <c r="D360" s="10"/>
      <c r="E360" s="164"/>
      <c r="F360" s="14"/>
      <c r="G360" s="10"/>
      <c r="H360" s="14"/>
      <c r="I360" s="14"/>
      <c r="J360" s="8"/>
      <c r="K360" s="48"/>
      <c r="L360" s="10"/>
      <c r="M360" s="14"/>
      <c r="N360" s="35"/>
      <c r="Q360" s="14"/>
      <c r="R360" s="14"/>
      <c r="S360" s="14"/>
      <c r="T360" s="14"/>
      <c r="U360" s="14"/>
      <c r="V360" s="14"/>
      <c r="W360" s="14"/>
      <c r="X360" s="14"/>
      <c r="Y360" s="14"/>
      <c r="Z360" s="14"/>
      <c r="AA360" s="14"/>
    </row>
    <row r="361" spans="1:27" ht="12.5">
      <c r="A361" s="14"/>
      <c r="B361" s="14"/>
      <c r="C361" s="14"/>
      <c r="D361" s="10"/>
      <c r="E361" s="164"/>
      <c r="F361" s="14"/>
      <c r="G361" s="10"/>
      <c r="H361" s="14"/>
      <c r="I361" s="14"/>
      <c r="J361" s="8"/>
      <c r="K361" s="48"/>
      <c r="L361" s="10"/>
      <c r="M361" s="14"/>
      <c r="N361" s="35"/>
      <c r="Q361" s="14"/>
      <c r="R361" s="14"/>
      <c r="S361" s="14"/>
      <c r="T361" s="14"/>
      <c r="U361" s="14"/>
      <c r="V361" s="14"/>
      <c r="W361" s="14"/>
      <c r="X361" s="14"/>
      <c r="Y361" s="14"/>
      <c r="Z361" s="14"/>
      <c r="AA361" s="14"/>
    </row>
    <row r="362" spans="1:27" ht="12.5">
      <c r="A362" s="14"/>
      <c r="B362" s="14"/>
      <c r="C362" s="14"/>
      <c r="D362" s="10"/>
      <c r="E362" s="164"/>
      <c r="F362" s="14"/>
      <c r="G362" s="10"/>
      <c r="H362" s="14"/>
      <c r="I362" s="14"/>
      <c r="J362" s="8"/>
      <c r="K362" s="48"/>
      <c r="L362" s="10"/>
      <c r="M362" s="14"/>
      <c r="N362" s="35"/>
      <c r="Q362" s="14"/>
      <c r="R362" s="14"/>
      <c r="S362" s="14"/>
      <c r="T362" s="14"/>
      <c r="U362" s="14"/>
      <c r="V362" s="14"/>
      <c r="W362" s="14"/>
      <c r="X362" s="14"/>
      <c r="Y362" s="14"/>
      <c r="Z362" s="14"/>
      <c r="AA362" s="14"/>
    </row>
    <row r="363" spans="1:27" ht="12.5">
      <c r="A363" s="14"/>
      <c r="B363" s="14"/>
      <c r="C363" s="14"/>
      <c r="D363" s="10"/>
      <c r="E363" s="164"/>
      <c r="F363" s="14"/>
      <c r="G363" s="10"/>
      <c r="H363" s="14"/>
      <c r="I363" s="14"/>
      <c r="J363" s="8"/>
      <c r="K363" s="48"/>
      <c r="L363" s="10"/>
      <c r="M363" s="14"/>
      <c r="N363" s="35"/>
      <c r="Q363" s="14"/>
      <c r="R363" s="14"/>
      <c r="S363" s="14"/>
      <c r="T363" s="14"/>
      <c r="U363" s="14"/>
      <c r="V363" s="14"/>
      <c r="W363" s="14"/>
      <c r="X363" s="14"/>
      <c r="Y363" s="14"/>
      <c r="Z363" s="14"/>
      <c r="AA363" s="14"/>
    </row>
    <row r="364" spans="1:27" ht="12.5">
      <c r="A364" s="14"/>
      <c r="B364" s="14"/>
      <c r="C364" s="14"/>
      <c r="D364" s="10"/>
      <c r="E364" s="164"/>
      <c r="F364" s="14"/>
      <c r="G364" s="10"/>
      <c r="H364" s="14"/>
      <c r="I364" s="14"/>
      <c r="J364" s="8"/>
      <c r="K364" s="48"/>
      <c r="L364" s="10"/>
      <c r="M364" s="14"/>
      <c r="N364" s="35"/>
      <c r="Q364" s="14"/>
      <c r="R364" s="14"/>
      <c r="S364" s="14"/>
      <c r="T364" s="14"/>
      <c r="U364" s="14"/>
      <c r="V364" s="14"/>
      <c r="W364" s="14"/>
      <c r="X364" s="14"/>
      <c r="Y364" s="14"/>
      <c r="Z364" s="14"/>
      <c r="AA364" s="14"/>
    </row>
    <row r="365" spans="1:27" ht="12.5">
      <c r="A365" s="14"/>
      <c r="B365" s="14"/>
      <c r="C365" s="14"/>
      <c r="D365" s="10"/>
      <c r="E365" s="164"/>
      <c r="F365" s="14"/>
      <c r="G365" s="10"/>
      <c r="H365" s="14"/>
      <c r="I365" s="14"/>
      <c r="J365" s="8"/>
      <c r="K365" s="48"/>
      <c r="L365" s="10"/>
      <c r="M365" s="14"/>
      <c r="N365" s="35"/>
      <c r="Q365" s="14"/>
      <c r="R365" s="14"/>
      <c r="S365" s="14"/>
      <c r="T365" s="14"/>
      <c r="U365" s="14"/>
      <c r="V365" s="14"/>
      <c r="W365" s="14"/>
      <c r="X365" s="14"/>
      <c r="Y365" s="14"/>
      <c r="Z365" s="14"/>
      <c r="AA365" s="14"/>
    </row>
    <row r="366" spans="1:27" ht="12.5">
      <c r="A366" s="14"/>
      <c r="B366" s="14"/>
      <c r="C366" s="14"/>
      <c r="D366" s="10"/>
      <c r="E366" s="164"/>
      <c r="F366" s="14"/>
      <c r="G366" s="10"/>
      <c r="H366" s="14"/>
      <c r="I366" s="14"/>
      <c r="J366" s="8"/>
      <c r="K366" s="48"/>
      <c r="L366" s="10"/>
      <c r="M366" s="14"/>
      <c r="N366" s="35"/>
      <c r="Q366" s="14"/>
      <c r="R366" s="14"/>
      <c r="S366" s="14"/>
      <c r="T366" s="14"/>
      <c r="U366" s="14"/>
      <c r="V366" s="14"/>
      <c r="W366" s="14"/>
      <c r="X366" s="14"/>
      <c r="Y366" s="14"/>
      <c r="Z366" s="14"/>
      <c r="AA366" s="14"/>
    </row>
    <row r="367" spans="1:27" ht="12.5">
      <c r="A367" s="14"/>
      <c r="B367" s="14"/>
      <c r="C367" s="14"/>
      <c r="D367" s="10"/>
      <c r="E367" s="164"/>
      <c r="F367" s="14"/>
      <c r="G367" s="10"/>
      <c r="H367" s="14"/>
      <c r="I367" s="14"/>
      <c r="J367" s="8"/>
      <c r="K367" s="48"/>
      <c r="L367" s="10"/>
      <c r="M367" s="14"/>
      <c r="N367" s="35"/>
      <c r="Q367" s="14"/>
      <c r="R367" s="14"/>
      <c r="S367" s="14"/>
      <c r="T367" s="14"/>
      <c r="U367" s="14"/>
      <c r="V367" s="14"/>
      <c r="W367" s="14"/>
      <c r="X367" s="14"/>
      <c r="Y367" s="14"/>
      <c r="Z367" s="14"/>
      <c r="AA367" s="14"/>
    </row>
    <row r="368" spans="1:27" ht="12.5">
      <c r="A368" s="14"/>
      <c r="B368" s="14"/>
      <c r="C368" s="14"/>
      <c r="D368" s="10"/>
      <c r="E368" s="164"/>
      <c r="F368" s="14"/>
      <c r="G368" s="10"/>
      <c r="H368" s="14"/>
      <c r="I368" s="14"/>
      <c r="J368" s="8"/>
      <c r="K368" s="48"/>
      <c r="L368" s="10"/>
      <c r="M368" s="14"/>
      <c r="N368" s="35"/>
      <c r="Q368" s="14"/>
      <c r="R368" s="14"/>
      <c r="S368" s="14"/>
      <c r="T368" s="14"/>
      <c r="U368" s="14"/>
      <c r="V368" s="14"/>
      <c r="W368" s="14"/>
      <c r="X368" s="14"/>
      <c r="Y368" s="14"/>
      <c r="Z368" s="14"/>
      <c r="AA368" s="14"/>
    </row>
    <row r="369" spans="1:27" ht="12.5">
      <c r="A369" s="14"/>
      <c r="B369" s="14"/>
      <c r="C369" s="14"/>
      <c r="D369" s="10"/>
      <c r="E369" s="164"/>
      <c r="F369" s="14"/>
      <c r="G369" s="10"/>
      <c r="H369" s="14"/>
      <c r="I369" s="14"/>
      <c r="J369" s="8"/>
      <c r="K369" s="48"/>
      <c r="L369" s="10"/>
      <c r="M369" s="14"/>
      <c r="N369" s="35"/>
      <c r="Q369" s="14"/>
      <c r="R369" s="14"/>
      <c r="S369" s="14"/>
      <c r="T369" s="14"/>
      <c r="U369" s="14"/>
      <c r="V369" s="14"/>
      <c r="W369" s="14"/>
      <c r="X369" s="14"/>
      <c r="Y369" s="14"/>
      <c r="Z369" s="14"/>
      <c r="AA369" s="14"/>
    </row>
    <row r="370" spans="1:27" ht="12.5">
      <c r="A370" s="14"/>
      <c r="B370" s="14"/>
      <c r="C370" s="14"/>
      <c r="D370" s="10"/>
      <c r="E370" s="164"/>
      <c r="F370" s="14"/>
      <c r="G370" s="10"/>
      <c r="H370" s="14"/>
      <c r="I370" s="14"/>
      <c r="J370" s="8"/>
      <c r="K370" s="48"/>
      <c r="L370" s="10"/>
      <c r="M370" s="14"/>
      <c r="N370" s="35"/>
      <c r="Q370" s="14"/>
      <c r="R370" s="14"/>
      <c r="S370" s="14"/>
      <c r="T370" s="14"/>
      <c r="U370" s="14"/>
      <c r="V370" s="14"/>
      <c r="W370" s="14"/>
      <c r="X370" s="14"/>
      <c r="Y370" s="14"/>
      <c r="Z370" s="14"/>
      <c r="AA370" s="14"/>
    </row>
    <row r="371" spans="1:27" ht="12.5">
      <c r="A371" s="14"/>
      <c r="B371" s="14"/>
      <c r="C371" s="14"/>
      <c r="D371" s="10"/>
      <c r="E371" s="164"/>
      <c r="F371" s="14"/>
      <c r="G371" s="10"/>
      <c r="H371" s="14"/>
      <c r="I371" s="14"/>
      <c r="J371" s="8"/>
      <c r="K371" s="48"/>
      <c r="L371" s="10"/>
      <c r="M371" s="14"/>
      <c r="N371" s="35"/>
      <c r="Q371" s="14"/>
      <c r="R371" s="14"/>
      <c r="S371" s="14"/>
      <c r="T371" s="14"/>
      <c r="U371" s="14"/>
      <c r="V371" s="14"/>
      <c r="W371" s="14"/>
      <c r="X371" s="14"/>
      <c r="Y371" s="14"/>
      <c r="Z371" s="14"/>
      <c r="AA371" s="14"/>
    </row>
    <row r="372" spans="1:27" ht="12.5">
      <c r="A372" s="14"/>
      <c r="B372" s="14"/>
      <c r="C372" s="14"/>
      <c r="D372" s="10"/>
      <c r="E372" s="164"/>
      <c r="F372" s="14"/>
      <c r="G372" s="10"/>
      <c r="H372" s="14"/>
      <c r="I372" s="14"/>
      <c r="J372" s="8"/>
      <c r="K372" s="48"/>
      <c r="L372" s="10"/>
      <c r="M372" s="14"/>
      <c r="N372" s="35"/>
      <c r="Q372" s="14"/>
      <c r="R372" s="14"/>
      <c r="S372" s="14"/>
      <c r="T372" s="14"/>
      <c r="U372" s="14"/>
      <c r="V372" s="14"/>
      <c r="W372" s="14"/>
      <c r="X372" s="14"/>
      <c r="Y372" s="14"/>
      <c r="Z372" s="14"/>
      <c r="AA372" s="14"/>
    </row>
    <row r="373" spans="1:27" ht="12.5">
      <c r="A373" s="14"/>
      <c r="B373" s="14"/>
      <c r="C373" s="14"/>
      <c r="D373" s="10"/>
      <c r="E373" s="164"/>
      <c r="F373" s="14"/>
      <c r="G373" s="10"/>
      <c r="H373" s="14"/>
      <c r="I373" s="14"/>
      <c r="J373" s="8"/>
      <c r="K373" s="48"/>
      <c r="L373" s="10"/>
      <c r="M373" s="14"/>
      <c r="N373" s="35"/>
      <c r="Q373" s="14"/>
      <c r="R373" s="14"/>
      <c r="S373" s="14"/>
      <c r="T373" s="14"/>
      <c r="U373" s="14"/>
      <c r="V373" s="14"/>
      <c r="W373" s="14"/>
      <c r="X373" s="14"/>
      <c r="Y373" s="14"/>
      <c r="Z373" s="14"/>
      <c r="AA373" s="14"/>
    </row>
    <row r="374" spans="1:27" ht="12.5">
      <c r="A374" s="14"/>
      <c r="B374" s="14"/>
      <c r="C374" s="14"/>
      <c r="D374" s="10"/>
      <c r="E374" s="164"/>
      <c r="F374" s="14"/>
      <c r="G374" s="10"/>
      <c r="H374" s="14"/>
      <c r="I374" s="14"/>
      <c r="J374" s="8"/>
      <c r="K374" s="48"/>
      <c r="L374" s="10"/>
      <c r="M374" s="14"/>
      <c r="N374" s="35"/>
      <c r="Q374" s="14"/>
      <c r="R374" s="14"/>
      <c r="S374" s="14"/>
      <c r="T374" s="14"/>
      <c r="U374" s="14"/>
      <c r="V374" s="14"/>
      <c r="W374" s="14"/>
      <c r="X374" s="14"/>
      <c r="Y374" s="14"/>
      <c r="Z374" s="14"/>
      <c r="AA374" s="14"/>
    </row>
    <row r="375" spans="1:27" ht="12.5">
      <c r="A375" s="14"/>
      <c r="B375" s="14"/>
      <c r="C375" s="14"/>
      <c r="D375" s="10"/>
      <c r="E375" s="164"/>
      <c r="F375" s="14"/>
      <c r="G375" s="10"/>
      <c r="H375" s="14"/>
      <c r="I375" s="14"/>
      <c r="J375" s="8"/>
      <c r="K375" s="48"/>
      <c r="L375" s="10"/>
      <c r="M375" s="14"/>
      <c r="N375" s="35"/>
      <c r="Q375" s="14"/>
      <c r="R375" s="14"/>
      <c r="S375" s="14"/>
      <c r="T375" s="14"/>
      <c r="U375" s="14"/>
      <c r="V375" s="14"/>
      <c r="W375" s="14"/>
      <c r="X375" s="14"/>
      <c r="Y375" s="14"/>
      <c r="Z375" s="14"/>
      <c r="AA375" s="14"/>
    </row>
    <row r="376" spans="1:27" ht="12.5">
      <c r="A376" s="14"/>
      <c r="B376" s="14"/>
      <c r="C376" s="14"/>
      <c r="D376" s="10"/>
      <c r="E376" s="164"/>
      <c r="F376" s="14"/>
      <c r="G376" s="10"/>
      <c r="H376" s="14"/>
      <c r="I376" s="14"/>
      <c r="J376" s="8"/>
      <c r="K376" s="48"/>
      <c r="L376" s="10"/>
      <c r="M376" s="14"/>
      <c r="N376" s="35"/>
      <c r="Q376" s="14"/>
      <c r="R376" s="14"/>
      <c r="S376" s="14"/>
      <c r="T376" s="14"/>
      <c r="U376" s="14"/>
      <c r="V376" s="14"/>
      <c r="W376" s="14"/>
      <c r="X376" s="14"/>
      <c r="Y376" s="14"/>
      <c r="Z376" s="14"/>
      <c r="AA376" s="14"/>
    </row>
    <row r="377" spans="1:27" ht="12.5">
      <c r="A377" s="14"/>
      <c r="B377" s="14"/>
      <c r="C377" s="14"/>
      <c r="D377" s="10"/>
      <c r="E377" s="164"/>
      <c r="F377" s="14"/>
      <c r="G377" s="10"/>
      <c r="H377" s="14"/>
      <c r="I377" s="14"/>
      <c r="J377" s="8"/>
      <c r="K377" s="48"/>
      <c r="L377" s="10"/>
      <c r="M377" s="14"/>
      <c r="N377" s="35"/>
      <c r="Q377" s="14"/>
      <c r="R377" s="14"/>
      <c r="S377" s="14"/>
      <c r="T377" s="14"/>
      <c r="U377" s="14"/>
      <c r="V377" s="14"/>
      <c r="W377" s="14"/>
      <c r="X377" s="14"/>
      <c r="Y377" s="14"/>
      <c r="Z377" s="14"/>
      <c r="AA377" s="14"/>
    </row>
    <row r="378" spans="1:27" ht="12.5">
      <c r="A378" s="14"/>
      <c r="B378" s="14"/>
      <c r="C378" s="14"/>
      <c r="D378" s="10"/>
      <c r="E378" s="164"/>
      <c r="F378" s="14"/>
      <c r="G378" s="10"/>
      <c r="H378" s="14"/>
      <c r="I378" s="14"/>
      <c r="J378" s="8"/>
      <c r="K378" s="48"/>
      <c r="L378" s="10"/>
      <c r="M378" s="14"/>
      <c r="N378" s="35"/>
      <c r="Q378" s="14"/>
      <c r="R378" s="14"/>
      <c r="S378" s="14"/>
      <c r="T378" s="14"/>
      <c r="U378" s="14"/>
      <c r="V378" s="14"/>
      <c r="W378" s="14"/>
      <c r="X378" s="14"/>
      <c r="Y378" s="14"/>
      <c r="Z378" s="14"/>
      <c r="AA378" s="14"/>
    </row>
    <row r="379" spans="1:27" ht="12.5">
      <c r="A379" s="14"/>
      <c r="B379" s="14"/>
      <c r="C379" s="14"/>
      <c r="D379" s="10"/>
      <c r="E379" s="164"/>
      <c r="F379" s="14"/>
      <c r="G379" s="10"/>
      <c r="H379" s="14"/>
      <c r="I379" s="14"/>
      <c r="J379" s="8"/>
      <c r="K379" s="48"/>
      <c r="L379" s="10"/>
      <c r="M379" s="14"/>
      <c r="N379" s="35"/>
      <c r="Q379" s="14"/>
      <c r="R379" s="14"/>
      <c r="S379" s="14"/>
      <c r="T379" s="14"/>
      <c r="U379" s="14"/>
      <c r="V379" s="14"/>
      <c r="W379" s="14"/>
      <c r="X379" s="14"/>
      <c r="Y379" s="14"/>
      <c r="Z379" s="14"/>
      <c r="AA379" s="14"/>
    </row>
    <row r="380" spans="1:27" ht="12.5">
      <c r="A380" s="14"/>
      <c r="B380" s="14"/>
      <c r="C380" s="14"/>
      <c r="D380" s="10"/>
      <c r="E380" s="164"/>
      <c r="F380" s="14"/>
      <c r="G380" s="10"/>
      <c r="H380" s="14"/>
      <c r="I380" s="14"/>
      <c r="J380" s="8"/>
      <c r="K380" s="48"/>
      <c r="L380" s="10"/>
      <c r="M380" s="14"/>
      <c r="N380" s="35"/>
      <c r="Q380" s="14"/>
      <c r="R380" s="14"/>
      <c r="S380" s="14"/>
      <c r="T380" s="14"/>
      <c r="U380" s="14"/>
      <c r="V380" s="14"/>
      <c r="W380" s="14"/>
      <c r="X380" s="14"/>
      <c r="Y380" s="14"/>
      <c r="Z380" s="14"/>
      <c r="AA380" s="14"/>
    </row>
    <row r="381" spans="1:27" ht="12.5">
      <c r="A381" s="14"/>
      <c r="B381" s="14"/>
      <c r="C381" s="14"/>
      <c r="D381" s="10"/>
      <c r="E381" s="164"/>
      <c r="F381" s="14"/>
      <c r="G381" s="10"/>
      <c r="H381" s="14"/>
      <c r="I381" s="14"/>
      <c r="J381" s="8"/>
      <c r="K381" s="48"/>
      <c r="L381" s="10"/>
      <c r="M381" s="14"/>
      <c r="N381" s="35"/>
      <c r="Q381" s="14"/>
      <c r="R381" s="14"/>
      <c r="S381" s="14"/>
      <c r="T381" s="14"/>
      <c r="U381" s="14"/>
      <c r="V381" s="14"/>
      <c r="W381" s="14"/>
      <c r="X381" s="14"/>
      <c r="Y381" s="14"/>
      <c r="Z381" s="14"/>
      <c r="AA381" s="14"/>
    </row>
    <row r="382" spans="1:27" ht="12.5">
      <c r="A382" s="14"/>
      <c r="B382" s="14"/>
      <c r="C382" s="14"/>
      <c r="D382" s="10"/>
      <c r="E382" s="164"/>
      <c r="F382" s="14"/>
      <c r="G382" s="10"/>
      <c r="H382" s="14"/>
      <c r="I382" s="14"/>
      <c r="J382" s="8"/>
      <c r="K382" s="48"/>
      <c r="L382" s="10"/>
      <c r="M382" s="14"/>
      <c r="N382" s="35"/>
      <c r="Q382" s="14"/>
      <c r="R382" s="14"/>
      <c r="S382" s="14"/>
      <c r="T382" s="14"/>
      <c r="U382" s="14"/>
      <c r="V382" s="14"/>
      <c r="W382" s="14"/>
      <c r="X382" s="14"/>
      <c r="Y382" s="14"/>
      <c r="Z382" s="14"/>
      <c r="AA382" s="14"/>
    </row>
    <row r="383" spans="1:27" ht="12.5">
      <c r="A383" s="14"/>
      <c r="B383" s="14"/>
      <c r="C383" s="14"/>
      <c r="D383" s="10"/>
      <c r="E383" s="164"/>
      <c r="F383" s="14"/>
      <c r="G383" s="10"/>
      <c r="H383" s="14"/>
      <c r="I383" s="14"/>
      <c r="J383" s="8"/>
      <c r="K383" s="48"/>
      <c r="L383" s="10"/>
      <c r="M383" s="14"/>
      <c r="N383" s="35"/>
      <c r="Q383" s="14"/>
      <c r="R383" s="14"/>
      <c r="S383" s="14"/>
      <c r="T383" s="14"/>
      <c r="U383" s="14"/>
      <c r="V383" s="14"/>
      <c r="W383" s="14"/>
      <c r="X383" s="14"/>
      <c r="Y383" s="14"/>
      <c r="Z383" s="14"/>
      <c r="AA383" s="14"/>
    </row>
    <row r="384" spans="1:27" ht="12.5">
      <c r="A384" s="14"/>
      <c r="B384" s="14"/>
      <c r="C384" s="14"/>
      <c r="D384" s="10"/>
      <c r="E384" s="164"/>
      <c r="F384" s="14"/>
      <c r="G384" s="10"/>
      <c r="H384" s="14"/>
      <c r="I384" s="14"/>
      <c r="J384" s="8"/>
      <c r="K384" s="48"/>
      <c r="L384" s="10"/>
      <c r="M384" s="14"/>
      <c r="N384" s="35"/>
      <c r="Q384" s="14"/>
      <c r="R384" s="14"/>
      <c r="S384" s="14"/>
      <c r="T384" s="14"/>
      <c r="U384" s="14"/>
      <c r="V384" s="14"/>
      <c r="W384" s="14"/>
      <c r="X384" s="14"/>
      <c r="Y384" s="14"/>
      <c r="Z384" s="14"/>
      <c r="AA384" s="14"/>
    </row>
    <row r="385" spans="1:27" ht="12.5">
      <c r="A385" s="14"/>
      <c r="B385" s="14"/>
      <c r="C385" s="14"/>
      <c r="D385" s="10"/>
      <c r="E385" s="164"/>
      <c r="F385" s="14"/>
      <c r="G385" s="10"/>
      <c r="H385" s="14"/>
      <c r="I385" s="14"/>
      <c r="J385" s="8"/>
      <c r="K385" s="48"/>
      <c r="L385" s="10"/>
      <c r="M385" s="14"/>
      <c r="N385" s="35"/>
      <c r="Q385" s="14"/>
      <c r="R385" s="14"/>
      <c r="S385" s="14"/>
      <c r="T385" s="14"/>
      <c r="U385" s="14"/>
      <c r="V385" s="14"/>
      <c r="W385" s="14"/>
      <c r="X385" s="14"/>
      <c r="Y385" s="14"/>
      <c r="Z385" s="14"/>
      <c r="AA385" s="14"/>
    </row>
    <row r="386" spans="1:27" ht="12.5">
      <c r="A386" s="14"/>
      <c r="B386" s="14"/>
      <c r="C386" s="14"/>
      <c r="D386" s="10"/>
      <c r="E386" s="164"/>
      <c r="F386" s="14"/>
      <c r="G386" s="10"/>
      <c r="H386" s="14"/>
      <c r="I386" s="14"/>
      <c r="J386" s="8"/>
      <c r="K386" s="48"/>
      <c r="L386" s="10"/>
      <c r="M386" s="14"/>
      <c r="N386" s="35"/>
      <c r="Q386" s="14"/>
      <c r="R386" s="14"/>
      <c r="S386" s="14"/>
      <c r="T386" s="14"/>
      <c r="U386" s="14"/>
      <c r="V386" s="14"/>
      <c r="W386" s="14"/>
      <c r="X386" s="14"/>
      <c r="Y386" s="14"/>
      <c r="Z386" s="14"/>
      <c r="AA386" s="14"/>
    </row>
    <row r="387" spans="1:27" ht="12.5">
      <c r="A387" s="14"/>
      <c r="B387" s="14"/>
      <c r="C387" s="14"/>
      <c r="D387" s="10"/>
      <c r="E387" s="164"/>
      <c r="F387" s="14"/>
      <c r="G387" s="10"/>
      <c r="H387" s="14"/>
      <c r="I387" s="14"/>
      <c r="J387" s="8"/>
      <c r="K387" s="48"/>
      <c r="L387" s="10"/>
      <c r="M387" s="14"/>
      <c r="N387" s="35"/>
      <c r="Q387" s="14"/>
      <c r="R387" s="14"/>
      <c r="S387" s="14"/>
      <c r="T387" s="14"/>
      <c r="U387" s="14"/>
      <c r="V387" s="14"/>
      <c r="W387" s="14"/>
      <c r="X387" s="14"/>
      <c r="Y387" s="14"/>
      <c r="Z387" s="14"/>
      <c r="AA387" s="14"/>
    </row>
    <row r="388" spans="1:27" ht="12.5">
      <c r="A388" s="14"/>
      <c r="B388" s="14"/>
      <c r="C388" s="14"/>
      <c r="D388" s="10"/>
      <c r="E388" s="164"/>
      <c r="F388" s="14"/>
      <c r="G388" s="10"/>
      <c r="H388" s="14"/>
      <c r="I388" s="14"/>
      <c r="J388" s="8"/>
      <c r="K388" s="48"/>
      <c r="L388" s="10"/>
      <c r="M388" s="14"/>
      <c r="N388" s="35"/>
      <c r="Q388" s="14"/>
      <c r="R388" s="14"/>
      <c r="S388" s="14"/>
      <c r="T388" s="14"/>
      <c r="U388" s="14"/>
      <c r="V388" s="14"/>
      <c r="W388" s="14"/>
      <c r="X388" s="14"/>
      <c r="Y388" s="14"/>
      <c r="Z388" s="14"/>
      <c r="AA388" s="14"/>
    </row>
    <row r="389" spans="1:27" ht="12.5">
      <c r="A389" s="14"/>
      <c r="B389" s="14"/>
      <c r="C389" s="14"/>
      <c r="D389" s="10"/>
      <c r="E389" s="164"/>
      <c r="F389" s="14"/>
      <c r="G389" s="10"/>
      <c r="H389" s="14"/>
      <c r="I389" s="14"/>
      <c r="J389" s="8"/>
      <c r="K389" s="48"/>
      <c r="L389" s="10"/>
      <c r="M389" s="14"/>
      <c r="N389" s="35"/>
      <c r="Q389" s="14"/>
      <c r="R389" s="14"/>
      <c r="S389" s="14"/>
      <c r="T389" s="14"/>
      <c r="U389" s="14"/>
      <c r="V389" s="14"/>
      <c r="W389" s="14"/>
      <c r="X389" s="14"/>
      <c r="Y389" s="14"/>
      <c r="Z389" s="14"/>
      <c r="AA389" s="14"/>
    </row>
    <row r="390" spans="1:27" ht="12.5">
      <c r="A390" s="14"/>
      <c r="B390" s="14"/>
      <c r="C390" s="14"/>
      <c r="D390" s="10"/>
      <c r="E390" s="164"/>
      <c r="F390" s="14"/>
      <c r="G390" s="10"/>
      <c r="H390" s="14"/>
      <c r="I390" s="14"/>
      <c r="J390" s="8"/>
      <c r="K390" s="48"/>
      <c r="L390" s="10"/>
      <c r="M390" s="14"/>
      <c r="N390" s="35"/>
      <c r="Q390" s="14"/>
      <c r="R390" s="14"/>
      <c r="S390" s="14"/>
      <c r="T390" s="14"/>
      <c r="U390" s="14"/>
      <c r="V390" s="14"/>
      <c r="W390" s="14"/>
      <c r="X390" s="14"/>
      <c r="Y390" s="14"/>
      <c r="Z390" s="14"/>
      <c r="AA390" s="14"/>
    </row>
    <row r="391" spans="1:27" ht="12.5">
      <c r="A391" s="14"/>
      <c r="B391" s="14"/>
      <c r="C391" s="14"/>
      <c r="D391" s="10"/>
      <c r="E391" s="164"/>
      <c r="F391" s="14"/>
      <c r="G391" s="10"/>
      <c r="H391" s="14"/>
      <c r="I391" s="14"/>
      <c r="J391" s="8"/>
      <c r="K391" s="48"/>
      <c r="L391" s="10"/>
      <c r="M391" s="14"/>
      <c r="N391" s="35"/>
      <c r="Q391" s="14"/>
      <c r="R391" s="14"/>
      <c r="S391" s="14"/>
      <c r="T391" s="14"/>
      <c r="U391" s="14"/>
      <c r="V391" s="14"/>
      <c r="W391" s="14"/>
      <c r="X391" s="14"/>
      <c r="Y391" s="14"/>
      <c r="Z391" s="14"/>
      <c r="AA391" s="14"/>
    </row>
    <row r="392" spans="1:27" ht="12.5">
      <c r="A392" s="14"/>
      <c r="B392" s="14"/>
      <c r="C392" s="14"/>
      <c r="D392" s="10"/>
      <c r="E392" s="164"/>
      <c r="F392" s="14"/>
      <c r="G392" s="10"/>
      <c r="H392" s="14"/>
      <c r="I392" s="14"/>
      <c r="J392" s="8"/>
      <c r="K392" s="48"/>
      <c r="L392" s="10"/>
      <c r="M392" s="14"/>
      <c r="N392" s="35"/>
      <c r="Q392" s="14"/>
      <c r="R392" s="14"/>
      <c r="S392" s="14"/>
      <c r="T392" s="14"/>
      <c r="U392" s="14"/>
      <c r="V392" s="14"/>
      <c r="W392" s="14"/>
      <c r="X392" s="14"/>
      <c r="Y392" s="14"/>
      <c r="Z392" s="14"/>
      <c r="AA392" s="14"/>
    </row>
    <row r="393" spans="1:27" ht="12.5">
      <c r="A393" s="14"/>
      <c r="B393" s="14"/>
      <c r="C393" s="14"/>
      <c r="D393" s="10"/>
      <c r="E393" s="164"/>
      <c r="F393" s="14"/>
      <c r="G393" s="10"/>
      <c r="H393" s="14"/>
      <c r="I393" s="14"/>
      <c r="J393" s="8"/>
      <c r="K393" s="48"/>
      <c r="L393" s="10"/>
      <c r="M393" s="14"/>
      <c r="N393" s="35"/>
      <c r="Q393" s="14"/>
      <c r="R393" s="14"/>
      <c r="S393" s="14"/>
      <c r="T393" s="14"/>
      <c r="U393" s="14"/>
      <c r="V393" s="14"/>
      <c r="W393" s="14"/>
      <c r="X393" s="14"/>
      <c r="Y393" s="14"/>
      <c r="Z393" s="14"/>
      <c r="AA393" s="14"/>
    </row>
    <row r="394" spans="1:27" ht="12.5">
      <c r="A394" s="14"/>
      <c r="B394" s="14"/>
      <c r="C394" s="14"/>
      <c r="D394" s="10"/>
      <c r="E394" s="164"/>
      <c r="F394" s="14"/>
      <c r="G394" s="10"/>
      <c r="H394" s="14"/>
      <c r="I394" s="14"/>
      <c r="J394" s="8"/>
      <c r="K394" s="48"/>
      <c r="L394" s="10"/>
      <c r="M394" s="14"/>
      <c r="N394" s="35"/>
      <c r="Q394" s="14"/>
      <c r="R394" s="14"/>
      <c r="S394" s="14"/>
      <c r="T394" s="14"/>
      <c r="U394" s="14"/>
      <c r="V394" s="14"/>
      <c r="W394" s="14"/>
      <c r="X394" s="14"/>
      <c r="Y394" s="14"/>
      <c r="Z394" s="14"/>
      <c r="AA394" s="14"/>
    </row>
    <row r="395" spans="1:27" ht="12.5">
      <c r="A395" s="14"/>
      <c r="B395" s="14"/>
      <c r="C395" s="14"/>
      <c r="D395" s="10"/>
      <c r="E395" s="164"/>
      <c r="F395" s="14"/>
      <c r="G395" s="10"/>
      <c r="H395" s="14"/>
      <c r="I395" s="14"/>
      <c r="J395" s="8"/>
      <c r="K395" s="48"/>
      <c r="L395" s="10"/>
      <c r="M395" s="14"/>
      <c r="N395" s="35"/>
      <c r="Q395" s="14"/>
      <c r="R395" s="14"/>
      <c r="S395" s="14"/>
      <c r="T395" s="14"/>
      <c r="U395" s="14"/>
      <c r="V395" s="14"/>
      <c r="W395" s="14"/>
      <c r="X395" s="14"/>
      <c r="Y395" s="14"/>
      <c r="Z395" s="14"/>
      <c r="AA395" s="14"/>
    </row>
    <row r="396" spans="1:27" ht="12.5">
      <c r="A396" s="14"/>
      <c r="B396" s="14"/>
      <c r="C396" s="14"/>
      <c r="D396" s="10"/>
      <c r="E396" s="164"/>
      <c r="F396" s="14"/>
      <c r="G396" s="10"/>
      <c r="H396" s="14"/>
      <c r="I396" s="14"/>
      <c r="J396" s="8"/>
      <c r="K396" s="48"/>
      <c r="L396" s="10"/>
      <c r="M396" s="14"/>
      <c r="N396" s="35"/>
      <c r="Q396" s="14"/>
      <c r="R396" s="14"/>
      <c r="S396" s="14"/>
      <c r="T396" s="14"/>
      <c r="U396" s="14"/>
      <c r="V396" s="14"/>
      <c r="W396" s="14"/>
      <c r="X396" s="14"/>
      <c r="Y396" s="14"/>
      <c r="Z396" s="14"/>
      <c r="AA396" s="14"/>
    </row>
    <row r="397" spans="1:27" ht="12.5">
      <c r="A397" s="14"/>
      <c r="B397" s="14"/>
      <c r="C397" s="14"/>
      <c r="D397" s="10"/>
      <c r="E397" s="164"/>
      <c r="F397" s="14"/>
      <c r="G397" s="10"/>
      <c r="H397" s="14"/>
      <c r="I397" s="14"/>
      <c r="J397" s="8"/>
      <c r="K397" s="48"/>
      <c r="L397" s="10"/>
      <c r="M397" s="14"/>
      <c r="N397" s="35"/>
      <c r="Q397" s="14"/>
      <c r="R397" s="14"/>
      <c r="S397" s="14"/>
      <c r="T397" s="14"/>
      <c r="U397" s="14"/>
      <c r="V397" s="14"/>
      <c r="W397" s="14"/>
      <c r="X397" s="14"/>
      <c r="Y397" s="14"/>
      <c r="Z397" s="14"/>
      <c r="AA397" s="14"/>
    </row>
    <row r="398" spans="1:27" ht="12.5">
      <c r="A398" s="14"/>
      <c r="B398" s="14"/>
      <c r="C398" s="14"/>
      <c r="D398" s="10"/>
      <c r="E398" s="164"/>
      <c r="F398" s="14"/>
      <c r="G398" s="10"/>
      <c r="H398" s="14"/>
      <c r="I398" s="14"/>
      <c r="J398" s="8"/>
      <c r="K398" s="48"/>
      <c r="L398" s="10"/>
      <c r="M398" s="14"/>
      <c r="N398" s="35"/>
      <c r="Q398" s="14"/>
      <c r="R398" s="14"/>
      <c r="S398" s="14"/>
      <c r="T398" s="14"/>
      <c r="U398" s="14"/>
      <c r="V398" s="14"/>
      <c r="W398" s="14"/>
      <c r="X398" s="14"/>
      <c r="Y398" s="14"/>
      <c r="Z398" s="14"/>
      <c r="AA398" s="14"/>
    </row>
    <row r="399" spans="1:27" ht="12.5">
      <c r="A399" s="14"/>
      <c r="B399" s="14"/>
      <c r="C399" s="14"/>
      <c r="D399" s="10"/>
      <c r="E399" s="164"/>
      <c r="F399" s="14"/>
      <c r="G399" s="10"/>
      <c r="H399" s="14"/>
      <c r="I399" s="14"/>
      <c r="J399" s="8"/>
      <c r="K399" s="48"/>
      <c r="L399" s="10"/>
      <c r="M399" s="14"/>
      <c r="N399" s="35"/>
      <c r="Q399" s="14"/>
      <c r="R399" s="14"/>
      <c r="S399" s="14"/>
      <c r="T399" s="14"/>
      <c r="U399" s="14"/>
      <c r="V399" s="14"/>
      <c r="W399" s="14"/>
      <c r="X399" s="14"/>
      <c r="Y399" s="14"/>
      <c r="Z399" s="14"/>
      <c r="AA399" s="14"/>
    </row>
    <row r="400" spans="1:27" ht="12.5">
      <c r="A400" s="14"/>
      <c r="B400" s="14"/>
      <c r="C400" s="14"/>
      <c r="D400" s="10"/>
      <c r="E400" s="164"/>
      <c r="F400" s="14"/>
      <c r="G400" s="10"/>
      <c r="H400" s="14"/>
      <c r="I400" s="14"/>
      <c r="J400" s="8"/>
      <c r="K400" s="48"/>
      <c r="L400" s="10"/>
      <c r="M400" s="14"/>
      <c r="N400" s="35"/>
      <c r="Q400" s="14"/>
      <c r="R400" s="14"/>
      <c r="S400" s="14"/>
      <c r="T400" s="14"/>
      <c r="U400" s="14"/>
      <c r="V400" s="14"/>
      <c r="W400" s="14"/>
      <c r="X400" s="14"/>
      <c r="Y400" s="14"/>
      <c r="Z400" s="14"/>
      <c r="AA400" s="14"/>
    </row>
    <row r="401" spans="1:27" ht="12.5">
      <c r="A401" s="14"/>
      <c r="B401" s="14"/>
      <c r="C401" s="14"/>
      <c r="D401" s="10"/>
      <c r="E401" s="164"/>
      <c r="F401" s="14"/>
      <c r="G401" s="10"/>
      <c r="H401" s="14"/>
      <c r="I401" s="14"/>
      <c r="J401" s="8"/>
      <c r="K401" s="48"/>
      <c r="L401" s="10"/>
      <c r="M401" s="14"/>
      <c r="N401" s="35"/>
      <c r="Q401" s="14"/>
      <c r="R401" s="14"/>
      <c r="S401" s="14"/>
      <c r="T401" s="14"/>
      <c r="U401" s="14"/>
      <c r="V401" s="14"/>
      <c r="W401" s="14"/>
      <c r="X401" s="14"/>
      <c r="Y401" s="14"/>
      <c r="Z401" s="14"/>
      <c r="AA401" s="14"/>
    </row>
    <row r="402" spans="1:27" ht="12.5">
      <c r="A402" s="14"/>
      <c r="B402" s="14"/>
      <c r="C402" s="14"/>
      <c r="D402" s="10"/>
      <c r="E402" s="164"/>
      <c r="F402" s="14"/>
      <c r="G402" s="10"/>
      <c r="H402" s="14"/>
      <c r="I402" s="14"/>
      <c r="J402" s="8"/>
      <c r="K402" s="48"/>
      <c r="L402" s="10"/>
      <c r="M402" s="14"/>
      <c r="N402" s="35"/>
      <c r="Q402" s="14"/>
      <c r="R402" s="14"/>
      <c r="S402" s="14"/>
      <c r="T402" s="14"/>
      <c r="U402" s="14"/>
      <c r="V402" s="14"/>
      <c r="W402" s="14"/>
      <c r="X402" s="14"/>
      <c r="Y402" s="14"/>
      <c r="Z402" s="14"/>
      <c r="AA402" s="14"/>
    </row>
    <row r="403" spans="1:27" ht="12.5">
      <c r="A403" s="14"/>
      <c r="B403" s="14"/>
      <c r="C403" s="14"/>
      <c r="D403" s="10"/>
      <c r="E403" s="164"/>
      <c r="F403" s="14"/>
      <c r="G403" s="10"/>
      <c r="H403" s="14"/>
      <c r="I403" s="14"/>
      <c r="J403" s="8"/>
      <c r="K403" s="48"/>
      <c r="L403" s="10"/>
      <c r="M403" s="14"/>
      <c r="N403" s="35"/>
      <c r="Q403" s="14"/>
      <c r="R403" s="14"/>
      <c r="S403" s="14"/>
      <c r="T403" s="14"/>
      <c r="U403" s="14"/>
      <c r="V403" s="14"/>
      <c r="W403" s="14"/>
      <c r="X403" s="14"/>
      <c r="Y403" s="14"/>
      <c r="Z403" s="14"/>
      <c r="AA403" s="14"/>
    </row>
    <row r="404" spans="1:27" ht="12.5">
      <c r="A404" s="14"/>
      <c r="B404" s="14"/>
      <c r="C404" s="14"/>
      <c r="D404" s="10"/>
      <c r="E404" s="164"/>
      <c r="F404" s="14"/>
      <c r="G404" s="10"/>
      <c r="H404" s="14"/>
      <c r="I404" s="14"/>
      <c r="J404" s="8"/>
      <c r="K404" s="48"/>
      <c r="L404" s="10"/>
      <c r="M404" s="14"/>
      <c r="N404" s="35"/>
      <c r="Q404" s="14"/>
      <c r="R404" s="14"/>
      <c r="S404" s="14"/>
      <c r="T404" s="14"/>
      <c r="U404" s="14"/>
      <c r="V404" s="14"/>
      <c r="W404" s="14"/>
      <c r="X404" s="14"/>
      <c r="Y404" s="14"/>
      <c r="Z404" s="14"/>
      <c r="AA404" s="14"/>
    </row>
    <row r="405" spans="1:27" ht="12.5">
      <c r="A405" s="14"/>
      <c r="B405" s="14"/>
      <c r="C405" s="14"/>
      <c r="D405" s="10"/>
      <c r="E405" s="164"/>
      <c r="F405" s="14"/>
      <c r="G405" s="10"/>
      <c r="H405" s="14"/>
      <c r="I405" s="14"/>
      <c r="J405" s="8"/>
      <c r="K405" s="48"/>
      <c r="L405" s="10"/>
      <c r="M405" s="14"/>
      <c r="N405" s="35"/>
      <c r="Q405" s="14"/>
      <c r="R405" s="14"/>
      <c r="S405" s="14"/>
      <c r="T405" s="14"/>
      <c r="U405" s="14"/>
      <c r="V405" s="14"/>
      <c r="W405" s="14"/>
      <c r="X405" s="14"/>
      <c r="Y405" s="14"/>
      <c r="Z405" s="14"/>
      <c r="AA405" s="14"/>
    </row>
    <row r="406" spans="1:27" ht="12.5">
      <c r="A406" s="14"/>
      <c r="B406" s="14"/>
      <c r="C406" s="14"/>
      <c r="D406" s="10"/>
      <c r="E406" s="164"/>
      <c r="F406" s="14"/>
      <c r="G406" s="10"/>
      <c r="H406" s="14"/>
      <c r="I406" s="14"/>
      <c r="J406" s="8"/>
      <c r="K406" s="48"/>
      <c r="L406" s="10"/>
      <c r="M406" s="14"/>
      <c r="N406" s="35"/>
      <c r="Q406" s="14"/>
      <c r="R406" s="14"/>
      <c r="S406" s="14"/>
      <c r="T406" s="14"/>
      <c r="U406" s="14"/>
      <c r="V406" s="14"/>
      <c r="W406" s="14"/>
      <c r="X406" s="14"/>
      <c r="Y406" s="14"/>
      <c r="Z406" s="14"/>
      <c r="AA406" s="14"/>
    </row>
    <row r="407" spans="1:27" ht="12.5">
      <c r="A407" s="14"/>
      <c r="B407" s="14"/>
      <c r="C407" s="14"/>
      <c r="D407" s="10"/>
      <c r="E407" s="164"/>
      <c r="F407" s="14"/>
      <c r="G407" s="10"/>
      <c r="H407" s="14"/>
      <c r="I407" s="14"/>
      <c r="J407" s="8"/>
      <c r="K407" s="48"/>
      <c r="L407" s="10"/>
      <c r="M407" s="14"/>
      <c r="N407" s="35"/>
      <c r="Q407" s="14"/>
      <c r="R407" s="14"/>
      <c r="S407" s="14"/>
      <c r="T407" s="14"/>
      <c r="U407" s="14"/>
      <c r="V407" s="14"/>
      <c r="W407" s="14"/>
      <c r="X407" s="14"/>
      <c r="Y407" s="14"/>
      <c r="Z407" s="14"/>
      <c r="AA407" s="14"/>
    </row>
    <row r="408" spans="1:27" ht="12.5">
      <c r="A408" s="14"/>
      <c r="B408" s="14"/>
      <c r="C408" s="14"/>
      <c r="D408" s="10"/>
      <c r="E408" s="164"/>
      <c r="F408" s="14"/>
      <c r="G408" s="10"/>
      <c r="H408" s="14"/>
      <c r="I408" s="14"/>
      <c r="J408" s="8"/>
      <c r="K408" s="48"/>
      <c r="L408" s="10"/>
      <c r="M408" s="14"/>
      <c r="N408" s="35"/>
      <c r="Q408" s="14"/>
      <c r="R408" s="14"/>
      <c r="S408" s="14"/>
      <c r="T408" s="14"/>
      <c r="U408" s="14"/>
      <c r="V408" s="14"/>
      <c r="W408" s="14"/>
      <c r="X408" s="14"/>
      <c r="Y408" s="14"/>
      <c r="Z408" s="14"/>
      <c r="AA408" s="14"/>
    </row>
    <row r="409" spans="1:27" ht="12.5">
      <c r="A409" s="14"/>
      <c r="B409" s="14"/>
      <c r="C409" s="14"/>
      <c r="D409" s="10"/>
      <c r="E409" s="164"/>
      <c r="F409" s="14"/>
      <c r="G409" s="10"/>
      <c r="H409" s="14"/>
      <c r="I409" s="14"/>
      <c r="J409" s="8"/>
      <c r="K409" s="48"/>
      <c r="L409" s="10"/>
      <c r="M409" s="14"/>
      <c r="N409" s="35"/>
      <c r="Q409" s="14"/>
      <c r="R409" s="14"/>
      <c r="S409" s="14"/>
      <c r="T409" s="14"/>
      <c r="U409" s="14"/>
      <c r="V409" s="14"/>
      <c r="W409" s="14"/>
      <c r="X409" s="14"/>
      <c r="Y409" s="14"/>
      <c r="Z409" s="14"/>
      <c r="AA409" s="14"/>
    </row>
    <row r="410" spans="1:27" ht="12.5">
      <c r="A410" s="14"/>
      <c r="B410" s="14"/>
      <c r="C410" s="14"/>
      <c r="D410" s="10"/>
      <c r="E410" s="164"/>
      <c r="F410" s="14"/>
      <c r="G410" s="10"/>
      <c r="H410" s="14"/>
      <c r="I410" s="14"/>
      <c r="J410" s="8"/>
      <c r="K410" s="48"/>
      <c r="L410" s="10"/>
      <c r="M410" s="14"/>
      <c r="N410" s="35"/>
      <c r="Q410" s="14"/>
      <c r="R410" s="14"/>
      <c r="S410" s="14"/>
      <c r="T410" s="14"/>
      <c r="U410" s="14"/>
      <c r="V410" s="14"/>
      <c r="W410" s="14"/>
      <c r="X410" s="14"/>
      <c r="Y410" s="14"/>
      <c r="Z410" s="14"/>
      <c r="AA410" s="14"/>
    </row>
    <row r="411" spans="1:27" ht="12.5">
      <c r="A411" s="14"/>
      <c r="B411" s="14"/>
      <c r="C411" s="14"/>
      <c r="D411" s="10"/>
      <c r="E411" s="164"/>
      <c r="F411" s="14"/>
      <c r="G411" s="10"/>
      <c r="H411" s="14"/>
      <c r="I411" s="14"/>
      <c r="J411" s="8"/>
      <c r="K411" s="48"/>
      <c r="L411" s="10"/>
      <c r="M411" s="14"/>
      <c r="N411" s="35"/>
      <c r="Q411" s="14"/>
      <c r="R411" s="14"/>
      <c r="S411" s="14"/>
      <c r="T411" s="14"/>
      <c r="U411" s="14"/>
      <c r="V411" s="14"/>
      <c r="W411" s="14"/>
      <c r="X411" s="14"/>
      <c r="Y411" s="14"/>
      <c r="Z411" s="14"/>
      <c r="AA411" s="14"/>
    </row>
    <row r="412" spans="1:27" ht="12.5">
      <c r="A412" s="14"/>
      <c r="B412" s="14"/>
      <c r="C412" s="14"/>
      <c r="D412" s="10"/>
      <c r="E412" s="164"/>
      <c r="F412" s="14"/>
      <c r="G412" s="10"/>
      <c r="H412" s="14"/>
      <c r="I412" s="14"/>
      <c r="J412" s="8"/>
      <c r="K412" s="48"/>
      <c r="L412" s="10"/>
      <c r="M412" s="14"/>
      <c r="N412" s="35"/>
      <c r="Q412" s="14"/>
      <c r="R412" s="14"/>
      <c r="S412" s="14"/>
      <c r="T412" s="14"/>
      <c r="U412" s="14"/>
      <c r="V412" s="14"/>
      <c r="W412" s="14"/>
      <c r="X412" s="14"/>
      <c r="Y412" s="14"/>
      <c r="Z412" s="14"/>
      <c r="AA412" s="14"/>
    </row>
    <row r="413" spans="1:27" ht="12.5">
      <c r="A413" s="14"/>
      <c r="B413" s="14"/>
      <c r="C413" s="14"/>
      <c r="D413" s="10"/>
      <c r="E413" s="164"/>
      <c r="F413" s="14"/>
      <c r="G413" s="10"/>
      <c r="H413" s="14"/>
      <c r="I413" s="14"/>
      <c r="J413" s="8"/>
      <c r="K413" s="48"/>
      <c r="L413" s="10"/>
      <c r="M413" s="14"/>
      <c r="N413" s="35"/>
      <c r="Q413" s="14"/>
      <c r="R413" s="14"/>
      <c r="S413" s="14"/>
      <c r="T413" s="14"/>
      <c r="U413" s="14"/>
      <c r="V413" s="14"/>
      <c r="W413" s="14"/>
      <c r="X413" s="14"/>
      <c r="Y413" s="14"/>
      <c r="Z413" s="14"/>
      <c r="AA413" s="14"/>
    </row>
    <row r="414" spans="1:27" ht="12.5">
      <c r="A414" s="14"/>
      <c r="B414" s="14"/>
      <c r="C414" s="14"/>
      <c r="D414" s="10"/>
      <c r="E414" s="164"/>
      <c r="F414" s="14"/>
      <c r="G414" s="10"/>
      <c r="H414" s="14"/>
      <c r="I414" s="14"/>
      <c r="J414" s="8"/>
      <c r="K414" s="48"/>
      <c r="L414" s="10"/>
      <c r="M414" s="14"/>
      <c r="N414" s="35"/>
      <c r="Q414" s="14"/>
      <c r="R414" s="14"/>
      <c r="S414" s="14"/>
      <c r="T414" s="14"/>
      <c r="U414" s="14"/>
      <c r="V414" s="14"/>
      <c r="W414" s="14"/>
      <c r="X414" s="14"/>
      <c r="Y414" s="14"/>
      <c r="Z414" s="14"/>
      <c r="AA414" s="14"/>
    </row>
    <row r="415" spans="1:27" ht="12.5">
      <c r="A415" s="14"/>
      <c r="B415" s="14"/>
      <c r="C415" s="14"/>
      <c r="D415" s="10"/>
      <c r="E415" s="164"/>
      <c r="F415" s="14"/>
      <c r="G415" s="10"/>
      <c r="H415" s="14"/>
      <c r="I415" s="14"/>
      <c r="J415" s="8"/>
      <c r="K415" s="48"/>
      <c r="L415" s="10"/>
      <c r="M415" s="14"/>
      <c r="N415" s="35"/>
      <c r="Q415" s="14"/>
      <c r="R415" s="14"/>
      <c r="S415" s="14"/>
      <c r="T415" s="14"/>
      <c r="U415" s="14"/>
      <c r="V415" s="14"/>
      <c r="W415" s="14"/>
      <c r="X415" s="14"/>
      <c r="Y415" s="14"/>
      <c r="Z415" s="14"/>
      <c r="AA415" s="14"/>
    </row>
    <row r="416" spans="1:27" ht="12.5">
      <c r="A416" s="14"/>
      <c r="B416" s="14"/>
      <c r="C416" s="14"/>
      <c r="D416" s="10"/>
      <c r="E416" s="164"/>
      <c r="F416" s="14"/>
      <c r="G416" s="10"/>
      <c r="H416" s="14"/>
      <c r="I416" s="14"/>
      <c r="J416" s="8"/>
      <c r="K416" s="48"/>
      <c r="L416" s="10"/>
      <c r="M416" s="14"/>
      <c r="N416" s="35"/>
      <c r="Q416" s="14"/>
      <c r="R416" s="14"/>
      <c r="S416" s="14"/>
      <c r="T416" s="14"/>
      <c r="U416" s="14"/>
      <c r="V416" s="14"/>
      <c r="W416" s="14"/>
      <c r="X416" s="14"/>
      <c r="Y416" s="14"/>
      <c r="Z416" s="14"/>
      <c r="AA416" s="14"/>
    </row>
    <row r="417" spans="1:27" ht="12.5">
      <c r="A417" s="14"/>
      <c r="B417" s="14"/>
      <c r="C417" s="14"/>
      <c r="D417" s="10"/>
      <c r="E417" s="164"/>
      <c r="F417" s="14"/>
      <c r="G417" s="10"/>
      <c r="H417" s="14"/>
      <c r="I417" s="14"/>
      <c r="J417" s="8"/>
      <c r="K417" s="48"/>
      <c r="L417" s="10"/>
      <c r="M417" s="14"/>
      <c r="N417" s="35"/>
      <c r="Q417" s="14"/>
      <c r="R417" s="14"/>
      <c r="S417" s="14"/>
      <c r="T417" s="14"/>
      <c r="U417" s="14"/>
      <c r="V417" s="14"/>
      <c r="W417" s="14"/>
      <c r="X417" s="14"/>
      <c r="Y417" s="14"/>
      <c r="Z417" s="14"/>
      <c r="AA417" s="14"/>
    </row>
    <row r="418" spans="1:27" ht="12.5">
      <c r="A418" s="14"/>
      <c r="B418" s="14"/>
      <c r="C418" s="14"/>
      <c r="D418" s="10"/>
      <c r="E418" s="164"/>
      <c r="F418" s="14"/>
      <c r="G418" s="10"/>
      <c r="H418" s="14"/>
      <c r="I418" s="14"/>
      <c r="J418" s="8"/>
      <c r="K418" s="48"/>
      <c r="L418" s="10"/>
      <c r="M418" s="14"/>
      <c r="N418" s="35"/>
      <c r="Q418" s="14"/>
      <c r="R418" s="14"/>
      <c r="S418" s="14"/>
      <c r="T418" s="14"/>
      <c r="U418" s="14"/>
      <c r="V418" s="14"/>
      <c r="W418" s="14"/>
      <c r="X418" s="14"/>
      <c r="Y418" s="14"/>
      <c r="Z418" s="14"/>
      <c r="AA418" s="14"/>
    </row>
    <row r="419" spans="1:27" ht="12.5">
      <c r="A419" s="14"/>
      <c r="B419" s="14"/>
      <c r="C419" s="14"/>
      <c r="D419" s="10"/>
      <c r="E419" s="164"/>
      <c r="F419" s="14"/>
      <c r="G419" s="10"/>
      <c r="H419" s="14"/>
      <c r="I419" s="14"/>
      <c r="J419" s="8"/>
      <c r="K419" s="48"/>
      <c r="L419" s="10"/>
      <c r="M419" s="14"/>
      <c r="N419" s="35"/>
      <c r="Q419" s="14"/>
      <c r="R419" s="14"/>
      <c r="S419" s="14"/>
      <c r="T419" s="14"/>
      <c r="U419" s="14"/>
      <c r="V419" s="14"/>
      <c r="W419" s="14"/>
      <c r="X419" s="14"/>
      <c r="Y419" s="14"/>
      <c r="Z419" s="14"/>
      <c r="AA419" s="14"/>
    </row>
    <row r="420" spans="1:27" ht="12.5">
      <c r="A420" s="14"/>
      <c r="B420" s="14"/>
      <c r="C420" s="14"/>
      <c r="D420" s="10"/>
      <c r="E420" s="164"/>
      <c r="F420" s="14"/>
      <c r="G420" s="10"/>
      <c r="H420" s="14"/>
      <c r="I420" s="14"/>
      <c r="J420" s="8"/>
      <c r="K420" s="48"/>
      <c r="L420" s="10"/>
      <c r="M420" s="14"/>
      <c r="N420" s="35"/>
      <c r="Q420" s="14"/>
      <c r="R420" s="14"/>
      <c r="S420" s="14"/>
      <c r="T420" s="14"/>
      <c r="U420" s="14"/>
      <c r="V420" s="14"/>
      <c r="W420" s="14"/>
      <c r="X420" s="14"/>
      <c r="Y420" s="14"/>
      <c r="Z420" s="14"/>
      <c r="AA420" s="14"/>
    </row>
    <row r="421" spans="1:27" ht="12.5">
      <c r="A421" s="14"/>
      <c r="B421" s="14"/>
      <c r="C421" s="14"/>
      <c r="D421" s="10"/>
      <c r="E421" s="164"/>
      <c r="F421" s="14"/>
      <c r="G421" s="10"/>
      <c r="H421" s="14"/>
      <c r="I421" s="14"/>
      <c r="J421" s="8"/>
      <c r="K421" s="48"/>
      <c r="L421" s="10"/>
      <c r="M421" s="14"/>
      <c r="N421" s="35"/>
      <c r="Q421" s="14"/>
      <c r="R421" s="14"/>
      <c r="S421" s="14"/>
      <c r="T421" s="14"/>
      <c r="U421" s="14"/>
      <c r="V421" s="14"/>
      <c r="W421" s="14"/>
      <c r="X421" s="14"/>
      <c r="Y421" s="14"/>
      <c r="Z421" s="14"/>
      <c r="AA421" s="14"/>
    </row>
    <row r="422" spans="1:27" ht="12.5">
      <c r="A422" s="14"/>
      <c r="B422" s="14"/>
      <c r="C422" s="14"/>
      <c r="D422" s="10"/>
      <c r="E422" s="164"/>
      <c r="F422" s="14"/>
      <c r="G422" s="10"/>
      <c r="H422" s="14"/>
      <c r="I422" s="14"/>
      <c r="J422" s="8"/>
      <c r="K422" s="48"/>
      <c r="L422" s="10"/>
      <c r="M422" s="14"/>
      <c r="N422" s="35"/>
      <c r="Q422" s="14"/>
      <c r="R422" s="14"/>
      <c r="S422" s="14"/>
      <c r="T422" s="14"/>
      <c r="U422" s="14"/>
      <c r="V422" s="14"/>
      <c r="W422" s="14"/>
      <c r="X422" s="14"/>
      <c r="Y422" s="14"/>
      <c r="Z422" s="14"/>
      <c r="AA422" s="14"/>
    </row>
    <row r="423" spans="1:27" ht="12.5">
      <c r="A423" s="14"/>
      <c r="B423" s="14"/>
      <c r="C423" s="14"/>
      <c r="D423" s="10"/>
      <c r="E423" s="164"/>
      <c r="F423" s="14"/>
      <c r="G423" s="10"/>
      <c r="H423" s="14"/>
      <c r="I423" s="14"/>
      <c r="J423" s="8"/>
      <c r="K423" s="48"/>
      <c r="L423" s="10"/>
      <c r="M423" s="14"/>
      <c r="N423" s="35"/>
      <c r="Q423" s="14"/>
      <c r="R423" s="14"/>
      <c r="S423" s="14"/>
      <c r="T423" s="14"/>
      <c r="U423" s="14"/>
      <c r="V423" s="14"/>
      <c r="W423" s="14"/>
      <c r="X423" s="14"/>
      <c r="Y423" s="14"/>
      <c r="Z423" s="14"/>
      <c r="AA423" s="14"/>
    </row>
    <row r="424" spans="1:27" ht="12.5">
      <c r="A424" s="14"/>
      <c r="B424" s="14"/>
      <c r="C424" s="14"/>
      <c r="D424" s="10"/>
      <c r="E424" s="164"/>
      <c r="F424" s="14"/>
      <c r="G424" s="10"/>
      <c r="H424" s="14"/>
      <c r="I424" s="14"/>
      <c r="J424" s="8"/>
      <c r="K424" s="48"/>
      <c r="L424" s="10"/>
      <c r="M424" s="14"/>
      <c r="N424" s="35"/>
      <c r="Q424" s="14"/>
      <c r="R424" s="14"/>
      <c r="S424" s="14"/>
      <c r="T424" s="14"/>
      <c r="U424" s="14"/>
      <c r="V424" s="14"/>
      <c r="W424" s="14"/>
      <c r="X424" s="14"/>
      <c r="Y424" s="14"/>
      <c r="Z424" s="14"/>
      <c r="AA424" s="14"/>
    </row>
    <row r="425" spans="1:27" ht="12.5">
      <c r="A425" s="14"/>
      <c r="B425" s="14"/>
      <c r="C425" s="14"/>
      <c r="D425" s="10"/>
      <c r="E425" s="164"/>
      <c r="F425" s="14"/>
      <c r="G425" s="10"/>
      <c r="H425" s="14"/>
      <c r="I425" s="14"/>
      <c r="J425" s="8"/>
      <c r="K425" s="48"/>
      <c r="L425" s="10"/>
      <c r="M425" s="14"/>
      <c r="N425" s="35"/>
      <c r="Q425" s="14"/>
      <c r="R425" s="14"/>
      <c r="S425" s="14"/>
      <c r="T425" s="14"/>
      <c r="U425" s="14"/>
      <c r="V425" s="14"/>
      <c r="W425" s="14"/>
      <c r="X425" s="14"/>
      <c r="Y425" s="14"/>
      <c r="Z425" s="14"/>
      <c r="AA425" s="14"/>
    </row>
    <row r="426" spans="1:27" ht="12.5">
      <c r="A426" s="14"/>
      <c r="B426" s="14"/>
      <c r="C426" s="14"/>
      <c r="D426" s="10"/>
      <c r="E426" s="164"/>
      <c r="F426" s="14"/>
      <c r="G426" s="10"/>
      <c r="H426" s="14"/>
      <c r="I426" s="14"/>
      <c r="J426" s="8"/>
      <c r="K426" s="48"/>
      <c r="L426" s="10"/>
      <c r="M426" s="14"/>
      <c r="N426" s="35"/>
      <c r="Q426" s="14"/>
      <c r="R426" s="14"/>
      <c r="S426" s="14"/>
      <c r="T426" s="14"/>
      <c r="U426" s="14"/>
      <c r="V426" s="14"/>
      <c r="W426" s="14"/>
      <c r="X426" s="14"/>
      <c r="Y426" s="14"/>
      <c r="Z426" s="14"/>
      <c r="AA426" s="14"/>
    </row>
    <row r="427" spans="1:27" ht="12.5">
      <c r="A427" s="14"/>
      <c r="B427" s="14"/>
      <c r="C427" s="14"/>
      <c r="D427" s="10"/>
      <c r="E427" s="164"/>
      <c r="F427" s="14"/>
      <c r="G427" s="10"/>
      <c r="H427" s="14"/>
      <c r="I427" s="14"/>
      <c r="J427" s="8"/>
      <c r="K427" s="48"/>
      <c r="L427" s="10"/>
      <c r="M427" s="14"/>
      <c r="N427" s="35"/>
      <c r="Q427" s="14"/>
      <c r="R427" s="14"/>
      <c r="S427" s="14"/>
      <c r="T427" s="14"/>
      <c r="U427" s="14"/>
      <c r="V427" s="14"/>
      <c r="W427" s="14"/>
      <c r="X427" s="14"/>
      <c r="Y427" s="14"/>
      <c r="Z427" s="14"/>
      <c r="AA427" s="14"/>
    </row>
    <row r="428" spans="1:27" ht="12.5">
      <c r="A428" s="14"/>
      <c r="B428" s="14"/>
      <c r="C428" s="14"/>
      <c r="D428" s="10"/>
      <c r="E428" s="164"/>
      <c r="F428" s="14"/>
      <c r="G428" s="10"/>
      <c r="H428" s="14"/>
      <c r="I428" s="14"/>
      <c r="J428" s="8"/>
      <c r="K428" s="48"/>
      <c r="L428" s="10"/>
      <c r="M428" s="14"/>
      <c r="N428" s="35"/>
      <c r="Q428" s="14"/>
      <c r="R428" s="14"/>
      <c r="S428" s="14"/>
      <c r="T428" s="14"/>
      <c r="U428" s="14"/>
      <c r="V428" s="14"/>
      <c r="W428" s="14"/>
      <c r="X428" s="14"/>
      <c r="Y428" s="14"/>
      <c r="Z428" s="14"/>
      <c r="AA428" s="14"/>
    </row>
    <row r="429" spans="1:27" ht="12.5">
      <c r="A429" s="14"/>
      <c r="B429" s="14"/>
      <c r="C429" s="14"/>
      <c r="D429" s="10"/>
      <c r="E429" s="164"/>
      <c r="F429" s="14"/>
      <c r="G429" s="10"/>
      <c r="H429" s="14"/>
      <c r="I429" s="14"/>
      <c r="J429" s="8"/>
      <c r="K429" s="48"/>
      <c r="L429" s="10"/>
      <c r="M429" s="14"/>
      <c r="N429" s="35"/>
      <c r="Q429" s="14"/>
      <c r="R429" s="14"/>
      <c r="S429" s="14"/>
      <c r="T429" s="14"/>
      <c r="U429" s="14"/>
      <c r="V429" s="14"/>
      <c r="W429" s="14"/>
      <c r="X429" s="14"/>
      <c r="Y429" s="14"/>
      <c r="Z429" s="14"/>
      <c r="AA429" s="14"/>
    </row>
    <row r="430" spans="1:27" ht="12.5">
      <c r="A430" s="14"/>
      <c r="B430" s="14"/>
      <c r="C430" s="14"/>
      <c r="D430" s="10"/>
      <c r="E430" s="164"/>
      <c r="F430" s="14"/>
      <c r="G430" s="10"/>
      <c r="H430" s="14"/>
      <c r="I430" s="14"/>
      <c r="J430" s="8"/>
      <c r="K430" s="48"/>
      <c r="L430" s="10"/>
      <c r="M430" s="14"/>
      <c r="N430" s="35"/>
      <c r="Q430" s="14"/>
      <c r="R430" s="14"/>
      <c r="S430" s="14"/>
      <c r="T430" s="14"/>
      <c r="U430" s="14"/>
      <c r="V430" s="14"/>
      <c r="W430" s="14"/>
      <c r="X430" s="14"/>
      <c r="Y430" s="14"/>
      <c r="Z430" s="14"/>
      <c r="AA430" s="14"/>
    </row>
    <row r="431" spans="1:27" ht="12.5">
      <c r="A431" s="14"/>
      <c r="B431" s="14"/>
      <c r="C431" s="14"/>
      <c r="D431" s="10"/>
      <c r="E431" s="164"/>
      <c r="F431" s="14"/>
      <c r="G431" s="10"/>
      <c r="H431" s="14"/>
      <c r="I431" s="14"/>
      <c r="J431" s="8"/>
      <c r="K431" s="48"/>
      <c r="L431" s="10"/>
      <c r="M431" s="14"/>
      <c r="N431" s="35"/>
      <c r="Q431" s="14"/>
      <c r="R431" s="14"/>
      <c r="S431" s="14"/>
      <c r="T431" s="14"/>
      <c r="U431" s="14"/>
      <c r="V431" s="14"/>
      <c r="W431" s="14"/>
      <c r="X431" s="14"/>
      <c r="Y431" s="14"/>
      <c r="Z431" s="14"/>
      <c r="AA431" s="14"/>
    </row>
    <row r="432" spans="1:27" ht="12.5">
      <c r="A432" s="14"/>
      <c r="B432" s="14"/>
      <c r="C432" s="14"/>
      <c r="D432" s="10"/>
      <c r="E432" s="164"/>
      <c r="F432" s="14"/>
      <c r="G432" s="10"/>
      <c r="H432" s="14"/>
      <c r="I432" s="14"/>
      <c r="J432" s="8"/>
      <c r="K432" s="48"/>
      <c r="L432" s="10"/>
      <c r="M432" s="14"/>
      <c r="N432" s="35"/>
      <c r="Q432" s="14"/>
      <c r="R432" s="14"/>
      <c r="S432" s="14"/>
      <c r="T432" s="14"/>
      <c r="U432" s="14"/>
      <c r="V432" s="14"/>
      <c r="W432" s="14"/>
      <c r="X432" s="14"/>
      <c r="Y432" s="14"/>
      <c r="Z432" s="14"/>
      <c r="AA432" s="14"/>
    </row>
    <row r="433" spans="1:27" ht="12.5">
      <c r="A433" s="14"/>
      <c r="B433" s="14"/>
      <c r="C433" s="14"/>
      <c r="D433" s="10"/>
      <c r="E433" s="164"/>
      <c r="F433" s="14"/>
      <c r="G433" s="10"/>
      <c r="H433" s="14"/>
      <c r="I433" s="14"/>
      <c r="J433" s="8"/>
      <c r="K433" s="48"/>
      <c r="L433" s="10"/>
      <c r="M433" s="14"/>
      <c r="N433" s="35"/>
      <c r="Q433" s="14"/>
      <c r="R433" s="14"/>
      <c r="S433" s="14"/>
      <c r="T433" s="14"/>
      <c r="U433" s="14"/>
      <c r="V433" s="14"/>
      <c r="W433" s="14"/>
      <c r="X433" s="14"/>
      <c r="Y433" s="14"/>
      <c r="Z433" s="14"/>
      <c r="AA433" s="14"/>
    </row>
    <row r="434" spans="1:27" ht="12.5">
      <c r="A434" s="14"/>
      <c r="B434" s="14"/>
      <c r="C434" s="14"/>
      <c r="D434" s="10"/>
      <c r="E434" s="164"/>
      <c r="F434" s="14"/>
      <c r="G434" s="10"/>
      <c r="H434" s="14"/>
      <c r="I434" s="14"/>
      <c r="J434" s="8"/>
      <c r="K434" s="48"/>
      <c r="L434" s="10"/>
      <c r="M434" s="14"/>
      <c r="N434" s="35"/>
      <c r="Q434" s="14"/>
      <c r="R434" s="14"/>
      <c r="S434" s="14"/>
      <c r="T434" s="14"/>
      <c r="U434" s="14"/>
      <c r="V434" s="14"/>
      <c r="W434" s="14"/>
      <c r="X434" s="14"/>
      <c r="Y434" s="14"/>
      <c r="Z434" s="14"/>
      <c r="AA434" s="14"/>
    </row>
    <row r="435" spans="1:27" ht="12.5">
      <c r="A435" s="14"/>
      <c r="B435" s="14"/>
      <c r="C435" s="14"/>
      <c r="D435" s="10"/>
      <c r="E435" s="164"/>
      <c r="F435" s="14"/>
      <c r="G435" s="10"/>
      <c r="H435" s="14"/>
      <c r="I435" s="14"/>
      <c r="J435" s="8"/>
      <c r="K435" s="48"/>
      <c r="L435" s="10"/>
      <c r="M435" s="14"/>
      <c r="N435" s="35"/>
      <c r="Q435" s="14"/>
      <c r="R435" s="14"/>
      <c r="S435" s="14"/>
      <c r="T435" s="14"/>
      <c r="U435" s="14"/>
      <c r="V435" s="14"/>
      <c r="W435" s="14"/>
      <c r="X435" s="14"/>
      <c r="Y435" s="14"/>
      <c r="Z435" s="14"/>
      <c r="AA435" s="14"/>
    </row>
    <row r="436" spans="1:27" ht="12.5">
      <c r="A436" s="14"/>
      <c r="B436" s="14"/>
      <c r="C436" s="14"/>
      <c r="D436" s="10"/>
      <c r="E436" s="164"/>
      <c r="F436" s="14"/>
      <c r="G436" s="10"/>
      <c r="H436" s="14"/>
      <c r="I436" s="14"/>
      <c r="J436" s="8"/>
      <c r="K436" s="48"/>
      <c r="L436" s="10"/>
      <c r="M436" s="14"/>
      <c r="N436" s="35"/>
      <c r="Q436" s="14"/>
      <c r="R436" s="14"/>
      <c r="S436" s="14"/>
      <c r="T436" s="14"/>
      <c r="U436" s="14"/>
      <c r="V436" s="14"/>
      <c r="W436" s="14"/>
      <c r="X436" s="14"/>
      <c r="Y436" s="14"/>
      <c r="Z436" s="14"/>
      <c r="AA436" s="14"/>
    </row>
    <row r="437" spans="1:27" ht="12.5">
      <c r="A437" s="14"/>
      <c r="B437" s="14"/>
      <c r="C437" s="14"/>
      <c r="D437" s="10"/>
      <c r="E437" s="164"/>
      <c r="F437" s="14"/>
      <c r="G437" s="10"/>
      <c r="H437" s="14"/>
      <c r="I437" s="14"/>
      <c r="J437" s="8"/>
      <c r="K437" s="48"/>
      <c r="L437" s="10"/>
      <c r="M437" s="14"/>
      <c r="N437" s="35"/>
      <c r="Q437" s="14"/>
      <c r="R437" s="14"/>
      <c r="S437" s="14"/>
      <c r="T437" s="14"/>
      <c r="U437" s="14"/>
      <c r="V437" s="14"/>
      <c r="W437" s="14"/>
      <c r="X437" s="14"/>
      <c r="Y437" s="14"/>
      <c r="Z437" s="14"/>
      <c r="AA437" s="14"/>
    </row>
    <row r="438" spans="1:27" ht="12.5">
      <c r="A438" s="14"/>
      <c r="B438" s="14"/>
      <c r="C438" s="14"/>
      <c r="D438" s="10"/>
      <c r="E438" s="164"/>
      <c r="F438" s="14"/>
      <c r="G438" s="10"/>
      <c r="H438" s="14"/>
      <c r="I438" s="14"/>
      <c r="J438" s="8"/>
      <c r="K438" s="48"/>
      <c r="L438" s="10"/>
      <c r="M438" s="14"/>
      <c r="N438" s="35"/>
      <c r="Q438" s="14"/>
      <c r="R438" s="14"/>
      <c r="S438" s="14"/>
      <c r="T438" s="14"/>
      <c r="U438" s="14"/>
      <c r="V438" s="14"/>
      <c r="W438" s="14"/>
      <c r="X438" s="14"/>
      <c r="Y438" s="14"/>
      <c r="Z438" s="14"/>
      <c r="AA438" s="14"/>
    </row>
    <row r="439" spans="1:27" ht="12.5">
      <c r="A439" s="14"/>
      <c r="B439" s="14"/>
      <c r="C439" s="14"/>
      <c r="D439" s="10"/>
      <c r="E439" s="164"/>
      <c r="F439" s="14"/>
      <c r="G439" s="10"/>
      <c r="H439" s="14"/>
      <c r="I439" s="14"/>
      <c r="J439" s="8"/>
      <c r="K439" s="48"/>
      <c r="L439" s="10"/>
      <c r="M439" s="14"/>
      <c r="N439" s="35"/>
      <c r="Q439" s="14"/>
      <c r="R439" s="14"/>
      <c r="S439" s="14"/>
      <c r="T439" s="14"/>
      <c r="U439" s="14"/>
      <c r="V439" s="14"/>
      <c r="W439" s="14"/>
      <c r="X439" s="14"/>
      <c r="Y439" s="14"/>
      <c r="Z439" s="14"/>
      <c r="AA439" s="14"/>
    </row>
    <row r="440" spans="1:27" ht="12.5">
      <c r="A440" s="14"/>
      <c r="B440" s="14"/>
      <c r="C440" s="14"/>
      <c r="D440" s="10"/>
      <c r="E440" s="164"/>
      <c r="F440" s="14"/>
      <c r="G440" s="10"/>
      <c r="H440" s="14"/>
      <c r="I440" s="14"/>
      <c r="J440" s="8"/>
      <c r="K440" s="48"/>
      <c r="L440" s="10"/>
      <c r="M440" s="14"/>
      <c r="N440" s="35"/>
      <c r="Q440" s="14"/>
      <c r="R440" s="14"/>
      <c r="S440" s="14"/>
      <c r="T440" s="14"/>
      <c r="U440" s="14"/>
      <c r="V440" s="14"/>
      <c r="W440" s="14"/>
      <c r="X440" s="14"/>
      <c r="Y440" s="14"/>
      <c r="Z440" s="14"/>
      <c r="AA440" s="14"/>
    </row>
    <row r="441" spans="1:27" ht="12.5">
      <c r="A441" s="14"/>
      <c r="B441" s="14"/>
      <c r="C441" s="14"/>
      <c r="D441" s="10"/>
      <c r="E441" s="164"/>
      <c r="F441" s="14"/>
      <c r="G441" s="10"/>
      <c r="H441" s="14"/>
      <c r="I441" s="14"/>
      <c r="J441" s="8"/>
      <c r="K441" s="48"/>
      <c r="L441" s="10"/>
      <c r="M441" s="14"/>
      <c r="N441" s="35"/>
      <c r="Q441" s="14"/>
      <c r="R441" s="14"/>
      <c r="S441" s="14"/>
      <c r="T441" s="14"/>
      <c r="U441" s="14"/>
      <c r="V441" s="14"/>
      <c r="W441" s="14"/>
      <c r="X441" s="14"/>
      <c r="Y441" s="14"/>
      <c r="Z441" s="14"/>
      <c r="AA441" s="14"/>
    </row>
    <row r="442" spans="1:27" ht="12.5">
      <c r="A442" s="14"/>
      <c r="B442" s="14"/>
      <c r="C442" s="14"/>
      <c r="D442" s="10"/>
      <c r="E442" s="164"/>
      <c r="F442" s="14"/>
      <c r="G442" s="10"/>
      <c r="H442" s="14"/>
      <c r="I442" s="14"/>
      <c r="J442" s="8"/>
      <c r="K442" s="48"/>
      <c r="L442" s="10"/>
      <c r="M442" s="14"/>
      <c r="N442" s="35"/>
      <c r="Q442" s="14"/>
      <c r="R442" s="14"/>
      <c r="S442" s="14"/>
      <c r="T442" s="14"/>
      <c r="U442" s="14"/>
      <c r="V442" s="14"/>
      <c r="W442" s="14"/>
      <c r="X442" s="14"/>
      <c r="Y442" s="14"/>
      <c r="Z442" s="14"/>
      <c r="AA442" s="14"/>
    </row>
    <row r="443" spans="1:27" ht="12.5">
      <c r="A443" s="14"/>
      <c r="B443" s="14"/>
      <c r="C443" s="14"/>
      <c r="D443" s="10"/>
      <c r="E443" s="164"/>
      <c r="F443" s="14"/>
      <c r="G443" s="10"/>
      <c r="H443" s="14"/>
      <c r="I443" s="14"/>
      <c r="J443" s="8"/>
      <c r="K443" s="48"/>
      <c r="L443" s="10"/>
      <c r="M443" s="14"/>
      <c r="N443" s="35"/>
      <c r="Q443" s="14"/>
      <c r="R443" s="14"/>
      <c r="S443" s="14"/>
      <c r="T443" s="14"/>
      <c r="U443" s="14"/>
      <c r="V443" s="14"/>
      <c r="W443" s="14"/>
      <c r="X443" s="14"/>
      <c r="Y443" s="14"/>
      <c r="Z443" s="14"/>
      <c r="AA443" s="14"/>
    </row>
    <row r="444" spans="1:27" ht="12.5">
      <c r="A444" s="14"/>
      <c r="B444" s="14"/>
      <c r="C444" s="14"/>
      <c r="D444" s="10"/>
      <c r="E444" s="164"/>
      <c r="F444" s="14"/>
      <c r="G444" s="10"/>
      <c r="H444" s="14"/>
      <c r="I444" s="14"/>
      <c r="J444" s="8"/>
      <c r="K444" s="48"/>
      <c r="L444" s="10"/>
      <c r="M444" s="14"/>
      <c r="N444" s="35"/>
      <c r="Q444" s="14"/>
      <c r="R444" s="14"/>
      <c r="S444" s="14"/>
      <c r="T444" s="14"/>
      <c r="U444" s="14"/>
      <c r="V444" s="14"/>
      <c r="W444" s="14"/>
      <c r="X444" s="14"/>
      <c r="Y444" s="14"/>
      <c r="Z444" s="14"/>
      <c r="AA444" s="14"/>
    </row>
    <row r="445" spans="1:27" ht="12.5">
      <c r="A445" s="14"/>
      <c r="B445" s="14"/>
      <c r="C445" s="14"/>
      <c r="D445" s="10"/>
      <c r="E445" s="164"/>
      <c r="F445" s="14"/>
      <c r="G445" s="10"/>
      <c r="H445" s="14"/>
      <c r="I445" s="14"/>
      <c r="J445" s="8"/>
      <c r="K445" s="48"/>
      <c r="L445" s="10"/>
      <c r="M445" s="14"/>
      <c r="N445" s="35"/>
      <c r="Q445" s="14"/>
      <c r="R445" s="14"/>
      <c r="S445" s="14"/>
      <c r="T445" s="14"/>
      <c r="U445" s="14"/>
      <c r="V445" s="14"/>
      <c r="W445" s="14"/>
      <c r="X445" s="14"/>
      <c r="Y445" s="14"/>
      <c r="Z445" s="14"/>
      <c r="AA445" s="14"/>
    </row>
    <row r="446" spans="1:27" ht="12.5">
      <c r="A446" s="14"/>
      <c r="B446" s="14"/>
      <c r="C446" s="14"/>
      <c r="D446" s="10"/>
      <c r="E446" s="164"/>
      <c r="F446" s="14"/>
      <c r="G446" s="10"/>
      <c r="H446" s="14"/>
      <c r="I446" s="14"/>
      <c r="J446" s="8"/>
      <c r="K446" s="48"/>
      <c r="L446" s="10"/>
      <c r="M446" s="14"/>
      <c r="N446" s="35"/>
      <c r="Q446" s="14"/>
      <c r="R446" s="14"/>
      <c r="S446" s="14"/>
      <c r="T446" s="14"/>
      <c r="U446" s="14"/>
      <c r="V446" s="14"/>
      <c r="W446" s="14"/>
      <c r="X446" s="14"/>
      <c r="Y446" s="14"/>
      <c r="Z446" s="14"/>
      <c r="AA446" s="14"/>
    </row>
    <row r="447" spans="1:27" ht="12.5">
      <c r="A447" s="14"/>
      <c r="B447" s="14"/>
      <c r="C447" s="14"/>
      <c r="D447" s="10"/>
      <c r="E447" s="164"/>
      <c r="F447" s="14"/>
      <c r="G447" s="10"/>
      <c r="H447" s="14"/>
      <c r="I447" s="14"/>
      <c r="J447" s="8"/>
      <c r="K447" s="48"/>
      <c r="L447" s="10"/>
      <c r="M447" s="14"/>
      <c r="N447" s="35"/>
      <c r="Q447" s="14"/>
      <c r="R447" s="14"/>
      <c r="S447" s="14"/>
      <c r="T447" s="14"/>
      <c r="U447" s="14"/>
      <c r="V447" s="14"/>
      <c r="W447" s="14"/>
      <c r="X447" s="14"/>
      <c r="Y447" s="14"/>
      <c r="Z447" s="14"/>
      <c r="AA447" s="14"/>
    </row>
    <row r="448" spans="1:27" ht="12.5">
      <c r="A448" s="14"/>
      <c r="B448" s="14"/>
      <c r="C448" s="14"/>
      <c r="D448" s="10"/>
      <c r="E448" s="164"/>
      <c r="F448" s="14"/>
      <c r="G448" s="10"/>
      <c r="H448" s="14"/>
      <c r="I448" s="14"/>
      <c r="J448" s="8"/>
      <c r="K448" s="48"/>
      <c r="L448" s="10"/>
      <c r="M448" s="14"/>
      <c r="N448" s="35"/>
      <c r="Q448" s="14"/>
      <c r="R448" s="14"/>
      <c r="S448" s="14"/>
      <c r="T448" s="14"/>
      <c r="U448" s="14"/>
      <c r="V448" s="14"/>
      <c r="W448" s="14"/>
      <c r="X448" s="14"/>
      <c r="Y448" s="14"/>
      <c r="Z448" s="14"/>
      <c r="AA448" s="14"/>
    </row>
    <row r="449" spans="1:27" ht="12.5">
      <c r="A449" s="14"/>
      <c r="B449" s="14"/>
      <c r="C449" s="14"/>
      <c r="D449" s="10"/>
      <c r="E449" s="164"/>
      <c r="F449" s="14"/>
      <c r="G449" s="10"/>
      <c r="H449" s="14"/>
      <c r="I449" s="14"/>
      <c r="J449" s="8"/>
      <c r="K449" s="48"/>
      <c r="L449" s="10"/>
      <c r="M449" s="14"/>
      <c r="N449" s="35"/>
      <c r="Q449" s="14"/>
      <c r="R449" s="14"/>
      <c r="S449" s="14"/>
      <c r="T449" s="14"/>
      <c r="U449" s="14"/>
      <c r="V449" s="14"/>
      <c r="W449" s="14"/>
      <c r="X449" s="14"/>
      <c r="Y449" s="14"/>
      <c r="Z449" s="14"/>
      <c r="AA449" s="14"/>
    </row>
    <row r="450" spans="1:27" ht="12.5">
      <c r="A450" s="14"/>
      <c r="B450" s="14"/>
      <c r="C450" s="14"/>
      <c r="D450" s="10"/>
      <c r="E450" s="164"/>
      <c r="F450" s="14"/>
      <c r="G450" s="10"/>
      <c r="H450" s="14"/>
      <c r="I450" s="14"/>
      <c r="J450" s="8"/>
      <c r="K450" s="48"/>
      <c r="L450" s="10"/>
      <c r="M450" s="14"/>
      <c r="N450" s="35"/>
      <c r="Q450" s="14"/>
      <c r="R450" s="14"/>
      <c r="S450" s="14"/>
      <c r="T450" s="14"/>
      <c r="U450" s="14"/>
      <c r="V450" s="14"/>
      <c r="W450" s="14"/>
      <c r="X450" s="14"/>
      <c r="Y450" s="14"/>
      <c r="Z450" s="14"/>
      <c r="AA450" s="14"/>
    </row>
    <row r="451" spans="1:27" ht="12.5">
      <c r="A451" s="14"/>
      <c r="B451" s="14"/>
      <c r="C451" s="14"/>
      <c r="D451" s="10"/>
      <c r="E451" s="164"/>
      <c r="F451" s="14"/>
      <c r="G451" s="10"/>
      <c r="H451" s="14"/>
      <c r="I451" s="14"/>
      <c r="J451" s="8"/>
      <c r="K451" s="48"/>
      <c r="L451" s="10"/>
      <c r="M451" s="14"/>
      <c r="N451" s="35"/>
      <c r="Q451" s="14"/>
      <c r="R451" s="14"/>
      <c r="S451" s="14"/>
      <c r="T451" s="14"/>
      <c r="U451" s="14"/>
      <c r="V451" s="14"/>
      <c r="W451" s="14"/>
      <c r="X451" s="14"/>
      <c r="Y451" s="14"/>
      <c r="Z451" s="14"/>
      <c r="AA451" s="14"/>
    </row>
    <row r="452" spans="1:27" ht="12.5">
      <c r="A452" s="14"/>
      <c r="B452" s="14"/>
      <c r="C452" s="14"/>
      <c r="D452" s="10"/>
      <c r="E452" s="164"/>
      <c r="F452" s="14"/>
      <c r="G452" s="10"/>
      <c r="H452" s="14"/>
      <c r="I452" s="14"/>
      <c r="J452" s="8"/>
      <c r="K452" s="48"/>
      <c r="L452" s="10"/>
      <c r="M452" s="14"/>
      <c r="N452" s="35"/>
      <c r="Q452" s="14"/>
      <c r="R452" s="14"/>
      <c r="S452" s="14"/>
      <c r="T452" s="14"/>
      <c r="U452" s="14"/>
      <c r="V452" s="14"/>
      <c r="W452" s="14"/>
      <c r="X452" s="14"/>
      <c r="Y452" s="14"/>
      <c r="Z452" s="14"/>
      <c r="AA452" s="14"/>
    </row>
    <row r="453" spans="1:27" ht="12.5">
      <c r="A453" s="14"/>
      <c r="B453" s="14"/>
      <c r="C453" s="14"/>
      <c r="D453" s="10"/>
      <c r="E453" s="164"/>
      <c r="F453" s="14"/>
      <c r="G453" s="10"/>
      <c r="H453" s="14"/>
      <c r="I453" s="14"/>
      <c r="J453" s="8"/>
      <c r="K453" s="48"/>
      <c r="L453" s="10"/>
      <c r="M453" s="14"/>
      <c r="N453" s="35"/>
      <c r="Q453" s="14"/>
      <c r="R453" s="14"/>
      <c r="S453" s="14"/>
      <c r="T453" s="14"/>
      <c r="U453" s="14"/>
      <c r="V453" s="14"/>
      <c r="W453" s="14"/>
      <c r="X453" s="14"/>
      <c r="Y453" s="14"/>
      <c r="Z453" s="14"/>
      <c r="AA453" s="14"/>
    </row>
    <row r="454" spans="1:27" ht="12.5">
      <c r="A454" s="14"/>
      <c r="B454" s="14"/>
      <c r="C454" s="14"/>
      <c r="D454" s="10"/>
      <c r="E454" s="164"/>
      <c r="F454" s="14"/>
      <c r="G454" s="10"/>
      <c r="H454" s="14"/>
      <c r="I454" s="14"/>
      <c r="J454" s="8"/>
      <c r="K454" s="48"/>
      <c r="L454" s="10"/>
      <c r="M454" s="14"/>
      <c r="N454" s="35"/>
      <c r="Q454" s="14"/>
      <c r="R454" s="14"/>
      <c r="S454" s="14"/>
      <c r="T454" s="14"/>
      <c r="U454" s="14"/>
      <c r="V454" s="14"/>
      <c r="W454" s="14"/>
      <c r="X454" s="14"/>
      <c r="Y454" s="14"/>
      <c r="Z454" s="14"/>
      <c r="AA454" s="14"/>
    </row>
    <row r="455" spans="1:27" ht="12.5">
      <c r="A455" s="14"/>
      <c r="B455" s="14"/>
      <c r="C455" s="14"/>
      <c r="D455" s="10"/>
      <c r="E455" s="164"/>
      <c r="F455" s="14"/>
      <c r="G455" s="10"/>
      <c r="H455" s="14"/>
      <c r="I455" s="14"/>
      <c r="J455" s="8"/>
      <c r="K455" s="48"/>
      <c r="L455" s="10"/>
      <c r="M455" s="14"/>
      <c r="N455" s="35"/>
      <c r="Q455" s="14"/>
      <c r="R455" s="14"/>
      <c r="S455" s="14"/>
      <c r="T455" s="14"/>
      <c r="U455" s="14"/>
      <c r="V455" s="14"/>
      <c r="W455" s="14"/>
      <c r="X455" s="14"/>
      <c r="Y455" s="14"/>
      <c r="Z455" s="14"/>
      <c r="AA455" s="14"/>
    </row>
    <row r="456" spans="1:27" ht="12.5">
      <c r="A456" s="14"/>
      <c r="B456" s="14"/>
      <c r="C456" s="14"/>
      <c r="D456" s="10"/>
      <c r="E456" s="164"/>
      <c r="F456" s="14"/>
      <c r="G456" s="10"/>
      <c r="H456" s="14"/>
      <c r="I456" s="14"/>
      <c r="J456" s="8"/>
      <c r="K456" s="48"/>
      <c r="L456" s="10"/>
      <c r="M456" s="14"/>
      <c r="N456" s="35"/>
      <c r="Q456" s="14"/>
      <c r="R456" s="14"/>
      <c r="S456" s="14"/>
      <c r="T456" s="14"/>
      <c r="U456" s="14"/>
      <c r="V456" s="14"/>
      <c r="W456" s="14"/>
      <c r="X456" s="14"/>
      <c r="Y456" s="14"/>
      <c r="Z456" s="14"/>
      <c r="AA456" s="14"/>
    </row>
    <row r="457" spans="1:27" ht="12.5">
      <c r="A457" s="14"/>
      <c r="B457" s="14"/>
      <c r="C457" s="14"/>
      <c r="D457" s="10"/>
      <c r="E457" s="164"/>
      <c r="F457" s="14"/>
      <c r="G457" s="10"/>
      <c r="H457" s="14"/>
      <c r="I457" s="14"/>
      <c r="J457" s="8"/>
      <c r="K457" s="48"/>
      <c r="L457" s="10"/>
      <c r="M457" s="14"/>
      <c r="N457" s="35"/>
      <c r="Q457" s="14"/>
      <c r="R457" s="14"/>
      <c r="S457" s="14"/>
      <c r="T457" s="14"/>
      <c r="U457" s="14"/>
      <c r="V457" s="14"/>
      <c r="W457" s="14"/>
      <c r="X457" s="14"/>
      <c r="Y457" s="14"/>
      <c r="Z457" s="14"/>
      <c r="AA457" s="14"/>
    </row>
    <row r="458" spans="1:27" ht="12.5">
      <c r="A458" s="14"/>
      <c r="B458" s="14"/>
      <c r="C458" s="14"/>
      <c r="D458" s="10"/>
      <c r="E458" s="164"/>
      <c r="F458" s="14"/>
      <c r="G458" s="10"/>
      <c r="H458" s="14"/>
      <c r="I458" s="14"/>
      <c r="J458" s="8"/>
      <c r="K458" s="48"/>
      <c r="L458" s="10"/>
      <c r="M458" s="14"/>
      <c r="N458" s="35"/>
      <c r="Q458" s="14"/>
      <c r="R458" s="14"/>
      <c r="S458" s="14"/>
      <c r="T458" s="14"/>
      <c r="U458" s="14"/>
      <c r="V458" s="14"/>
      <c r="W458" s="14"/>
      <c r="X458" s="14"/>
      <c r="Y458" s="14"/>
      <c r="Z458" s="14"/>
      <c r="AA458" s="14"/>
    </row>
    <row r="459" spans="1:27" ht="12.5">
      <c r="A459" s="14"/>
      <c r="B459" s="14"/>
      <c r="C459" s="14"/>
      <c r="D459" s="10"/>
      <c r="E459" s="164"/>
      <c r="F459" s="14"/>
      <c r="G459" s="10"/>
      <c r="H459" s="14"/>
      <c r="I459" s="14"/>
      <c r="J459" s="8"/>
      <c r="K459" s="48"/>
      <c r="L459" s="10"/>
      <c r="M459" s="14"/>
      <c r="N459" s="35"/>
      <c r="Q459" s="14"/>
      <c r="R459" s="14"/>
      <c r="S459" s="14"/>
      <c r="T459" s="14"/>
      <c r="U459" s="14"/>
      <c r="V459" s="14"/>
      <c r="W459" s="14"/>
      <c r="X459" s="14"/>
      <c r="Y459" s="14"/>
      <c r="Z459" s="14"/>
      <c r="AA459" s="14"/>
    </row>
    <row r="460" spans="1:27" ht="12.5">
      <c r="A460" s="14"/>
      <c r="B460" s="14"/>
      <c r="C460" s="14"/>
      <c r="D460" s="10"/>
      <c r="E460" s="164"/>
      <c r="F460" s="14"/>
      <c r="G460" s="10"/>
      <c r="H460" s="14"/>
      <c r="I460" s="14"/>
      <c r="J460" s="8"/>
      <c r="K460" s="48"/>
      <c r="L460" s="10"/>
      <c r="M460" s="14"/>
      <c r="N460" s="35"/>
      <c r="Q460" s="14"/>
      <c r="R460" s="14"/>
      <c r="S460" s="14"/>
      <c r="T460" s="14"/>
      <c r="U460" s="14"/>
      <c r="V460" s="14"/>
      <c r="W460" s="14"/>
      <c r="X460" s="14"/>
      <c r="Y460" s="14"/>
      <c r="Z460" s="14"/>
      <c r="AA460" s="14"/>
    </row>
    <row r="461" spans="1:27" ht="12.5">
      <c r="A461" s="14"/>
      <c r="B461" s="14"/>
      <c r="C461" s="14"/>
      <c r="D461" s="10"/>
      <c r="E461" s="164"/>
      <c r="F461" s="14"/>
      <c r="G461" s="10"/>
      <c r="H461" s="14"/>
      <c r="I461" s="14"/>
      <c r="J461" s="8"/>
      <c r="K461" s="48"/>
      <c r="L461" s="10"/>
      <c r="M461" s="14"/>
      <c r="N461" s="35"/>
      <c r="Q461" s="14"/>
      <c r="R461" s="14"/>
      <c r="S461" s="14"/>
      <c r="T461" s="14"/>
      <c r="U461" s="14"/>
      <c r="V461" s="14"/>
      <c r="W461" s="14"/>
      <c r="X461" s="14"/>
      <c r="Y461" s="14"/>
      <c r="Z461" s="14"/>
      <c r="AA461" s="14"/>
    </row>
    <row r="462" spans="1:27" ht="12.5">
      <c r="A462" s="14"/>
      <c r="B462" s="14"/>
      <c r="C462" s="14"/>
      <c r="D462" s="10"/>
      <c r="E462" s="164"/>
      <c r="F462" s="14"/>
      <c r="G462" s="10"/>
      <c r="H462" s="14"/>
      <c r="I462" s="14"/>
      <c r="J462" s="8"/>
      <c r="K462" s="48"/>
      <c r="L462" s="10"/>
      <c r="M462" s="14"/>
      <c r="N462" s="35"/>
      <c r="Q462" s="14"/>
      <c r="R462" s="14"/>
      <c r="S462" s="14"/>
      <c r="T462" s="14"/>
      <c r="U462" s="14"/>
      <c r="V462" s="14"/>
      <c r="W462" s="14"/>
      <c r="X462" s="14"/>
      <c r="Y462" s="14"/>
      <c r="Z462" s="14"/>
      <c r="AA462" s="14"/>
    </row>
    <row r="463" spans="1:27" ht="12.5">
      <c r="A463" s="14"/>
      <c r="B463" s="14"/>
      <c r="C463" s="14"/>
      <c r="D463" s="10"/>
      <c r="E463" s="164"/>
      <c r="F463" s="14"/>
      <c r="G463" s="10"/>
      <c r="H463" s="14"/>
      <c r="I463" s="14"/>
      <c r="J463" s="8"/>
      <c r="K463" s="48"/>
      <c r="L463" s="10"/>
      <c r="M463" s="14"/>
      <c r="N463" s="35"/>
      <c r="Q463" s="14"/>
      <c r="R463" s="14"/>
      <c r="S463" s="14"/>
      <c r="T463" s="14"/>
      <c r="U463" s="14"/>
      <c r="V463" s="14"/>
      <c r="W463" s="14"/>
      <c r="X463" s="14"/>
      <c r="Y463" s="14"/>
      <c r="Z463" s="14"/>
      <c r="AA463" s="14"/>
    </row>
    <row r="464" spans="1:27" ht="12.5">
      <c r="A464" s="14"/>
      <c r="B464" s="14"/>
      <c r="C464" s="14"/>
      <c r="D464" s="10"/>
      <c r="E464" s="164"/>
      <c r="F464" s="14"/>
      <c r="G464" s="10"/>
      <c r="H464" s="14"/>
      <c r="I464" s="14"/>
      <c r="J464" s="8"/>
      <c r="K464" s="48"/>
      <c r="L464" s="10"/>
      <c r="M464" s="14"/>
      <c r="N464" s="35"/>
      <c r="Q464" s="14"/>
      <c r="R464" s="14"/>
      <c r="S464" s="14"/>
      <c r="T464" s="14"/>
      <c r="U464" s="14"/>
      <c r="V464" s="14"/>
      <c r="W464" s="14"/>
      <c r="X464" s="14"/>
      <c r="Y464" s="14"/>
      <c r="Z464" s="14"/>
      <c r="AA464" s="14"/>
    </row>
    <row r="465" spans="1:27" ht="12.5">
      <c r="A465" s="14"/>
      <c r="B465" s="14"/>
      <c r="C465" s="14"/>
      <c r="D465" s="10"/>
      <c r="E465" s="164"/>
      <c r="F465" s="14"/>
      <c r="G465" s="10"/>
      <c r="H465" s="14"/>
      <c r="I465" s="14"/>
      <c r="J465" s="8"/>
      <c r="K465" s="48"/>
      <c r="L465" s="10"/>
      <c r="M465" s="14"/>
      <c r="N465" s="35"/>
      <c r="Q465" s="14"/>
      <c r="R465" s="14"/>
      <c r="S465" s="14"/>
      <c r="T465" s="14"/>
      <c r="U465" s="14"/>
      <c r="V465" s="14"/>
      <c r="W465" s="14"/>
      <c r="X465" s="14"/>
      <c r="Y465" s="14"/>
      <c r="Z465" s="14"/>
      <c r="AA465" s="14"/>
    </row>
    <row r="466" spans="1:27" ht="12.5">
      <c r="A466" s="14"/>
      <c r="B466" s="14"/>
      <c r="C466" s="14"/>
      <c r="D466" s="10"/>
      <c r="E466" s="164"/>
      <c r="F466" s="14"/>
      <c r="G466" s="10"/>
      <c r="H466" s="14"/>
      <c r="I466" s="14"/>
      <c r="J466" s="8"/>
      <c r="K466" s="48"/>
      <c r="L466" s="10"/>
      <c r="M466" s="14"/>
      <c r="N466" s="35"/>
      <c r="Q466" s="14"/>
      <c r="R466" s="14"/>
      <c r="S466" s="14"/>
      <c r="T466" s="14"/>
      <c r="U466" s="14"/>
      <c r="V466" s="14"/>
      <c r="W466" s="14"/>
      <c r="X466" s="14"/>
      <c r="Y466" s="14"/>
      <c r="Z466" s="14"/>
      <c r="AA466" s="14"/>
    </row>
    <row r="467" spans="1:27" ht="12.5">
      <c r="A467" s="14"/>
      <c r="B467" s="14"/>
      <c r="C467" s="14"/>
      <c r="D467" s="10"/>
      <c r="E467" s="164"/>
      <c r="F467" s="14"/>
      <c r="G467" s="10"/>
      <c r="H467" s="14"/>
      <c r="I467" s="14"/>
      <c r="J467" s="8"/>
      <c r="K467" s="48"/>
      <c r="L467" s="10"/>
      <c r="M467" s="14"/>
      <c r="N467" s="35"/>
      <c r="Q467" s="14"/>
      <c r="R467" s="14"/>
      <c r="S467" s="14"/>
      <c r="T467" s="14"/>
      <c r="U467" s="14"/>
      <c r="V467" s="14"/>
      <c r="W467" s="14"/>
      <c r="X467" s="14"/>
      <c r="Y467" s="14"/>
      <c r="Z467" s="14"/>
      <c r="AA467" s="14"/>
    </row>
    <row r="468" spans="1:27" ht="12.5">
      <c r="A468" s="14"/>
      <c r="B468" s="14"/>
      <c r="C468" s="14"/>
      <c r="D468" s="10"/>
      <c r="E468" s="164"/>
      <c r="F468" s="14"/>
      <c r="G468" s="10"/>
      <c r="H468" s="14"/>
      <c r="I468" s="14"/>
      <c r="J468" s="8"/>
      <c r="K468" s="48"/>
      <c r="L468" s="10"/>
      <c r="M468" s="14"/>
      <c r="N468" s="35"/>
      <c r="Q468" s="14"/>
      <c r="R468" s="14"/>
      <c r="S468" s="14"/>
      <c r="T468" s="14"/>
      <c r="U468" s="14"/>
      <c r="V468" s="14"/>
      <c r="W468" s="14"/>
      <c r="X468" s="14"/>
      <c r="Y468" s="14"/>
      <c r="Z468" s="14"/>
      <c r="AA468" s="14"/>
    </row>
    <row r="469" spans="1:27" ht="12.5">
      <c r="A469" s="14"/>
      <c r="B469" s="14"/>
      <c r="C469" s="14"/>
      <c r="D469" s="10"/>
      <c r="E469" s="164"/>
      <c r="F469" s="14"/>
      <c r="G469" s="10"/>
      <c r="H469" s="14"/>
      <c r="I469" s="14"/>
      <c r="J469" s="8"/>
      <c r="K469" s="48"/>
      <c r="L469" s="10"/>
      <c r="M469" s="14"/>
      <c r="N469" s="35"/>
      <c r="Q469" s="14"/>
      <c r="R469" s="14"/>
      <c r="S469" s="14"/>
      <c r="T469" s="14"/>
      <c r="U469" s="14"/>
      <c r="V469" s="14"/>
      <c r="W469" s="14"/>
      <c r="X469" s="14"/>
      <c r="Y469" s="14"/>
      <c r="Z469" s="14"/>
      <c r="AA469" s="14"/>
    </row>
    <row r="470" spans="1:27" ht="12.5">
      <c r="A470" s="14"/>
      <c r="B470" s="14"/>
      <c r="C470" s="14"/>
      <c r="D470" s="10"/>
      <c r="E470" s="164"/>
      <c r="F470" s="14"/>
      <c r="G470" s="10"/>
      <c r="H470" s="14"/>
      <c r="I470" s="14"/>
      <c r="J470" s="8"/>
      <c r="K470" s="48"/>
      <c r="L470" s="10"/>
      <c r="M470" s="14"/>
      <c r="N470" s="35"/>
      <c r="Q470" s="14"/>
      <c r="R470" s="14"/>
      <c r="S470" s="14"/>
      <c r="T470" s="14"/>
      <c r="U470" s="14"/>
      <c r="V470" s="14"/>
      <c r="W470" s="14"/>
      <c r="X470" s="14"/>
      <c r="Y470" s="14"/>
      <c r="Z470" s="14"/>
      <c r="AA470" s="14"/>
    </row>
    <row r="471" spans="1:27" ht="12.5">
      <c r="A471" s="14"/>
      <c r="B471" s="14"/>
      <c r="C471" s="14"/>
      <c r="D471" s="10"/>
      <c r="E471" s="164"/>
      <c r="F471" s="14"/>
      <c r="G471" s="10"/>
      <c r="H471" s="14"/>
      <c r="I471" s="14"/>
      <c r="J471" s="8"/>
      <c r="K471" s="48"/>
      <c r="L471" s="10"/>
      <c r="M471" s="14"/>
      <c r="N471" s="35"/>
      <c r="Q471" s="14"/>
      <c r="R471" s="14"/>
      <c r="S471" s="14"/>
      <c r="T471" s="14"/>
      <c r="U471" s="14"/>
      <c r="V471" s="14"/>
      <c r="W471" s="14"/>
      <c r="X471" s="14"/>
      <c r="Y471" s="14"/>
      <c r="Z471" s="14"/>
      <c r="AA471" s="14"/>
    </row>
    <row r="472" spans="1:27" ht="12.5">
      <c r="A472" s="14"/>
      <c r="B472" s="14"/>
      <c r="C472" s="14"/>
      <c r="D472" s="10"/>
      <c r="E472" s="164"/>
      <c r="F472" s="14"/>
      <c r="G472" s="10"/>
      <c r="H472" s="14"/>
      <c r="I472" s="14"/>
      <c r="J472" s="8"/>
      <c r="K472" s="48"/>
      <c r="L472" s="10"/>
      <c r="M472" s="14"/>
      <c r="N472" s="35"/>
      <c r="Q472" s="14"/>
      <c r="R472" s="14"/>
      <c r="S472" s="14"/>
      <c r="T472" s="14"/>
      <c r="U472" s="14"/>
      <c r="V472" s="14"/>
      <c r="W472" s="14"/>
      <c r="X472" s="14"/>
      <c r="Y472" s="14"/>
      <c r="Z472" s="14"/>
      <c r="AA472" s="14"/>
    </row>
    <row r="473" spans="1:27" ht="12.5">
      <c r="A473" s="14"/>
      <c r="B473" s="14"/>
      <c r="C473" s="14"/>
      <c r="D473" s="10"/>
      <c r="E473" s="164"/>
      <c r="F473" s="14"/>
      <c r="G473" s="10"/>
      <c r="H473" s="14"/>
      <c r="I473" s="14"/>
      <c r="J473" s="8"/>
      <c r="K473" s="48"/>
      <c r="L473" s="10"/>
      <c r="M473" s="14"/>
      <c r="N473" s="35"/>
      <c r="Q473" s="14"/>
      <c r="R473" s="14"/>
      <c r="S473" s="14"/>
      <c r="T473" s="14"/>
      <c r="U473" s="14"/>
      <c r="V473" s="14"/>
      <c r="W473" s="14"/>
      <c r="X473" s="14"/>
      <c r="Y473" s="14"/>
      <c r="Z473" s="14"/>
      <c r="AA473" s="14"/>
    </row>
    <row r="474" spans="1:27" ht="12.5">
      <c r="A474" s="14"/>
      <c r="B474" s="14"/>
      <c r="C474" s="14"/>
      <c r="D474" s="10"/>
      <c r="E474" s="164"/>
      <c r="F474" s="14"/>
      <c r="G474" s="10"/>
      <c r="H474" s="14"/>
      <c r="I474" s="14"/>
      <c r="J474" s="8"/>
      <c r="K474" s="48"/>
      <c r="L474" s="10"/>
      <c r="M474" s="14"/>
      <c r="N474" s="35"/>
      <c r="Q474" s="14"/>
      <c r="R474" s="14"/>
      <c r="S474" s="14"/>
      <c r="T474" s="14"/>
      <c r="U474" s="14"/>
      <c r="V474" s="14"/>
      <c r="W474" s="14"/>
      <c r="X474" s="14"/>
      <c r="Y474" s="14"/>
      <c r="Z474" s="14"/>
      <c r="AA474" s="14"/>
    </row>
    <row r="475" spans="1:27" ht="12.5">
      <c r="A475" s="14"/>
      <c r="B475" s="14"/>
      <c r="C475" s="14"/>
      <c r="D475" s="10"/>
      <c r="E475" s="164"/>
      <c r="F475" s="14"/>
      <c r="G475" s="10"/>
      <c r="H475" s="14"/>
      <c r="I475" s="14"/>
      <c r="J475" s="8"/>
      <c r="K475" s="48"/>
      <c r="L475" s="10"/>
      <c r="M475" s="14"/>
      <c r="N475" s="35"/>
      <c r="Q475" s="14"/>
      <c r="R475" s="14"/>
      <c r="S475" s="14"/>
      <c r="T475" s="14"/>
      <c r="U475" s="14"/>
      <c r="V475" s="14"/>
      <c r="W475" s="14"/>
      <c r="X475" s="14"/>
      <c r="Y475" s="14"/>
      <c r="Z475" s="14"/>
      <c r="AA475" s="14"/>
    </row>
    <row r="476" spans="1:27" ht="12.5">
      <c r="A476" s="14"/>
      <c r="B476" s="14"/>
      <c r="C476" s="14"/>
      <c r="D476" s="10"/>
      <c r="E476" s="164"/>
      <c r="F476" s="14"/>
      <c r="G476" s="10"/>
      <c r="H476" s="14"/>
      <c r="I476" s="14"/>
      <c r="J476" s="8"/>
      <c r="K476" s="48"/>
      <c r="L476" s="10"/>
      <c r="M476" s="14"/>
      <c r="N476" s="35"/>
      <c r="Q476" s="14"/>
      <c r="R476" s="14"/>
      <c r="S476" s="14"/>
      <c r="T476" s="14"/>
      <c r="U476" s="14"/>
      <c r="V476" s="14"/>
      <c r="W476" s="14"/>
      <c r="X476" s="14"/>
      <c r="Y476" s="14"/>
      <c r="Z476" s="14"/>
      <c r="AA476" s="14"/>
    </row>
    <row r="477" spans="1:27" ht="12.5">
      <c r="A477" s="14"/>
      <c r="B477" s="14"/>
      <c r="C477" s="14"/>
      <c r="D477" s="10"/>
      <c r="E477" s="164"/>
      <c r="F477" s="14"/>
      <c r="G477" s="10"/>
      <c r="H477" s="14"/>
      <c r="I477" s="14"/>
      <c r="J477" s="8"/>
      <c r="K477" s="48"/>
      <c r="L477" s="10"/>
      <c r="M477" s="14"/>
      <c r="N477" s="35"/>
      <c r="Q477" s="14"/>
      <c r="R477" s="14"/>
      <c r="S477" s="14"/>
      <c r="T477" s="14"/>
      <c r="U477" s="14"/>
      <c r="V477" s="14"/>
      <c r="W477" s="14"/>
      <c r="X477" s="14"/>
      <c r="Y477" s="14"/>
      <c r="Z477" s="14"/>
      <c r="AA477" s="14"/>
    </row>
    <row r="478" spans="1:27" ht="12.5">
      <c r="A478" s="14"/>
      <c r="B478" s="14"/>
      <c r="C478" s="14"/>
      <c r="D478" s="10"/>
      <c r="E478" s="164"/>
      <c r="F478" s="14"/>
      <c r="G478" s="10"/>
      <c r="H478" s="14"/>
      <c r="I478" s="14"/>
      <c r="J478" s="8"/>
      <c r="K478" s="48"/>
      <c r="L478" s="10"/>
      <c r="M478" s="14"/>
      <c r="N478" s="35"/>
      <c r="Q478" s="14"/>
      <c r="R478" s="14"/>
      <c r="S478" s="14"/>
      <c r="T478" s="14"/>
      <c r="U478" s="14"/>
      <c r="V478" s="14"/>
      <c r="W478" s="14"/>
      <c r="X478" s="14"/>
      <c r="Y478" s="14"/>
      <c r="Z478" s="14"/>
      <c r="AA478" s="14"/>
    </row>
    <row r="479" spans="1:27" ht="12.5">
      <c r="A479" s="14"/>
      <c r="B479" s="14"/>
      <c r="C479" s="14"/>
      <c r="D479" s="10"/>
      <c r="E479" s="164"/>
      <c r="F479" s="14"/>
      <c r="G479" s="10"/>
      <c r="H479" s="14"/>
      <c r="I479" s="14"/>
      <c r="J479" s="8"/>
      <c r="K479" s="48"/>
      <c r="L479" s="10"/>
      <c r="M479" s="14"/>
      <c r="N479" s="35"/>
      <c r="Q479" s="14"/>
      <c r="R479" s="14"/>
      <c r="S479" s="14"/>
      <c r="T479" s="14"/>
      <c r="U479" s="14"/>
      <c r="V479" s="14"/>
      <c r="W479" s="14"/>
      <c r="X479" s="14"/>
      <c r="Y479" s="14"/>
      <c r="Z479" s="14"/>
      <c r="AA479" s="14"/>
    </row>
    <row r="480" spans="1:27" ht="12.5">
      <c r="A480" s="14"/>
      <c r="B480" s="14"/>
      <c r="C480" s="14"/>
      <c r="D480" s="10"/>
      <c r="E480" s="164"/>
      <c r="F480" s="14"/>
      <c r="G480" s="10"/>
      <c r="H480" s="14"/>
      <c r="I480" s="14"/>
      <c r="J480" s="8"/>
      <c r="K480" s="48"/>
      <c r="L480" s="10"/>
      <c r="M480" s="14"/>
      <c r="N480" s="35"/>
      <c r="Q480" s="14"/>
      <c r="R480" s="14"/>
      <c r="S480" s="14"/>
      <c r="T480" s="14"/>
      <c r="U480" s="14"/>
      <c r="V480" s="14"/>
      <c r="W480" s="14"/>
      <c r="X480" s="14"/>
      <c r="Y480" s="14"/>
      <c r="Z480" s="14"/>
      <c r="AA480" s="14"/>
    </row>
    <row r="481" spans="1:27" ht="12.5">
      <c r="A481" s="14"/>
      <c r="B481" s="14"/>
      <c r="C481" s="14"/>
      <c r="D481" s="10"/>
      <c r="E481" s="164"/>
      <c r="F481" s="14"/>
      <c r="G481" s="10"/>
      <c r="H481" s="14"/>
      <c r="I481" s="14"/>
      <c r="J481" s="8"/>
      <c r="K481" s="48"/>
      <c r="L481" s="10"/>
      <c r="M481" s="14"/>
      <c r="N481" s="35"/>
      <c r="Q481" s="14"/>
      <c r="R481" s="14"/>
      <c r="S481" s="14"/>
      <c r="T481" s="14"/>
      <c r="U481" s="14"/>
      <c r="V481" s="14"/>
      <c r="W481" s="14"/>
      <c r="X481" s="14"/>
      <c r="Y481" s="14"/>
      <c r="Z481" s="14"/>
      <c r="AA481" s="14"/>
    </row>
    <row r="482" spans="1:27" ht="12.5">
      <c r="A482" s="14"/>
      <c r="B482" s="14"/>
      <c r="C482" s="14"/>
      <c r="D482" s="10"/>
      <c r="E482" s="164"/>
      <c r="F482" s="14"/>
      <c r="G482" s="10"/>
      <c r="H482" s="14"/>
      <c r="I482" s="14"/>
      <c r="J482" s="8"/>
      <c r="K482" s="48"/>
      <c r="L482" s="10"/>
      <c r="M482" s="14"/>
      <c r="N482" s="35"/>
      <c r="Q482" s="14"/>
      <c r="R482" s="14"/>
      <c r="S482" s="14"/>
      <c r="T482" s="14"/>
      <c r="U482" s="14"/>
      <c r="V482" s="14"/>
      <c r="W482" s="14"/>
      <c r="X482" s="14"/>
      <c r="Y482" s="14"/>
      <c r="Z482" s="14"/>
      <c r="AA482" s="14"/>
    </row>
    <row r="483" spans="1:27" ht="12.5">
      <c r="A483" s="14"/>
      <c r="B483" s="14"/>
      <c r="C483" s="14"/>
      <c r="D483" s="10"/>
      <c r="E483" s="164"/>
      <c r="F483" s="14"/>
      <c r="G483" s="10"/>
      <c r="H483" s="14"/>
      <c r="I483" s="14"/>
      <c r="J483" s="8"/>
      <c r="K483" s="48"/>
      <c r="L483" s="10"/>
      <c r="M483" s="14"/>
      <c r="N483" s="35"/>
      <c r="Q483" s="14"/>
      <c r="R483" s="14"/>
      <c r="S483" s="14"/>
      <c r="T483" s="14"/>
      <c r="U483" s="14"/>
      <c r="V483" s="14"/>
      <c r="W483" s="14"/>
      <c r="X483" s="14"/>
      <c r="Y483" s="14"/>
      <c r="Z483" s="14"/>
      <c r="AA483" s="14"/>
    </row>
    <row r="484" spans="1:27" ht="12.5">
      <c r="A484" s="14"/>
      <c r="B484" s="14"/>
      <c r="C484" s="14"/>
      <c r="D484" s="10"/>
      <c r="E484" s="164"/>
      <c r="F484" s="14"/>
      <c r="G484" s="10"/>
      <c r="H484" s="14"/>
      <c r="I484" s="14"/>
      <c r="J484" s="8"/>
      <c r="K484" s="48"/>
      <c r="L484" s="10"/>
      <c r="M484" s="14"/>
      <c r="N484" s="35"/>
      <c r="Q484" s="14"/>
      <c r="R484" s="14"/>
      <c r="S484" s="14"/>
      <c r="T484" s="14"/>
      <c r="U484" s="14"/>
      <c r="V484" s="14"/>
      <c r="W484" s="14"/>
      <c r="X484" s="14"/>
      <c r="Y484" s="14"/>
      <c r="Z484" s="14"/>
      <c r="AA484" s="14"/>
    </row>
    <row r="485" spans="1:27" ht="12.5">
      <c r="A485" s="14"/>
      <c r="B485" s="14"/>
      <c r="C485" s="14"/>
      <c r="D485" s="10"/>
      <c r="E485" s="164"/>
      <c r="F485" s="14"/>
      <c r="G485" s="10"/>
      <c r="H485" s="14"/>
      <c r="I485" s="14"/>
      <c r="J485" s="8"/>
      <c r="K485" s="48"/>
      <c r="L485" s="10"/>
      <c r="M485" s="14"/>
      <c r="N485" s="35"/>
      <c r="Q485" s="14"/>
      <c r="R485" s="14"/>
      <c r="S485" s="14"/>
      <c r="T485" s="14"/>
      <c r="U485" s="14"/>
      <c r="V485" s="14"/>
      <c r="W485" s="14"/>
      <c r="X485" s="14"/>
      <c r="Y485" s="14"/>
      <c r="Z485" s="14"/>
      <c r="AA485" s="14"/>
    </row>
    <row r="486" spans="1:27" ht="12.5">
      <c r="A486" s="14"/>
      <c r="B486" s="14"/>
      <c r="C486" s="14"/>
      <c r="D486" s="10"/>
      <c r="E486" s="164"/>
      <c r="F486" s="14"/>
      <c r="G486" s="10"/>
      <c r="H486" s="14"/>
      <c r="I486" s="14"/>
      <c r="J486" s="8"/>
      <c r="K486" s="48"/>
      <c r="L486" s="10"/>
      <c r="M486" s="14"/>
      <c r="N486" s="35"/>
      <c r="Q486" s="14"/>
      <c r="R486" s="14"/>
      <c r="S486" s="14"/>
      <c r="T486" s="14"/>
      <c r="U486" s="14"/>
      <c r="V486" s="14"/>
      <c r="W486" s="14"/>
      <c r="X486" s="14"/>
      <c r="Y486" s="14"/>
      <c r="Z486" s="14"/>
      <c r="AA486" s="14"/>
    </row>
    <row r="487" spans="1:27" ht="12.5">
      <c r="A487" s="14"/>
      <c r="B487" s="14"/>
      <c r="C487" s="14"/>
      <c r="D487" s="10"/>
      <c r="E487" s="164"/>
      <c r="F487" s="14"/>
      <c r="G487" s="10"/>
      <c r="H487" s="14"/>
      <c r="I487" s="14"/>
      <c r="J487" s="8"/>
      <c r="K487" s="48"/>
      <c r="L487" s="10"/>
      <c r="M487" s="14"/>
      <c r="N487" s="35"/>
      <c r="Q487" s="14"/>
      <c r="R487" s="14"/>
      <c r="S487" s="14"/>
      <c r="T487" s="14"/>
      <c r="U487" s="14"/>
      <c r="V487" s="14"/>
      <c r="W487" s="14"/>
      <c r="X487" s="14"/>
      <c r="Y487" s="14"/>
      <c r="Z487" s="14"/>
      <c r="AA487" s="14"/>
    </row>
    <row r="488" spans="1:27" ht="12.5">
      <c r="A488" s="14"/>
      <c r="B488" s="14"/>
      <c r="C488" s="14"/>
      <c r="D488" s="10"/>
      <c r="E488" s="164"/>
      <c r="F488" s="14"/>
      <c r="G488" s="10"/>
      <c r="H488" s="14"/>
      <c r="I488" s="14"/>
      <c r="J488" s="8"/>
      <c r="K488" s="48"/>
      <c r="L488" s="10"/>
      <c r="M488" s="14"/>
      <c r="N488" s="35"/>
      <c r="Q488" s="14"/>
      <c r="R488" s="14"/>
      <c r="S488" s="14"/>
      <c r="T488" s="14"/>
      <c r="U488" s="14"/>
      <c r="V488" s="14"/>
      <c r="W488" s="14"/>
      <c r="X488" s="14"/>
      <c r="Y488" s="14"/>
      <c r="Z488" s="14"/>
      <c r="AA488" s="14"/>
    </row>
    <row r="489" spans="1:27" ht="12.5">
      <c r="A489" s="14"/>
      <c r="B489" s="14"/>
      <c r="C489" s="14"/>
      <c r="D489" s="10"/>
      <c r="E489" s="164"/>
      <c r="F489" s="14"/>
      <c r="G489" s="10"/>
      <c r="H489" s="14"/>
      <c r="I489" s="14"/>
      <c r="J489" s="8"/>
      <c r="K489" s="48"/>
      <c r="L489" s="10"/>
      <c r="M489" s="14"/>
      <c r="N489" s="35"/>
      <c r="Q489" s="14"/>
      <c r="R489" s="14"/>
      <c r="S489" s="14"/>
      <c r="T489" s="14"/>
      <c r="U489" s="14"/>
      <c r="V489" s="14"/>
      <c r="W489" s="14"/>
      <c r="X489" s="14"/>
      <c r="Y489" s="14"/>
      <c r="Z489" s="14"/>
      <c r="AA489" s="14"/>
    </row>
    <row r="490" spans="1:27" ht="12.5">
      <c r="A490" s="14"/>
      <c r="B490" s="14"/>
      <c r="C490" s="14"/>
      <c r="D490" s="10"/>
      <c r="E490" s="164"/>
      <c r="F490" s="14"/>
      <c r="G490" s="10"/>
      <c r="H490" s="14"/>
      <c r="I490" s="14"/>
      <c r="J490" s="8"/>
      <c r="K490" s="48"/>
      <c r="L490" s="10"/>
      <c r="M490" s="14"/>
      <c r="N490" s="35"/>
      <c r="Q490" s="14"/>
      <c r="R490" s="14"/>
      <c r="S490" s="14"/>
      <c r="T490" s="14"/>
      <c r="U490" s="14"/>
      <c r="V490" s="14"/>
      <c r="W490" s="14"/>
      <c r="X490" s="14"/>
      <c r="Y490" s="14"/>
      <c r="Z490" s="14"/>
      <c r="AA490" s="14"/>
    </row>
    <row r="491" spans="1:27" ht="12.5">
      <c r="A491" s="14"/>
      <c r="B491" s="14"/>
      <c r="C491" s="14"/>
      <c r="D491" s="10"/>
      <c r="E491" s="164"/>
      <c r="F491" s="14"/>
      <c r="G491" s="10"/>
      <c r="H491" s="14"/>
      <c r="I491" s="14"/>
      <c r="J491" s="8"/>
      <c r="K491" s="48"/>
      <c r="L491" s="10"/>
      <c r="M491" s="14"/>
      <c r="N491" s="35"/>
      <c r="Q491" s="14"/>
      <c r="R491" s="14"/>
      <c r="S491" s="14"/>
      <c r="T491" s="14"/>
      <c r="U491" s="14"/>
      <c r="V491" s="14"/>
      <c r="W491" s="14"/>
      <c r="X491" s="14"/>
      <c r="Y491" s="14"/>
      <c r="Z491" s="14"/>
      <c r="AA491" s="14"/>
    </row>
    <row r="492" spans="1:27" ht="12.5">
      <c r="A492" s="14"/>
      <c r="B492" s="14"/>
      <c r="C492" s="14"/>
      <c r="D492" s="10"/>
      <c r="E492" s="164"/>
      <c r="F492" s="14"/>
      <c r="G492" s="10"/>
      <c r="H492" s="14"/>
      <c r="I492" s="14"/>
      <c r="J492" s="8"/>
      <c r="K492" s="48"/>
      <c r="L492" s="10"/>
      <c r="M492" s="14"/>
      <c r="N492" s="35"/>
      <c r="Q492" s="14"/>
      <c r="R492" s="14"/>
      <c r="S492" s="14"/>
      <c r="T492" s="14"/>
      <c r="U492" s="14"/>
      <c r="V492" s="14"/>
      <c r="W492" s="14"/>
      <c r="X492" s="14"/>
      <c r="Y492" s="14"/>
      <c r="Z492" s="14"/>
      <c r="AA492" s="14"/>
    </row>
    <row r="493" spans="1:27" ht="12.5">
      <c r="A493" s="14"/>
      <c r="B493" s="14"/>
      <c r="C493" s="14"/>
      <c r="D493" s="10"/>
      <c r="E493" s="164"/>
      <c r="F493" s="14"/>
      <c r="G493" s="10"/>
      <c r="H493" s="14"/>
      <c r="I493" s="14"/>
      <c r="J493" s="8"/>
      <c r="K493" s="48"/>
      <c r="L493" s="10"/>
      <c r="M493" s="14"/>
      <c r="N493" s="35"/>
      <c r="Q493" s="14"/>
      <c r="R493" s="14"/>
      <c r="S493" s="14"/>
      <c r="T493" s="14"/>
      <c r="U493" s="14"/>
      <c r="V493" s="14"/>
      <c r="W493" s="14"/>
      <c r="X493" s="14"/>
      <c r="Y493" s="14"/>
      <c r="Z493" s="14"/>
      <c r="AA493" s="14"/>
    </row>
    <row r="494" spans="1:27" ht="12.5">
      <c r="A494" s="14"/>
      <c r="B494" s="14"/>
      <c r="C494" s="14"/>
      <c r="D494" s="10"/>
      <c r="E494" s="164"/>
      <c r="F494" s="14"/>
      <c r="G494" s="10"/>
      <c r="H494" s="14"/>
      <c r="I494" s="14"/>
      <c r="J494" s="8"/>
      <c r="K494" s="48"/>
      <c r="L494" s="10"/>
      <c r="M494" s="14"/>
      <c r="N494" s="35"/>
      <c r="Q494" s="14"/>
      <c r="R494" s="14"/>
      <c r="S494" s="14"/>
      <c r="T494" s="14"/>
      <c r="U494" s="14"/>
      <c r="V494" s="14"/>
      <c r="W494" s="14"/>
      <c r="X494" s="14"/>
      <c r="Y494" s="14"/>
      <c r="Z494" s="14"/>
      <c r="AA494" s="14"/>
    </row>
    <row r="495" spans="1:27" ht="12.5">
      <c r="A495" s="14"/>
      <c r="B495" s="14"/>
      <c r="C495" s="14"/>
      <c r="D495" s="10"/>
      <c r="E495" s="164"/>
      <c r="F495" s="14"/>
      <c r="G495" s="10"/>
      <c r="H495" s="14"/>
      <c r="I495" s="14"/>
      <c r="J495" s="8"/>
      <c r="K495" s="48"/>
      <c r="L495" s="10"/>
      <c r="M495" s="14"/>
      <c r="N495" s="35"/>
      <c r="Q495" s="14"/>
      <c r="R495" s="14"/>
      <c r="S495" s="14"/>
      <c r="T495" s="14"/>
      <c r="U495" s="14"/>
      <c r="V495" s="14"/>
      <c r="W495" s="14"/>
      <c r="X495" s="14"/>
      <c r="Y495" s="14"/>
      <c r="Z495" s="14"/>
      <c r="AA495" s="14"/>
    </row>
    <row r="496" spans="1:27" ht="12.5">
      <c r="A496" s="14"/>
      <c r="B496" s="14"/>
      <c r="C496" s="14"/>
      <c r="D496" s="10"/>
      <c r="E496" s="164"/>
      <c r="F496" s="14"/>
      <c r="G496" s="10"/>
      <c r="H496" s="14"/>
      <c r="I496" s="14"/>
      <c r="J496" s="8"/>
      <c r="K496" s="48"/>
      <c r="L496" s="10"/>
      <c r="M496" s="14"/>
      <c r="N496" s="35"/>
      <c r="Q496" s="14"/>
      <c r="R496" s="14"/>
      <c r="S496" s="14"/>
      <c r="T496" s="14"/>
      <c r="U496" s="14"/>
      <c r="V496" s="14"/>
      <c r="W496" s="14"/>
      <c r="X496" s="14"/>
      <c r="Y496" s="14"/>
      <c r="Z496" s="14"/>
      <c r="AA496" s="14"/>
    </row>
    <row r="497" spans="1:27" ht="12.5">
      <c r="A497" s="14"/>
      <c r="B497" s="14"/>
      <c r="C497" s="14"/>
      <c r="D497" s="10"/>
      <c r="E497" s="164"/>
      <c r="F497" s="14"/>
      <c r="G497" s="10"/>
      <c r="H497" s="14"/>
      <c r="I497" s="14"/>
      <c r="J497" s="8"/>
      <c r="K497" s="48"/>
      <c r="L497" s="10"/>
      <c r="M497" s="14"/>
      <c r="N497" s="35"/>
      <c r="Q497" s="14"/>
      <c r="R497" s="14"/>
      <c r="S497" s="14"/>
      <c r="T497" s="14"/>
      <c r="U497" s="14"/>
      <c r="V497" s="14"/>
      <c r="W497" s="14"/>
      <c r="X497" s="14"/>
      <c r="Y497" s="14"/>
      <c r="Z497" s="14"/>
      <c r="AA497" s="14"/>
    </row>
    <row r="498" spans="1:27" ht="12.5">
      <c r="A498" s="14"/>
      <c r="B498" s="14"/>
      <c r="C498" s="14"/>
      <c r="D498" s="10"/>
      <c r="E498" s="164"/>
      <c r="F498" s="14"/>
      <c r="G498" s="10"/>
      <c r="H498" s="14"/>
      <c r="I498" s="14"/>
      <c r="J498" s="8"/>
      <c r="K498" s="48"/>
      <c r="L498" s="10"/>
      <c r="M498" s="14"/>
      <c r="N498" s="35"/>
      <c r="Q498" s="14"/>
      <c r="R498" s="14"/>
      <c r="S498" s="14"/>
      <c r="T498" s="14"/>
      <c r="U498" s="14"/>
      <c r="V498" s="14"/>
      <c r="W498" s="14"/>
      <c r="X498" s="14"/>
      <c r="Y498" s="14"/>
      <c r="Z498" s="14"/>
      <c r="AA498" s="14"/>
    </row>
    <row r="499" spans="1:27" ht="12.5">
      <c r="A499" s="14"/>
      <c r="B499" s="14"/>
      <c r="C499" s="14"/>
      <c r="D499" s="10"/>
      <c r="E499" s="164"/>
      <c r="F499" s="14"/>
      <c r="G499" s="10"/>
      <c r="H499" s="14"/>
      <c r="I499" s="14"/>
      <c r="J499" s="8"/>
      <c r="K499" s="48"/>
      <c r="L499" s="10"/>
      <c r="M499" s="14"/>
      <c r="N499" s="35"/>
      <c r="Q499" s="14"/>
      <c r="R499" s="14"/>
      <c r="S499" s="14"/>
      <c r="T499" s="14"/>
      <c r="U499" s="14"/>
      <c r="V499" s="14"/>
      <c r="W499" s="14"/>
      <c r="X499" s="14"/>
      <c r="Y499" s="14"/>
      <c r="Z499" s="14"/>
      <c r="AA499" s="14"/>
    </row>
    <row r="500" spans="1:27" ht="12.5">
      <c r="A500" s="14"/>
      <c r="B500" s="14"/>
      <c r="C500" s="14"/>
      <c r="D500" s="10"/>
      <c r="E500" s="164"/>
      <c r="F500" s="14"/>
      <c r="G500" s="10"/>
      <c r="H500" s="14"/>
      <c r="I500" s="14"/>
      <c r="J500" s="8"/>
      <c r="K500" s="48"/>
      <c r="L500" s="10"/>
      <c r="M500" s="14"/>
      <c r="N500" s="35"/>
      <c r="Q500" s="14"/>
      <c r="R500" s="14"/>
      <c r="S500" s="14"/>
      <c r="T500" s="14"/>
      <c r="U500" s="14"/>
      <c r="V500" s="14"/>
      <c r="W500" s="14"/>
      <c r="X500" s="14"/>
      <c r="Y500" s="14"/>
      <c r="Z500" s="14"/>
      <c r="AA500" s="14"/>
    </row>
    <row r="501" spans="1:27" ht="12.5">
      <c r="A501" s="14"/>
      <c r="B501" s="14"/>
      <c r="C501" s="14"/>
      <c r="D501" s="10"/>
      <c r="E501" s="164"/>
      <c r="F501" s="14"/>
      <c r="G501" s="10"/>
      <c r="H501" s="14"/>
      <c r="I501" s="14"/>
      <c r="J501" s="8"/>
      <c r="K501" s="48"/>
      <c r="L501" s="10"/>
      <c r="M501" s="14"/>
      <c r="N501" s="35"/>
      <c r="Q501" s="14"/>
      <c r="R501" s="14"/>
      <c r="S501" s="14"/>
      <c r="T501" s="14"/>
      <c r="U501" s="14"/>
      <c r="V501" s="14"/>
      <c r="W501" s="14"/>
      <c r="X501" s="14"/>
      <c r="Y501" s="14"/>
      <c r="Z501" s="14"/>
      <c r="AA501" s="14"/>
    </row>
    <row r="502" spans="1:27" ht="12.5">
      <c r="A502" s="14"/>
      <c r="B502" s="14"/>
      <c r="C502" s="14"/>
      <c r="D502" s="10"/>
      <c r="E502" s="164"/>
      <c r="F502" s="14"/>
      <c r="G502" s="10"/>
      <c r="H502" s="14"/>
      <c r="I502" s="14"/>
      <c r="J502" s="8"/>
      <c r="K502" s="48"/>
      <c r="L502" s="10"/>
      <c r="M502" s="14"/>
      <c r="N502" s="35"/>
      <c r="Q502" s="14"/>
      <c r="R502" s="14"/>
      <c r="S502" s="14"/>
      <c r="T502" s="14"/>
      <c r="U502" s="14"/>
      <c r="V502" s="14"/>
      <c r="W502" s="14"/>
      <c r="X502" s="14"/>
      <c r="Y502" s="14"/>
      <c r="Z502" s="14"/>
      <c r="AA502" s="14"/>
    </row>
    <row r="503" spans="1:27" ht="12.5">
      <c r="A503" s="14"/>
      <c r="B503" s="14"/>
      <c r="C503" s="14"/>
      <c r="D503" s="10"/>
      <c r="E503" s="164"/>
      <c r="F503" s="14"/>
      <c r="G503" s="10"/>
      <c r="H503" s="14"/>
      <c r="I503" s="14"/>
      <c r="J503" s="8"/>
      <c r="K503" s="48"/>
      <c r="L503" s="10"/>
      <c r="M503" s="14"/>
      <c r="N503" s="35"/>
      <c r="Q503" s="14"/>
      <c r="R503" s="14"/>
      <c r="S503" s="14"/>
      <c r="T503" s="14"/>
      <c r="U503" s="14"/>
      <c r="V503" s="14"/>
      <c r="W503" s="14"/>
      <c r="X503" s="14"/>
      <c r="Y503" s="14"/>
      <c r="Z503" s="14"/>
      <c r="AA503" s="14"/>
    </row>
    <row r="504" spans="1:27" ht="12.5">
      <c r="A504" s="14"/>
      <c r="B504" s="14"/>
      <c r="C504" s="14"/>
      <c r="D504" s="10"/>
      <c r="E504" s="164"/>
      <c r="F504" s="14"/>
      <c r="G504" s="10"/>
      <c r="H504" s="14"/>
      <c r="I504" s="14"/>
      <c r="J504" s="8"/>
      <c r="K504" s="48"/>
      <c r="L504" s="10"/>
      <c r="M504" s="14"/>
      <c r="N504" s="35"/>
      <c r="Q504" s="14"/>
      <c r="R504" s="14"/>
      <c r="S504" s="14"/>
      <c r="T504" s="14"/>
      <c r="U504" s="14"/>
      <c r="V504" s="14"/>
      <c r="W504" s="14"/>
      <c r="X504" s="14"/>
      <c r="Y504" s="14"/>
      <c r="Z504" s="14"/>
      <c r="AA504" s="14"/>
    </row>
    <row r="505" spans="1:27" ht="12.5">
      <c r="A505" s="14"/>
      <c r="B505" s="14"/>
      <c r="C505" s="14"/>
      <c r="D505" s="10"/>
      <c r="E505" s="164"/>
      <c r="F505" s="14"/>
      <c r="G505" s="10"/>
      <c r="H505" s="14"/>
      <c r="I505" s="14"/>
      <c r="J505" s="8"/>
      <c r="K505" s="48"/>
      <c r="L505" s="10"/>
      <c r="M505" s="14"/>
      <c r="N505" s="35"/>
      <c r="Q505" s="14"/>
      <c r="R505" s="14"/>
      <c r="S505" s="14"/>
      <c r="T505" s="14"/>
      <c r="U505" s="14"/>
      <c r="V505" s="14"/>
      <c r="W505" s="14"/>
      <c r="X505" s="14"/>
      <c r="Y505" s="14"/>
      <c r="Z505" s="14"/>
      <c r="AA505" s="14"/>
    </row>
    <row r="506" spans="1:27" ht="12.5">
      <c r="A506" s="14"/>
      <c r="B506" s="14"/>
      <c r="C506" s="14"/>
      <c r="D506" s="10"/>
      <c r="E506" s="164"/>
      <c r="F506" s="14"/>
      <c r="G506" s="10"/>
      <c r="H506" s="14"/>
      <c r="I506" s="14"/>
      <c r="J506" s="8"/>
      <c r="K506" s="48"/>
      <c r="L506" s="10"/>
      <c r="M506" s="14"/>
      <c r="N506" s="35"/>
      <c r="Q506" s="14"/>
      <c r="R506" s="14"/>
      <c r="S506" s="14"/>
      <c r="T506" s="14"/>
      <c r="U506" s="14"/>
      <c r="V506" s="14"/>
      <c r="W506" s="14"/>
      <c r="X506" s="14"/>
      <c r="Y506" s="14"/>
      <c r="Z506" s="14"/>
      <c r="AA506" s="14"/>
    </row>
    <row r="507" spans="1:27" ht="12.5">
      <c r="A507" s="14"/>
      <c r="B507" s="14"/>
      <c r="C507" s="14"/>
      <c r="D507" s="10"/>
      <c r="E507" s="164"/>
      <c r="F507" s="14"/>
      <c r="G507" s="10"/>
      <c r="H507" s="14"/>
      <c r="I507" s="14"/>
      <c r="J507" s="8"/>
      <c r="K507" s="48"/>
      <c r="L507" s="10"/>
      <c r="M507" s="14"/>
      <c r="N507" s="35"/>
      <c r="Q507" s="14"/>
      <c r="R507" s="14"/>
      <c r="S507" s="14"/>
      <c r="T507" s="14"/>
      <c r="U507" s="14"/>
      <c r="V507" s="14"/>
      <c r="W507" s="14"/>
      <c r="X507" s="14"/>
      <c r="Y507" s="14"/>
      <c r="Z507" s="14"/>
      <c r="AA507" s="14"/>
    </row>
    <row r="508" spans="1:27" ht="12.5">
      <c r="A508" s="14"/>
      <c r="B508" s="14"/>
      <c r="C508" s="14"/>
      <c r="D508" s="10"/>
      <c r="E508" s="164"/>
      <c r="F508" s="14"/>
      <c r="G508" s="10"/>
      <c r="H508" s="14"/>
      <c r="I508" s="14"/>
      <c r="J508" s="8"/>
      <c r="K508" s="48"/>
      <c r="L508" s="10"/>
      <c r="M508" s="14"/>
      <c r="N508" s="35"/>
      <c r="Q508" s="14"/>
      <c r="R508" s="14"/>
      <c r="S508" s="14"/>
      <c r="T508" s="14"/>
      <c r="U508" s="14"/>
      <c r="V508" s="14"/>
      <c r="W508" s="14"/>
      <c r="X508" s="14"/>
      <c r="Y508" s="14"/>
      <c r="Z508" s="14"/>
      <c r="AA508" s="14"/>
    </row>
    <row r="509" spans="1:27" ht="12.5">
      <c r="A509" s="14"/>
      <c r="B509" s="14"/>
      <c r="C509" s="14"/>
      <c r="D509" s="10"/>
      <c r="E509" s="164"/>
      <c r="F509" s="14"/>
      <c r="G509" s="10"/>
      <c r="H509" s="14"/>
      <c r="I509" s="14"/>
      <c r="J509" s="8"/>
      <c r="K509" s="48"/>
      <c r="L509" s="10"/>
      <c r="M509" s="14"/>
      <c r="N509" s="35"/>
      <c r="Q509" s="14"/>
      <c r="R509" s="14"/>
      <c r="S509" s="14"/>
      <c r="T509" s="14"/>
      <c r="U509" s="14"/>
      <c r="V509" s="14"/>
      <c r="W509" s="14"/>
      <c r="X509" s="14"/>
      <c r="Y509" s="14"/>
      <c r="Z509" s="14"/>
      <c r="AA509" s="14"/>
    </row>
    <row r="510" spans="1:27" ht="12.5">
      <c r="A510" s="14"/>
      <c r="B510" s="14"/>
      <c r="C510" s="14"/>
      <c r="D510" s="10"/>
      <c r="E510" s="164"/>
      <c r="F510" s="14"/>
      <c r="G510" s="10"/>
      <c r="H510" s="14"/>
      <c r="I510" s="14"/>
      <c r="J510" s="8"/>
      <c r="K510" s="48"/>
      <c r="L510" s="10"/>
      <c r="M510" s="14"/>
      <c r="N510" s="35"/>
      <c r="Q510" s="14"/>
      <c r="R510" s="14"/>
      <c r="S510" s="14"/>
      <c r="T510" s="14"/>
      <c r="U510" s="14"/>
      <c r="V510" s="14"/>
      <c r="W510" s="14"/>
      <c r="X510" s="14"/>
      <c r="Y510" s="14"/>
      <c r="Z510" s="14"/>
      <c r="AA510" s="14"/>
    </row>
    <row r="511" spans="1:27" ht="12.5">
      <c r="A511" s="14"/>
      <c r="B511" s="14"/>
      <c r="C511" s="14"/>
      <c r="D511" s="10"/>
      <c r="E511" s="164"/>
      <c r="F511" s="14"/>
      <c r="G511" s="10"/>
      <c r="H511" s="14"/>
      <c r="I511" s="14"/>
      <c r="J511" s="8"/>
      <c r="K511" s="48"/>
      <c r="L511" s="10"/>
      <c r="M511" s="14"/>
      <c r="N511" s="35"/>
      <c r="Q511" s="14"/>
      <c r="R511" s="14"/>
      <c r="S511" s="14"/>
      <c r="T511" s="14"/>
      <c r="U511" s="14"/>
      <c r="V511" s="14"/>
      <c r="W511" s="14"/>
      <c r="X511" s="14"/>
      <c r="Y511" s="14"/>
      <c r="Z511" s="14"/>
      <c r="AA511" s="14"/>
    </row>
    <row r="512" spans="1:27" ht="12.5">
      <c r="A512" s="14"/>
      <c r="B512" s="14"/>
      <c r="C512" s="14"/>
      <c r="D512" s="10"/>
      <c r="E512" s="164"/>
      <c r="F512" s="14"/>
      <c r="G512" s="10"/>
      <c r="H512" s="14"/>
      <c r="I512" s="14"/>
      <c r="J512" s="8"/>
      <c r="K512" s="48"/>
      <c r="L512" s="10"/>
      <c r="M512" s="14"/>
      <c r="N512" s="35"/>
      <c r="Q512" s="14"/>
      <c r="R512" s="14"/>
      <c r="S512" s="14"/>
      <c r="T512" s="14"/>
      <c r="U512" s="14"/>
      <c r="V512" s="14"/>
      <c r="W512" s="14"/>
      <c r="X512" s="14"/>
      <c r="Y512" s="14"/>
      <c r="Z512" s="14"/>
      <c r="AA512" s="14"/>
    </row>
    <row r="513" spans="1:27" ht="12.5">
      <c r="A513" s="14"/>
      <c r="B513" s="14"/>
      <c r="C513" s="14"/>
      <c r="D513" s="10"/>
      <c r="E513" s="164"/>
      <c r="F513" s="14"/>
      <c r="G513" s="10"/>
      <c r="H513" s="14"/>
      <c r="I513" s="14"/>
      <c r="J513" s="8"/>
      <c r="K513" s="48"/>
      <c r="L513" s="10"/>
      <c r="M513" s="14"/>
      <c r="N513" s="35"/>
      <c r="Q513" s="14"/>
      <c r="R513" s="14"/>
      <c r="S513" s="14"/>
      <c r="T513" s="14"/>
      <c r="U513" s="14"/>
      <c r="V513" s="14"/>
      <c r="W513" s="14"/>
      <c r="X513" s="14"/>
      <c r="Y513" s="14"/>
      <c r="Z513" s="14"/>
      <c r="AA513" s="14"/>
    </row>
    <row r="514" spans="1:27" ht="12.5">
      <c r="A514" s="14"/>
      <c r="B514" s="14"/>
      <c r="C514" s="14"/>
      <c r="D514" s="10"/>
      <c r="E514" s="164"/>
      <c r="F514" s="14"/>
      <c r="G514" s="10"/>
      <c r="H514" s="14"/>
      <c r="I514" s="14"/>
      <c r="J514" s="8"/>
      <c r="K514" s="48"/>
      <c r="L514" s="10"/>
      <c r="M514" s="14"/>
      <c r="N514" s="35"/>
      <c r="Q514" s="14"/>
      <c r="R514" s="14"/>
      <c r="S514" s="14"/>
      <c r="T514" s="14"/>
      <c r="U514" s="14"/>
      <c r="V514" s="14"/>
      <c r="W514" s="14"/>
      <c r="X514" s="14"/>
      <c r="Y514" s="14"/>
      <c r="Z514" s="14"/>
      <c r="AA514" s="14"/>
    </row>
    <row r="515" spans="1:27" ht="12.5">
      <c r="A515" s="14"/>
      <c r="B515" s="14"/>
      <c r="C515" s="14"/>
      <c r="D515" s="10"/>
      <c r="E515" s="164"/>
      <c r="F515" s="14"/>
      <c r="G515" s="10"/>
      <c r="H515" s="14"/>
      <c r="I515" s="14"/>
      <c r="J515" s="8"/>
      <c r="K515" s="48"/>
      <c r="L515" s="10"/>
      <c r="M515" s="14"/>
      <c r="N515" s="35"/>
      <c r="Q515" s="14"/>
      <c r="R515" s="14"/>
      <c r="S515" s="14"/>
      <c r="T515" s="14"/>
      <c r="U515" s="14"/>
      <c r="V515" s="14"/>
      <c r="W515" s="14"/>
      <c r="X515" s="14"/>
      <c r="Y515" s="14"/>
      <c r="Z515" s="14"/>
      <c r="AA515" s="14"/>
    </row>
    <row r="516" spans="1:27" ht="12.5">
      <c r="A516" s="14"/>
      <c r="B516" s="14"/>
      <c r="C516" s="14"/>
      <c r="D516" s="10"/>
      <c r="E516" s="164"/>
      <c r="F516" s="14"/>
      <c r="G516" s="10"/>
      <c r="H516" s="14"/>
      <c r="I516" s="14"/>
      <c r="J516" s="8"/>
      <c r="K516" s="48"/>
      <c r="L516" s="10"/>
      <c r="M516" s="14"/>
      <c r="N516" s="35"/>
      <c r="Q516" s="14"/>
      <c r="R516" s="14"/>
      <c r="S516" s="14"/>
      <c r="T516" s="14"/>
      <c r="U516" s="14"/>
      <c r="V516" s="14"/>
      <c r="W516" s="14"/>
      <c r="X516" s="14"/>
      <c r="Y516" s="14"/>
      <c r="Z516" s="14"/>
      <c r="AA516" s="14"/>
    </row>
    <row r="517" spans="1:27" ht="12.5">
      <c r="A517" s="14"/>
      <c r="B517" s="14"/>
      <c r="C517" s="14"/>
      <c r="D517" s="10"/>
      <c r="E517" s="164"/>
      <c r="F517" s="14"/>
      <c r="G517" s="10"/>
      <c r="H517" s="14"/>
      <c r="I517" s="14"/>
      <c r="J517" s="8"/>
      <c r="K517" s="48"/>
      <c r="L517" s="10"/>
      <c r="M517" s="14"/>
      <c r="N517" s="35"/>
      <c r="Q517" s="14"/>
      <c r="R517" s="14"/>
      <c r="S517" s="14"/>
      <c r="T517" s="14"/>
      <c r="U517" s="14"/>
      <c r="V517" s="14"/>
      <c r="W517" s="14"/>
      <c r="X517" s="14"/>
      <c r="Y517" s="14"/>
      <c r="Z517" s="14"/>
      <c r="AA517" s="14"/>
    </row>
    <row r="518" spans="1:27" ht="12.5">
      <c r="A518" s="14"/>
      <c r="B518" s="14"/>
      <c r="C518" s="14"/>
      <c r="D518" s="10"/>
      <c r="E518" s="164"/>
      <c r="F518" s="14"/>
      <c r="G518" s="10"/>
      <c r="H518" s="14"/>
      <c r="I518" s="14"/>
      <c r="J518" s="8"/>
      <c r="K518" s="48"/>
      <c r="L518" s="10"/>
      <c r="M518" s="14"/>
      <c r="N518" s="35"/>
      <c r="Q518" s="14"/>
      <c r="R518" s="14"/>
      <c r="S518" s="14"/>
      <c r="T518" s="14"/>
      <c r="U518" s="14"/>
      <c r="V518" s="14"/>
      <c r="W518" s="14"/>
      <c r="X518" s="14"/>
      <c r="Y518" s="14"/>
      <c r="Z518" s="14"/>
      <c r="AA518" s="14"/>
    </row>
    <row r="519" spans="1:27" ht="12.5">
      <c r="A519" s="14"/>
      <c r="B519" s="14"/>
      <c r="C519" s="14"/>
      <c r="D519" s="10"/>
      <c r="E519" s="164"/>
      <c r="F519" s="14"/>
      <c r="G519" s="10"/>
      <c r="H519" s="14"/>
      <c r="I519" s="14"/>
      <c r="J519" s="8"/>
      <c r="K519" s="48"/>
      <c r="L519" s="10"/>
      <c r="M519" s="14"/>
      <c r="N519" s="35"/>
      <c r="Q519" s="14"/>
      <c r="R519" s="14"/>
      <c r="S519" s="14"/>
      <c r="T519" s="14"/>
      <c r="U519" s="14"/>
      <c r="V519" s="14"/>
      <c r="W519" s="14"/>
      <c r="X519" s="14"/>
      <c r="Y519" s="14"/>
      <c r="Z519" s="14"/>
      <c r="AA519" s="14"/>
    </row>
    <row r="520" spans="1:27" ht="12.5">
      <c r="A520" s="14"/>
      <c r="B520" s="14"/>
      <c r="C520" s="14"/>
      <c r="D520" s="10"/>
      <c r="E520" s="164"/>
      <c r="F520" s="14"/>
      <c r="G520" s="10"/>
      <c r="H520" s="14"/>
      <c r="I520" s="14"/>
      <c r="J520" s="8"/>
      <c r="K520" s="48"/>
      <c r="L520" s="10"/>
      <c r="M520" s="14"/>
      <c r="N520" s="35"/>
      <c r="Q520" s="14"/>
      <c r="R520" s="14"/>
      <c r="S520" s="14"/>
      <c r="T520" s="14"/>
      <c r="U520" s="14"/>
      <c r="V520" s="14"/>
      <c r="W520" s="14"/>
      <c r="X520" s="14"/>
      <c r="Y520" s="14"/>
      <c r="Z520" s="14"/>
      <c r="AA520" s="14"/>
    </row>
    <row r="521" spans="1:27" ht="12.5">
      <c r="A521" s="14"/>
      <c r="B521" s="14"/>
      <c r="C521" s="14"/>
      <c r="D521" s="10"/>
      <c r="E521" s="164"/>
      <c r="F521" s="14"/>
      <c r="G521" s="10"/>
      <c r="H521" s="14"/>
      <c r="I521" s="14"/>
      <c r="J521" s="8"/>
      <c r="K521" s="48"/>
      <c r="L521" s="10"/>
      <c r="M521" s="14"/>
      <c r="N521" s="35"/>
      <c r="Q521" s="14"/>
      <c r="R521" s="14"/>
      <c r="S521" s="14"/>
      <c r="T521" s="14"/>
      <c r="U521" s="14"/>
      <c r="V521" s="14"/>
      <c r="W521" s="14"/>
      <c r="X521" s="14"/>
      <c r="Y521" s="14"/>
      <c r="Z521" s="14"/>
      <c r="AA521" s="14"/>
    </row>
    <row r="522" spans="1:27" ht="12.5">
      <c r="A522" s="14"/>
      <c r="B522" s="14"/>
      <c r="C522" s="14"/>
      <c r="D522" s="10"/>
      <c r="E522" s="164"/>
      <c r="F522" s="14"/>
      <c r="G522" s="10"/>
      <c r="H522" s="14"/>
      <c r="I522" s="14"/>
      <c r="J522" s="8"/>
      <c r="K522" s="48"/>
      <c r="L522" s="10"/>
      <c r="M522" s="14"/>
      <c r="N522" s="35"/>
      <c r="Q522" s="14"/>
      <c r="R522" s="14"/>
      <c r="S522" s="14"/>
      <c r="T522" s="14"/>
      <c r="U522" s="14"/>
      <c r="V522" s="14"/>
      <c r="W522" s="14"/>
      <c r="X522" s="14"/>
      <c r="Y522" s="14"/>
      <c r="Z522" s="14"/>
      <c r="AA522" s="14"/>
    </row>
    <row r="523" spans="1:27" ht="12.5">
      <c r="A523" s="14"/>
      <c r="B523" s="14"/>
      <c r="C523" s="14"/>
      <c r="D523" s="10"/>
      <c r="E523" s="164"/>
      <c r="F523" s="14"/>
      <c r="G523" s="10"/>
      <c r="H523" s="14"/>
      <c r="I523" s="14"/>
      <c r="J523" s="8"/>
      <c r="K523" s="48"/>
      <c r="L523" s="10"/>
      <c r="M523" s="14"/>
      <c r="N523" s="35"/>
      <c r="Q523" s="14"/>
      <c r="R523" s="14"/>
      <c r="S523" s="14"/>
      <c r="T523" s="14"/>
      <c r="U523" s="14"/>
      <c r="V523" s="14"/>
      <c r="W523" s="14"/>
      <c r="X523" s="14"/>
      <c r="Y523" s="14"/>
      <c r="Z523" s="14"/>
      <c r="AA523" s="14"/>
    </row>
    <row r="524" spans="1:27" ht="12.5">
      <c r="A524" s="14"/>
      <c r="B524" s="14"/>
      <c r="C524" s="14"/>
      <c r="D524" s="10"/>
      <c r="E524" s="164"/>
      <c r="F524" s="14"/>
      <c r="G524" s="10"/>
      <c r="H524" s="14"/>
      <c r="I524" s="14"/>
      <c r="J524" s="8"/>
      <c r="K524" s="48"/>
      <c r="L524" s="10"/>
      <c r="M524" s="14"/>
      <c r="N524" s="35"/>
      <c r="Q524" s="14"/>
      <c r="R524" s="14"/>
      <c r="S524" s="14"/>
      <c r="T524" s="14"/>
      <c r="U524" s="14"/>
      <c r="V524" s="14"/>
      <c r="W524" s="14"/>
      <c r="X524" s="14"/>
      <c r="Y524" s="14"/>
      <c r="Z524" s="14"/>
      <c r="AA524" s="14"/>
    </row>
    <row r="525" spans="1:27" ht="12.5">
      <c r="A525" s="14"/>
      <c r="B525" s="14"/>
      <c r="C525" s="14"/>
      <c r="D525" s="10"/>
      <c r="E525" s="164"/>
      <c r="F525" s="14"/>
      <c r="G525" s="10"/>
      <c r="H525" s="14"/>
      <c r="I525" s="14"/>
      <c r="J525" s="8"/>
      <c r="K525" s="48"/>
      <c r="L525" s="10"/>
      <c r="M525" s="14"/>
      <c r="N525" s="35"/>
      <c r="Q525" s="14"/>
      <c r="R525" s="14"/>
      <c r="S525" s="14"/>
      <c r="T525" s="14"/>
      <c r="U525" s="14"/>
      <c r="V525" s="14"/>
      <c r="W525" s="14"/>
      <c r="X525" s="14"/>
      <c r="Y525" s="14"/>
      <c r="Z525" s="14"/>
      <c r="AA525" s="14"/>
    </row>
    <row r="526" spans="1:27" ht="12.5">
      <c r="A526" s="14"/>
      <c r="B526" s="14"/>
      <c r="C526" s="14"/>
      <c r="D526" s="10"/>
      <c r="E526" s="164"/>
      <c r="F526" s="14"/>
      <c r="G526" s="10"/>
      <c r="H526" s="14"/>
      <c r="I526" s="14"/>
      <c r="J526" s="8"/>
      <c r="K526" s="48"/>
      <c r="L526" s="10"/>
      <c r="M526" s="14"/>
      <c r="N526" s="35"/>
      <c r="Q526" s="14"/>
      <c r="R526" s="14"/>
      <c r="S526" s="14"/>
      <c r="T526" s="14"/>
      <c r="U526" s="14"/>
      <c r="V526" s="14"/>
      <c r="W526" s="14"/>
      <c r="X526" s="14"/>
      <c r="Y526" s="14"/>
      <c r="Z526" s="14"/>
      <c r="AA526" s="14"/>
    </row>
    <row r="527" spans="1:27" ht="12.5">
      <c r="A527" s="14"/>
      <c r="B527" s="14"/>
      <c r="C527" s="14"/>
      <c r="D527" s="10"/>
      <c r="E527" s="164"/>
      <c r="F527" s="14"/>
      <c r="G527" s="10"/>
      <c r="H527" s="14"/>
      <c r="I527" s="14"/>
      <c r="J527" s="8"/>
      <c r="K527" s="48"/>
      <c r="L527" s="10"/>
      <c r="M527" s="14"/>
      <c r="N527" s="35"/>
      <c r="Q527" s="14"/>
      <c r="R527" s="14"/>
      <c r="S527" s="14"/>
      <c r="T527" s="14"/>
      <c r="U527" s="14"/>
      <c r="V527" s="14"/>
      <c r="W527" s="14"/>
      <c r="X527" s="14"/>
      <c r="Y527" s="14"/>
      <c r="Z527" s="14"/>
      <c r="AA527" s="14"/>
    </row>
    <row r="528" spans="1:27" ht="12.5">
      <c r="A528" s="14"/>
      <c r="B528" s="14"/>
      <c r="C528" s="14"/>
      <c r="D528" s="10"/>
      <c r="E528" s="164"/>
      <c r="F528" s="14"/>
      <c r="G528" s="10"/>
      <c r="H528" s="14"/>
      <c r="I528" s="14"/>
      <c r="J528" s="8"/>
      <c r="K528" s="48"/>
      <c r="L528" s="10"/>
      <c r="M528" s="14"/>
      <c r="N528" s="35"/>
      <c r="Q528" s="14"/>
      <c r="R528" s="14"/>
      <c r="S528" s="14"/>
      <c r="T528" s="14"/>
      <c r="U528" s="14"/>
      <c r="V528" s="14"/>
      <c r="W528" s="14"/>
      <c r="X528" s="14"/>
      <c r="Y528" s="14"/>
      <c r="Z528" s="14"/>
      <c r="AA528" s="14"/>
    </row>
    <row r="529" spans="1:27" ht="12.5">
      <c r="A529" s="14"/>
      <c r="B529" s="14"/>
      <c r="C529" s="14"/>
      <c r="D529" s="10"/>
      <c r="E529" s="164"/>
      <c r="F529" s="14"/>
      <c r="G529" s="10"/>
      <c r="H529" s="14"/>
      <c r="I529" s="14"/>
      <c r="J529" s="8"/>
      <c r="K529" s="48"/>
      <c r="L529" s="10"/>
      <c r="M529" s="14"/>
      <c r="N529" s="35"/>
      <c r="Q529" s="14"/>
      <c r="R529" s="14"/>
      <c r="S529" s="14"/>
      <c r="T529" s="14"/>
      <c r="U529" s="14"/>
      <c r="V529" s="14"/>
      <c r="W529" s="14"/>
      <c r="X529" s="14"/>
      <c r="Y529" s="14"/>
      <c r="Z529" s="14"/>
      <c r="AA529" s="14"/>
    </row>
    <row r="530" spans="1:27" ht="12.5">
      <c r="A530" s="14"/>
      <c r="B530" s="14"/>
      <c r="C530" s="14"/>
      <c r="D530" s="10"/>
      <c r="E530" s="164"/>
      <c r="F530" s="14"/>
      <c r="G530" s="10"/>
      <c r="H530" s="14"/>
      <c r="I530" s="14"/>
      <c r="J530" s="8"/>
      <c r="K530" s="48"/>
      <c r="L530" s="10"/>
      <c r="M530" s="14"/>
      <c r="N530" s="35"/>
      <c r="Q530" s="14"/>
      <c r="R530" s="14"/>
      <c r="S530" s="14"/>
      <c r="T530" s="14"/>
      <c r="U530" s="14"/>
      <c r="V530" s="14"/>
      <c r="W530" s="14"/>
      <c r="X530" s="14"/>
      <c r="Y530" s="14"/>
      <c r="Z530" s="14"/>
      <c r="AA530" s="14"/>
    </row>
    <row r="531" spans="1:27" ht="12.5">
      <c r="A531" s="14"/>
      <c r="B531" s="14"/>
      <c r="C531" s="14"/>
      <c r="D531" s="10"/>
      <c r="E531" s="164"/>
      <c r="F531" s="14"/>
      <c r="G531" s="10"/>
      <c r="H531" s="14"/>
      <c r="I531" s="14"/>
      <c r="J531" s="8"/>
      <c r="K531" s="48"/>
      <c r="L531" s="10"/>
      <c r="M531" s="14"/>
      <c r="N531" s="35"/>
      <c r="Q531" s="14"/>
      <c r="R531" s="14"/>
      <c r="S531" s="14"/>
      <c r="T531" s="14"/>
      <c r="U531" s="14"/>
      <c r="V531" s="14"/>
      <c r="W531" s="14"/>
      <c r="X531" s="14"/>
      <c r="Y531" s="14"/>
      <c r="Z531" s="14"/>
      <c r="AA531" s="14"/>
    </row>
    <row r="532" spans="1:27" ht="12.5">
      <c r="A532" s="14"/>
      <c r="B532" s="14"/>
      <c r="C532" s="14"/>
      <c r="D532" s="10"/>
      <c r="E532" s="164"/>
      <c r="F532" s="14"/>
      <c r="G532" s="10"/>
      <c r="H532" s="14"/>
      <c r="I532" s="14"/>
      <c r="J532" s="8"/>
      <c r="K532" s="48"/>
      <c r="L532" s="10"/>
      <c r="M532" s="14"/>
      <c r="N532" s="35"/>
      <c r="Q532" s="14"/>
      <c r="R532" s="14"/>
      <c r="S532" s="14"/>
      <c r="T532" s="14"/>
      <c r="U532" s="14"/>
      <c r="V532" s="14"/>
      <c r="W532" s="14"/>
      <c r="X532" s="14"/>
      <c r="Y532" s="14"/>
      <c r="Z532" s="14"/>
      <c r="AA532" s="14"/>
    </row>
    <row r="533" spans="1:27" ht="12.5">
      <c r="A533" s="14"/>
      <c r="B533" s="14"/>
      <c r="C533" s="14"/>
      <c r="D533" s="10"/>
      <c r="E533" s="164"/>
      <c r="F533" s="14"/>
      <c r="G533" s="10"/>
      <c r="H533" s="14"/>
      <c r="I533" s="14"/>
      <c r="J533" s="8"/>
      <c r="K533" s="48"/>
      <c r="L533" s="10"/>
      <c r="M533" s="14"/>
      <c r="N533" s="35"/>
      <c r="Q533" s="14"/>
      <c r="R533" s="14"/>
      <c r="S533" s="14"/>
      <c r="T533" s="14"/>
      <c r="U533" s="14"/>
      <c r="V533" s="14"/>
      <c r="W533" s="14"/>
      <c r="X533" s="14"/>
      <c r="Y533" s="14"/>
      <c r="Z533" s="14"/>
      <c r="AA533" s="14"/>
    </row>
    <row r="534" spans="1:27" ht="12.5">
      <c r="A534" s="14"/>
      <c r="B534" s="14"/>
      <c r="C534" s="14"/>
      <c r="D534" s="10"/>
      <c r="E534" s="164"/>
      <c r="F534" s="14"/>
      <c r="G534" s="10"/>
      <c r="H534" s="14"/>
      <c r="I534" s="14"/>
      <c r="J534" s="8"/>
      <c r="K534" s="48"/>
      <c r="L534" s="10"/>
      <c r="M534" s="14"/>
      <c r="N534" s="35"/>
      <c r="Q534" s="14"/>
      <c r="R534" s="14"/>
      <c r="S534" s="14"/>
      <c r="T534" s="14"/>
      <c r="U534" s="14"/>
      <c r="V534" s="14"/>
      <c r="W534" s="14"/>
      <c r="X534" s="14"/>
      <c r="Y534" s="14"/>
      <c r="Z534" s="14"/>
      <c r="AA534" s="14"/>
    </row>
    <row r="535" spans="1:27" ht="12.5">
      <c r="A535" s="14"/>
      <c r="B535" s="14"/>
      <c r="C535" s="14"/>
      <c r="D535" s="10"/>
      <c r="E535" s="164"/>
      <c r="F535" s="14"/>
      <c r="G535" s="10"/>
      <c r="H535" s="14"/>
      <c r="I535" s="14"/>
      <c r="J535" s="8"/>
      <c r="K535" s="48"/>
      <c r="L535" s="10"/>
      <c r="M535" s="14"/>
      <c r="N535" s="35"/>
      <c r="Q535" s="14"/>
      <c r="R535" s="14"/>
      <c r="S535" s="14"/>
      <c r="T535" s="14"/>
      <c r="U535" s="14"/>
      <c r="V535" s="14"/>
      <c r="W535" s="14"/>
      <c r="X535" s="14"/>
      <c r="Y535" s="14"/>
      <c r="Z535" s="14"/>
      <c r="AA535" s="14"/>
    </row>
    <row r="536" spans="1:27" ht="12.5">
      <c r="A536" s="14"/>
      <c r="B536" s="14"/>
      <c r="C536" s="14"/>
      <c r="D536" s="10"/>
      <c r="E536" s="164"/>
      <c r="F536" s="14"/>
      <c r="G536" s="10"/>
      <c r="H536" s="14"/>
      <c r="I536" s="14"/>
      <c r="J536" s="8"/>
      <c r="K536" s="48"/>
      <c r="L536" s="10"/>
      <c r="M536" s="14"/>
      <c r="N536" s="35"/>
      <c r="Q536" s="14"/>
      <c r="R536" s="14"/>
      <c r="S536" s="14"/>
      <c r="T536" s="14"/>
      <c r="U536" s="14"/>
      <c r="V536" s="14"/>
      <c r="W536" s="14"/>
      <c r="X536" s="14"/>
      <c r="Y536" s="14"/>
      <c r="Z536" s="14"/>
      <c r="AA536" s="14"/>
    </row>
    <row r="537" spans="1:27" ht="12.5">
      <c r="A537" s="14"/>
      <c r="B537" s="14"/>
      <c r="C537" s="14"/>
      <c r="D537" s="10"/>
      <c r="E537" s="164"/>
      <c r="F537" s="14"/>
      <c r="G537" s="10"/>
      <c r="H537" s="14"/>
      <c r="I537" s="14"/>
      <c r="J537" s="8"/>
      <c r="K537" s="48"/>
      <c r="L537" s="10"/>
      <c r="M537" s="14"/>
      <c r="N537" s="35"/>
      <c r="Q537" s="14"/>
      <c r="R537" s="14"/>
      <c r="S537" s="14"/>
      <c r="T537" s="14"/>
      <c r="U537" s="14"/>
      <c r="V537" s="14"/>
      <c r="W537" s="14"/>
      <c r="X537" s="14"/>
      <c r="Y537" s="14"/>
      <c r="Z537" s="14"/>
      <c r="AA537" s="14"/>
    </row>
    <row r="538" spans="1:27" ht="12.5">
      <c r="A538" s="14"/>
      <c r="B538" s="14"/>
      <c r="C538" s="14"/>
      <c r="D538" s="10"/>
      <c r="E538" s="164"/>
      <c r="F538" s="14"/>
      <c r="G538" s="10"/>
      <c r="H538" s="14"/>
      <c r="I538" s="14"/>
      <c r="J538" s="8"/>
      <c r="K538" s="48"/>
      <c r="L538" s="10"/>
      <c r="M538" s="14"/>
      <c r="N538" s="35"/>
      <c r="Q538" s="14"/>
      <c r="R538" s="14"/>
      <c r="S538" s="14"/>
      <c r="T538" s="14"/>
      <c r="U538" s="14"/>
      <c r="V538" s="14"/>
      <c r="W538" s="14"/>
      <c r="X538" s="14"/>
      <c r="Y538" s="14"/>
      <c r="Z538" s="14"/>
      <c r="AA538" s="14"/>
    </row>
    <row r="539" spans="1:27" ht="12.5">
      <c r="A539" s="14"/>
      <c r="B539" s="14"/>
      <c r="C539" s="14"/>
      <c r="D539" s="10"/>
      <c r="E539" s="164"/>
      <c r="F539" s="14"/>
      <c r="G539" s="10"/>
      <c r="H539" s="14"/>
      <c r="I539" s="14"/>
      <c r="J539" s="8"/>
      <c r="K539" s="48"/>
      <c r="L539" s="10"/>
      <c r="M539" s="14"/>
      <c r="N539" s="35"/>
      <c r="Q539" s="14"/>
      <c r="R539" s="14"/>
      <c r="S539" s="14"/>
      <c r="T539" s="14"/>
      <c r="U539" s="14"/>
      <c r="V539" s="14"/>
      <c r="W539" s="14"/>
      <c r="X539" s="14"/>
      <c r="Y539" s="14"/>
      <c r="Z539" s="14"/>
      <c r="AA539" s="14"/>
    </row>
    <row r="540" spans="1:27" ht="12.5">
      <c r="A540" s="14"/>
      <c r="B540" s="14"/>
      <c r="C540" s="14"/>
      <c r="D540" s="10"/>
      <c r="E540" s="164"/>
      <c r="F540" s="14"/>
      <c r="G540" s="10"/>
      <c r="H540" s="14"/>
      <c r="I540" s="14"/>
      <c r="J540" s="8"/>
      <c r="K540" s="48"/>
      <c r="L540" s="10"/>
      <c r="M540" s="14"/>
      <c r="N540" s="35"/>
      <c r="Q540" s="14"/>
      <c r="R540" s="14"/>
      <c r="S540" s="14"/>
      <c r="T540" s="14"/>
      <c r="U540" s="14"/>
      <c r="V540" s="14"/>
      <c r="W540" s="14"/>
      <c r="X540" s="14"/>
      <c r="Y540" s="14"/>
      <c r="Z540" s="14"/>
      <c r="AA540" s="14"/>
    </row>
    <row r="541" spans="1:27" ht="12.5">
      <c r="A541" s="14"/>
      <c r="B541" s="14"/>
      <c r="C541" s="14"/>
      <c r="D541" s="10"/>
      <c r="E541" s="164"/>
      <c r="F541" s="14"/>
      <c r="G541" s="10"/>
      <c r="H541" s="14"/>
      <c r="I541" s="14"/>
      <c r="J541" s="8"/>
      <c r="K541" s="48"/>
      <c r="L541" s="10"/>
      <c r="M541" s="14"/>
      <c r="N541" s="35"/>
      <c r="Q541" s="14"/>
      <c r="R541" s="14"/>
      <c r="S541" s="14"/>
      <c r="T541" s="14"/>
      <c r="U541" s="14"/>
      <c r="V541" s="14"/>
      <c r="W541" s="14"/>
      <c r="X541" s="14"/>
      <c r="Y541" s="14"/>
      <c r="Z541" s="14"/>
      <c r="AA541" s="14"/>
    </row>
    <row r="542" spans="1:27" ht="12.5">
      <c r="A542" s="14"/>
      <c r="B542" s="14"/>
      <c r="C542" s="14"/>
      <c r="D542" s="10"/>
      <c r="E542" s="164"/>
      <c r="F542" s="14"/>
      <c r="G542" s="10"/>
      <c r="H542" s="14"/>
      <c r="I542" s="14"/>
      <c r="J542" s="8"/>
      <c r="K542" s="48"/>
      <c r="L542" s="10"/>
      <c r="M542" s="14"/>
      <c r="N542" s="35"/>
      <c r="Q542" s="14"/>
      <c r="R542" s="14"/>
      <c r="S542" s="14"/>
      <c r="T542" s="14"/>
      <c r="U542" s="14"/>
      <c r="V542" s="14"/>
      <c r="W542" s="14"/>
      <c r="X542" s="14"/>
      <c r="Y542" s="14"/>
      <c r="Z542" s="14"/>
      <c r="AA542" s="14"/>
    </row>
    <row r="543" spans="1:27" ht="12.5">
      <c r="A543" s="14"/>
      <c r="B543" s="14"/>
      <c r="C543" s="14"/>
      <c r="D543" s="10"/>
      <c r="E543" s="164"/>
      <c r="F543" s="14"/>
      <c r="G543" s="10"/>
      <c r="H543" s="14"/>
      <c r="I543" s="14"/>
      <c r="J543" s="8"/>
      <c r="K543" s="48"/>
      <c r="L543" s="10"/>
      <c r="M543" s="14"/>
      <c r="N543" s="35"/>
      <c r="Q543" s="14"/>
      <c r="R543" s="14"/>
      <c r="S543" s="14"/>
      <c r="T543" s="14"/>
      <c r="U543" s="14"/>
      <c r="V543" s="14"/>
      <c r="W543" s="14"/>
      <c r="X543" s="14"/>
      <c r="Y543" s="14"/>
      <c r="Z543" s="14"/>
      <c r="AA543" s="14"/>
    </row>
    <row r="544" spans="1:27" ht="12.5">
      <c r="A544" s="14"/>
      <c r="B544" s="14"/>
      <c r="C544" s="14"/>
      <c r="D544" s="10"/>
      <c r="E544" s="164"/>
      <c r="F544" s="14"/>
      <c r="G544" s="10"/>
      <c r="H544" s="14"/>
      <c r="I544" s="14"/>
      <c r="J544" s="8"/>
      <c r="K544" s="48"/>
      <c r="L544" s="10"/>
      <c r="M544" s="14"/>
      <c r="N544" s="35"/>
      <c r="Q544" s="14"/>
      <c r="R544" s="14"/>
      <c r="S544" s="14"/>
      <c r="T544" s="14"/>
      <c r="U544" s="14"/>
      <c r="V544" s="14"/>
      <c r="W544" s="14"/>
      <c r="X544" s="14"/>
      <c r="Y544" s="14"/>
      <c r="Z544" s="14"/>
      <c r="AA544" s="14"/>
    </row>
    <row r="545" spans="1:27" ht="12.5">
      <c r="A545" s="14"/>
      <c r="B545" s="14"/>
      <c r="C545" s="14"/>
      <c r="D545" s="10"/>
      <c r="E545" s="164"/>
      <c r="F545" s="14"/>
      <c r="G545" s="10"/>
      <c r="H545" s="14"/>
      <c r="I545" s="14"/>
      <c r="J545" s="8"/>
      <c r="K545" s="48"/>
      <c r="L545" s="10"/>
      <c r="M545" s="14"/>
      <c r="N545" s="35"/>
      <c r="Q545" s="14"/>
      <c r="R545" s="14"/>
      <c r="S545" s="14"/>
      <c r="T545" s="14"/>
      <c r="U545" s="14"/>
      <c r="V545" s="14"/>
      <c r="W545" s="14"/>
      <c r="X545" s="14"/>
      <c r="Y545" s="14"/>
      <c r="Z545" s="14"/>
      <c r="AA545" s="14"/>
    </row>
    <row r="546" spans="1:27" ht="12.5">
      <c r="A546" s="14"/>
      <c r="B546" s="14"/>
      <c r="C546" s="14"/>
      <c r="D546" s="10"/>
      <c r="E546" s="164"/>
      <c r="F546" s="14"/>
      <c r="G546" s="10"/>
      <c r="H546" s="14"/>
      <c r="I546" s="14"/>
      <c r="J546" s="8"/>
      <c r="K546" s="48"/>
      <c r="L546" s="10"/>
      <c r="M546" s="14"/>
      <c r="N546" s="35"/>
      <c r="Q546" s="14"/>
      <c r="R546" s="14"/>
      <c r="S546" s="14"/>
      <c r="T546" s="14"/>
      <c r="U546" s="14"/>
      <c r="V546" s="14"/>
      <c r="W546" s="14"/>
      <c r="X546" s="14"/>
      <c r="Y546" s="14"/>
      <c r="Z546" s="14"/>
      <c r="AA546" s="14"/>
    </row>
    <row r="547" spans="1:27" ht="12.5">
      <c r="A547" s="14"/>
      <c r="B547" s="14"/>
      <c r="C547" s="14"/>
      <c r="D547" s="10"/>
      <c r="E547" s="164"/>
      <c r="F547" s="14"/>
      <c r="G547" s="10"/>
      <c r="H547" s="14"/>
      <c r="I547" s="14"/>
      <c r="J547" s="8"/>
      <c r="K547" s="48"/>
      <c r="L547" s="10"/>
      <c r="M547" s="14"/>
      <c r="N547" s="35"/>
      <c r="Q547" s="14"/>
      <c r="R547" s="14"/>
      <c r="S547" s="14"/>
      <c r="T547" s="14"/>
      <c r="U547" s="14"/>
      <c r="V547" s="14"/>
      <c r="W547" s="14"/>
      <c r="X547" s="14"/>
      <c r="Y547" s="14"/>
      <c r="Z547" s="14"/>
      <c r="AA547" s="14"/>
    </row>
    <row r="548" spans="1:27" ht="12.5">
      <c r="A548" s="14"/>
      <c r="B548" s="14"/>
      <c r="C548" s="14"/>
      <c r="D548" s="10"/>
      <c r="E548" s="164"/>
      <c r="F548" s="14"/>
      <c r="G548" s="10"/>
      <c r="H548" s="14"/>
      <c r="I548" s="14"/>
      <c r="J548" s="8"/>
      <c r="K548" s="48"/>
      <c r="L548" s="10"/>
      <c r="M548" s="14"/>
      <c r="N548" s="35"/>
      <c r="Q548" s="14"/>
      <c r="R548" s="14"/>
      <c r="S548" s="14"/>
      <c r="T548" s="14"/>
      <c r="U548" s="14"/>
      <c r="V548" s="14"/>
      <c r="W548" s="14"/>
      <c r="X548" s="14"/>
      <c r="Y548" s="14"/>
      <c r="Z548" s="14"/>
      <c r="AA548" s="14"/>
    </row>
    <row r="549" spans="1:27" ht="12.5">
      <c r="A549" s="14"/>
      <c r="B549" s="14"/>
      <c r="C549" s="14"/>
      <c r="D549" s="10"/>
      <c r="E549" s="164"/>
      <c r="F549" s="14"/>
      <c r="G549" s="10"/>
      <c r="H549" s="14"/>
      <c r="I549" s="14"/>
      <c r="J549" s="8"/>
      <c r="K549" s="48"/>
      <c r="L549" s="10"/>
      <c r="M549" s="14"/>
      <c r="N549" s="35"/>
      <c r="Q549" s="14"/>
      <c r="R549" s="14"/>
      <c r="S549" s="14"/>
      <c r="T549" s="14"/>
      <c r="U549" s="14"/>
      <c r="V549" s="14"/>
      <c r="W549" s="14"/>
      <c r="X549" s="14"/>
      <c r="Y549" s="14"/>
      <c r="Z549" s="14"/>
      <c r="AA549" s="14"/>
    </row>
    <row r="550" spans="1:27" ht="12.5">
      <c r="A550" s="14"/>
      <c r="B550" s="14"/>
      <c r="C550" s="14"/>
      <c r="D550" s="10"/>
      <c r="E550" s="164"/>
      <c r="F550" s="14"/>
      <c r="G550" s="10"/>
      <c r="H550" s="14"/>
      <c r="I550" s="14"/>
      <c r="J550" s="8"/>
      <c r="K550" s="48"/>
      <c r="L550" s="10"/>
      <c r="M550" s="14"/>
      <c r="N550" s="35"/>
      <c r="Q550" s="14"/>
      <c r="R550" s="14"/>
      <c r="S550" s="14"/>
      <c r="T550" s="14"/>
      <c r="U550" s="14"/>
      <c r="V550" s="14"/>
      <c r="W550" s="14"/>
      <c r="X550" s="14"/>
      <c r="Y550" s="14"/>
      <c r="Z550" s="14"/>
      <c r="AA550" s="14"/>
    </row>
    <row r="551" spans="1:27" ht="12.5">
      <c r="A551" s="14"/>
      <c r="B551" s="14"/>
      <c r="C551" s="14"/>
      <c r="D551" s="10"/>
      <c r="E551" s="164"/>
      <c r="F551" s="14"/>
      <c r="G551" s="10"/>
      <c r="H551" s="14"/>
      <c r="I551" s="14"/>
      <c r="J551" s="8"/>
      <c r="K551" s="48"/>
      <c r="L551" s="10"/>
      <c r="M551" s="14"/>
      <c r="N551" s="35"/>
      <c r="Q551" s="14"/>
      <c r="R551" s="14"/>
      <c r="S551" s="14"/>
      <c r="T551" s="14"/>
      <c r="U551" s="14"/>
      <c r="V551" s="14"/>
      <c r="W551" s="14"/>
      <c r="X551" s="14"/>
      <c r="Y551" s="14"/>
      <c r="Z551" s="14"/>
      <c r="AA551" s="14"/>
    </row>
    <row r="552" spans="1:27" ht="12.5">
      <c r="A552" s="14"/>
      <c r="B552" s="14"/>
      <c r="C552" s="14"/>
      <c r="D552" s="10"/>
      <c r="E552" s="164"/>
      <c r="F552" s="14"/>
      <c r="G552" s="10"/>
      <c r="H552" s="14"/>
      <c r="I552" s="14"/>
      <c r="J552" s="8"/>
      <c r="K552" s="48"/>
      <c r="L552" s="10"/>
      <c r="M552" s="14"/>
      <c r="N552" s="35"/>
      <c r="Q552" s="14"/>
      <c r="R552" s="14"/>
      <c r="S552" s="14"/>
      <c r="T552" s="14"/>
      <c r="U552" s="14"/>
      <c r="V552" s="14"/>
      <c r="W552" s="14"/>
      <c r="X552" s="14"/>
      <c r="Y552" s="14"/>
      <c r="Z552" s="14"/>
      <c r="AA552" s="14"/>
    </row>
    <row r="553" spans="1:27" ht="12.5">
      <c r="A553" s="14"/>
      <c r="B553" s="14"/>
      <c r="C553" s="14"/>
      <c r="D553" s="10"/>
      <c r="E553" s="164"/>
      <c r="F553" s="14"/>
      <c r="G553" s="10"/>
      <c r="H553" s="14"/>
      <c r="I553" s="14"/>
      <c r="J553" s="8"/>
      <c r="K553" s="48"/>
      <c r="L553" s="10"/>
      <c r="M553" s="14"/>
      <c r="N553" s="35"/>
      <c r="Q553" s="14"/>
      <c r="R553" s="14"/>
      <c r="S553" s="14"/>
      <c r="T553" s="14"/>
      <c r="U553" s="14"/>
      <c r="V553" s="14"/>
      <c r="W553" s="14"/>
      <c r="X553" s="14"/>
      <c r="Y553" s="14"/>
      <c r="Z553" s="14"/>
      <c r="AA553" s="14"/>
    </row>
    <row r="554" spans="1:27" ht="12.5">
      <c r="A554" s="14"/>
      <c r="B554" s="14"/>
      <c r="C554" s="14"/>
      <c r="D554" s="10"/>
      <c r="E554" s="164"/>
      <c r="F554" s="14"/>
      <c r="G554" s="10"/>
      <c r="H554" s="14"/>
      <c r="I554" s="14"/>
      <c r="J554" s="8"/>
      <c r="K554" s="48"/>
      <c r="L554" s="10"/>
      <c r="M554" s="14"/>
      <c r="N554" s="35"/>
      <c r="Q554" s="14"/>
      <c r="R554" s="14"/>
      <c r="S554" s="14"/>
      <c r="T554" s="14"/>
      <c r="U554" s="14"/>
      <c r="V554" s="14"/>
      <c r="W554" s="14"/>
      <c r="X554" s="14"/>
      <c r="Y554" s="14"/>
      <c r="Z554" s="14"/>
      <c r="AA554" s="14"/>
    </row>
    <row r="555" spans="1:27" ht="12.5">
      <c r="A555" s="14"/>
      <c r="B555" s="14"/>
      <c r="C555" s="14"/>
      <c r="D555" s="10"/>
      <c r="E555" s="164"/>
      <c r="F555" s="14"/>
      <c r="G555" s="10"/>
      <c r="H555" s="14"/>
      <c r="I555" s="14"/>
      <c r="J555" s="8"/>
      <c r="K555" s="48"/>
      <c r="L555" s="10"/>
      <c r="M555" s="14"/>
      <c r="N555" s="35"/>
      <c r="Q555" s="14"/>
      <c r="R555" s="14"/>
      <c r="S555" s="14"/>
      <c r="T555" s="14"/>
      <c r="U555" s="14"/>
      <c r="V555" s="14"/>
      <c r="W555" s="14"/>
      <c r="X555" s="14"/>
      <c r="Y555" s="14"/>
      <c r="Z555" s="14"/>
      <c r="AA555" s="14"/>
    </row>
    <row r="556" spans="1:27" ht="12.5">
      <c r="A556" s="14"/>
      <c r="B556" s="14"/>
      <c r="C556" s="14"/>
      <c r="D556" s="10"/>
      <c r="E556" s="164"/>
      <c r="F556" s="14"/>
      <c r="G556" s="10"/>
      <c r="H556" s="14"/>
      <c r="I556" s="14"/>
      <c r="J556" s="8"/>
      <c r="K556" s="48"/>
      <c r="L556" s="10"/>
      <c r="M556" s="14"/>
      <c r="N556" s="35"/>
      <c r="Q556" s="14"/>
      <c r="R556" s="14"/>
      <c r="S556" s="14"/>
      <c r="T556" s="14"/>
      <c r="U556" s="14"/>
      <c r="V556" s="14"/>
      <c r="W556" s="14"/>
      <c r="X556" s="14"/>
      <c r="Y556" s="14"/>
      <c r="Z556" s="14"/>
      <c r="AA556" s="14"/>
    </row>
    <row r="557" spans="1:27" ht="12.5">
      <c r="A557" s="14"/>
      <c r="B557" s="14"/>
      <c r="C557" s="14"/>
      <c r="D557" s="10"/>
      <c r="E557" s="164"/>
      <c r="F557" s="14"/>
      <c r="G557" s="10"/>
      <c r="H557" s="14"/>
      <c r="I557" s="14"/>
      <c r="J557" s="8"/>
      <c r="K557" s="48"/>
      <c r="L557" s="10"/>
      <c r="M557" s="14"/>
      <c r="N557" s="35"/>
      <c r="Q557" s="14"/>
      <c r="R557" s="14"/>
      <c r="S557" s="14"/>
      <c r="T557" s="14"/>
      <c r="U557" s="14"/>
      <c r="V557" s="14"/>
      <c r="W557" s="14"/>
      <c r="X557" s="14"/>
      <c r="Y557" s="14"/>
      <c r="Z557" s="14"/>
      <c r="AA557" s="14"/>
    </row>
    <row r="558" spans="1:27" ht="12.5">
      <c r="A558" s="14"/>
      <c r="B558" s="14"/>
      <c r="C558" s="14"/>
      <c r="D558" s="10"/>
      <c r="E558" s="164"/>
      <c r="F558" s="14"/>
      <c r="G558" s="10"/>
      <c r="H558" s="14"/>
      <c r="I558" s="14"/>
      <c r="J558" s="8"/>
      <c r="K558" s="48"/>
      <c r="L558" s="10"/>
      <c r="M558" s="14"/>
      <c r="N558" s="35"/>
      <c r="Q558" s="14"/>
      <c r="R558" s="14"/>
      <c r="S558" s="14"/>
      <c r="T558" s="14"/>
      <c r="U558" s="14"/>
      <c r="V558" s="14"/>
      <c r="W558" s="14"/>
      <c r="X558" s="14"/>
      <c r="Y558" s="14"/>
      <c r="Z558" s="14"/>
      <c r="AA558" s="14"/>
    </row>
    <row r="559" spans="1:27" ht="12.5">
      <c r="A559" s="14"/>
      <c r="B559" s="14"/>
      <c r="C559" s="14"/>
      <c r="D559" s="10"/>
      <c r="E559" s="164"/>
      <c r="F559" s="14"/>
      <c r="G559" s="10"/>
      <c r="H559" s="14"/>
      <c r="I559" s="14"/>
      <c r="J559" s="8"/>
      <c r="K559" s="48"/>
      <c r="L559" s="10"/>
      <c r="M559" s="14"/>
      <c r="N559" s="35"/>
      <c r="Q559" s="14"/>
      <c r="R559" s="14"/>
      <c r="S559" s="14"/>
      <c r="T559" s="14"/>
      <c r="U559" s="14"/>
      <c r="V559" s="14"/>
      <c r="W559" s="14"/>
      <c r="X559" s="14"/>
      <c r="Y559" s="14"/>
      <c r="Z559" s="14"/>
      <c r="AA559" s="14"/>
    </row>
    <row r="560" spans="1:27" ht="12.5">
      <c r="A560" s="14"/>
      <c r="B560" s="14"/>
      <c r="C560" s="14"/>
      <c r="D560" s="10"/>
      <c r="E560" s="164"/>
      <c r="F560" s="14"/>
      <c r="G560" s="10"/>
      <c r="H560" s="14"/>
      <c r="I560" s="14"/>
      <c r="J560" s="8"/>
      <c r="K560" s="48"/>
      <c r="L560" s="10"/>
      <c r="M560" s="14"/>
      <c r="N560" s="35"/>
      <c r="Q560" s="14"/>
      <c r="R560" s="14"/>
      <c r="S560" s="14"/>
      <c r="T560" s="14"/>
      <c r="U560" s="14"/>
      <c r="V560" s="14"/>
      <c r="W560" s="14"/>
      <c r="X560" s="14"/>
      <c r="Y560" s="14"/>
      <c r="Z560" s="14"/>
      <c r="AA560" s="14"/>
    </row>
    <row r="561" spans="1:27" ht="12.5">
      <c r="A561" s="14"/>
      <c r="B561" s="14"/>
      <c r="C561" s="14"/>
      <c r="D561" s="10"/>
      <c r="E561" s="164"/>
      <c r="F561" s="14"/>
      <c r="G561" s="10"/>
      <c r="H561" s="14"/>
      <c r="I561" s="14"/>
      <c r="J561" s="8"/>
      <c r="K561" s="48"/>
      <c r="L561" s="10"/>
      <c r="M561" s="14"/>
      <c r="N561" s="35"/>
      <c r="Q561" s="14"/>
      <c r="R561" s="14"/>
      <c r="S561" s="14"/>
      <c r="T561" s="14"/>
      <c r="U561" s="14"/>
      <c r="V561" s="14"/>
      <c r="W561" s="14"/>
      <c r="X561" s="14"/>
      <c r="Y561" s="14"/>
      <c r="Z561" s="14"/>
      <c r="AA561" s="14"/>
    </row>
    <row r="562" spans="1:27" ht="12.5">
      <c r="A562" s="14"/>
      <c r="B562" s="14"/>
      <c r="C562" s="14"/>
      <c r="D562" s="10"/>
      <c r="E562" s="164"/>
      <c r="F562" s="14"/>
      <c r="G562" s="10"/>
      <c r="H562" s="14"/>
      <c r="I562" s="14"/>
      <c r="J562" s="8"/>
      <c r="K562" s="48"/>
      <c r="L562" s="10"/>
      <c r="M562" s="14"/>
      <c r="N562" s="35"/>
      <c r="Q562" s="14"/>
      <c r="R562" s="14"/>
      <c r="S562" s="14"/>
      <c r="T562" s="14"/>
      <c r="U562" s="14"/>
      <c r="V562" s="14"/>
      <c r="W562" s="14"/>
      <c r="X562" s="14"/>
      <c r="Y562" s="14"/>
      <c r="Z562" s="14"/>
      <c r="AA562" s="14"/>
    </row>
    <row r="563" spans="1:27" ht="12.5">
      <c r="A563" s="14"/>
      <c r="B563" s="14"/>
      <c r="C563" s="14"/>
      <c r="D563" s="10"/>
      <c r="E563" s="164"/>
      <c r="F563" s="14"/>
      <c r="G563" s="10"/>
      <c r="H563" s="14"/>
      <c r="I563" s="14"/>
      <c r="J563" s="8"/>
      <c r="K563" s="48"/>
      <c r="L563" s="10"/>
      <c r="M563" s="14"/>
      <c r="N563" s="35"/>
      <c r="Q563" s="14"/>
      <c r="R563" s="14"/>
      <c r="S563" s="14"/>
      <c r="T563" s="14"/>
      <c r="U563" s="14"/>
      <c r="V563" s="14"/>
      <c r="W563" s="14"/>
      <c r="X563" s="14"/>
      <c r="Y563" s="14"/>
      <c r="Z563" s="14"/>
      <c r="AA563" s="14"/>
    </row>
    <row r="564" spans="1:27" ht="12.5">
      <c r="A564" s="14"/>
      <c r="B564" s="14"/>
      <c r="C564" s="14"/>
      <c r="D564" s="10"/>
      <c r="E564" s="164"/>
      <c r="F564" s="14"/>
      <c r="G564" s="10"/>
      <c r="H564" s="14"/>
      <c r="I564" s="14"/>
      <c r="J564" s="8"/>
      <c r="K564" s="48"/>
      <c r="L564" s="10"/>
      <c r="M564" s="14"/>
      <c r="N564" s="35"/>
      <c r="Q564" s="14"/>
      <c r="R564" s="14"/>
      <c r="S564" s="14"/>
      <c r="T564" s="14"/>
      <c r="U564" s="14"/>
      <c r="V564" s="14"/>
      <c r="W564" s="14"/>
      <c r="X564" s="14"/>
      <c r="Y564" s="14"/>
      <c r="Z564" s="14"/>
      <c r="AA564" s="14"/>
    </row>
    <row r="565" spans="1:27" ht="12.5">
      <c r="A565" s="14"/>
      <c r="B565" s="14"/>
      <c r="C565" s="14"/>
      <c r="D565" s="10"/>
      <c r="E565" s="164"/>
      <c r="F565" s="14"/>
      <c r="G565" s="10"/>
      <c r="H565" s="14"/>
      <c r="I565" s="14"/>
      <c r="J565" s="8"/>
      <c r="K565" s="48"/>
      <c r="L565" s="10"/>
      <c r="M565" s="14"/>
      <c r="N565" s="35"/>
      <c r="Q565" s="14"/>
      <c r="R565" s="14"/>
      <c r="S565" s="14"/>
      <c r="T565" s="14"/>
      <c r="U565" s="14"/>
      <c r="V565" s="14"/>
      <c r="W565" s="14"/>
      <c r="X565" s="14"/>
      <c r="Y565" s="14"/>
      <c r="Z565" s="14"/>
      <c r="AA565" s="14"/>
    </row>
    <row r="566" spans="1:27" ht="12.5">
      <c r="A566" s="14"/>
      <c r="B566" s="14"/>
      <c r="C566" s="14"/>
      <c r="D566" s="10"/>
      <c r="E566" s="164"/>
      <c r="F566" s="14"/>
      <c r="G566" s="10"/>
      <c r="H566" s="14"/>
      <c r="I566" s="14"/>
      <c r="J566" s="8"/>
      <c r="K566" s="48"/>
      <c r="L566" s="10"/>
      <c r="M566" s="14"/>
      <c r="N566" s="35"/>
      <c r="Q566" s="14"/>
      <c r="R566" s="14"/>
      <c r="S566" s="14"/>
      <c r="T566" s="14"/>
      <c r="U566" s="14"/>
      <c r="V566" s="14"/>
      <c r="W566" s="14"/>
      <c r="X566" s="14"/>
      <c r="Y566" s="14"/>
      <c r="Z566" s="14"/>
      <c r="AA566" s="14"/>
    </row>
    <row r="567" spans="1:27" ht="12.5">
      <c r="A567" s="14"/>
      <c r="B567" s="14"/>
      <c r="C567" s="14"/>
      <c r="D567" s="10"/>
      <c r="E567" s="164"/>
      <c r="F567" s="14"/>
      <c r="G567" s="10"/>
      <c r="H567" s="14"/>
      <c r="I567" s="14"/>
      <c r="J567" s="8"/>
      <c r="K567" s="48"/>
      <c r="L567" s="10"/>
      <c r="M567" s="14"/>
      <c r="N567" s="35"/>
      <c r="Q567" s="14"/>
      <c r="R567" s="14"/>
      <c r="S567" s="14"/>
      <c r="T567" s="14"/>
      <c r="U567" s="14"/>
      <c r="V567" s="14"/>
      <c r="W567" s="14"/>
      <c r="X567" s="14"/>
      <c r="Y567" s="14"/>
      <c r="Z567" s="14"/>
      <c r="AA567" s="14"/>
    </row>
    <row r="568" spans="1:27" ht="12.5">
      <c r="A568" s="14"/>
      <c r="B568" s="14"/>
      <c r="C568" s="14"/>
      <c r="D568" s="10"/>
      <c r="E568" s="164"/>
      <c r="F568" s="14"/>
      <c r="G568" s="10"/>
      <c r="H568" s="14"/>
      <c r="I568" s="14"/>
      <c r="J568" s="8"/>
      <c r="K568" s="48"/>
      <c r="L568" s="10"/>
      <c r="M568" s="14"/>
      <c r="N568" s="35"/>
      <c r="Q568" s="14"/>
      <c r="R568" s="14"/>
      <c r="S568" s="14"/>
      <c r="T568" s="14"/>
      <c r="U568" s="14"/>
      <c r="V568" s="14"/>
      <c r="W568" s="14"/>
      <c r="X568" s="14"/>
      <c r="Y568" s="14"/>
      <c r="Z568" s="14"/>
      <c r="AA568" s="14"/>
    </row>
    <row r="569" spans="1:27" ht="12.5">
      <c r="A569" s="14"/>
      <c r="B569" s="14"/>
      <c r="C569" s="14"/>
      <c r="D569" s="10"/>
      <c r="E569" s="164"/>
      <c r="F569" s="14"/>
      <c r="G569" s="10"/>
      <c r="H569" s="14"/>
      <c r="I569" s="14"/>
      <c r="J569" s="8"/>
      <c r="K569" s="48"/>
      <c r="L569" s="10"/>
      <c r="M569" s="14"/>
      <c r="N569" s="35"/>
      <c r="Q569" s="14"/>
      <c r="R569" s="14"/>
      <c r="S569" s="14"/>
      <c r="T569" s="14"/>
      <c r="U569" s="14"/>
      <c r="V569" s="14"/>
      <c r="W569" s="14"/>
      <c r="X569" s="14"/>
      <c r="Y569" s="14"/>
      <c r="Z569" s="14"/>
      <c r="AA569" s="14"/>
    </row>
    <row r="570" spans="1:27" ht="12.5">
      <c r="A570" s="14"/>
      <c r="B570" s="14"/>
      <c r="C570" s="14"/>
      <c r="D570" s="10"/>
      <c r="E570" s="164"/>
      <c r="F570" s="14"/>
      <c r="G570" s="10"/>
      <c r="H570" s="14"/>
      <c r="I570" s="14"/>
      <c r="J570" s="8"/>
      <c r="K570" s="48"/>
      <c r="L570" s="10"/>
      <c r="M570" s="14"/>
      <c r="N570" s="35"/>
      <c r="Q570" s="14"/>
      <c r="R570" s="14"/>
      <c r="S570" s="14"/>
      <c r="T570" s="14"/>
      <c r="U570" s="14"/>
      <c r="V570" s="14"/>
      <c r="W570" s="14"/>
      <c r="X570" s="14"/>
      <c r="Y570" s="14"/>
      <c r="Z570" s="14"/>
      <c r="AA570" s="14"/>
    </row>
    <row r="571" spans="1:27" ht="12.5">
      <c r="A571" s="14"/>
      <c r="B571" s="14"/>
      <c r="C571" s="14"/>
      <c r="D571" s="10"/>
      <c r="E571" s="164"/>
      <c r="F571" s="14"/>
      <c r="G571" s="10"/>
      <c r="H571" s="14"/>
      <c r="I571" s="14"/>
      <c r="J571" s="8"/>
      <c r="K571" s="48"/>
      <c r="L571" s="10"/>
      <c r="M571" s="14"/>
      <c r="N571" s="35"/>
      <c r="Q571" s="14"/>
      <c r="R571" s="14"/>
      <c r="S571" s="14"/>
      <c r="T571" s="14"/>
      <c r="U571" s="14"/>
      <c r="V571" s="14"/>
      <c r="W571" s="14"/>
      <c r="X571" s="14"/>
      <c r="Y571" s="14"/>
      <c r="Z571" s="14"/>
      <c r="AA571" s="14"/>
    </row>
    <row r="572" spans="1:27" ht="12.5">
      <c r="A572" s="14"/>
      <c r="B572" s="14"/>
      <c r="C572" s="14"/>
      <c r="D572" s="10"/>
      <c r="E572" s="164"/>
      <c r="F572" s="14"/>
      <c r="G572" s="10"/>
      <c r="H572" s="14"/>
      <c r="I572" s="14"/>
      <c r="J572" s="8"/>
      <c r="K572" s="48"/>
      <c r="L572" s="10"/>
      <c r="M572" s="14"/>
      <c r="N572" s="35"/>
      <c r="Q572" s="14"/>
      <c r="R572" s="14"/>
      <c r="S572" s="14"/>
      <c r="T572" s="14"/>
      <c r="U572" s="14"/>
      <c r="V572" s="14"/>
      <c r="W572" s="14"/>
      <c r="X572" s="14"/>
      <c r="Y572" s="14"/>
      <c r="Z572" s="14"/>
      <c r="AA572" s="14"/>
    </row>
    <row r="573" spans="1:27" ht="12.5">
      <c r="A573" s="14"/>
      <c r="B573" s="14"/>
      <c r="C573" s="14"/>
      <c r="D573" s="10"/>
      <c r="E573" s="164"/>
      <c r="F573" s="14"/>
      <c r="G573" s="10"/>
      <c r="H573" s="14"/>
      <c r="I573" s="14"/>
      <c r="J573" s="8"/>
      <c r="K573" s="48"/>
      <c r="L573" s="10"/>
      <c r="M573" s="14"/>
      <c r="N573" s="35"/>
      <c r="Q573" s="14"/>
      <c r="R573" s="14"/>
      <c r="S573" s="14"/>
      <c r="T573" s="14"/>
      <c r="U573" s="14"/>
      <c r="V573" s="14"/>
      <c r="W573" s="14"/>
      <c r="X573" s="14"/>
      <c r="Y573" s="14"/>
      <c r="Z573" s="14"/>
      <c r="AA573" s="14"/>
    </row>
    <row r="574" spans="1:27" ht="12.5">
      <c r="A574" s="14"/>
      <c r="B574" s="14"/>
      <c r="C574" s="14"/>
      <c r="D574" s="10"/>
      <c r="E574" s="164"/>
      <c r="F574" s="14"/>
      <c r="G574" s="10"/>
      <c r="H574" s="14"/>
      <c r="I574" s="14"/>
      <c r="J574" s="8"/>
      <c r="K574" s="48"/>
      <c r="L574" s="10"/>
      <c r="M574" s="14"/>
      <c r="N574" s="35"/>
      <c r="Q574" s="14"/>
      <c r="R574" s="14"/>
      <c r="S574" s="14"/>
      <c r="T574" s="14"/>
      <c r="U574" s="14"/>
      <c r="V574" s="14"/>
      <c r="W574" s="14"/>
      <c r="X574" s="14"/>
      <c r="Y574" s="14"/>
      <c r="Z574" s="14"/>
      <c r="AA574" s="14"/>
    </row>
    <row r="575" spans="1:27" ht="12.5">
      <c r="A575" s="14"/>
      <c r="B575" s="14"/>
      <c r="C575" s="14"/>
      <c r="D575" s="10"/>
      <c r="E575" s="164"/>
      <c r="F575" s="14"/>
      <c r="G575" s="10"/>
      <c r="H575" s="14"/>
      <c r="I575" s="14"/>
      <c r="J575" s="8"/>
      <c r="K575" s="48"/>
      <c r="L575" s="10"/>
      <c r="M575" s="14"/>
      <c r="N575" s="35"/>
      <c r="Q575" s="14"/>
      <c r="R575" s="14"/>
      <c r="S575" s="14"/>
      <c r="T575" s="14"/>
      <c r="U575" s="14"/>
      <c r="V575" s="14"/>
      <c r="W575" s="14"/>
      <c r="X575" s="14"/>
      <c r="Y575" s="14"/>
      <c r="Z575" s="14"/>
      <c r="AA575" s="14"/>
    </row>
    <row r="576" spans="1:27" ht="12.5">
      <c r="A576" s="14"/>
      <c r="B576" s="14"/>
      <c r="C576" s="14"/>
      <c r="D576" s="10"/>
      <c r="E576" s="164"/>
      <c r="F576" s="14"/>
      <c r="G576" s="10"/>
      <c r="H576" s="14"/>
      <c r="I576" s="14"/>
      <c r="J576" s="8"/>
      <c r="K576" s="48"/>
      <c r="L576" s="10"/>
      <c r="M576" s="14"/>
      <c r="N576" s="35"/>
      <c r="Q576" s="14"/>
      <c r="R576" s="14"/>
      <c r="S576" s="14"/>
      <c r="T576" s="14"/>
      <c r="U576" s="14"/>
      <c r="V576" s="14"/>
      <c r="W576" s="14"/>
      <c r="X576" s="14"/>
      <c r="Y576" s="14"/>
      <c r="Z576" s="14"/>
      <c r="AA576" s="14"/>
    </row>
    <row r="577" spans="1:27" ht="12.5">
      <c r="A577" s="14"/>
      <c r="B577" s="14"/>
      <c r="C577" s="14"/>
      <c r="D577" s="10"/>
      <c r="E577" s="164"/>
      <c r="F577" s="14"/>
      <c r="G577" s="10"/>
      <c r="H577" s="14"/>
      <c r="I577" s="14"/>
      <c r="J577" s="8"/>
      <c r="K577" s="48"/>
      <c r="L577" s="10"/>
      <c r="M577" s="14"/>
      <c r="N577" s="35"/>
      <c r="Q577" s="14"/>
      <c r="R577" s="14"/>
      <c r="S577" s="14"/>
      <c r="T577" s="14"/>
      <c r="U577" s="14"/>
      <c r="V577" s="14"/>
      <c r="W577" s="14"/>
      <c r="X577" s="14"/>
      <c r="Y577" s="14"/>
      <c r="Z577" s="14"/>
      <c r="AA577" s="14"/>
    </row>
    <row r="578" spans="1:27" ht="12.5">
      <c r="A578" s="14"/>
      <c r="B578" s="14"/>
      <c r="C578" s="14"/>
      <c r="D578" s="10"/>
      <c r="E578" s="164"/>
      <c r="F578" s="14"/>
      <c r="G578" s="10"/>
      <c r="H578" s="14"/>
      <c r="I578" s="14"/>
      <c r="J578" s="8"/>
      <c r="K578" s="48"/>
      <c r="L578" s="10"/>
      <c r="M578" s="14"/>
      <c r="N578" s="35"/>
      <c r="Q578" s="14"/>
      <c r="R578" s="14"/>
      <c r="S578" s="14"/>
      <c r="T578" s="14"/>
      <c r="U578" s="14"/>
      <c r="V578" s="14"/>
      <c r="W578" s="14"/>
      <c r="X578" s="14"/>
      <c r="Y578" s="14"/>
      <c r="Z578" s="14"/>
      <c r="AA578" s="14"/>
    </row>
    <row r="579" spans="1:27" ht="12.5">
      <c r="A579" s="14"/>
      <c r="B579" s="14"/>
      <c r="C579" s="14"/>
      <c r="D579" s="10"/>
      <c r="E579" s="164"/>
      <c r="F579" s="14"/>
      <c r="G579" s="10"/>
      <c r="H579" s="14"/>
      <c r="I579" s="14"/>
      <c r="J579" s="8"/>
      <c r="K579" s="48"/>
      <c r="L579" s="10"/>
      <c r="M579" s="14"/>
      <c r="N579" s="35"/>
      <c r="Q579" s="14"/>
      <c r="R579" s="14"/>
      <c r="S579" s="14"/>
      <c r="T579" s="14"/>
      <c r="U579" s="14"/>
      <c r="V579" s="14"/>
      <c r="W579" s="14"/>
      <c r="X579" s="14"/>
      <c r="Y579" s="14"/>
      <c r="Z579" s="14"/>
      <c r="AA579" s="14"/>
    </row>
    <row r="580" spans="1:27" ht="12.5">
      <c r="A580" s="14"/>
      <c r="B580" s="14"/>
      <c r="C580" s="14"/>
      <c r="D580" s="10"/>
      <c r="E580" s="164"/>
      <c r="F580" s="14"/>
      <c r="G580" s="10"/>
      <c r="H580" s="14"/>
      <c r="I580" s="14"/>
      <c r="J580" s="8"/>
      <c r="K580" s="48"/>
      <c r="L580" s="10"/>
      <c r="M580" s="14"/>
      <c r="N580" s="35"/>
      <c r="Q580" s="14"/>
      <c r="R580" s="14"/>
      <c r="S580" s="14"/>
      <c r="T580" s="14"/>
      <c r="U580" s="14"/>
      <c r="V580" s="14"/>
      <c r="W580" s="14"/>
      <c r="X580" s="14"/>
      <c r="Y580" s="14"/>
      <c r="Z580" s="14"/>
      <c r="AA580" s="14"/>
    </row>
    <row r="581" spans="1:27" ht="12.5">
      <c r="A581" s="14"/>
      <c r="B581" s="14"/>
      <c r="C581" s="14"/>
      <c r="D581" s="10"/>
      <c r="E581" s="164"/>
      <c r="F581" s="14"/>
      <c r="G581" s="10"/>
      <c r="H581" s="14"/>
      <c r="I581" s="14"/>
      <c r="J581" s="8"/>
      <c r="K581" s="48"/>
      <c r="L581" s="10"/>
      <c r="M581" s="14"/>
      <c r="N581" s="35"/>
      <c r="Q581" s="14"/>
      <c r="R581" s="14"/>
      <c r="S581" s="14"/>
      <c r="T581" s="14"/>
      <c r="U581" s="14"/>
      <c r="V581" s="14"/>
      <c r="W581" s="14"/>
      <c r="X581" s="14"/>
      <c r="Y581" s="14"/>
      <c r="Z581" s="14"/>
      <c r="AA581" s="14"/>
    </row>
    <row r="582" spans="1:27" ht="12.5">
      <c r="A582" s="14"/>
      <c r="B582" s="14"/>
      <c r="C582" s="14"/>
      <c r="D582" s="10"/>
      <c r="E582" s="164"/>
      <c r="F582" s="14"/>
      <c r="G582" s="10"/>
      <c r="H582" s="14"/>
      <c r="I582" s="14"/>
      <c r="J582" s="8"/>
      <c r="K582" s="48"/>
      <c r="L582" s="10"/>
      <c r="M582" s="14"/>
      <c r="N582" s="35"/>
      <c r="Q582" s="14"/>
      <c r="R582" s="14"/>
      <c r="S582" s="14"/>
      <c r="T582" s="14"/>
      <c r="U582" s="14"/>
      <c r="V582" s="14"/>
      <c r="W582" s="14"/>
      <c r="X582" s="14"/>
      <c r="Y582" s="14"/>
      <c r="Z582" s="14"/>
      <c r="AA582" s="14"/>
    </row>
    <row r="583" spans="1:27" ht="12.5">
      <c r="A583" s="14"/>
      <c r="B583" s="14"/>
      <c r="C583" s="14"/>
      <c r="D583" s="10"/>
      <c r="E583" s="164"/>
      <c r="F583" s="14"/>
      <c r="G583" s="10"/>
      <c r="H583" s="14"/>
      <c r="I583" s="14"/>
      <c r="J583" s="8"/>
      <c r="K583" s="48"/>
      <c r="L583" s="10"/>
      <c r="M583" s="14"/>
      <c r="N583" s="35"/>
      <c r="Q583" s="14"/>
      <c r="R583" s="14"/>
      <c r="S583" s="14"/>
      <c r="T583" s="14"/>
      <c r="U583" s="14"/>
      <c r="V583" s="14"/>
      <c r="W583" s="14"/>
      <c r="X583" s="14"/>
      <c r="Y583" s="14"/>
      <c r="Z583" s="14"/>
      <c r="AA583" s="14"/>
    </row>
    <row r="584" spans="1:27" ht="12.5">
      <c r="A584" s="14"/>
      <c r="B584" s="14"/>
      <c r="C584" s="14"/>
      <c r="D584" s="10"/>
      <c r="E584" s="164"/>
      <c r="F584" s="14"/>
      <c r="G584" s="10"/>
      <c r="H584" s="14"/>
      <c r="I584" s="14"/>
      <c r="J584" s="8"/>
      <c r="K584" s="48"/>
      <c r="L584" s="10"/>
      <c r="M584" s="14"/>
      <c r="N584" s="35"/>
      <c r="Q584" s="14"/>
      <c r="R584" s="14"/>
      <c r="S584" s="14"/>
      <c r="T584" s="14"/>
      <c r="U584" s="14"/>
      <c r="V584" s="14"/>
      <c r="W584" s="14"/>
      <c r="X584" s="14"/>
      <c r="Y584" s="14"/>
      <c r="Z584" s="14"/>
      <c r="AA584" s="14"/>
    </row>
    <row r="585" spans="1:27" ht="12.5">
      <c r="A585" s="14"/>
      <c r="B585" s="14"/>
      <c r="C585" s="14"/>
      <c r="D585" s="10"/>
      <c r="E585" s="164"/>
      <c r="F585" s="14"/>
      <c r="G585" s="10"/>
      <c r="H585" s="14"/>
      <c r="I585" s="14"/>
      <c r="J585" s="8"/>
      <c r="K585" s="48"/>
      <c r="L585" s="10"/>
      <c r="M585" s="14"/>
      <c r="N585" s="35"/>
      <c r="Q585" s="14"/>
      <c r="R585" s="14"/>
      <c r="S585" s="14"/>
      <c r="T585" s="14"/>
      <c r="U585" s="14"/>
      <c r="V585" s="14"/>
      <c r="W585" s="14"/>
      <c r="X585" s="14"/>
      <c r="Y585" s="14"/>
      <c r="Z585" s="14"/>
      <c r="AA585" s="14"/>
    </row>
    <row r="586" spans="1:27" ht="12.5">
      <c r="A586" s="14"/>
      <c r="B586" s="14"/>
      <c r="C586" s="14"/>
      <c r="D586" s="10"/>
      <c r="E586" s="164"/>
      <c r="F586" s="14"/>
      <c r="G586" s="10"/>
      <c r="H586" s="14"/>
      <c r="I586" s="14"/>
      <c r="J586" s="8"/>
      <c r="K586" s="48"/>
      <c r="L586" s="10"/>
      <c r="M586" s="14"/>
      <c r="N586" s="35"/>
      <c r="Q586" s="14"/>
      <c r="R586" s="14"/>
      <c r="S586" s="14"/>
      <c r="T586" s="14"/>
      <c r="U586" s="14"/>
      <c r="V586" s="14"/>
      <c r="W586" s="14"/>
      <c r="X586" s="14"/>
      <c r="Y586" s="14"/>
      <c r="Z586" s="14"/>
      <c r="AA586" s="14"/>
    </row>
    <row r="587" spans="1:27" ht="12.5">
      <c r="A587" s="14"/>
      <c r="B587" s="14"/>
      <c r="C587" s="14"/>
      <c r="D587" s="10"/>
      <c r="E587" s="164"/>
      <c r="F587" s="14"/>
      <c r="G587" s="10"/>
      <c r="H587" s="14"/>
      <c r="I587" s="14"/>
      <c r="J587" s="8"/>
      <c r="K587" s="48"/>
      <c r="L587" s="10"/>
      <c r="M587" s="14"/>
      <c r="N587" s="35"/>
      <c r="Q587" s="14"/>
      <c r="R587" s="14"/>
      <c r="S587" s="14"/>
      <c r="T587" s="14"/>
      <c r="U587" s="14"/>
      <c r="V587" s="14"/>
      <c r="W587" s="14"/>
      <c r="X587" s="14"/>
      <c r="Y587" s="14"/>
      <c r="Z587" s="14"/>
      <c r="AA587" s="14"/>
    </row>
    <row r="588" spans="1:27" ht="12.5">
      <c r="A588" s="14"/>
      <c r="B588" s="14"/>
      <c r="C588" s="14"/>
      <c r="D588" s="10"/>
      <c r="E588" s="164"/>
      <c r="F588" s="14"/>
      <c r="G588" s="10"/>
      <c r="H588" s="14"/>
      <c r="I588" s="14"/>
      <c r="J588" s="8"/>
      <c r="K588" s="48"/>
      <c r="L588" s="10"/>
      <c r="M588" s="14"/>
      <c r="N588" s="35"/>
      <c r="Q588" s="14"/>
      <c r="R588" s="14"/>
      <c r="S588" s="14"/>
      <c r="T588" s="14"/>
      <c r="U588" s="14"/>
      <c r="V588" s="14"/>
      <c r="W588" s="14"/>
      <c r="X588" s="14"/>
      <c r="Y588" s="14"/>
      <c r="Z588" s="14"/>
      <c r="AA588" s="14"/>
    </row>
    <row r="589" spans="1:27" ht="12.5">
      <c r="A589" s="14"/>
      <c r="B589" s="14"/>
      <c r="C589" s="14"/>
      <c r="D589" s="10"/>
      <c r="E589" s="164"/>
      <c r="F589" s="14"/>
      <c r="G589" s="10"/>
      <c r="H589" s="14"/>
      <c r="I589" s="14"/>
      <c r="J589" s="8"/>
      <c r="K589" s="48"/>
      <c r="L589" s="10"/>
      <c r="M589" s="14"/>
      <c r="N589" s="35"/>
      <c r="Q589" s="14"/>
      <c r="R589" s="14"/>
      <c r="S589" s="14"/>
      <c r="T589" s="14"/>
      <c r="U589" s="14"/>
      <c r="V589" s="14"/>
      <c r="W589" s="14"/>
      <c r="X589" s="14"/>
      <c r="Y589" s="14"/>
      <c r="Z589" s="14"/>
      <c r="AA589" s="14"/>
    </row>
    <row r="590" spans="1:27" ht="12.5">
      <c r="A590" s="14"/>
      <c r="B590" s="14"/>
      <c r="C590" s="14"/>
      <c r="D590" s="10"/>
      <c r="E590" s="164"/>
      <c r="F590" s="14"/>
      <c r="G590" s="10"/>
      <c r="H590" s="14"/>
      <c r="I590" s="14"/>
      <c r="J590" s="8"/>
      <c r="K590" s="48"/>
      <c r="L590" s="10"/>
      <c r="M590" s="14"/>
      <c r="N590" s="35"/>
      <c r="Q590" s="14"/>
      <c r="R590" s="14"/>
      <c r="S590" s="14"/>
      <c r="T590" s="14"/>
      <c r="U590" s="14"/>
      <c r="V590" s="14"/>
      <c r="W590" s="14"/>
      <c r="X590" s="14"/>
      <c r="Y590" s="14"/>
      <c r="Z590" s="14"/>
      <c r="AA590" s="14"/>
    </row>
    <row r="591" spans="1:27" ht="12.5">
      <c r="A591" s="14"/>
      <c r="B591" s="14"/>
      <c r="C591" s="14"/>
      <c r="D591" s="10"/>
      <c r="E591" s="164"/>
      <c r="F591" s="14"/>
      <c r="G591" s="10"/>
      <c r="H591" s="14"/>
      <c r="I591" s="14"/>
      <c r="J591" s="8"/>
      <c r="K591" s="48"/>
      <c r="L591" s="10"/>
      <c r="M591" s="14"/>
      <c r="N591" s="35"/>
      <c r="Q591" s="14"/>
      <c r="R591" s="14"/>
      <c r="S591" s="14"/>
      <c r="T591" s="14"/>
      <c r="U591" s="14"/>
      <c r="V591" s="14"/>
      <c r="W591" s="14"/>
      <c r="X591" s="14"/>
      <c r="Y591" s="14"/>
      <c r="Z591" s="14"/>
      <c r="AA591" s="14"/>
    </row>
    <row r="592" spans="1:27" ht="12.5">
      <c r="A592" s="14"/>
      <c r="B592" s="14"/>
      <c r="C592" s="14"/>
      <c r="D592" s="10"/>
      <c r="E592" s="164"/>
      <c r="F592" s="14"/>
      <c r="G592" s="10"/>
      <c r="H592" s="14"/>
      <c r="I592" s="14"/>
      <c r="J592" s="8"/>
      <c r="K592" s="48"/>
      <c r="L592" s="10"/>
      <c r="M592" s="14"/>
      <c r="N592" s="35"/>
      <c r="Q592" s="14"/>
      <c r="R592" s="14"/>
      <c r="S592" s="14"/>
      <c r="T592" s="14"/>
      <c r="U592" s="14"/>
      <c r="V592" s="14"/>
      <c r="W592" s="14"/>
      <c r="X592" s="14"/>
      <c r="Y592" s="14"/>
      <c r="Z592" s="14"/>
      <c r="AA592" s="14"/>
    </row>
    <row r="593" spans="1:27" ht="12.5">
      <c r="A593" s="14"/>
      <c r="B593" s="14"/>
      <c r="C593" s="14"/>
      <c r="D593" s="10"/>
      <c r="E593" s="164"/>
      <c r="F593" s="14"/>
      <c r="G593" s="10"/>
      <c r="H593" s="14"/>
      <c r="I593" s="14"/>
      <c r="J593" s="8"/>
      <c r="K593" s="48"/>
      <c r="L593" s="10"/>
      <c r="M593" s="14"/>
      <c r="N593" s="35"/>
      <c r="Q593" s="14"/>
      <c r="R593" s="14"/>
      <c r="S593" s="14"/>
      <c r="T593" s="14"/>
      <c r="U593" s="14"/>
      <c r="V593" s="14"/>
      <c r="W593" s="14"/>
      <c r="X593" s="14"/>
      <c r="Y593" s="14"/>
      <c r="Z593" s="14"/>
      <c r="AA593" s="14"/>
    </row>
    <row r="594" spans="1:27" ht="12.5">
      <c r="A594" s="14"/>
      <c r="B594" s="14"/>
      <c r="C594" s="14"/>
      <c r="D594" s="10"/>
      <c r="E594" s="164"/>
      <c r="F594" s="14"/>
      <c r="G594" s="10"/>
      <c r="H594" s="14"/>
      <c r="I594" s="14"/>
      <c r="J594" s="8"/>
      <c r="K594" s="48"/>
      <c r="L594" s="10"/>
      <c r="M594" s="14"/>
      <c r="N594" s="35"/>
      <c r="Q594" s="14"/>
      <c r="R594" s="14"/>
      <c r="S594" s="14"/>
      <c r="T594" s="14"/>
      <c r="U594" s="14"/>
      <c r="V594" s="14"/>
      <c r="W594" s="14"/>
      <c r="X594" s="14"/>
      <c r="Y594" s="14"/>
      <c r="Z594" s="14"/>
      <c r="AA594" s="14"/>
    </row>
    <row r="595" spans="1:27" ht="12.5">
      <c r="A595" s="14"/>
      <c r="B595" s="14"/>
      <c r="C595" s="14"/>
      <c r="D595" s="10"/>
      <c r="E595" s="164"/>
      <c r="F595" s="14"/>
      <c r="G595" s="10"/>
      <c r="H595" s="14"/>
      <c r="I595" s="14"/>
      <c r="J595" s="8"/>
      <c r="K595" s="48"/>
      <c r="L595" s="10"/>
      <c r="M595" s="14"/>
      <c r="N595" s="35"/>
      <c r="Q595" s="14"/>
      <c r="R595" s="14"/>
      <c r="S595" s="14"/>
      <c r="T595" s="14"/>
      <c r="U595" s="14"/>
      <c r="V595" s="14"/>
      <c r="W595" s="14"/>
      <c r="X595" s="14"/>
      <c r="Y595" s="14"/>
      <c r="Z595" s="14"/>
      <c r="AA595" s="14"/>
    </row>
    <row r="596" spans="1:27" ht="12.5">
      <c r="A596" s="14"/>
      <c r="B596" s="14"/>
      <c r="C596" s="14"/>
      <c r="D596" s="10"/>
      <c r="E596" s="164"/>
      <c r="F596" s="14"/>
      <c r="G596" s="10"/>
      <c r="H596" s="14"/>
      <c r="I596" s="14"/>
      <c r="J596" s="8"/>
      <c r="K596" s="48"/>
      <c r="L596" s="10"/>
      <c r="M596" s="14"/>
      <c r="N596" s="35"/>
      <c r="Q596" s="14"/>
      <c r="R596" s="14"/>
      <c r="S596" s="14"/>
      <c r="T596" s="14"/>
      <c r="U596" s="14"/>
      <c r="V596" s="14"/>
      <c r="W596" s="14"/>
      <c r="X596" s="14"/>
      <c r="Y596" s="14"/>
      <c r="Z596" s="14"/>
      <c r="AA596" s="14"/>
    </row>
    <row r="597" spans="1:27" ht="12.5">
      <c r="A597" s="14"/>
      <c r="B597" s="14"/>
      <c r="C597" s="14"/>
      <c r="D597" s="10"/>
      <c r="E597" s="164"/>
      <c r="F597" s="14"/>
      <c r="G597" s="10"/>
      <c r="H597" s="14"/>
      <c r="I597" s="14"/>
      <c r="J597" s="8"/>
      <c r="K597" s="48"/>
      <c r="L597" s="10"/>
      <c r="M597" s="14"/>
      <c r="N597" s="35"/>
      <c r="Q597" s="14"/>
      <c r="R597" s="14"/>
      <c r="S597" s="14"/>
      <c r="T597" s="14"/>
      <c r="U597" s="14"/>
      <c r="V597" s="14"/>
      <c r="W597" s="14"/>
      <c r="X597" s="14"/>
      <c r="Y597" s="14"/>
      <c r="Z597" s="14"/>
      <c r="AA597" s="14"/>
    </row>
    <row r="598" spans="1:27" ht="12.5">
      <c r="A598" s="14"/>
      <c r="B598" s="14"/>
      <c r="C598" s="14"/>
      <c r="D598" s="10"/>
      <c r="E598" s="164"/>
      <c r="F598" s="14"/>
      <c r="G598" s="10"/>
      <c r="H598" s="14"/>
      <c r="I598" s="14"/>
      <c r="J598" s="8"/>
      <c r="K598" s="48"/>
      <c r="L598" s="10"/>
      <c r="M598" s="14"/>
      <c r="N598" s="35"/>
      <c r="Q598" s="14"/>
      <c r="R598" s="14"/>
      <c r="S598" s="14"/>
      <c r="T598" s="14"/>
      <c r="U598" s="14"/>
      <c r="V598" s="14"/>
      <c r="W598" s="14"/>
      <c r="X598" s="14"/>
      <c r="Y598" s="14"/>
      <c r="Z598" s="14"/>
      <c r="AA598" s="14"/>
    </row>
    <row r="599" spans="1:27" ht="12.5">
      <c r="A599" s="14"/>
      <c r="B599" s="14"/>
      <c r="C599" s="14"/>
      <c r="D599" s="10"/>
      <c r="E599" s="164"/>
      <c r="F599" s="14"/>
      <c r="G599" s="10"/>
      <c r="H599" s="14"/>
      <c r="I599" s="14"/>
      <c r="J599" s="8"/>
      <c r="K599" s="48"/>
      <c r="L599" s="10"/>
      <c r="M599" s="14"/>
      <c r="N599" s="35"/>
      <c r="Q599" s="14"/>
      <c r="R599" s="14"/>
      <c r="S599" s="14"/>
      <c r="T599" s="14"/>
      <c r="U599" s="14"/>
      <c r="V599" s="14"/>
      <c r="W599" s="14"/>
      <c r="X599" s="14"/>
      <c r="Y599" s="14"/>
      <c r="Z599" s="14"/>
      <c r="AA599" s="14"/>
    </row>
    <row r="600" spans="1:27" ht="12.5">
      <c r="A600" s="14"/>
      <c r="B600" s="14"/>
      <c r="C600" s="14"/>
      <c r="D600" s="10"/>
      <c r="E600" s="164"/>
      <c r="F600" s="14"/>
      <c r="G600" s="10"/>
      <c r="H600" s="14"/>
      <c r="I600" s="14"/>
      <c r="J600" s="8"/>
      <c r="K600" s="48"/>
      <c r="L600" s="10"/>
      <c r="M600" s="14"/>
      <c r="N600" s="35"/>
      <c r="Q600" s="14"/>
      <c r="R600" s="14"/>
      <c r="S600" s="14"/>
      <c r="T600" s="14"/>
      <c r="U600" s="14"/>
      <c r="V600" s="14"/>
      <c r="W600" s="14"/>
      <c r="X600" s="14"/>
      <c r="Y600" s="14"/>
      <c r="Z600" s="14"/>
      <c r="AA600" s="14"/>
    </row>
    <row r="601" spans="1:27" ht="12.5">
      <c r="A601" s="14"/>
      <c r="B601" s="14"/>
      <c r="C601" s="14"/>
      <c r="D601" s="10"/>
      <c r="E601" s="164"/>
      <c r="F601" s="14"/>
      <c r="G601" s="10"/>
      <c r="H601" s="14"/>
      <c r="I601" s="14"/>
      <c r="J601" s="8"/>
      <c r="K601" s="48"/>
      <c r="L601" s="10"/>
      <c r="M601" s="14"/>
      <c r="N601" s="35"/>
      <c r="Q601" s="14"/>
      <c r="R601" s="14"/>
      <c r="S601" s="14"/>
      <c r="T601" s="14"/>
      <c r="U601" s="14"/>
      <c r="V601" s="14"/>
      <c r="W601" s="14"/>
      <c r="X601" s="14"/>
      <c r="Y601" s="14"/>
      <c r="Z601" s="14"/>
      <c r="AA601" s="14"/>
    </row>
    <row r="602" spans="1:27" ht="12.5">
      <c r="A602" s="14"/>
      <c r="B602" s="14"/>
      <c r="C602" s="14"/>
      <c r="D602" s="10"/>
      <c r="E602" s="164"/>
      <c r="F602" s="14"/>
      <c r="G602" s="10"/>
      <c r="H602" s="14"/>
      <c r="I602" s="14"/>
      <c r="J602" s="8"/>
      <c r="K602" s="48"/>
      <c r="L602" s="10"/>
      <c r="M602" s="14"/>
      <c r="N602" s="35"/>
      <c r="Q602" s="14"/>
      <c r="R602" s="14"/>
      <c r="S602" s="14"/>
      <c r="T602" s="14"/>
      <c r="U602" s="14"/>
      <c r="V602" s="14"/>
      <c r="W602" s="14"/>
      <c r="X602" s="14"/>
      <c r="Y602" s="14"/>
      <c r="Z602" s="14"/>
      <c r="AA602" s="14"/>
    </row>
    <row r="603" spans="1:27" ht="12.5">
      <c r="A603" s="14"/>
      <c r="B603" s="14"/>
      <c r="C603" s="14"/>
      <c r="D603" s="10"/>
      <c r="E603" s="164"/>
      <c r="F603" s="14"/>
      <c r="G603" s="10"/>
      <c r="H603" s="14"/>
      <c r="I603" s="14"/>
      <c r="J603" s="8"/>
      <c r="K603" s="48"/>
      <c r="L603" s="10"/>
      <c r="M603" s="14"/>
      <c r="N603" s="35"/>
      <c r="Q603" s="14"/>
      <c r="R603" s="14"/>
      <c r="S603" s="14"/>
      <c r="T603" s="14"/>
      <c r="U603" s="14"/>
      <c r="V603" s="14"/>
      <c r="W603" s="14"/>
      <c r="X603" s="14"/>
      <c r="Y603" s="14"/>
      <c r="Z603" s="14"/>
      <c r="AA603" s="14"/>
    </row>
    <row r="604" spans="1:27" ht="12.5">
      <c r="A604" s="14"/>
      <c r="B604" s="14"/>
      <c r="C604" s="14"/>
      <c r="D604" s="10"/>
      <c r="E604" s="164"/>
      <c r="F604" s="14"/>
      <c r="G604" s="10"/>
      <c r="H604" s="14"/>
      <c r="I604" s="14"/>
      <c r="J604" s="8"/>
      <c r="K604" s="48"/>
      <c r="L604" s="10"/>
      <c r="M604" s="14"/>
      <c r="N604" s="35"/>
      <c r="Q604" s="14"/>
      <c r="R604" s="14"/>
      <c r="S604" s="14"/>
      <c r="T604" s="14"/>
      <c r="U604" s="14"/>
      <c r="V604" s="14"/>
      <c r="W604" s="14"/>
      <c r="X604" s="14"/>
      <c r="Y604" s="14"/>
      <c r="Z604" s="14"/>
      <c r="AA604" s="14"/>
    </row>
    <row r="605" spans="1:27" ht="12.5">
      <c r="A605" s="14"/>
      <c r="B605" s="14"/>
      <c r="C605" s="14"/>
      <c r="D605" s="10"/>
      <c r="E605" s="164"/>
      <c r="F605" s="14"/>
      <c r="G605" s="10"/>
      <c r="H605" s="14"/>
      <c r="I605" s="14"/>
      <c r="J605" s="8"/>
      <c r="K605" s="48"/>
      <c r="L605" s="10"/>
      <c r="M605" s="14"/>
      <c r="N605" s="35"/>
      <c r="Q605" s="14"/>
      <c r="R605" s="14"/>
      <c r="S605" s="14"/>
      <c r="T605" s="14"/>
      <c r="U605" s="14"/>
      <c r="V605" s="14"/>
      <c r="W605" s="14"/>
      <c r="X605" s="14"/>
      <c r="Y605" s="14"/>
      <c r="Z605" s="14"/>
      <c r="AA605" s="14"/>
    </row>
    <row r="606" spans="1:27" ht="12.5">
      <c r="A606" s="14"/>
      <c r="B606" s="14"/>
      <c r="C606" s="14"/>
      <c r="D606" s="10"/>
      <c r="E606" s="164"/>
      <c r="F606" s="14"/>
      <c r="G606" s="10"/>
      <c r="H606" s="14"/>
      <c r="I606" s="14"/>
      <c r="J606" s="8"/>
      <c r="K606" s="48"/>
      <c r="L606" s="10"/>
      <c r="M606" s="14"/>
      <c r="N606" s="35"/>
      <c r="Q606" s="14"/>
      <c r="R606" s="14"/>
      <c r="S606" s="14"/>
      <c r="T606" s="14"/>
      <c r="U606" s="14"/>
      <c r="V606" s="14"/>
      <c r="W606" s="14"/>
      <c r="X606" s="14"/>
      <c r="Y606" s="14"/>
      <c r="Z606" s="14"/>
      <c r="AA606" s="14"/>
    </row>
    <row r="607" spans="1:27" ht="12.5">
      <c r="A607" s="14"/>
      <c r="B607" s="14"/>
      <c r="C607" s="14"/>
      <c r="D607" s="10"/>
      <c r="E607" s="164"/>
      <c r="F607" s="14"/>
      <c r="G607" s="10"/>
      <c r="H607" s="14"/>
      <c r="I607" s="14"/>
      <c r="J607" s="8"/>
      <c r="K607" s="48"/>
      <c r="L607" s="10"/>
      <c r="M607" s="14"/>
      <c r="N607" s="35"/>
      <c r="Q607" s="14"/>
      <c r="R607" s="14"/>
      <c r="S607" s="14"/>
      <c r="T607" s="14"/>
      <c r="U607" s="14"/>
      <c r="V607" s="14"/>
      <c r="W607" s="14"/>
      <c r="X607" s="14"/>
      <c r="Y607" s="14"/>
      <c r="Z607" s="14"/>
      <c r="AA607" s="14"/>
    </row>
    <row r="608" spans="1:27" ht="12.5">
      <c r="A608" s="14"/>
      <c r="B608" s="14"/>
      <c r="C608" s="14"/>
      <c r="D608" s="10"/>
      <c r="E608" s="164"/>
      <c r="F608" s="14"/>
      <c r="G608" s="10"/>
      <c r="H608" s="14"/>
      <c r="I608" s="14"/>
      <c r="J608" s="8"/>
      <c r="K608" s="48"/>
      <c r="L608" s="10"/>
      <c r="M608" s="14"/>
      <c r="N608" s="35"/>
      <c r="Q608" s="14"/>
      <c r="R608" s="14"/>
      <c r="S608" s="14"/>
      <c r="T608" s="14"/>
      <c r="U608" s="14"/>
      <c r="V608" s="14"/>
      <c r="W608" s="14"/>
      <c r="X608" s="14"/>
      <c r="Y608" s="14"/>
      <c r="Z608" s="14"/>
      <c r="AA608" s="14"/>
    </row>
    <row r="609" spans="1:27" ht="12.5">
      <c r="A609" s="14"/>
      <c r="B609" s="14"/>
      <c r="C609" s="14"/>
      <c r="D609" s="10"/>
      <c r="E609" s="164"/>
      <c r="F609" s="14"/>
      <c r="G609" s="10"/>
      <c r="H609" s="14"/>
      <c r="I609" s="14"/>
      <c r="J609" s="8"/>
      <c r="K609" s="48"/>
      <c r="L609" s="10"/>
      <c r="M609" s="14"/>
      <c r="N609" s="35"/>
      <c r="Q609" s="14"/>
      <c r="R609" s="14"/>
      <c r="S609" s="14"/>
      <c r="T609" s="14"/>
      <c r="U609" s="14"/>
      <c r="V609" s="14"/>
      <c r="W609" s="14"/>
      <c r="X609" s="14"/>
      <c r="Y609" s="14"/>
      <c r="Z609" s="14"/>
      <c r="AA609" s="14"/>
    </row>
    <row r="610" spans="1:27" ht="12.5">
      <c r="A610" s="14"/>
      <c r="B610" s="14"/>
      <c r="C610" s="14"/>
      <c r="D610" s="10"/>
      <c r="E610" s="164"/>
      <c r="F610" s="14"/>
      <c r="G610" s="10"/>
      <c r="H610" s="14"/>
      <c r="I610" s="14"/>
      <c r="J610" s="8"/>
      <c r="K610" s="48"/>
      <c r="L610" s="10"/>
      <c r="M610" s="14"/>
      <c r="N610" s="35"/>
      <c r="Q610" s="14"/>
      <c r="R610" s="14"/>
      <c r="S610" s="14"/>
      <c r="T610" s="14"/>
      <c r="U610" s="14"/>
      <c r="V610" s="14"/>
      <c r="W610" s="14"/>
      <c r="X610" s="14"/>
      <c r="Y610" s="14"/>
      <c r="Z610" s="14"/>
      <c r="AA610" s="14"/>
    </row>
    <row r="611" spans="1:27" ht="12.5">
      <c r="A611" s="14"/>
      <c r="B611" s="14"/>
      <c r="C611" s="14"/>
      <c r="D611" s="10"/>
      <c r="E611" s="164"/>
      <c r="F611" s="14"/>
      <c r="G611" s="10"/>
      <c r="H611" s="14"/>
      <c r="I611" s="14"/>
      <c r="J611" s="8"/>
      <c r="K611" s="48"/>
      <c r="L611" s="10"/>
      <c r="M611" s="14"/>
      <c r="N611" s="35"/>
      <c r="Q611" s="14"/>
      <c r="R611" s="14"/>
      <c r="S611" s="14"/>
      <c r="T611" s="14"/>
      <c r="U611" s="14"/>
      <c r="V611" s="14"/>
      <c r="W611" s="14"/>
      <c r="X611" s="14"/>
      <c r="Y611" s="14"/>
      <c r="Z611" s="14"/>
      <c r="AA611" s="14"/>
    </row>
    <row r="612" spans="1:27" ht="12.5">
      <c r="A612" s="14"/>
      <c r="B612" s="14"/>
      <c r="C612" s="14"/>
      <c r="D612" s="10"/>
      <c r="E612" s="164"/>
      <c r="F612" s="14"/>
      <c r="G612" s="10"/>
      <c r="H612" s="14"/>
      <c r="I612" s="14"/>
      <c r="J612" s="8"/>
      <c r="K612" s="48"/>
      <c r="L612" s="10"/>
      <c r="M612" s="14"/>
      <c r="N612" s="35"/>
      <c r="Q612" s="14"/>
      <c r="R612" s="14"/>
      <c r="S612" s="14"/>
      <c r="T612" s="14"/>
      <c r="U612" s="14"/>
      <c r="V612" s="14"/>
      <c r="W612" s="14"/>
      <c r="X612" s="14"/>
      <c r="Y612" s="14"/>
      <c r="Z612" s="14"/>
      <c r="AA612" s="14"/>
    </row>
    <row r="613" spans="1:27" ht="12.5">
      <c r="A613" s="14"/>
      <c r="B613" s="14"/>
      <c r="C613" s="14"/>
      <c r="D613" s="10"/>
      <c r="E613" s="164"/>
      <c r="F613" s="14"/>
      <c r="G613" s="10"/>
      <c r="H613" s="14"/>
      <c r="I613" s="14"/>
      <c r="J613" s="8"/>
      <c r="K613" s="48"/>
      <c r="L613" s="10"/>
      <c r="M613" s="14"/>
      <c r="N613" s="35"/>
      <c r="Q613" s="14"/>
      <c r="R613" s="14"/>
      <c r="S613" s="14"/>
      <c r="T613" s="14"/>
      <c r="U613" s="14"/>
      <c r="V613" s="14"/>
      <c r="W613" s="14"/>
      <c r="X613" s="14"/>
      <c r="Y613" s="14"/>
      <c r="Z613" s="14"/>
      <c r="AA613" s="14"/>
    </row>
    <row r="614" spans="1:27" ht="12.5">
      <c r="A614" s="14"/>
      <c r="B614" s="14"/>
      <c r="C614" s="14"/>
      <c r="D614" s="10"/>
      <c r="E614" s="164"/>
      <c r="F614" s="14"/>
      <c r="G614" s="10"/>
      <c r="H614" s="14"/>
      <c r="I614" s="14"/>
      <c r="J614" s="8"/>
      <c r="K614" s="48"/>
      <c r="L614" s="10"/>
      <c r="M614" s="14"/>
      <c r="N614" s="35"/>
      <c r="Q614" s="14"/>
      <c r="R614" s="14"/>
      <c r="S614" s="14"/>
      <c r="T614" s="14"/>
      <c r="U614" s="14"/>
      <c r="V614" s="14"/>
      <c r="W614" s="14"/>
      <c r="X614" s="14"/>
      <c r="Y614" s="14"/>
      <c r="Z614" s="14"/>
      <c r="AA614" s="14"/>
    </row>
    <row r="615" spans="1:27" ht="12.5">
      <c r="A615" s="14"/>
      <c r="B615" s="14"/>
      <c r="C615" s="14"/>
      <c r="D615" s="10"/>
      <c r="E615" s="164"/>
      <c r="F615" s="14"/>
      <c r="G615" s="10"/>
      <c r="H615" s="14"/>
      <c r="I615" s="14"/>
      <c r="J615" s="8"/>
      <c r="K615" s="48"/>
      <c r="L615" s="10"/>
      <c r="M615" s="14"/>
      <c r="N615" s="35"/>
      <c r="Q615" s="14"/>
      <c r="R615" s="14"/>
      <c r="S615" s="14"/>
      <c r="T615" s="14"/>
      <c r="U615" s="14"/>
      <c r="V615" s="14"/>
      <c r="W615" s="14"/>
      <c r="X615" s="14"/>
      <c r="Y615" s="14"/>
      <c r="Z615" s="14"/>
      <c r="AA615" s="14"/>
    </row>
    <row r="616" spans="1:27" ht="12.5">
      <c r="A616" s="14"/>
      <c r="B616" s="14"/>
      <c r="C616" s="14"/>
      <c r="D616" s="10"/>
      <c r="E616" s="164"/>
      <c r="F616" s="14"/>
      <c r="G616" s="10"/>
      <c r="H616" s="14"/>
      <c r="I616" s="14"/>
      <c r="J616" s="8"/>
      <c r="K616" s="48"/>
      <c r="L616" s="10"/>
      <c r="M616" s="14"/>
      <c r="N616" s="35"/>
      <c r="Q616" s="14"/>
      <c r="R616" s="14"/>
      <c r="S616" s="14"/>
      <c r="T616" s="14"/>
      <c r="U616" s="14"/>
      <c r="V616" s="14"/>
      <c r="W616" s="14"/>
      <c r="X616" s="14"/>
      <c r="Y616" s="14"/>
      <c r="Z616" s="14"/>
      <c r="AA616" s="14"/>
    </row>
    <row r="617" spans="1:27" ht="12.5">
      <c r="A617" s="14"/>
      <c r="B617" s="14"/>
      <c r="C617" s="14"/>
      <c r="D617" s="10"/>
      <c r="E617" s="164"/>
      <c r="F617" s="14"/>
      <c r="G617" s="10"/>
      <c r="H617" s="14"/>
      <c r="I617" s="14"/>
      <c r="J617" s="8"/>
      <c r="K617" s="48"/>
      <c r="L617" s="10"/>
      <c r="M617" s="14"/>
      <c r="N617" s="35"/>
      <c r="Q617" s="14"/>
      <c r="R617" s="14"/>
      <c r="S617" s="14"/>
      <c r="T617" s="14"/>
      <c r="U617" s="14"/>
      <c r="V617" s="14"/>
      <c r="W617" s="14"/>
      <c r="X617" s="14"/>
      <c r="Y617" s="14"/>
      <c r="Z617" s="14"/>
      <c r="AA617" s="14"/>
    </row>
    <row r="618" spans="1:27" ht="12.5">
      <c r="A618" s="14"/>
      <c r="B618" s="14"/>
      <c r="C618" s="14"/>
      <c r="D618" s="10"/>
      <c r="E618" s="164"/>
      <c r="F618" s="14"/>
      <c r="G618" s="10"/>
      <c r="H618" s="14"/>
      <c r="I618" s="14"/>
      <c r="J618" s="8"/>
      <c r="K618" s="48"/>
      <c r="L618" s="10"/>
      <c r="M618" s="14"/>
      <c r="N618" s="35"/>
      <c r="Q618" s="14"/>
      <c r="R618" s="14"/>
      <c r="S618" s="14"/>
      <c r="T618" s="14"/>
      <c r="U618" s="14"/>
      <c r="V618" s="14"/>
      <c r="W618" s="14"/>
      <c r="X618" s="14"/>
      <c r="Y618" s="14"/>
      <c r="Z618" s="14"/>
      <c r="AA618" s="14"/>
    </row>
    <row r="619" spans="1:27" ht="12.5">
      <c r="A619" s="14"/>
      <c r="B619" s="14"/>
      <c r="C619" s="14"/>
      <c r="D619" s="10"/>
      <c r="E619" s="164"/>
      <c r="F619" s="14"/>
      <c r="G619" s="10"/>
      <c r="H619" s="14"/>
      <c r="I619" s="14"/>
      <c r="J619" s="8"/>
      <c r="K619" s="48"/>
      <c r="L619" s="10"/>
      <c r="M619" s="14"/>
      <c r="N619" s="35"/>
      <c r="Q619" s="14"/>
      <c r="R619" s="14"/>
      <c r="S619" s="14"/>
      <c r="T619" s="14"/>
      <c r="U619" s="14"/>
      <c r="V619" s="14"/>
      <c r="W619" s="14"/>
      <c r="X619" s="14"/>
      <c r="Y619" s="14"/>
      <c r="Z619" s="14"/>
      <c r="AA619" s="14"/>
    </row>
    <row r="620" spans="1:27" ht="12.5">
      <c r="A620" s="14"/>
      <c r="B620" s="14"/>
      <c r="C620" s="14"/>
      <c r="D620" s="10"/>
      <c r="E620" s="164"/>
      <c r="F620" s="14"/>
      <c r="G620" s="10"/>
      <c r="H620" s="14"/>
      <c r="I620" s="14"/>
      <c r="J620" s="8"/>
      <c r="K620" s="48"/>
      <c r="L620" s="10"/>
      <c r="M620" s="14"/>
      <c r="N620" s="35"/>
      <c r="Q620" s="14"/>
      <c r="R620" s="14"/>
      <c r="S620" s="14"/>
      <c r="T620" s="14"/>
      <c r="U620" s="14"/>
      <c r="V620" s="14"/>
      <c r="W620" s="14"/>
      <c r="X620" s="14"/>
      <c r="Y620" s="14"/>
      <c r="Z620" s="14"/>
      <c r="AA620" s="14"/>
    </row>
    <row r="621" spans="1:27" ht="12.5">
      <c r="A621" s="14"/>
      <c r="B621" s="14"/>
      <c r="C621" s="14"/>
      <c r="D621" s="10"/>
      <c r="E621" s="164"/>
      <c r="F621" s="14"/>
      <c r="G621" s="10"/>
      <c r="H621" s="14"/>
      <c r="I621" s="14"/>
      <c r="J621" s="8"/>
      <c r="K621" s="48"/>
      <c r="L621" s="10"/>
      <c r="M621" s="14"/>
      <c r="N621" s="35"/>
      <c r="Q621" s="14"/>
      <c r="R621" s="14"/>
      <c r="S621" s="14"/>
      <c r="T621" s="14"/>
      <c r="U621" s="14"/>
      <c r="V621" s="14"/>
      <c r="W621" s="14"/>
      <c r="X621" s="14"/>
      <c r="Y621" s="14"/>
      <c r="Z621" s="14"/>
      <c r="AA621" s="14"/>
    </row>
    <row r="622" spans="1:27" ht="12.5">
      <c r="A622" s="14"/>
      <c r="B622" s="14"/>
      <c r="C622" s="14"/>
      <c r="D622" s="10"/>
      <c r="E622" s="164"/>
      <c r="F622" s="14"/>
      <c r="G622" s="10"/>
      <c r="H622" s="14"/>
      <c r="I622" s="14"/>
      <c r="J622" s="8"/>
      <c r="K622" s="48"/>
      <c r="L622" s="10"/>
      <c r="M622" s="14"/>
      <c r="N622" s="35"/>
      <c r="Q622" s="14"/>
      <c r="R622" s="14"/>
      <c r="S622" s="14"/>
      <c r="T622" s="14"/>
      <c r="U622" s="14"/>
      <c r="V622" s="14"/>
      <c r="W622" s="14"/>
      <c r="X622" s="14"/>
      <c r="Y622" s="14"/>
      <c r="Z622" s="14"/>
      <c r="AA622" s="14"/>
    </row>
    <row r="623" spans="1:27" ht="12.5">
      <c r="A623" s="14"/>
      <c r="B623" s="14"/>
      <c r="C623" s="14"/>
      <c r="D623" s="10"/>
      <c r="E623" s="164"/>
      <c r="F623" s="14"/>
      <c r="G623" s="10"/>
      <c r="H623" s="14"/>
      <c r="I623" s="14"/>
      <c r="J623" s="8"/>
      <c r="K623" s="48"/>
      <c r="L623" s="10"/>
      <c r="M623" s="14"/>
      <c r="N623" s="35"/>
      <c r="Q623" s="14"/>
      <c r="R623" s="14"/>
      <c r="S623" s="14"/>
      <c r="T623" s="14"/>
      <c r="U623" s="14"/>
      <c r="V623" s="14"/>
      <c r="W623" s="14"/>
      <c r="X623" s="14"/>
      <c r="Y623" s="14"/>
      <c r="Z623" s="14"/>
      <c r="AA623" s="14"/>
    </row>
    <row r="624" spans="1:27" ht="12.5">
      <c r="A624" s="14"/>
      <c r="B624" s="14"/>
      <c r="C624" s="14"/>
      <c r="D624" s="10"/>
      <c r="E624" s="164"/>
      <c r="F624" s="14"/>
      <c r="G624" s="10"/>
      <c r="H624" s="14"/>
      <c r="I624" s="14"/>
      <c r="J624" s="8"/>
      <c r="K624" s="48"/>
      <c r="L624" s="10"/>
      <c r="M624" s="14"/>
      <c r="N624" s="35"/>
      <c r="Q624" s="14"/>
      <c r="R624" s="14"/>
      <c r="S624" s="14"/>
      <c r="T624" s="14"/>
      <c r="U624" s="14"/>
      <c r="V624" s="14"/>
      <c r="W624" s="14"/>
      <c r="X624" s="14"/>
      <c r="Y624" s="14"/>
      <c r="Z624" s="14"/>
      <c r="AA624" s="14"/>
    </row>
    <row r="625" spans="1:27" ht="12.5">
      <c r="A625" s="14"/>
      <c r="B625" s="14"/>
      <c r="C625" s="14"/>
      <c r="D625" s="10"/>
      <c r="E625" s="164"/>
      <c r="F625" s="14"/>
      <c r="G625" s="10"/>
      <c r="H625" s="14"/>
      <c r="I625" s="14"/>
      <c r="J625" s="8"/>
      <c r="K625" s="48"/>
      <c r="L625" s="10"/>
      <c r="M625" s="14"/>
      <c r="N625" s="35"/>
      <c r="Q625" s="14"/>
      <c r="R625" s="14"/>
      <c r="S625" s="14"/>
      <c r="T625" s="14"/>
      <c r="U625" s="14"/>
      <c r="V625" s="14"/>
      <c r="W625" s="14"/>
      <c r="X625" s="14"/>
      <c r="Y625" s="14"/>
      <c r="Z625" s="14"/>
      <c r="AA625" s="14"/>
    </row>
    <row r="626" spans="1:27" ht="12.5">
      <c r="A626" s="14"/>
      <c r="B626" s="14"/>
      <c r="C626" s="14"/>
      <c r="D626" s="10"/>
      <c r="E626" s="164"/>
      <c r="F626" s="14"/>
      <c r="G626" s="10"/>
      <c r="H626" s="14"/>
      <c r="I626" s="14"/>
      <c r="J626" s="8"/>
      <c r="K626" s="48"/>
      <c r="L626" s="10"/>
      <c r="M626" s="14"/>
      <c r="N626" s="35"/>
      <c r="Q626" s="14"/>
      <c r="R626" s="14"/>
      <c r="S626" s="14"/>
      <c r="T626" s="14"/>
      <c r="U626" s="14"/>
      <c r="V626" s="14"/>
      <c r="W626" s="14"/>
      <c r="X626" s="14"/>
      <c r="Y626" s="14"/>
      <c r="Z626" s="14"/>
      <c r="AA626" s="14"/>
    </row>
    <row r="627" spans="1:27" ht="12.5">
      <c r="A627" s="14"/>
      <c r="B627" s="14"/>
      <c r="C627" s="14"/>
      <c r="D627" s="10"/>
      <c r="E627" s="164"/>
      <c r="F627" s="14"/>
      <c r="G627" s="10"/>
      <c r="H627" s="14"/>
      <c r="I627" s="14"/>
      <c r="J627" s="8"/>
      <c r="K627" s="48"/>
      <c r="L627" s="10"/>
      <c r="M627" s="14"/>
      <c r="N627" s="35"/>
      <c r="Q627" s="14"/>
      <c r="R627" s="14"/>
      <c r="S627" s="14"/>
      <c r="T627" s="14"/>
      <c r="U627" s="14"/>
      <c r="V627" s="14"/>
      <c r="W627" s="14"/>
      <c r="X627" s="14"/>
      <c r="Y627" s="14"/>
      <c r="Z627" s="14"/>
      <c r="AA627" s="14"/>
    </row>
    <row r="628" spans="1:27" ht="12.5">
      <c r="A628" s="14"/>
      <c r="B628" s="14"/>
      <c r="C628" s="14"/>
      <c r="D628" s="10"/>
      <c r="E628" s="164"/>
      <c r="F628" s="14"/>
      <c r="G628" s="10"/>
      <c r="H628" s="14"/>
      <c r="I628" s="14"/>
      <c r="J628" s="8"/>
      <c r="K628" s="48"/>
      <c r="L628" s="10"/>
      <c r="M628" s="14"/>
      <c r="N628" s="35"/>
      <c r="Q628" s="14"/>
      <c r="R628" s="14"/>
      <c r="S628" s="14"/>
      <c r="T628" s="14"/>
      <c r="U628" s="14"/>
      <c r="V628" s="14"/>
      <c r="W628" s="14"/>
      <c r="X628" s="14"/>
      <c r="Y628" s="14"/>
      <c r="Z628" s="14"/>
      <c r="AA628" s="14"/>
    </row>
    <row r="629" spans="1:27" ht="12.5">
      <c r="A629" s="14"/>
      <c r="B629" s="14"/>
      <c r="C629" s="14"/>
      <c r="D629" s="10"/>
      <c r="E629" s="164"/>
      <c r="F629" s="14"/>
      <c r="G629" s="10"/>
      <c r="H629" s="14"/>
      <c r="I629" s="14"/>
      <c r="J629" s="8"/>
      <c r="K629" s="48"/>
      <c r="L629" s="10"/>
      <c r="M629" s="14"/>
      <c r="N629" s="35"/>
      <c r="Q629" s="14"/>
      <c r="R629" s="14"/>
      <c r="S629" s="14"/>
      <c r="T629" s="14"/>
      <c r="U629" s="14"/>
      <c r="V629" s="14"/>
      <c r="W629" s="14"/>
      <c r="X629" s="14"/>
      <c r="Y629" s="14"/>
      <c r="Z629" s="14"/>
      <c r="AA629" s="14"/>
    </row>
    <row r="630" spans="1:27" ht="12.5">
      <c r="A630" s="14"/>
      <c r="B630" s="14"/>
      <c r="C630" s="14"/>
      <c r="D630" s="10"/>
      <c r="E630" s="164"/>
      <c r="F630" s="14"/>
      <c r="G630" s="10"/>
      <c r="H630" s="14"/>
      <c r="I630" s="14"/>
      <c r="J630" s="8"/>
      <c r="K630" s="48"/>
      <c r="L630" s="10"/>
      <c r="M630" s="14"/>
      <c r="N630" s="35"/>
      <c r="Q630" s="14"/>
      <c r="R630" s="14"/>
      <c r="S630" s="14"/>
      <c r="T630" s="14"/>
      <c r="U630" s="14"/>
      <c r="V630" s="14"/>
      <c r="W630" s="14"/>
      <c r="X630" s="14"/>
      <c r="Y630" s="14"/>
      <c r="Z630" s="14"/>
      <c r="AA630" s="14"/>
    </row>
    <row r="631" spans="1:27" ht="12.5">
      <c r="A631" s="14"/>
      <c r="B631" s="14"/>
      <c r="C631" s="14"/>
      <c r="D631" s="10"/>
      <c r="E631" s="164"/>
      <c r="F631" s="14"/>
      <c r="G631" s="10"/>
      <c r="H631" s="14"/>
      <c r="I631" s="14"/>
      <c r="J631" s="8"/>
      <c r="K631" s="48"/>
      <c r="L631" s="10"/>
      <c r="M631" s="14"/>
      <c r="N631" s="35"/>
      <c r="Q631" s="14"/>
      <c r="R631" s="14"/>
      <c r="S631" s="14"/>
      <c r="T631" s="14"/>
      <c r="U631" s="14"/>
      <c r="V631" s="14"/>
      <c r="W631" s="14"/>
      <c r="X631" s="14"/>
      <c r="Y631" s="14"/>
      <c r="Z631" s="14"/>
      <c r="AA631" s="14"/>
    </row>
    <row r="632" spans="1:27" ht="12.5">
      <c r="A632" s="14"/>
      <c r="B632" s="14"/>
      <c r="C632" s="14"/>
      <c r="D632" s="10"/>
      <c r="E632" s="164"/>
      <c r="F632" s="14"/>
      <c r="G632" s="10"/>
      <c r="H632" s="14"/>
      <c r="I632" s="14"/>
      <c r="J632" s="8"/>
      <c r="K632" s="48"/>
      <c r="L632" s="10"/>
      <c r="M632" s="14"/>
      <c r="N632" s="35"/>
      <c r="Q632" s="14"/>
      <c r="R632" s="14"/>
      <c r="S632" s="14"/>
      <c r="T632" s="14"/>
      <c r="U632" s="14"/>
      <c r="V632" s="14"/>
      <c r="W632" s="14"/>
      <c r="X632" s="14"/>
      <c r="Y632" s="14"/>
      <c r="Z632" s="14"/>
      <c r="AA632" s="14"/>
    </row>
    <row r="633" spans="1:27" ht="12.5">
      <c r="A633" s="14"/>
      <c r="B633" s="14"/>
      <c r="C633" s="14"/>
      <c r="D633" s="10"/>
      <c r="E633" s="164"/>
      <c r="F633" s="14"/>
      <c r="G633" s="10"/>
      <c r="H633" s="14"/>
      <c r="I633" s="14"/>
      <c r="J633" s="8"/>
      <c r="K633" s="48"/>
      <c r="L633" s="10"/>
      <c r="M633" s="14"/>
      <c r="N633" s="35"/>
      <c r="Q633" s="14"/>
      <c r="R633" s="14"/>
      <c r="S633" s="14"/>
      <c r="T633" s="14"/>
      <c r="U633" s="14"/>
      <c r="V633" s="14"/>
      <c r="W633" s="14"/>
      <c r="X633" s="14"/>
      <c r="Y633" s="14"/>
      <c r="Z633" s="14"/>
      <c r="AA633" s="14"/>
    </row>
    <row r="634" spans="1:27" ht="12.5">
      <c r="A634" s="14"/>
      <c r="B634" s="14"/>
      <c r="C634" s="14"/>
      <c r="D634" s="10"/>
      <c r="E634" s="164"/>
      <c r="F634" s="14"/>
      <c r="G634" s="10"/>
      <c r="H634" s="14"/>
      <c r="I634" s="14"/>
      <c r="J634" s="8"/>
      <c r="K634" s="48"/>
      <c r="L634" s="10"/>
      <c r="M634" s="14"/>
      <c r="N634" s="35"/>
      <c r="Q634" s="14"/>
      <c r="R634" s="14"/>
      <c r="S634" s="14"/>
      <c r="T634" s="14"/>
      <c r="U634" s="14"/>
      <c r="V634" s="14"/>
      <c r="W634" s="14"/>
      <c r="X634" s="14"/>
      <c r="Y634" s="14"/>
      <c r="Z634" s="14"/>
      <c r="AA634" s="14"/>
    </row>
    <row r="635" spans="1:27" ht="12.5">
      <c r="A635" s="14"/>
      <c r="B635" s="14"/>
      <c r="C635" s="14"/>
      <c r="D635" s="10"/>
      <c r="E635" s="164"/>
      <c r="F635" s="14"/>
      <c r="G635" s="10"/>
      <c r="H635" s="14"/>
      <c r="I635" s="14"/>
      <c r="J635" s="8"/>
      <c r="K635" s="48"/>
      <c r="L635" s="10"/>
      <c r="M635" s="14"/>
      <c r="N635" s="35"/>
      <c r="Q635" s="14"/>
      <c r="R635" s="14"/>
      <c r="S635" s="14"/>
      <c r="T635" s="14"/>
      <c r="U635" s="14"/>
      <c r="V635" s="14"/>
      <c r="W635" s="14"/>
      <c r="X635" s="14"/>
      <c r="Y635" s="14"/>
      <c r="Z635" s="14"/>
      <c r="AA635" s="14"/>
    </row>
    <row r="636" spans="1:27" ht="12.5">
      <c r="A636" s="14"/>
      <c r="B636" s="14"/>
      <c r="C636" s="14"/>
      <c r="D636" s="10"/>
      <c r="E636" s="164"/>
      <c r="F636" s="14"/>
      <c r="G636" s="10"/>
      <c r="H636" s="14"/>
      <c r="I636" s="14"/>
      <c r="J636" s="8"/>
      <c r="K636" s="48"/>
      <c r="L636" s="10"/>
      <c r="M636" s="14"/>
      <c r="N636" s="35"/>
      <c r="Q636" s="14"/>
      <c r="R636" s="14"/>
      <c r="S636" s="14"/>
      <c r="T636" s="14"/>
      <c r="U636" s="14"/>
      <c r="V636" s="14"/>
      <c r="W636" s="14"/>
      <c r="X636" s="14"/>
      <c r="Y636" s="14"/>
      <c r="Z636" s="14"/>
      <c r="AA636" s="14"/>
    </row>
    <row r="637" spans="1:27" ht="12.5">
      <c r="A637" s="14"/>
      <c r="B637" s="14"/>
      <c r="C637" s="14"/>
      <c r="D637" s="10"/>
      <c r="E637" s="164"/>
      <c r="F637" s="14"/>
      <c r="G637" s="10"/>
      <c r="H637" s="14"/>
      <c r="I637" s="14"/>
      <c r="J637" s="8"/>
      <c r="K637" s="48"/>
      <c r="L637" s="10"/>
      <c r="M637" s="14"/>
      <c r="N637" s="35"/>
      <c r="Q637" s="14"/>
      <c r="R637" s="14"/>
      <c r="S637" s="14"/>
      <c r="T637" s="14"/>
      <c r="U637" s="14"/>
      <c r="V637" s="14"/>
      <c r="W637" s="14"/>
      <c r="X637" s="14"/>
      <c r="Y637" s="14"/>
      <c r="Z637" s="14"/>
      <c r="AA637" s="14"/>
    </row>
    <row r="638" spans="1:27" ht="12.5">
      <c r="A638" s="14"/>
      <c r="B638" s="14"/>
      <c r="C638" s="14"/>
      <c r="D638" s="10"/>
      <c r="E638" s="164"/>
      <c r="F638" s="14"/>
      <c r="G638" s="10"/>
      <c r="H638" s="14"/>
      <c r="I638" s="14"/>
      <c r="J638" s="8"/>
      <c r="K638" s="48"/>
      <c r="L638" s="10"/>
      <c r="M638" s="14"/>
      <c r="N638" s="35"/>
      <c r="Q638" s="14"/>
      <c r="R638" s="14"/>
      <c r="S638" s="14"/>
      <c r="T638" s="14"/>
      <c r="U638" s="14"/>
      <c r="V638" s="14"/>
      <c r="W638" s="14"/>
      <c r="X638" s="14"/>
      <c r="Y638" s="14"/>
      <c r="Z638" s="14"/>
      <c r="AA638" s="14"/>
    </row>
    <row r="639" spans="1:27" ht="12.5">
      <c r="A639" s="14"/>
      <c r="B639" s="14"/>
      <c r="C639" s="14"/>
      <c r="D639" s="10"/>
      <c r="E639" s="164"/>
      <c r="F639" s="14"/>
      <c r="G639" s="10"/>
      <c r="H639" s="14"/>
      <c r="I639" s="14"/>
      <c r="J639" s="8"/>
      <c r="K639" s="48"/>
      <c r="L639" s="10"/>
      <c r="M639" s="14"/>
      <c r="N639" s="35"/>
      <c r="Q639" s="14"/>
      <c r="R639" s="14"/>
      <c r="S639" s="14"/>
      <c r="T639" s="14"/>
      <c r="U639" s="14"/>
      <c r="V639" s="14"/>
      <c r="W639" s="14"/>
      <c r="X639" s="14"/>
      <c r="Y639" s="14"/>
      <c r="Z639" s="14"/>
      <c r="AA639" s="14"/>
    </row>
    <row r="640" spans="1:27" ht="12.5">
      <c r="A640" s="14"/>
      <c r="B640" s="14"/>
      <c r="C640" s="14"/>
      <c r="D640" s="10"/>
      <c r="E640" s="164"/>
      <c r="F640" s="14"/>
      <c r="G640" s="10"/>
      <c r="H640" s="14"/>
      <c r="I640" s="14"/>
      <c r="J640" s="8"/>
      <c r="K640" s="48"/>
      <c r="L640" s="10"/>
      <c r="M640" s="14"/>
      <c r="N640" s="35"/>
      <c r="Q640" s="14"/>
      <c r="R640" s="14"/>
      <c r="S640" s="14"/>
      <c r="T640" s="14"/>
      <c r="U640" s="14"/>
      <c r="V640" s="14"/>
      <c r="W640" s="14"/>
      <c r="X640" s="14"/>
      <c r="Y640" s="14"/>
      <c r="Z640" s="14"/>
      <c r="AA640" s="14"/>
    </row>
    <row r="641" spans="1:27" ht="12.5">
      <c r="A641" s="14"/>
      <c r="B641" s="14"/>
      <c r="C641" s="14"/>
      <c r="D641" s="10"/>
      <c r="E641" s="164"/>
      <c r="F641" s="14"/>
      <c r="G641" s="10"/>
      <c r="H641" s="14"/>
      <c r="I641" s="14"/>
      <c r="J641" s="8"/>
      <c r="K641" s="48"/>
      <c r="L641" s="10"/>
      <c r="M641" s="14"/>
      <c r="N641" s="35"/>
      <c r="Q641" s="14"/>
      <c r="R641" s="14"/>
      <c r="S641" s="14"/>
      <c r="T641" s="14"/>
      <c r="U641" s="14"/>
      <c r="V641" s="14"/>
      <c r="W641" s="14"/>
      <c r="X641" s="14"/>
      <c r="Y641" s="14"/>
      <c r="Z641" s="14"/>
      <c r="AA641" s="14"/>
    </row>
    <row r="642" spans="1:27" ht="12.5">
      <c r="A642" s="14"/>
      <c r="B642" s="14"/>
      <c r="C642" s="14"/>
      <c r="D642" s="10"/>
      <c r="E642" s="164"/>
      <c r="F642" s="14"/>
      <c r="G642" s="10"/>
      <c r="H642" s="14"/>
      <c r="I642" s="14"/>
      <c r="J642" s="8"/>
      <c r="K642" s="48"/>
      <c r="L642" s="10"/>
      <c r="M642" s="14"/>
      <c r="N642" s="35"/>
      <c r="Q642" s="14"/>
      <c r="R642" s="14"/>
      <c r="S642" s="14"/>
      <c r="T642" s="14"/>
      <c r="U642" s="14"/>
      <c r="V642" s="14"/>
      <c r="W642" s="14"/>
      <c r="X642" s="14"/>
      <c r="Y642" s="14"/>
      <c r="Z642" s="14"/>
      <c r="AA642" s="14"/>
    </row>
    <row r="643" spans="1:27" ht="12.5">
      <c r="A643" s="14"/>
      <c r="B643" s="14"/>
      <c r="C643" s="14"/>
      <c r="D643" s="10"/>
      <c r="E643" s="164"/>
      <c r="F643" s="14"/>
      <c r="G643" s="10"/>
      <c r="H643" s="14"/>
      <c r="I643" s="14"/>
      <c r="J643" s="8"/>
      <c r="K643" s="48"/>
      <c r="L643" s="10"/>
      <c r="M643" s="14"/>
      <c r="N643" s="35"/>
      <c r="Q643" s="14"/>
      <c r="R643" s="14"/>
      <c r="S643" s="14"/>
      <c r="T643" s="14"/>
      <c r="U643" s="14"/>
      <c r="V643" s="14"/>
      <c r="W643" s="14"/>
      <c r="X643" s="14"/>
      <c r="Y643" s="14"/>
      <c r="Z643" s="14"/>
      <c r="AA643" s="14"/>
    </row>
    <row r="644" spans="1:27" ht="12.5">
      <c r="A644" s="14"/>
      <c r="B644" s="14"/>
      <c r="C644" s="14"/>
      <c r="D644" s="10"/>
      <c r="E644" s="164"/>
      <c r="F644" s="14"/>
      <c r="G644" s="10"/>
      <c r="H644" s="14"/>
      <c r="I644" s="14"/>
      <c r="J644" s="8"/>
      <c r="K644" s="48"/>
      <c r="L644" s="10"/>
      <c r="M644" s="14"/>
      <c r="N644" s="35"/>
      <c r="Q644" s="14"/>
      <c r="R644" s="14"/>
      <c r="S644" s="14"/>
      <c r="T644" s="14"/>
      <c r="U644" s="14"/>
      <c r="V644" s="14"/>
      <c r="W644" s="14"/>
      <c r="X644" s="14"/>
      <c r="Y644" s="14"/>
      <c r="Z644" s="14"/>
      <c r="AA644" s="14"/>
    </row>
    <row r="645" spans="1:27" ht="12.5">
      <c r="A645" s="14"/>
      <c r="B645" s="14"/>
      <c r="C645" s="14"/>
      <c r="D645" s="10"/>
      <c r="E645" s="164"/>
      <c r="F645" s="14"/>
      <c r="G645" s="10"/>
      <c r="H645" s="14"/>
      <c r="I645" s="14"/>
      <c r="J645" s="8"/>
      <c r="K645" s="48"/>
      <c r="L645" s="10"/>
      <c r="M645" s="14"/>
      <c r="N645" s="35"/>
      <c r="Q645" s="14"/>
      <c r="R645" s="14"/>
      <c r="S645" s="14"/>
      <c r="T645" s="14"/>
      <c r="U645" s="14"/>
      <c r="V645" s="14"/>
      <c r="W645" s="14"/>
      <c r="X645" s="14"/>
      <c r="Y645" s="14"/>
      <c r="Z645" s="14"/>
      <c r="AA645" s="14"/>
    </row>
    <row r="646" spans="1:27" ht="12.5">
      <c r="A646" s="14"/>
      <c r="B646" s="14"/>
      <c r="C646" s="14"/>
      <c r="D646" s="10"/>
      <c r="E646" s="164"/>
      <c r="F646" s="14"/>
      <c r="G646" s="10"/>
      <c r="H646" s="14"/>
      <c r="I646" s="14"/>
      <c r="J646" s="8"/>
      <c r="K646" s="48"/>
      <c r="L646" s="10"/>
      <c r="M646" s="14"/>
      <c r="N646" s="35"/>
      <c r="Q646" s="14"/>
      <c r="R646" s="14"/>
      <c r="S646" s="14"/>
      <c r="T646" s="14"/>
      <c r="U646" s="14"/>
      <c r="V646" s="14"/>
      <c r="W646" s="14"/>
      <c r="X646" s="14"/>
      <c r="Y646" s="14"/>
      <c r="Z646" s="14"/>
      <c r="AA646" s="14"/>
    </row>
    <row r="647" spans="1:27" ht="12.5">
      <c r="A647" s="14"/>
      <c r="B647" s="14"/>
      <c r="C647" s="14"/>
      <c r="D647" s="10"/>
      <c r="E647" s="164"/>
      <c r="F647" s="14"/>
      <c r="G647" s="10"/>
      <c r="H647" s="14"/>
      <c r="I647" s="14"/>
      <c r="J647" s="8"/>
      <c r="K647" s="48"/>
      <c r="L647" s="10"/>
      <c r="M647" s="14"/>
      <c r="N647" s="35"/>
      <c r="Q647" s="14"/>
      <c r="R647" s="14"/>
      <c r="S647" s="14"/>
      <c r="T647" s="14"/>
      <c r="U647" s="14"/>
      <c r="V647" s="14"/>
      <c r="W647" s="14"/>
      <c r="X647" s="14"/>
      <c r="Y647" s="14"/>
      <c r="Z647" s="14"/>
      <c r="AA647" s="14"/>
    </row>
    <row r="648" spans="1:27" ht="12.5">
      <c r="A648" s="14"/>
      <c r="B648" s="14"/>
      <c r="C648" s="14"/>
      <c r="D648" s="10"/>
      <c r="E648" s="164"/>
      <c r="F648" s="14"/>
      <c r="G648" s="10"/>
      <c r="H648" s="14"/>
      <c r="I648" s="14"/>
      <c r="J648" s="8"/>
      <c r="K648" s="48"/>
      <c r="L648" s="10"/>
      <c r="M648" s="14"/>
      <c r="N648" s="35"/>
      <c r="Q648" s="14"/>
      <c r="R648" s="14"/>
      <c r="S648" s="14"/>
      <c r="T648" s="14"/>
      <c r="U648" s="14"/>
      <c r="V648" s="14"/>
      <c r="W648" s="14"/>
      <c r="X648" s="14"/>
      <c r="Y648" s="14"/>
      <c r="Z648" s="14"/>
      <c r="AA648" s="14"/>
    </row>
    <row r="649" spans="1:27" ht="12.5">
      <c r="A649" s="14"/>
      <c r="B649" s="14"/>
      <c r="C649" s="14"/>
      <c r="D649" s="10"/>
      <c r="E649" s="164"/>
      <c r="F649" s="14"/>
      <c r="G649" s="10"/>
      <c r="H649" s="14"/>
      <c r="I649" s="14"/>
      <c r="J649" s="8"/>
      <c r="K649" s="48"/>
      <c r="L649" s="10"/>
      <c r="M649" s="14"/>
      <c r="N649" s="35"/>
      <c r="Q649" s="14"/>
      <c r="R649" s="14"/>
      <c r="S649" s="14"/>
      <c r="T649" s="14"/>
      <c r="U649" s="14"/>
      <c r="V649" s="14"/>
      <c r="W649" s="14"/>
      <c r="X649" s="14"/>
      <c r="Y649" s="14"/>
      <c r="Z649" s="14"/>
      <c r="AA649" s="14"/>
    </row>
    <row r="650" spans="1:27" ht="12.5">
      <c r="A650" s="14"/>
      <c r="B650" s="14"/>
      <c r="C650" s="14"/>
      <c r="D650" s="10"/>
      <c r="E650" s="164"/>
      <c r="F650" s="14"/>
      <c r="G650" s="10"/>
      <c r="H650" s="14"/>
      <c r="I650" s="14"/>
      <c r="J650" s="8"/>
      <c r="K650" s="48"/>
      <c r="L650" s="10"/>
      <c r="M650" s="14"/>
      <c r="N650" s="35"/>
      <c r="Q650" s="14"/>
      <c r="R650" s="14"/>
      <c r="S650" s="14"/>
      <c r="T650" s="14"/>
      <c r="U650" s="14"/>
      <c r="V650" s="14"/>
      <c r="W650" s="14"/>
      <c r="X650" s="14"/>
      <c r="Y650" s="14"/>
      <c r="Z650" s="14"/>
      <c r="AA650" s="14"/>
    </row>
    <row r="651" spans="1:27" ht="12.5">
      <c r="A651" s="14"/>
      <c r="B651" s="14"/>
      <c r="C651" s="14"/>
      <c r="D651" s="10"/>
      <c r="E651" s="164"/>
      <c r="F651" s="14"/>
      <c r="G651" s="10"/>
      <c r="H651" s="14"/>
      <c r="I651" s="14"/>
      <c r="J651" s="8"/>
      <c r="K651" s="48"/>
      <c r="L651" s="10"/>
      <c r="M651" s="14"/>
      <c r="N651" s="35"/>
      <c r="Q651" s="14"/>
      <c r="R651" s="14"/>
      <c r="S651" s="14"/>
      <c r="T651" s="14"/>
      <c r="U651" s="14"/>
      <c r="V651" s="14"/>
      <c r="W651" s="14"/>
      <c r="X651" s="14"/>
      <c r="Y651" s="14"/>
      <c r="Z651" s="14"/>
      <c r="AA651" s="14"/>
    </row>
    <row r="652" spans="1:27" ht="12.5">
      <c r="A652" s="14"/>
      <c r="B652" s="14"/>
      <c r="C652" s="14"/>
      <c r="D652" s="10"/>
      <c r="E652" s="164"/>
      <c r="F652" s="14"/>
      <c r="G652" s="10"/>
      <c r="H652" s="14"/>
      <c r="I652" s="14"/>
      <c r="J652" s="8"/>
      <c r="K652" s="48"/>
      <c r="L652" s="10"/>
      <c r="M652" s="14"/>
      <c r="N652" s="35"/>
      <c r="Q652" s="14"/>
      <c r="R652" s="14"/>
      <c r="S652" s="14"/>
      <c r="T652" s="14"/>
      <c r="U652" s="14"/>
      <c r="V652" s="14"/>
      <c r="W652" s="14"/>
      <c r="X652" s="14"/>
      <c r="Y652" s="14"/>
      <c r="Z652" s="14"/>
      <c r="AA652" s="14"/>
    </row>
    <row r="653" spans="1:27" ht="12.5">
      <c r="A653" s="14"/>
      <c r="B653" s="14"/>
      <c r="C653" s="14"/>
      <c r="D653" s="10"/>
      <c r="E653" s="164"/>
      <c r="F653" s="14"/>
      <c r="G653" s="10"/>
      <c r="H653" s="14"/>
      <c r="I653" s="14"/>
      <c r="J653" s="8"/>
      <c r="K653" s="48"/>
      <c r="L653" s="10"/>
      <c r="M653" s="14"/>
      <c r="N653" s="35"/>
      <c r="Q653" s="14"/>
      <c r="R653" s="14"/>
      <c r="S653" s="14"/>
      <c r="T653" s="14"/>
      <c r="U653" s="14"/>
      <c r="V653" s="14"/>
      <c r="W653" s="14"/>
      <c r="X653" s="14"/>
      <c r="Y653" s="14"/>
      <c r="Z653" s="14"/>
      <c r="AA653" s="14"/>
    </row>
    <row r="654" spans="1:27" ht="12.5">
      <c r="A654" s="14"/>
      <c r="B654" s="14"/>
      <c r="C654" s="14"/>
      <c r="D654" s="10"/>
      <c r="E654" s="164"/>
      <c r="F654" s="14"/>
      <c r="G654" s="10"/>
      <c r="H654" s="14"/>
      <c r="I654" s="14"/>
      <c r="J654" s="8"/>
      <c r="K654" s="48"/>
      <c r="L654" s="10"/>
      <c r="M654" s="14"/>
      <c r="N654" s="35"/>
      <c r="Q654" s="14"/>
      <c r="R654" s="14"/>
      <c r="S654" s="14"/>
      <c r="T654" s="14"/>
      <c r="U654" s="14"/>
      <c r="V654" s="14"/>
      <c r="W654" s="14"/>
      <c r="X654" s="14"/>
      <c r="Y654" s="14"/>
      <c r="Z654" s="14"/>
      <c r="AA654" s="14"/>
    </row>
    <row r="655" spans="1:27" ht="12.5">
      <c r="A655" s="14"/>
      <c r="B655" s="14"/>
      <c r="C655" s="14"/>
      <c r="D655" s="10"/>
      <c r="E655" s="164"/>
      <c r="F655" s="14"/>
      <c r="G655" s="10"/>
      <c r="H655" s="14"/>
      <c r="I655" s="14"/>
      <c r="J655" s="8"/>
      <c r="K655" s="48"/>
      <c r="L655" s="10"/>
      <c r="M655" s="14"/>
      <c r="N655" s="35"/>
      <c r="Q655" s="14"/>
      <c r="R655" s="14"/>
      <c r="S655" s="14"/>
      <c r="T655" s="14"/>
      <c r="U655" s="14"/>
      <c r="V655" s="14"/>
      <c r="W655" s="14"/>
      <c r="X655" s="14"/>
      <c r="Y655" s="14"/>
      <c r="Z655" s="14"/>
      <c r="AA655" s="14"/>
    </row>
    <row r="656" spans="1:27" ht="12.5">
      <c r="A656" s="14"/>
      <c r="B656" s="14"/>
      <c r="C656" s="14"/>
      <c r="D656" s="10"/>
      <c r="E656" s="164"/>
      <c r="F656" s="14"/>
      <c r="G656" s="10"/>
      <c r="H656" s="14"/>
      <c r="I656" s="14"/>
      <c r="J656" s="8"/>
      <c r="K656" s="48"/>
      <c r="L656" s="10"/>
      <c r="M656" s="14"/>
      <c r="N656" s="35"/>
      <c r="Q656" s="14"/>
      <c r="R656" s="14"/>
      <c r="S656" s="14"/>
      <c r="T656" s="14"/>
      <c r="U656" s="14"/>
      <c r="V656" s="14"/>
      <c r="W656" s="14"/>
      <c r="X656" s="14"/>
      <c r="Y656" s="14"/>
      <c r="Z656" s="14"/>
      <c r="AA656" s="14"/>
    </row>
    <row r="657" spans="1:27" ht="12.5">
      <c r="A657" s="14"/>
      <c r="B657" s="14"/>
      <c r="C657" s="14"/>
      <c r="D657" s="10"/>
      <c r="E657" s="164"/>
      <c r="F657" s="14"/>
      <c r="G657" s="10"/>
      <c r="H657" s="14"/>
      <c r="I657" s="14"/>
      <c r="J657" s="8"/>
      <c r="K657" s="48"/>
      <c r="L657" s="10"/>
      <c r="M657" s="14"/>
      <c r="N657" s="35"/>
      <c r="Q657" s="14"/>
      <c r="R657" s="14"/>
      <c r="S657" s="14"/>
      <c r="T657" s="14"/>
      <c r="U657" s="14"/>
      <c r="V657" s="14"/>
      <c r="W657" s="14"/>
      <c r="X657" s="14"/>
      <c r="Y657" s="14"/>
      <c r="Z657" s="14"/>
      <c r="AA657" s="14"/>
    </row>
    <row r="658" spans="1:27" ht="12.5">
      <c r="A658" s="14"/>
      <c r="B658" s="14"/>
      <c r="C658" s="14"/>
      <c r="D658" s="10"/>
      <c r="E658" s="164"/>
      <c r="F658" s="14"/>
      <c r="G658" s="10"/>
      <c r="H658" s="14"/>
      <c r="I658" s="14"/>
      <c r="J658" s="8"/>
      <c r="K658" s="48"/>
      <c r="L658" s="10"/>
      <c r="M658" s="14"/>
      <c r="N658" s="35"/>
      <c r="Q658" s="14"/>
      <c r="R658" s="14"/>
      <c r="S658" s="14"/>
      <c r="T658" s="14"/>
      <c r="U658" s="14"/>
      <c r="V658" s="14"/>
      <c r="W658" s="14"/>
      <c r="X658" s="14"/>
      <c r="Y658" s="14"/>
      <c r="Z658" s="14"/>
      <c r="AA658" s="14"/>
    </row>
    <row r="659" spans="1:27" ht="12.5">
      <c r="A659" s="14"/>
      <c r="B659" s="14"/>
      <c r="C659" s="14"/>
      <c r="D659" s="10"/>
      <c r="E659" s="164"/>
      <c r="F659" s="14"/>
      <c r="G659" s="10"/>
      <c r="H659" s="14"/>
      <c r="I659" s="14"/>
      <c r="J659" s="8"/>
      <c r="K659" s="48"/>
      <c r="L659" s="10"/>
      <c r="M659" s="14"/>
      <c r="N659" s="35"/>
      <c r="Q659" s="14"/>
      <c r="R659" s="14"/>
      <c r="S659" s="14"/>
      <c r="T659" s="14"/>
      <c r="U659" s="14"/>
      <c r="V659" s="14"/>
      <c r="W659" s="14"/>
      <c r="X659" s="14"/>
      <c r="Y659" s="14"/>
      <c r="Z659" s="14"/>
      <c r="AA659" s="14"/>
    </row>
    <row r="660" spans="1:27" ht="12.5">
      <c r="A660" s="14"/>
      <c r="B660" s="14"/>
      <c r="C660" s="14"/>
      <c r="D660" s="10"/>
      <c r="E660" s="164"/>
      <c r="F660" s="14"/>
      <c r="G660" s="10"/>
      <c r="H660" s="14"/>
      <c r="I660" s="14"/>
      <c r="J660" s="8"/>
      <c r="K660" s="48"/>
      <c r="L660" s="10"/>
      <c r="M660" s="14"/>
      <c r="N660" s="35"/>
      <c r="Q660" s="14"/>
      <c r="R660" s="14"/>
      <c r="S660" s="14"/>
      <c r="T660" s="14"/>
      <c r="U660" s="14"/>
      <c r="V660" s="14"/>
      <c r="W660" s="14"/>
      <c r="X660" s="14"/>
      <c r="Y660" s="14"/>
      <c r="Z660" s="14"/>
      <c r="AA660" s="14"/>
    </row>
    <row r="661" spans="1:27" ht="12.5">
      <c r="A661" s="14"/>
      <c r="B661" s="14"/>
      <c r="C661" s="14"/>
      <c r="D661" s="10"/>
      <c r="E661" s="164"/>
      <c r="F661" s="14"/>
      <c r="G661" s="10"/>
      <c r="H661" s="14"/>
      <c r="I661" s="14"/>
      <c r="J661" s="8"/>
      <c r="K661" s="48"/>
      <c r="L661" s="10"/>
      <c r="M661" s="14"/>
      <c r="N661" s="35"/>
      <c r="Q661" s="14"/>
      <c r="R661" s="14"/>
      <c r="S661" s="14"/>
      <c r="T661" s="14"/>
      <c r="U661" s="14"/>
      <c r="V661" s="14"/>
      <c r="W661" s="14"/>
      <c r="X661" s="14"/>
      <c r="Y661" s="14"/>
      <c r="Z661" s="14"/>
      <c r="AA661" s="14"/>
    </row>
    <row r="662" spans="1:27" ht="12.5">
      <c r="A662" s="14"/>
      <c r="B662" s="14"/>
      <c r="C662" s="14"/>
      <c r="D662" s="10"/>
      <c r="E662" s="164"/>
      <c r="F662" s="14"/>
      <c r="G662" s="10"/>
      <c r="H662" s="14"/>
      <c r="I662" s="14"/>
      <c r="J662" s="8"/>
      <c r="K662" s="48"/>
      <c r="L662" s="10"/>
      <c r="M662" s="14"/>
      <c r="N662" s="35"/>
      <c r="Q662" s="14"/>
      <c r="R662" s="14"/>
      <c r="S662" s="14"/>
      <c r="T662" s="14"/>
      <c r="U662" s="14"/>
      <c r="V662" s="14"/>
      <c r="W662" s="14"/>
      <c r="X662" s="14"/>
      <c r="Y662" s="14"/>
      <c r="Z662" s="14"/>
      <c r="AA662" s="14"/>
    </row>
    <row r="663" spans="1:27" ht="12.5">
      <c r="A663" s="14"/>
      <c r="B663" s="14"/>
      <c r="C663" s="14"/>
      <c r="D663" s="10"/>
      <c r="E663" s="164"/>
      <c r="F663" s="14"/>
      <c r="G663" s="10"/>
      <c r="H663" s="14"/>
      <c r="I663" s="14"/>
      <c r="J663" s="8"/>
      <c r="K663" s="48"/>
      <c r="L663" s="10"/>
      <c r="M663" s="14"/>
      <c r="N663" s="35"/>
      <c r="Q663" s="14"/>
      <c r="R663" s="14"/>
      <c r="S663" s="14"/>
      <c r="T663" s="14"/>
      <c r="U663" s="14"/>
      <c r="V663" s="14"/>
      <c r="W663" s="14"/>
      <c r="X663" s="14"/>
      <c r="Y663" s="14"/>
      <c r="Z663" s="14"/>
      <c r="AA663" s="14"/>
    </row>
    <row r="664" spans="1:27" ht="12.5">
      <c r="A664" s="14"/>
      <c r="B664" s="14"/>
      <c r="C664" s="14"/>
      <c r="D664" s="10"/>
      <c r="E664" s="164"/>
      <c r="F664" s="14"/>
      <c r="G664" s="10"/>
      <c r="H664" s="14"/>
      <c r="I664" s="14"/>
      <c r="J664" s="8"/>
      <c r="K664" s="48"/>
      <c r="L664" s="10"/>
      <c r="M664" s="14"/>
      <c r="N664" s="35"/>
      <c r="Q664" s="14"/>
      <c r="R664" s="14"/>
      <c r="S664" s="14"/>
      <c r="T664" s="14"/>
      <c r="U664" s="14"/>
      <c r="V664" s="14"/>
      <c r="W664" s="14"/>
      <c r="X664" s="14"/>
      <c r="Y664" s="14"/>
      <c r="Z664" s="14"/>
      <c r="AA664" s="14"/>
    </row>
    <row r="665" spans="1:27" ht="12.5">
      <c r="A665" s="14"/>
      <c r="B665" s="14"/>
      <c r="C665" s="14"/>
      <c r="D665" s="10"/>
      <c r="E665" s="164"/>
      <c r="F665" s="14"/>
      <c r="G665" s="10"/>
      <c r="H665" s="14"/>
      <c r="I665" s="14"/>
      <c r="J665" s="8"/>
      <c r="K665" s="48"/>
      <c r="L665" s="10"/>
      <c r="M665" s="14"/>
      <c r="N665" s="35"/>
      <c r="Q665" s="14"/>
      <c r="R665" s="14"/>
      <c r="S665" s="14"/>
      <c r="T665" s="14"/>
      <c r="U665" s="14"/>
      <c r="V665" s="14"/>
      <c r="W665" s="14"/>
      <c r="X665" s="14"/>
      <c r="Y665" s="14"/>
      <c r="Z665" s="14"/>
      <c r="AA665" s="14"/>
    </row>
    <row r="666" spans="1:27" ht="12.5">
      <c r="A666" s="14"/>
      <c r="B666" s="14"/>
      <c r="C666" s="14"/>
      <c r="D666" s="10"/>
      <c r="E666" s="164"/>
      <c r="F666" s="14"/>
      <c r="G666" s="10"/>
      <c r="H666" s="14"/>
      <c r="I666" s="14"/>
      <c r="J666" s="8"/>
      <c r="K666" s="48"/>
      <c r="L666" s="10"/>
      <c r="M666" s="14"/>
      <c r="N666" s="35"/>
      <c r="Q666" s="14"/>
      <c r="R666" s="14"/>
      <c r="S666" s="14"/>
      <c r="T666" s="14"/>
      <c r="U666" s="14"/>
      <c r="V666" s="14"/>
      <c r="W666" s="14"/>
      <c r="X666" s="14"/>
      <c r="Y666" s="14"/>
      <c r="Z666" s="14"/>
      <c r="AA666" s="14"/>
    </row>
    <row r="667" spans="1:27" ht="12.5">
      <c r="A667" s="14"/>
      <c r="B667" s="14"/>
      <c r="C667" s="14"/>
      <c r="D667" s="10"/>
      <c r="E667" s="164"/>
      <c r="F667" s="14"/>
      <c r="G667" s="10"/>
      <c r="H667" s="14"/>
      <c r="I667" s="14"/>
      <c r="J667" s="8"/>
      <c r="K667" s="48"/>
      <c r="L667" s="10"/>
      <c r="M667" s="14"/>
      <c r="N667" s="35"/>
      <c r="Q667" s="14"/>
      <c r="R667" s="14"/>
      <c r="S667" s="14"/>
      <c r="T667" s="14"/>
      <c r="U667" s="14"/>
      <c r="V667" s="14"/>
      <c r="W667" s="14"/>
      <c r="X667" s="14"/>
      <c r="Y667" s="14"/>
      <c r="Z667" s="14"/>
      <c r="AA667" s="14"/>
    </row>
    <row r="668" spans="1:27" ht="12.5">
      <c r="A668" s="14"/>
      <c r="B668" s="14"/>
      <c r="C668" s="14"/>
      <c r="D668" s="10"/>
      <c r="E668" s="164"/>
      <c r="F668" s="14"/>
      <c r="G668" s="10"/>
      <c r="H668" s="14"/>
      <c r="I668" s="14"/>
      <c r="J668" s="8"/>
      <c r="K668" s="48"/>
      <c r="L668" s="10"/>
      <c r="M668" s="14"/>
      <c r="N668" s="35"/>
      <c r="Q668" s="14"/>
      <c r="R668" s="14"/>
      <c r="S668" s="14"/>
      <c r="T668" s="14"/>
      <c r="U668" s="14"/>
      <c r="V668" s="14"/>
      <c r="W668" s="14"/>
      <c r="X668" s="14"/>
      <c r="Y668" s="14"/>
      <c r="Z668" s="14"/>
      <c r="AA668" s="14"/>
    </row>
    <row r="669" spans="1:27" ht="12.5">
      <c r="A669" s="14"/>
      <c r="B669" s="14"/>
      <c r="C669" s="14"/>
      <c r="D669" s="10"/>
      <c r="E669" s="164"/>
      <c r="F669" s="14"/>
      <c r="G669" s="10"/>
      <c r="H669" s="14"/>
      <c r="I669" s="14"/>
      <c r="J669" s="8"/>
      <c r="K669" s="48"/>
      <c r="L669" s="10"/>
      <c r="M669" s="14"/>
      <c r="N669" s="35"/>
      <c r="Q669" s="14"/>
      <c r="R669" s="14"/>
      <c r="S669" s="14"/>
      <c r="T669" s="14"/>
      <c r="U669" s="14"/>
      <c r="V669" s="14"/>
      <c r="W669" s="14"/>
      <c r="X669" s="14"/>
      <c r="Y669" s="14"/>
      <c r="Z669" s="14"/>
      <c r="AA669" s="14"/>
    </row>
    <row r="670" spans="1:27" ht="12.5">
      <c r="A670" s="14"/>
      <c r="B670" s="14"/>
      <c r="C670" s="14"/>
      <c r="D670" s="10"/>
      <c r="E670" s="164"/>
      <c r="F670" s="14"/>
      <c r="G670" s="10"/>
      <c r="H670" s="14"/>
      <c r="I670" s="14"/>
      <c r="J670" s="8"/>
      <c r="K670" s="48"/>
      <c r="L670" s="10"/>
      <c r="M670" s="14"/>
      <c r="N670" s="35"/>
      <c r="Q670" s="14"/>
      <c r="R670" s="14"/>
      <c r="S670" s="14"/>
      <c r="T670" s="14"/>
      <c r="U670" s="14"/>
      <c r="V670" s="14"/>
      <c r="W670" s="14"/>
      <c r="X670" s="14"/>
      <c r="Y670" s="14"/>
      <c r="Z670" s="14"/>
      <c r="AA670" s="14"/>
    </row>
    <row r="671" spans="1:27" ht="12.5">
      <c r="A671" s="14"/>
      <c r="B671" s="14"/>
      <c r="C671" s="14"/>
      <c r="D671" s="10"/>
      <c r="E671" s="164"/>
      <c r="F671" s="14"/>
      <c r="G671" s="10"/>
      <c r="H671" s="14"/>
      <c r="I671" s="14"/>
      <c r="J671" s="8"/>
      <c r="K671" s="48"/>
      <c r="L671" s="10"/>
      <c r="M671" s="14"/>
      <c r="N671" s="35"/>
      <c r="Q671" s="14"/>
      <c r="R671" s="14"/>
      <c r="S671" s="14"/>
      <c r="T671" s="14"/>
      <c r="U671" s="14"/>
      <c r="V671" s="14"/>
      <c r="W671" s="14"/>
      <c r="X671" s="14"/>
      <c r="Y671" s="14"/>
      <c r="Z671" s="14"/>
      <c r="AA671" s="14"/>
    </row>
    <row r="672" spans="1:27" ht="12.5">
      <c r="A672" s="14"/>
      <c r="B672" s="14"/>
      <c r="C672" s="14"/>
      <c r="D672" s="10"/>
      <c r="E672" s="164"/>
      <c r="F672" s="14"/>
      <c r="G672" s="10"/>
      <c r="H672" s="14"/>
      <c r="I672" s="14"/>
      <c r="J672" s="8"/>
      <c r="K672" s="48"/>
      <c r="L672" s="10"/>
      <c r="M672" s="14"/>
      <c r="N672" s="35"/>
      <c r="Q672" s="14"/>
      <c r="R672" s="14"/>
      <c r="S672" s="14"/>
      <c r="T672" s="14"/>
      <c r="U672" s="14"/>
      <c r="V672" s="14"/>
      <c r="W672" s="14"/>
      <c r="X672" s="14"/>
      <c r="Y672" s="14"/>
      <c r="Z672" s="14"/>
      <c r="AA672" s="14"/>
    </row>
    <row r="673" spans="1:27" ht="12.5">
      <c r="A673" s="14"/>
      <c r="B673" s="14"/>
      <c r="C673" s="14"/>
      <c r="D673" s="10"/>
      <c r="E673" s="164"/>
      <c r="F673" s="14"/>
      <c r="G673" s="10"/>
      <c r="H673" s="14"/>
      <c r="I673" s="14"/>
      <c r="J673" s="8"/>
      <c r="K673" s="48"/>
      <c r="L673" s="10"/>
      <c r="M673" s="14"/>
      <c r="N673" s="35"/>
      <c r="Q673" s="14"/>
      <c r="R673" s="14"/>
      <c r="S673" s="14"/>
      <c r="T673" s="14"/>
      <c r="U673" s="14"/>
      <c r="V673" s="14"/>
      <c r="W673" s="14"/>
      <c r="X673" s="14"/>
      <c r="Y673" s="14"/>
      <c r="Z673" s="14"/>
      <c r="AA673" s="14"/>
    </row>
    <row r="674" spans="1:27" ht="12.5">
      <c r="A674" s="14"/>
      <c r="B674" s="14"/>
      <c r="C674" s="14"/>
      <c r="D674" s="10"/>
      <c r="E674" s="164"/>
      <c r="F674" s="14"/>
      <c r="G674" s="10"/>
      <c r="H674" s="14"/>
      <c r="I674" s="14"/>
      <c r="J674" s="8"/>
      <c r="K674" s="48"/>
      <c r="L674" s="10"/>
      <c r="M674" s="14"/>
      <c r="N674" s="35"/>
      <c r="Q674" s="14"/>
      <c r="R674" s="14"/>
      <c r="S674" s="14"/>
      <c r="T674" s="14"/>
      <c r="U674" s="14"/>
      <c r="V674" s="14"/>
      <c r="W674" s="14"/>
      <c r="X674" s="14"/>
      <c r="Y674" s="14"/>
      <c r="Z674" s="14"/>
      <c r="AA674" s="14"/>
    </row>
    <row r="675" spans="1:27" ht="12.5">
      <c r="A675" s="14"/>
      <c r="B675" s="14"/>
      <c r="C675" s="14"/>
      <c r="D675" s="10"/>
      <c r="E675" s="164"/>
      <c r="F675" s="14"/>
      <c r="G675" s="10"/>
      <c r="H675" s="14"/>
      <c r="I675" s="14"/>
      <c r="J675" s="8"/>
      <c r="K675" s="48"/>
      <c r="L675" s="10"/>
      <c r="M675" s="14"/>
      <c r="N675" s="35"/>
      <c r="Q675" s="14"/>
      <c r="R675" s="14"/>
      <c r="S675" s="14"/>
      <c r="T675" s="14"/>
      <c r="U675" s="14"/>
      <c r="V675" s="14"/>
      <c r="W675" s="14"/>
      <c r="X675" s="14"/>
      <c r="Y675" s="14"/>
      <c r="Z675" s="14"/>
      <c r="AA675" s="14"/>
    </row>
    <row r="676" spans="1:27" ht="12.5">
      <c r="A676" s="14"/>
      <c r="B676" s="14"/>
      <c r="C676" s="14"/>
      <c r="D676" s="10"/>
      <c r="E676" s="164"/>
      <c r="F676" s="14"/>
      <c r="G676" s="10"/>
      <c r="H676" s="14"/>
      <c r="I676" s="14"/>
      <c r="J676" s="8"/>
      <c r="K676" s="48"/>
      <c r="L676" s="10"/>
      <c r="M676" s="14"/>
      <c r="N676" s="35"/>
      <c r="Q676" s="14"/>
      <c r="R676" s="14"/>
      <c r="S676" s="14"/>
      <c r="T676" s="14"/>
      <c r="U676" s="14"/>
      <c r="V676" s="14"/>
      <c r="W676" s="14"/>
      <c r="X676" s="14"/>
      <c r="Y676" s="14"/>
      <c r="Z676" s="14"/>
      <c r="AA676" s="14"/>
    </row>
    <row r="677" spans="1:27" ht="12.5">
      <c r="A677" s="14"/>
      <c r="B677" s="14"/>
      <c r="C677" s="14"/>
      <c r="D677" s="10"/>
      <c r="E677" s="164"/>
      <c r="F677" s="14"/>
      <c r="G677" s="10"/>
      <c r="H677" s="14"/>
      <c r="I677" s="14"/>
      <c r="J677" s="8"/>
      <c r="K677" s="48"/>
      <c r="L677" s="10"/>
      <c r="M677" s="14"/>
      <c r="N677" s="35"/>
      <c r="Q677" s="14"/>
      <c r="R677" s="14"/>
      <c r="S677" s="14"/>
      <c r="T677" s="14"/>
      <c r="U677" s="14"/>
      <c r="V677" s="14"/>
      <c r="W677" s="14"/>
      <c r="X677" s="14"/>
      <c r="Y677" s="14"/>
      <c r="Z677" s="14"/>
      <c r="AA677" s="14"/>
    </row>
    <row r="678" spans="1:27" ht="12.5">
      <c r="A678" s="14"/>
      <c r="B678" s="14"/>
      <c r="C678" s="14"/>
      <c r="D678" s="10"/>
      <c r="E678" s="164"/>
      <c r="F678" s="14"/>
      <c r="G678" s="10"/>
      <c r="H678" s="14"/>
      <c r="I678" s="14"/>
      <c r="J678" s="8"/>
      <c r="K678" s="48"/>
      <c r="L678" s="10"/>
      <c r="M678" s="14"/>
      <c r="N678" s="35"/>
      <c r="Q678" s="14"/>
      <c r="R678" s="14"/>
      <c r="S678" s="14"/>
      <c r="T678" s="14"/>
      <c r="U678" s="14"/>
      <c r="V678" s="14"/>
      <c r="W678" s="14"/>
      <c r="X678" s="14"/>
      <c r="Y678" s="14"/>
      <c r="Z678" s="14"/>
      <c r="AA678" s="14"/>
    </row>
    <row r="679" spans="1:27" ht="12.5">
      <c r="A679" s="14"/>
      <c r="B679" s="14"/>
      <c r="C679" s="14"/>
      <c r="D679" s="10"/>
      <c r="E679" s="164"/>
      <c r="F679" s="14"/>
      <c r="G679" s="10"/>
      <c r="H679" s="14"/>
      <c r="I679" s="14"/>
      <c r="J679" s="8"/>
      <c r="K679" s="48"/>
      <c r="L679" s="10"/>
      <c r="M679" s="14"/>
      <c r="N679" s="35"/>
      <c r="Q679" s="14"/>
      <c r="R679" s="14"/>
      <c r="S679" s="14"/>
      <c r="T679" s="14"/>
      <c r="U679" s="14"/>
      <c r="V679" s="14"/>
      <c r="W679" s="14"/>
      <c r="X679" s="14"/>
      <c r="Y679" s="14"/>
      <c r="Z679" s="14"/>
      <c r="AA679" s="14"/>
    </row>
    <row r="680" spans="1:27" ht="12.5">
      <c r="A680" s="14"/>
      <c r="B680" s="14"/>
      <c r="C680" s="14"/>
      <c r="D680" s="10"/>
      <c r="E680" s="164"/>
      <c r="F680" s="14"/>
      <c r="G680" s="10"/>
      <c r="H680" s="14"/>
      <c r="I680" s="14"/>
      <c r="J680" s="8"/>
      <c r="K680" s="48"/>
      <c r="L680" s="10"/>
      <c r="M680" s="14"/>
      <c r="N680" s="35"/>
      <c r="Q680" s="14"/>
      <c r="R680" s="14"/>
      <c r="S680" s="14"/>
      <c r="T680" s="14"/>
      <c r="U680" s="14"/>
      <c r="V680" s="14"/>
      <c r="W680" s="14"/>
      <c r="X680" s="14"/>
      <c r="Y680" s="14"/>
      <c r="Z680" s="14"/>
      <c r="AA680" s="14"/>
    </row>
    <row r="681" spans="1:27" ht="12.5">
      <c r="A681" s="14"/>
      <c r="B681" s="14"/>
      <c r="C681" s="14"/>
      <c r="D681" s="10"/>
      <c r="E681" s="164"/>
      <c r="F681" s="14"/>
      <c r="G681" s="10"/>
      <c r="H681" s="14"/>
      <c r="I681" s="14"/>
      <c r="J681" s="8"/>
      <c r="K681" s="48"/>
      <c r="L681" s="10"/>
      <c r="M681" s="14"/>
      <c r="N681" s="35"/>
      <c r="Q681" s="14"/>
      <c r="R681" s="14"/>
      <c r="S681" s="14"/>
      <c r="T681" s="14"/>
      <c r="U681" s="14"/>
      <c r="V681" s="14"/>
      <c r="W681" s="14"/>
      <c r="X681" s="14"/>
      <c r="Y681" s="14"/>
      <c r="Z681" s="14"/>
      <c r="AA681" s="14"/>
    </row>
    <row r="682" spans="1:27" ht="12.5">
      <c r="A682" s="14"/>
      <c r="B682" s="14"/>
      <c r="C682" s="14"/>
      <c r="D682" s="10"/>
      <c r="E682" s="164"/>
      <c r="F682" s="14"/>
      <c r="G682" s="10"/>
      <c r="H682" s="14"/>
      <c r="I682" s="14"/>
      <c r="J682" s="8"/>
      <c r="K682" s="48"/>
      <c r="L682" s="10"/>
      <c r="M682" s="14"/>
      <c r="N682" s="35"/>
      <c r="Q682" s="14"/>
      <c r="R682" s="14"/>
      <c r="S682" s="14"/>
      <c r="T682" s="14"/>
      <c r="U682" s="14"/>
      <c r="V682" s="14"/>
      <c r="W682" s="14"/>
      <c r="X682" s="14"/>
      <c r="Y682" s="14"/>
      <c r="Z682" s="14"/>
      <c r="AA682" s="14"/>
    </row>
    <row r="683" spans="1:27" ht="12.5">
      <c r="A683" s="14"/>
      <c r="B683" s="14"/>
      <c r="C683" s="14"/>
      <c r="D683" s="10"/>
      <c r="E683" s="164"/>
      <c r="F683" s="14"/>
      <c r="G683" s="10"/>
      <c r="H683" s="14"/>
      <c r="I683" s="14"/>
      <c r="J683" s="8"/>
      <c r="K683" s="48"/>
      <c r="L683" s="10"/>
      <c r="M683" s="14"/>
      <c r="N683" s="35"/>
      <c r="Q683" s="14"/>
      <c r="R683" s="14"/>
      <c r="S683" s="14"/>
      <c r="T683" s="14"/>
      <c r="U683" s="14"/>
      <c r="V683" s="14"/>
      <c r="W683" s="14"/>
      <c r="X683" s="14"/>
      <c r="Y683" s="14"/>
      <c r="Z683" s="14"/>
      <c r="AA683" s="14"/>
    </row>
    <row r="684" spans="1:27" ht="12.5">
      <c r="A684" s="14"/>
      <c r="B684" s="14"/>
      <c r="C684" s="14"/>
      <c r="D684" s="10"/>
      <c r="E684" s="164"/>
      <c r="F684" s="14"/>
      <c r="G684" s="10"/>
      <c r="H684" s="14"/>
      <c r="I684" s="14"/>
      <c r="J684" s="8"/>
      <c r="K684" s="48"/>
      <c r="L684" s="10"/>
      <c r="M684" s="14"/>
      <c r="N684" s="35"/>
      <c r="Q684" s="14"/>
      <c r="R684" s="14"/>
      <c r="S684" s="14"/>
      <c r="T684" s="14"/>
      <c r="U684" s="14"/>
      <c r="V684" s="14"/>
      <c r="W684" s="14"/>
      <c r="X684" s="14"/>
      <c r="Y684" s="14"/>
      <c r="Z684" s="14"/>
      <c r="AA684" s="14"/>
    </row>
    <row r="685" spans="1:27" ht="12.5">
      <c r="A685" s="14"/>
      <c r="B685" s="14"/>
      <c r="C685" s="14"/>
      <c r="D685" s="10"/>
      <c r="E685" s="164"/>
      <c r="F685" s="14"/>
      <c r="G685" s="10"/>
      <c r="H685" s="14"/>
      <c r="I685" s="14"/>
      <c r="J685" s="8"/>
      <c r="K685" s="48"/>
      <c r="L685" s="10"/>
      <c r="M685" s="14"/>
      <c r="N685" s="35"/>
      <c r="Q685" s="14"/>
      <c r="R685" s="14"/>
      <c r="S685" s="14"/>
      <c r="T685" s="14"/>
      <c r="U685" s="14"/>
      <c r="V685" s="14"/>
      <c r="W685" s="14"/>
      <c r="X685" s="14"/>
      <c r="Y685" s="14"/>
      <c r="Z685" s="14"/>
      <c r="AA685" s="14"/>
    </row>
    <row r="686" spans="1:27" ht="12.5">
      <c r="A686" s="14"/>
      <c r="B686" s="14"/>
      <c r="C686" s="14"/>
      <c r="D686" s="10"/>
      <c r="E686" s="164"/>
      <c r="F686" s="14"/>
      <c r="G686" s="10"/>
      <c r="H686" s="14"/>
      <c r="I686" s="14"/>
      <c r="J686" s="8"/>
      <c r="K686" s="48"/>
      <c r="L686" s="10"/>
      <c r="M686" s="14"/>
      <c r="N686" s="35"/>
      <c r="Q686" s="14"/>
      <c r="R686" s="14"/>
      <c r="S686" s="14"/>
      <c r="T686" s="14"/>
      <c r="U686" s="14"/>
      <c r="V686" s="14"/>
      <c r="W686" s="14"/>
      <c r="X686" s="14"/>
      <c r="Y686" s="14"/>
      <c r="Z686" s="14"/>
      <c r="AA686" s="14"/>
    </row>
    <row r="687" spans="1:27" ht="12.5">
      <c r="A687" s="14"/>
      <c r="B687" s="14"/>
      <c r="C687" s="14"/>
      <c r="D687" s="10"/>
      <c r="E687" s="164"/>
      <c r="F687" s="14"/>
      <c r="G687" s="10"/>
      <c r="H687" s="14"/>
      <c r="I687" s="14"/>
      <c r="J687" s="8"/>
      <c r="K687" s="48"/>
      <c r="L687" s="10"/>
      <c r="M687" s="14"/>
      <c r="N687" s="35"/>
      <c r="Q687" s="14"/>
      <c r="R687" s="14"/>
      <c r="S687" s="14"/>
      <c r="T687" s="14"/>
      <c r="U687" s="14"/>
      <c r="V687" s="14"/>
      <c r="W687" s="14"/>
      <c r="X687" s="14"/>
      <c r="Y687" s="14"/>
      <c r="Z687" s="14"/>
      <c r="AA687" s="14"/>
    </row>
    <row r="688" spans="1:27" ht="12.5">
      <c r="A688" s="14"/>
      <c r="B688" s="14"/>
      <c r="C688" s="14"/>
      <c r="D688" s="10"/>
      <c r="E688" s="164"/>
      <c r="F688" s="14"/>
      <c r="G688" s="10"/>
      <c r="H688" s="14"/>
      <c r="I688" s="14"/>
      <c r="J688" s="8"/>
      <c r="K688" s="48"/>
      <c r="L688" s="10"/>
      <c r="M688" s="14"/>
      <c r="N688" s="35"/>
      <c r="Q688" s="14"/>
      <c r="R688" s="14"/>
      <c r="S688" s="14"/>
      <c r="T688" s="14"/>
      <c r="U688" s="14"/>
      <c r="V688" s="14"/>
      <c r="W688" s="14"/>
      <c r="X688" s="14"/>
      <c r="Y688" s="14"/>
      <c r="Z688" s="14"/>
      <c r="AA688" s="14"/>
    </row>
    <row r="689" spans="1:27" ht="12.5">
      <c r="A689" s="14"/>
      <c r="B689" s="14"/>
      <c r="C689" s="14"/>
      <c r="D689" s="10"/>
      <c r="E689" s="164"/>
      <c r="F689" s="14"/>
      <c r="G689" s="10"/>
      <c r="H689" s="14"/>
      <c r="I689" s="14"/>
      <c r="J689" s="8"/>
      <c r="K689" s="48"/>
      <c r="L689" s="10"/>
      <c r="M689" s="14"/>
      <c r="N689" s="35"/>
      <c r="Q689" s="14"/>
      <c r="R689" s="14"/>
      <c r="S689" s="14"/>
      <c r="T689" s="14"/>
      <c r="U689" s="14"/>
      <c r="V689" s="14"/>
      <c r="W689" s="14"/>
      <c r="X689" s="14"/>
      <c r="Y689" s="14"/>
      <c r="Z689" s="14"/>
      <c r="AA689" s="14"/>
    </row>
    <row r="690" spans="1:27" ht="12.5">
      <c r="A690" s="14"/>
      <c r="B690" s="14"/>
      <c r="C690" s="14"/>
      <c r="D690" s="10"/>
      <c r="E690" s="164"/>
      <c r="F690" s="14"/>
      <c r="G690" s="10"/>
      <c r="H690" s="14"/>
      <c r="I690" s="14"/>
      <c r="J690" s="8"/>
      <c r="K690" s="48"/>
      <c r="L690" s="10"/>
      <c r="M690" s="14"/>
      <c r="N690" s="35"/>
      <c r="Q690" s="14"/>
      <c r="R690" s="14"/>
      <c r="S690" s="14"/>
      <c r="T690" s="14"/>
      <c r="U690" s="14"/>
      <c r="V690" s="14"/>
      <c r="W690" s="14"/>
      <c r="X690" s="14"/>
      <c r="Y690" s="14"/>
      <c r="Z690" s="14"/>
      <c r="AA690" s="14"/>
    </row>
    <row r="691" spans="1:27" ht="12.5">
      <c r="A691" s="14"/>
      <c r="B691" s="14"/>
      <c r="C691" s="14"/>
      <c r="D691" s="10"/>
      <c r="E691" s="164"/>
      <c r="F691" s="14"/>
      <c r="G691" s="10"/>
      <c r="H691" s="14"/>
      <c r="I691" s="14"/>
      <c r="J691" s="8"/>
      <c r="K691" s="48"/>
      <c r="L691" s="10"/>
      <c r="M691" s="14"/>
      <c r="N691" s="35"/>
      <c r="Q691" s="14"/>
      <c r="R691" s="14"/>
      <c r="S691" s="14"/>
      <c r="T691" s="14"/>
      <c r="U691" s="14"/>
      <c r="V691" s="14"/>
      <c r="W691" s="14"/>
      <c r="X691" s="14"/>
      <c r="Y691" s="14"/>
      <c r="Z691" s="14"/>
      <c r="AA691" s="14"/>
    </row>
    <row r="692" spans="1:27" ht="12.5">
      <c r="A692" s="14"/>
      <c r="B692" s="14"/>
      <c r="C692" s="14"/>
      <c r="D692" s="10"/>
      <c r="E692" s="164"/>
      <c r="F692" s="14"/>
      <c r="G692" s="10"/>
      <c r="H692" s="14"/>
      <c r="I692" s="14"/>
      <c r="J692" s="8"/>
      <c r="K692" s="48"/>
      <c r="L692" s="10"/>
      <c r="M692" s="14"/>
      <c r="N692" s="35"/>
      <c r="Q692" s="14"/>
      <c r="R692" s="14"/>
      <c r="S692" s="14"/>
      <c r="T692" s="14"/>
      <c r="U692" s="14"/>
      <c r="V692" s="14"/>
      <c r="W692" s="14"/>
      <c r="X692" s="14"/>
      <c r="Y692" s="14"/>
      <c r="Z692" s="14"/>
      <c r="AA692" s="14"/>
    </row>
    <row r="693" spans="1:27" ht="12.5">
      <c r="A693" s="14"/>
      <c r="B693" s="14"/>
      <c r="C693" s="14"/>
      <c r="D693" s="10"/>
      <c r="E693" s="164"/>
      <c r="F693" s="14"/>
      <c r="G693" s="10"/>
      <c r="H693" s="14"/>
      <c r="I693" s="14"/>
      <c r="J693" s="8"/>
      <c r="K693" s="48"/>
      <c r="L693" s="10"/>
      <c r="M693" s="14"/>
      <c r="N693" s="35"/>
      <c r="Q693" s="14"/>
      <c r="R693" s="14"/>
      <c r="S693" s="14"/>
      <c r="T693" s="14"/>
      <c r="U693" s="14"/>
      <c r="V693" s="14"/>
      <c r="W693" s="14"/>
      <c r="X693" s="14"/>
      <c r="Y693" s="14"/>
      <c r="Z693" s="14"/>
      <c r="AA693" s="14"/>
    </row>
    <row r="694" spans="1:27" ht="12.5">
      <c r="A694" s="14"/>
      <c r="B694" s="14"/>
      <c r="C694" s="14"/>
      <c r="D694" s="10"/>
      <c r="E694" s="164"/>
      <c r="F694" s="14"/>
      <c r="G694" s="10"/>
      <c r="H694" s="14"/>
      <c r="I694" s="14"/>
      <c r="J694" s="8"/>
      <c r="K694" s="48"/>
      <c r="L694" s="10"/>
      <c r="M694" s="14"/>
      <c r="N694" s="35"/>
      <c r="Q694" s="14"/>
      <c r="R694" s="14"/>
      <c r="S694" s="14"/>
      <c r="T694" s="14"/>
      <c r="U694" s="14"/>
      <c r="V694" s="14"/>
      <c r="W694" s="14"/>
      <c r="X694" s="14"/>
      <c r="Y694" s="14"/>
      <c r="Z694" s="14"/>
      <c r="AA694" s="14"/>
    </row>
    <row r="695" spans="1:27" ht="12.5">
      <c r="A695" s="14"/>
      <c r="B695" s="14"/>
      <c r="C695" s="14"/>
      <c r="D695" s="10"/>
      <c r="E695" s="164"/>
      <c r="F695" s="14"/>
      <c r="G695" s="10"/>
      <c r="H695" s="14"/>
      <c r="I695" s="14"/>
      <c r="J695" s="8"/>
      <c r="K695" s="48"/>
      <c r="L695" s="10"/>
      <c r="M695" s="14"/>
      <c r="N695" s="35"/>
      <c r="Q695" s="14"/>
      <c r="R695" s="14"/>
      <c r="S695" s="14"/>
      <c r="T695" s="14"/>
      <c r="U695" s="14"/>
      <c r="V695" s="14"/>
      <c r="W695" s="14"/>
      <c r="X695" s="14"/>
      <c r="Y695" s="14"/>
      <c r="Z695" s="14"/>
      <c r="AA695" s="14"/>
    </row>
    <row r="696" spans="1:27" ht="12.5">
      <c r="A696" s="14"/>
      <c r="B696" s="14"/>
      <c r="C696" s="14"/>
      <c r="D696" s="10"/>
      <c r="E696" s="164"/>
      <c r="F696" s="14"/>
      <c r="G696" s="10"/>
      <c r="H696" s="14"/>
      <c r="I696" s="14"/>
      <c r="J696" s="8"/>
      <c r="K696" s="48"/>
      <c r="L696" s="10"/>
      <c r="M696" s="14"/>
      <c r="N696" s="35"/>
      <c r="Q696" s="14"/>
      <c r="R696" s="14"/>
      <c r="S696" s="14"/>
      <c r="T696" s="14"/>
      <c r="U696" s="14"/>
      <c r="V696" s="14"/>
      <c r="W696" s="14"/>
      <c r="X696" s="14"/>
      <c r="Y696" s="14"/>
      <c r="Z696" s="14"/>
      <c r="AA696" s="14"/>
    </row>
    <row r="697" spans="1:27" ht="12.5">
      <c r="A697" s="14"/>
      <c r="B697" s="14"/>
      <c r="C697" s="14"/>
      <c r="D697" s="10"/>
      <c r="E697" s="164"/>
      <c r="F697" s="14"/>
      <c r="G697" s="10"/>
      <c r="H697" s="14"/>
      <c r="I697" s="14"/>
      <c r="J697" s="8"/>
      <c r="K697" s="48"/>
      <c r="L697" s="10"/>
      <c r="M697" s="14"/>
      <c r="N697" s="35"/>
      <c r="Q697" s="14"/>
      <c r="R697" s="14"/>
      <c r="S697" s="14"/>
      <c r="T697" s="14"/>
      <c r="U697" s="14"/>
      <c r="V697" s="14"/>
      <c r="W697" s="14"/>
      <c r="X697" s="14"/>
      <c r="Y697" s="14"/>
      <c r="Z697" s="14"/>
      <c r="AA697" s="14"/>
    </row>
    <row r="698" spans="1:27" ht="12.5">
      <c r="A698" s="14"/>
      <c r="B698" s="14"/>
      <c r="C698" s="14"/>
      <c r="D698" s="10"/>
      <c r="E698" s="164"/>
      <c r="F698" s="14"/>
      <c r="G698" s="10"/>
      <c r="H698" s="14"/>
      <c r="I698" s="14"/>
      <c r="J698" s="8"/>
      <c r="K698" s="48"/>
      <c r="L698" s="10"/>
      <c r="M698" s="14"/>
      <c r="N698" s="35"/>
      <c r="Q698" s="14"/>
      <c r="R698" s="14"/>
      <c r="S698" s="14"/>
      <c r="T698" s="14"/>
      <c r="U698" s="14"/>
      <c r="V698" s="14"/>
      <c r="W698" s="14"/>
      <c r="X698" s="14"/>
      <c r="Y698" s="14"/>
      <c r="Z698" s="14"/>
      <c r="AA698" s="14"/>
    </row>
    <row r="699" spans="1:27" ht="12.5">
      <c r="A699" s="14"/>
      <c r="B699" s="14"/>
      <c r="C699" s="14"/>
      <c r="D699" s="10"/>
      <c r="E699" s="164"/>
      <c r="F699" s="14"/>
      <c r="G699" s="10"/>
      <c r="H699" s="14"/>
      <c r="I699" s="14"/>
      <c r="J699" s="8"/>
      <c r="K699" s="48"/>
      <c r="L699" s="10"/>
      <c r="M699" s="14"/>
      <c r="N699" s="35"/>
      <c r="Q699" s="14"/>
      <c r="R699" s="14"/>
      <c r="S699" s="14"/>
      <c r="T699" s="14"/>
      <c r="U699" s="14"/>
      <c r="V699" s="14"/>
      <c r="W699" s="14"/>
      <c r="X699" s="14"/>
      <c r="Y699" s="14"/>
      <c r="Z699" s="14"/>
      <c r="AA699" s="14"/>
    </row>
    <row r="700" spans="1:27" ht="12.5">
      <c r="A700" s="14"/>
      <c r="B700" s="14"/>
      <c r="C700" s="14"/>
      <c r="D700" s="10"/>
      <c r="E700" s="164"/>
      <c r="F700" s="14"/>
      <c r="G700" s="10"/>
      <c r="H700" s="14"/>
      <c r="I700" s="14"/>
      <c r="J700" s="8"/>
      <c r="K700" s="48"/>
      <c r="L700" s="10"/>
      <c r="M700" s="14"/>
      <c r="N700" s="35"/>
      <c r="Q700" s="14"/>
      <c r="R700" s="14"/>
      <c r="S700" s="14"/>
      <c r="T700" s="14"/>
      <c r="U700" s="14"/>
      <c r="V700" s="14"/>
      <c r="W700" s="14"/>
      <c r="X700" s="14"/>
      <c r="Y700" s="14"/>
      <c r="Z700" s="14"/>
      <c r="AA700" s="14"/>
    </row>
    <row r="701" spans="1:27" ht="12.5">
      <c r="A701" s="14"/>
      <c r="B701" s="14"/>
      <c r="C701" s="14"/>
      <c r="D701" s="10"/>
      <c r="E701" s="164"/>
      <c r="F701" s="14"/>
      <c r="G701" s="10"/>
      <c r="H701" s="14"/>
      <c r="I701" s="14"/>
      <c r="J701" s="8"/>
      <c r="K701" s="48"/>
      <c r="L701" s="10"/>
      <c r="M701" s="14"/>
      <c r="N701" s="35"/>
      <c r="Q701" s="14"/>
      <c r="R701" s="14"/>
      <c r="S701" s="14"/>
      <c r="T701" s="14"/>
      <c r="U701" s="14"/>
      <c r="V701" s="14"/>
      <c r="W701" s="14"/>
      <c r="X701" s="14"/>
      <c r="Y701" s="14"/>
      <c r="Z701" s="14"/>
      <c r="AA701" s="14"/>
    </row>
    <row r="702" spans="1:27" ht="12.5">
      <c r="A702" s="14"/>
      <c r="B702" s="14"/>
      <c r="C702" s="14"/>
      <c r="D702" s="10"/>
      <c r="E702" s="164"/>
      <c r="F702" s="14"/>
      <c r="G702" s="10"/>
      <c r="H702" s="14"/>
      <c r="I702" s="14"/>
      <c r="J702" s="8"/>
      <c r="K702" s="48"/>
      <c r="L702" s="10"/>
      <c r="M702" s="14"/>
      <c r="N702" s="35"/>
      <c r="Q702" s="14"/>
      <c r="R702" s="14"/>
      <c r="S702" s="14"/>
      <c r="T702" s="14"/>
      <c r="U702" s="14"/>
      <c r="V702" s="14"/>
      <c r="W702" s="14"/>
      <c r="X702" s="14"/>
      <c r="Y702" s="14"/>
      <c r="Z702" s="14"/>
      <c r="AA702" s="14"/>
    </row>
    <row r="703" spans="1:27" ht="12.5">
      <c r="A703" s="14"/>
      <c r="B703" s="14"/>
      <c r="C703" s="14"/>
      <c r="D703" s="10"/>
      <c r="E703" s="164"/>
      <c r="F703" s="14"/>
      <c r="G703" s="10"/>
      <c r="H703" s="14"/>
      <c r="I703" s="14"/>
      <c r="J703" s="8"/>
      <c r="K703" s="48"/>
      <c r="L703" s="10"/>
      <c r="M703" s="14"/>
      <c r="N703" s="35"/>
      <c r="Q703" s="14"/>
      <c r="R703" s="14"/>
      <c r="S703" s="14"/>
      <c r="T703" s="14"/>
      <c r="U703" s="14"/>
      <c r="V703" s="14"/>
      <c r="W703" s="14"/>
      <c r="X703" s="14"/>
      <c r="Y703" s="14"/>
      <c r="Z703" s="14"/>
      <c r="AA703" s="14"/>
    </row>
    <row r="704" spans="1:27" ht="12.5">
      <c r="A704" s="14"/>
      <c r="B704" s="14"/>
      <c r="C704" s="14"/>
      <c r="D704" s="10"/>
      <c r="E704" s="164"/>
      <c r="F704" s="14"/>
      <c r="G704" s="10"/>
      <c r="H704" s="14"/>
      <c r="I704" s="14"/>
      <c r="J704" s="8"/>
      <c r="K704" s="48"/>
      <c r="L704" s="10"/>
      <c r="M704" s="14"/>
      <c r="N704" s="35"/>
      <c r="Q704" s="14"/>
      <c r="R704" s="14"/>
      <c r="S704" s="14"/>
      <c r="T704" s="14"/>
      <c r="U704" s="14"/>
      <c r="V704" s="14"/>
      <c r="W704" s="14"/>
      <c r="X704" s="14"/>
      <c r="Y704" s="14"/>
      <c r="Z704" s="14"/>
      <c r="AA704" s="14"/>
    </row>
    <row r="705" spans="1:27" ht="12.5">
      <c r="A705" s="14"/>
      <c r="B705" s="14"/>
      <c r="C705" s="14"/>
      <c r="D705" s="10"/>
      <c r="E705" s="164"/>
      <c r="F705" s="14"/>
      <c r="G705" s="10"/>
      <c r="H705" s="14"/>
      <c r="I705" s="14"/>
      <c r="J705" s="8"/>
      <c r="K705" s="48"/>
      <c r="L705" s="10"/>
      <c r="M705" s="14"/>
      <c r="N705" s="35"/>
      <c r="Q705" s="14"/>
      <c r="R705" s="14"/>
      <c r="S705" s="14"/>
      <c r="T705" s="14"/>
      <c r="U705" s="14"/>
      <c r="V705" s="14"/>
      <c r="W705" s="14"/>
      <c r="X705" s="14"/>
      <c r="Y705" s="14"/>
      <c r="Z705" s="14"/>
      <c r="AA705" s="14"/>
    </row>
    <row r="706" spans="1:27" ht="12.5">
      <c r="A706" s="14"/>
      <c r="B706" s="14"/>
      <c r="C706" s="14"/>
      <c r="D706" s="10"/>
      <c r="E706" s="164"/>
      <c r="F706" s="14"/>
      <c r="G706" s="10"/>
      <c r="H706" s="14"/>
      <c r="I706" s="14"/>
      <c r="J706" s="8"/>
      <c r="K706" s="48"/>
      <c r="L706" s="10"/>
      <c r="M706" s="14"/>
      <c r="N706" s="35"/>
      <c r="Q706" s="14"/>
      <c r="R706" s="14"/>
      <c r="S706" s="14"/>
      <c r="T706" s="14"/>
      <c r="U706" s="14"/>
      <c r="V706" s="14"/>
      <c r="W706" s="14"/>
      <c r="X706" s="14"/>
      <c r="Y706" s="14"/>
      <c r="Z706" s="14"/>
      <c r="AA706" s="14"/>
    </row>
    <row r="707" spans="1:27" ht="12.5">
      <c r="A707" s="14"/>
      <c r="B707" s="14"/>
      <c r="C707" s="14"/>
      <c r="D707" s="10"/>
      <c r="E707" s="164"/>
      <c r="F707" s="14"/>
      <c r="G707" s="10"/>
      <c r="H707" s="14"/>
      <c r="I707" s="14"/>
      <c r="J707" s="8"/>
      <c r="K707" s="48"/>
      <c r="L707" s="10"/>
      <c r="M707" s="14"/>
      <c r="N707" s="35"/>
      <c r="Q707" s="14"/>
      <c r="R707" s="14"/>
      <c r="S707" s="14"/>
      <c r="T707" s="14"/>
      <c r="U707" s="14"/>
      <c r="V707" s="14"/>
      <c r="W707" s="14"/>
      <c r="X707" s="14"/>
      <c r="Y707" s="14"/>
      <c r="Z707" s="14"/>
      <c r="AA707" s="14"/>
    </row>
    <row r="708" spans="1:27" ht="12.5">
      <c r="A708" s="14"/>
      <c r="B708" s="14"/>
      <c r="C708" s="14"/>
      <c r="D708" s="10"/>
      <c r="E708" s="164"/>
      <c r="F708" s="14"/>
      <c r="G708" s="10"/>
      <c r="H708" s="14"/>
      <c r="I708" s="14"/>
      <c r="J708" s="8"/>
      <c r="K708" s="48"/>
      <c r="L708" s="10"/>
      <c r="M708" s="14"/>
      <c r="N708" s="35"/>
      <c r="Q708" s="14"/>
      <c r="R708" s="14"/>
      <c r="S708" s="14"/>
      <c r="T708" s="14"/>
      <c r="U708" s="14"/>
      <c r="V708" s="14"/>
      <c r="W708" s="14"/>
      <c r="X708" s="14"/>
      <c r="Y708" s="14"/>
      <c r="Z708" s="14"/>
      <c r="AA708" s="14"/>
    </row>
    <row r="709" spans="1:27" ht="12.5">
      <c r="A709" s="14"/>
      <c r="B709" s="14"/>
      <c r="C709" s="14"/>
      <c r="D709" s="10"/>
      <c r="E709" s="164"/>
      <c r="F709" s="14"/>
      <c r="G709" s="10"/>
      <c r="H709" s="14"/>
      <c r="I709" s="14"/>
      <c r="J709" s="8"/>
      <c r="K709" s="48"/>
      <c r="L709" s="10"/>
      <c r="M709" s="14"/>
      <c r="N709" s="35"/>
      <c r="Q709" s="14"/>
      <c r="R709" s="14"/>
      <c r="S709" s="14"/>
      <c r="T709" s="14"/>
      <c r="U709" s="14"/>
      <c r="V709" s="14"/>
      <c r="W709" s="14"/>
      <c r="X709" s="14"/>
      <c r="Y709" s="14"/>
      <c r="Z709" s="14"/>
      <c r="AA709" s="14"/>
    </row>
    <row r="710" spans="1:27" ht="12.5">
      <c r="A710" s="14"/>
      <c r="B710" s="14"/>
      <c r="C710" s="14"/>
      <c r="D710" s="10"/>
      <c r="E710" s="164"/>
      <c r="F710" s="14"/>
      <c r="G710" s="10"/>
      <c r="H710" s="14"/>
      <c r="I710" s="14"/>
      <c r="J710" s="8"/>
      <c r="K710" s="48"/>
      <c r="L710" s="10"/>
      <c r="M710" s="14"/>
      <c r="N710" s="35"/>
      <c r="Q710" s="14"/>
      <c r="R710" s="14"/>
      <c r="S710" s="14"/>
      <c r="T710" s="14"/>
      <c r="U710" s="14"/>
      <c r="V710" s="14"/>
      <c r="W710" s="14"/>
      <c r="X710" s="14"/>
      <c r="Y710" s="14"/>
      <c r="Z710" s="14"/>
      <c r="AA710" s="14"/>
    </row>
    <row r="711" spans="1:27" ht="12.5">
      <c r="A711" s="14"/>
      <c r="B711" s="14"/>
      <c r="C711" s="14"/>
      <c r="D711" s="10"/>
      <c r="E711" s="164"/>
      <c r="F711" s="14"/>
      <c r="G711" s="10"/>
      <c r="H711" s="14"/>
      <c r="I711" s="14"/>
      <c r="J711" s="8"/>
      <c r="K711" s="48"/>
      <c r="L711" s="10"/>
      <c r="M711" s="14"/>
      <c r="N711" s="35"/>
      <c r="Q711" s="14"/>
      <c r="R711" s="14"/>
      <c r="S711" s="14"/>
      <c r="T711" s="14"/>
      <c r="U711" s="14"/>
      <c r="V711" s="14"/>
      <c r="W711" s="14"/>
      <c r="X711" s="14"/>
      <c r="Y711" s="14"/>
      <c r="Z711" s="14"/>
      <c r="AA711" s="14"/>
    </row>
    <row r="712" spans="1:27" ht="12.5">
      <c r="A712" s="14"/>
      <c r="B712" s="14"/>
      <c r="C712" s="14"/>
      <c r="D712" s="10"/>
      <c r="E712" s="164"/>
      <c r="F712" s="14"/>
      <c r="G712" s="10"/>
      <c r="H712" s="14"/>
      <c r="I712" s="14"/>
      <c r="J712" s="8"/>
      <c r="K712" s="48"/>
      <c r="L712" s="10"/>
      <c r="M712" s="14"/>
      <c r="N712" s="35"/>
      <c r="Q712" s="14"/>
      <c r="R712" s="14"/>
      <c r="S712" s="14"/>
      <c r="T712" s="14"/>
      <c r="U712" s="14"/>
      <c r="V712" s="14"/>
      <c r="W712" s="14"/>
      <c r="X712" s="14"/>
      <c r="Y712" s="14"/>
      <c r="Z712" s="14"/>
      <c r="AA712" s="14"/>
    </row>
    <row r="713" spans="1:27" ht="12.5">
      <c r="A713" s="14"/>
      <c r="B713" s="14"/>
      <c r="C713" s="14"/>
      <c r="D713" s="10"/>
      <c r="E713" s="164"/>
      <c r="F713" s="14"/>
      <c r="G713" s="10"/>
      <c r="H713" s="14"/>
      <c r="I713" s="14"/>
      <c r="J713" s="8"/>
      <c r="K713" s="48"/>
      <c r="L713" s="10"/>
      <c r="M713" s="14"/>
      <c r="N713" s="35"/>
      <c r="Q713" s="14"/>
      <c r="R713" s="14"/>
      <c r="S713" s="14"/>
      <c r="T713" s="14"/>
      <c r="U713" s="14"/>
      <c r="V713" s="14"/>
      <c r="W713" s="14"/>
      <c r="X713" s="14"/>
      <c r="Y713" s="14"/>
      <c r="Z713" s="14"/>
      <c r="AA713" s="14"/>
    </row>
    <row r="714" spans="1:27" ht="12.5">
      <c r="A714" s="14"/>
      <c r="B714" s="14"/>
      <c r="C714" s="14"/>
      <c r="D714" s="10"/>
      <c r="E714" s="164"/>
      <c r="F714" s="14"/>
      <c r="G714" s="10"/>
      <c r="H714" s="14"/>
      <c r="I714" s="14"/>
      <c r="J714" s="8"/>
      <c r="K714" s="48"/>
      <c r="L714" s="10"/>
      <c r="M714" s="14"/>
      <c r="N714" s="35"/>
      <c r="Q714" s="14"/>
      <c r="R714" s="14"/>
      <c r="S714" s="14"/>
      <c r="T714" s="14"/>
      <c r="U714" s="14"/>
      <c r="V714" s="14"/>
      <c r="W714" s="14"/>
      <c r="X714" s="14"/>
      <c r="Y714" s="14"/>
      <c r="Z714" s="14"/>
      <c r="AA714" s="14"/>
    </row>
    <row r="715" spans="1:27" ht="12.5">
      <c r="A715" s="14"/>
      <c r="B715" s="14"/>
      <c r="C715" s="14"/>
      <c r="D715" s="10"/>
      <c r="E715" s="164"/>
      <c r="F715" s="14"/>
      <c r="G715" s="10"/>
      <c r="H715" s="14"/>
      <c r="I715" s="14"/>
      <c r="J715" s="8"/>
      <c r="K715" s="48"/>
      <c r="L715" s="10"/>
      <c r="M715" s="14"/>
      <c r="N715" s="35"/>
      <c r="Q715" s="14"/>
      <c r="R715" s="14"/>
      <c r="S715" s="14"/>
      <c r="T715" s="14"/>
      <c r="U715" s="14"/>
      <c r="V715" s="14"/>
      <c r="W715" s="14"/>
      <c r="X715" s="14"/>
      <c r="Y715" s="14"/>
      <c r="Z715" s="14"/>
      <c r="AA715" s="14"/>
    </row>
    <row r="716" spans="1:27" ht="12.5">
      <c r="A716" s="14"/>
      <c r="B716" s="14"/>
      <c r="C716" s="14"/>
      <c r="D716" s="10"/>
      <c r="E716" s="164"/>
      <c r="F716" s="14"/>
      <c r="G716" s="10"/>
      <c r="H716" s="14"/>
      <c r="I716" s="14"/>
      <c r="J716" s="8"/>
      <c r="K716" s="48"/>
      <c r="L716" s="10"/>
      <c r="M716" s="14"/>
      <c r="N716" s="35"/>
      <c r="Q716" s="14"/>
      <c r="R716" s="14"/>
      <c r="S716" s="14"/>
      <c r="T716" s="14"/>
      <c r="U716" s="14"/>
      <c r="V716" s="14"/>
      <c r="W716" s="14"/>
      <c r="X716" s="14"/>
      <c r="Y716" s="14"/>
      <c r="Z716" s="14"/>
      <c r="AA716" s="14"/>
    </row>
    <row r="717" spans="1:27" ht="12.5">
      <c r="A717" s="14"/>
      <c r="B717" s="14"/>
      <c r="C717" s="14"/>
      <c r="D717" s="10"/>
      <c r="E717" s="164"/>
      <c r="F717" s="14"/>
      <c r="G717" s="10"/>
      <c r="H717" s="14"/>
      <c r="I717" s="14"/>
      <c r="J717" s="8"/>
      <c r="K717" s="48"/>
      <c r="L717" s="10"/>
      <c r="M717" s="14"/>
      <c r="N717" s="35"/>
      <c r="Q717" s="14"/>
      <c r="R717" s="14"/>
      <c r="S717" s="14"/>
      <c r="T717" s="14"/>
      <c r="U717" s="14"/>
      <c r="V717" s="14"/>
      <c r="W717" s="14"/>
      <c r="X717" s="14"/>
      <c r="Y717" s="14"/>
      <c r="Z717" s="14"/>
      <c r="AA717" s="14"/>
    </row>
    <row r="718" spans="1:27" ht="12.5">
      <c r="A718" s="14"/>
      <c r="B718" s="14"/>
      <c r="C718" s="14"/>
      <c r="D718" s="10"/>
      <c r="E718" s="164"/>
      <c r="F718" s="14"/>
      <c r="G718" s="10"/>
      <c r="H718" s="14"/>
      <c r="I718" s="14"/>
      <c r="J718" s="8"/>
      <c r="K718" s="48"/>
      <c r="L718" s="10"/>
      <c r="M718" s="14"/>
      <c r="N718" s="35"/>
      <c r="Q718" s="14"/>
      <c r="R718" s="14"/>
      <c r="S718" s="14"/>
      <c r="T718" s="14"/>
      <c r="U718" s="14"/>
      <c r="V718" s="14"/>
      <c r="W718" s="14"/>
      <c r="X718" s="14"/>
      <c r="Y718" s="14"/>
      <c r="Z718" s="14"/>
      <c r="AA718" s="14"/>
    </row>
    <row r="719" spans="1:27" ht="12.5">
      <c r="A719" s="14"/>
      <c r="B719" s="14"/>
      <c r="C719" s="14"/>
      <c r="D719" s="10"/>
      <c r="E719" s="164"/>
      <c r="F719" s="14"/>
      <c r="G719" s="10"/>
      <c r="H719" s="14"/>
      <c r="I719" s="14"/>
      <c r="J719" s="8"/>
      <c r="K719" s="48"/>
      <c r="L719" s="10"/>
      <c r="M719" s="14"/>
      <c r="N719" s="35"/>
      <c r="Q719" s="14"/>
      <c r="R719" s="14"/>
      <c r="S719" s="14"/>
      <c r="T719" s="14"/>
      <c r="U719" s="14"/>
      <c r="V719" s="14"/>
      <c r="W719" s="14"/>
      <c r="X719" s="14"/>
      <c r="Y719" s="14"/>
      <c r="Z719" s="14"/>
      <c r="AA719" s="14"/>
    </row>
    <row r="720" spans="1:27" ht="12.5">
      <c r="A720" s="14"/>
      <c r="B720" s="14"/>
      <c r="C720" s="14"/>
      <c r="D720" s="10"/>
      <c r="E720" s="164"/>
      <c r="F720" s="14"/>
      <c r="G720" s="10"/>
      <c r="H720" s="14"/>
      <c r="I720" s="14"/>
      <c r="J720" s="8"/>
      <c r="K720" s="48"/>
      <c r="L720" s="10"/>
      <c r="M720" s="14"/>
      <c r="N720" s="35"/>
      <c r="Q720" s="14"/>
      <c r="R720" s="14"/>
      <c r="S720" s="14"/>
      <c r="T720" s="14"/>
      <c r="U720" s="14"/>
      <c r="V720" s="14"/>
      <c r="W720" s="14"/>
      <c r="X720" s="14"/>
      <c r="Y720" s="14"/>
      <c r="Z720" s="14"/>
      <c r="AA720" s="14"/>
    </row>
    <row r="721" spans="1:27" ht="12.5">
      <c r="A721" s="14"/>
      <c r="B721" s="14"/>
      <c r="C721" s="14"/>
      <c r="D721" s="10"/>
      <c r="E721" s="164"/>
      <c r="F721" s="14"/>
      <c r="G721" s="10"/>
      <c r="H721" s="14"/>
      <c r="I721" s="14"/>
      <c r="J721" s="8"/>
      <c r="K721" s="48"/>
      <c r="L721" s="10"/>
      <c r="M721" s="14"/>
      <c r="N721" s="35"/>
      <c r="Q721" s="14"/>
      <c r="R721" s="14"/>
      <c r="S721" s="14"/>
      <c r="T721" s="14"/>
      <c r="U721" s="14"/>
      <c r="V721" s="14"/>
      <c r="W721" s="14"/>
      <c r="X721" s="14"/>
      <c r="Y721" s="14"/>
      <c r="Z721" s="14"/>
      <c r="AA721" s="14"/>
    </row>
    <row r="722" spans="1:27" ht="12.5">
      <c r="A722" s="14"/>
      <c r="B722" s="14"/>
      <c r="C722" s="14"/>
      <c r="D722" s="10"/>
      <c r="E722" s="164"/>
      <c r="F722" s="14"/>
      <c r="G722" s="10"/>
      <c r="H722" s="14"/>
      <c r="I722" s="14"/>
      <c r="J722" s="8"/>
      <c r="K722" s="48"/>
      <c r="L722" s="10"/>
      <c r="M722" s="14"/>
      <c r="N722" s="35"/>
      <c r="Q722" s="14"/>
      <c r="R722" s="14"/>
      <c r="S722" s="14"/>
      <c r="T722" s="14"/>
      <c r="U722" s="14"/>
      <c r="V722" s="14"/>
      <c r="W722" s="14"/>
      <c r="X722" s="14"/>
      <c r="Y722" s="14"/>
      <c r="Z722" s="14"/>
      <c r="AA722" s="14"/>
    </row>
    <row r="723" spans="1:27" ht="12.5">
      <c r="A723" s="14"/>
      <c r="B723" s="14"/>
      <c r="C723" s="14"/>
      <c r="D723" s="10"/>
      <c r="E723" s="164"/>
      <c r="F723" s="14"/>
      <c r="G723" s="10"/>
      <c r="H723" s="14"/>
      <c r="I723" s="14"/>
      <c r="J723" s="8"/>
      <c r="K723" s="48"/>
      <c r="L723" s="10"/>
      <c r="M723" s="14"/>
      <c r="N723" s="35"/>
      <c r="Q723" s="14"/>
      <c r="R723" s="14"/>
      <c r="S723" s="14"/>
      <c r="T723" s="14"/>
      <c r="U723" s="14"/>
      <c r="V723" s="14"/>
      <c r="W723" s="14"/>
      <c r="X723" s="14"/>
      <c r="Y723" s="14"/>
      <c r="Z723" s="14"/>
      <c r="AA723" s="14"/>
    </row>
    <row r="724" spans="1:27" ht="12.5">
      <c r="A724" s="14"/>
      <c r="B724" s="14"/>
      <c r="C724" s="14"/>
      <c r="D724" s="10"/>
      <c r="E724" s="164"/>
      <c r="F724" s="14"/>
      <c r="G724" s="10"/>
      <c r="H724" s="14"/>
      <c r="I724" s="14"/>
      <c r="J724" s="8"/>
      <c r="K724" s="48"/>
      <c r="L724" s="10"/>
      <c r="M724" s="14"/>
      <c r="N724" s="35"/>
      <c r="Q724" s="14"/>
      <c r="R724" s="14"/>
      <c r="S724" s="14"/>
      <c r="T724" s="14"/>
      <c r="U724" s="14"/>
      <c r="V724" s="14"/>
      <c r="W724" s="14"/>
      <c r="X724" s="14"/>
      <c r="Y724" s="14"/>
      <c r="Z724" s="14"/>
      <c r="AA724" s="14"/>
    </row>
    <row r="725" spans="1:27" ht="12.5">
      <c r="A725" s="14"/>
      <c r="B725" s="14"/>
      <c r="C725" s="14"/>
      <c r="D725" s="10"/>
      <c r="E725" s="164"/>
      <c r="F725" s="14"/>
      <c r="G725" s="10"/>
      <c r="H725" s="14"/>
      <c r="I725" s="14"/>
      <c r="J725" s="8"/>
      <c r="K725" s="48"/>
      <c r="L725" s="10"/>
      <c r="M725" s="14"/>
      <c r="N725" s="35"/>
      <c r="Q725" s="14"/>
      <c r="R725" s="14"/>
      <c r="S725" s="14"/>
      <c r="T725" s="14"/>
      <c r="U725" s="14"/>
      <c r="V725" s="14"/>
      <c r="W725" s="14"/>
      <c r="X725" s="14"/>
      <c r="Y725" s="14"/>
      <c r="Z725" s="14"/>
      <c r="AA725" s="14"/>
    </row>
    <row r="726" spans="1:27" ht="12.5">
      <c r="A726" s="14"/>
      <c r="B726" s="14"/>
      <c r="C726" s="14"/>
      <c r="D726" s="10"/>
      <c r="E726" s="164"/>
      <c r="F726" s="14"/>
      <c r="G726" s="10"/>
      <c r="H726" s="14"/>
      <c r="I726" s="14"/>
      <c r="J726" s="8"/>
      <c r="K726" s="48"/>
      <c r="L726" s="10"/>
      <c r="M726" s="14"/>
      <c r="N726" s="35"/>
      <c r="Q726" s="14"/>
      <c r="R726" s="14"/>
      <c r="S726" s="14"/>
      <c r="T726" s="14"/>
      <c r="U726" s="14"/>
      <c r="V726" s="14"/>
      <c r="W726" s="14"/>
      <c r="X726" s="14"/>
      <c r="Y726" s="14"/>
      <c r="Z726" s="14"/>
      <c r="AA726" s="14"/>
    </row>
    <row r="727" spans="1:27" ht="12.5">
      <c r="A727" s="14"/>
      <c r="B727" s="14"/>
      <c r="C727" s="14"/>
      <c r="D727" s="10"/>
      <c r="E727" s="164"/>
      <c r="F727" s="14"/>
      <c r="G727" s="10"/>
      <c r="H727" s="14"/>
      <c r="I727" s="14"/>
      <c r="J727" s="8"/>
      <c r="K727" s="48"/>
      <c r="L727" s="10"/>
      <c r="M727" s="14"/>
      <c r="N727" s="35"/>
      <c r="Q727" s="14"/>
      <c r="R727" s="14"/>
      <c r="S727" s="14"/>
      <c r="T727" s="14"/>
      <c r="U727" s="14"/>
      <c r="V727" s="14"/>
      <c r="W727" s="14"/>
      <c r="X727" s="14"/>
      <c r="Y727" s="14"/>
      <c r="Z727" s="14"/>
      <c r="AA727" s="14"/>
    </row>
    <row r="728" spans="1:27" ht="12.5">
      <c r="A728" s="14"/>
      <c r="B728" s="14"/>
      <c r="C728" s="14"/>
      <c r="D728" s="10"/>
      <c r="E728" s="164"/>
      <c r="F728" s="14"/>
      <c r="G728" s="10"/>
      <c r="H728" s="14"/>
      <c r="I728" s="14"/>
      <c r="J728" s="8"/>
      <c r="K728" s="48"/>
      <c r="L728" s="10"/>
      <c r="M728" s="14"/>
      <c r="N728" s="35"/>
      <c r="Q728" s="14"/>
      <c r="R728" s="14"/>
      <c r="S728" s="14"/>
      <c r="T728" s="14"/>
      <c r="U728" s="14"/>
      <c r="V728" s="14"/>
      <c r="W728" s="14"/>
      <c r="X728" s="14"/>
      <c r="Y728" s="14"/>
      <c r="Z728" s="14"/>
      <c r="AA728" s="14"/>
    </row>
    <row r="729" spans="1:27" ht="12.5">
      <c r="A729" s="14"/>
      <c r="B729" s="14"/>
      <c r="C729" s="14"/>
      <c r="D729" s="10"/>
      <c r="E729" s="164"/>
      <c r="F729" s="14"/>
      <c r="G729" s="10"/>
      <c r="H729" s="14"/>
      <c r="I729" s="14"/>
      <c r="J729" s="8"/>
      <c r="K729" s="48"/>
      <c r="L729" s="10"/>
      <c r="M729" s="14"/>
      <c r="N729" s="35"/>
      <c r="Q729" s="14"/>
      <c r="R729" s="14"/>
      <c r="S729" s="14"/>
      <c r="T729" s="14"/>
      <c r="U729" s="14"/>
      <c r="V729" s="14"/>
      <c r="W729" s="14"/>
      <c r="X729" s="14"/>
      <c r="Y729" s="14"/>
      <c r="Z729" s="14"/>
      <c r="AA729" s="14"/>
    </row>
    <row r="730" spans="1:27" ht="12.5">
      <c r="A730" s="14"/>
      <c r="B730" s="14"/>
      <c r="C730" s="14"/>
      <c r="D730" s="10"/>
      <c r="E730" s="164"/>
      <c r="F730" s="14"/>
      <c r="G730" s="10"/>
      <c r="H730" s="14"/>
      <c r="I730" s="14"/>
      <c r="J730" s="8"/>
      <c r="K730" s="48"/>
      <c r="L730" s="10"/>
      <c r="M730" s="14"/>
      <c r="N730" s="35"/>
      <c r="Q730" s="14"/>
      <c r="R730" s="14"/>
      <c r="S730" s="14"/>
      <c r="T730" s="14"/>
      <c r="U730" s="14"/>
      <c r="V730" s="14"/>
      <c r="W730" s="14"/>
      <c r="X730" s="14"/>
      <c r="Y730" s="14"/>
      <c r="Z730" s="14"/>
      <c r="AA730" s="14"/>
    </row>
    <row r="731" spans="1:27" ht="12.5">
      <c r="A731" s="14"/>
      <c r="B731" s="14"/>
      <c r="C731" s="14"/>
      <c r="D731" s="10"/>
      <c r="E731" s="164"/>
      <c r="F731" s="14"/>
      <c r="G731" s="10"/>
      <c r="H731" s="14"/>
      <c r="I731" s="14"/>
      <c r="J731" s="8"/>
      <c r="K731" s="48"/>
      <c r="L731" s="10"/>
      <c r="M731" s="14"/>
      <c r="N731" s="35"/>
      <c r="Q731" s="14"/>
      <c r="R731" s="14"/>
      <c r="S731" s="14"/>
      <c r="T731" s="14"/>
      <c r="U731" s="14"/>
      <c r="V731" s="14"/>
      <c r="W731" s="14"/>
      <c r="X731" s="14"/>
      <c r="Y731" s="14"/>
      <c r="Z731" s="14"/>
      <c r="AA731" s="14"/>
    </row>
    <row r="732" spans="1:27" ht="12.5">
      <c r="A732" s="14"/>
      <c r="B732" s="14"/>
      <c r="C732" s="14"/>
      <c r="D732" s="10"/>
      <c r="E732" s="164"/>
      <c r="F732" s="14"/>
      <c r="G732" s="10"/>
      <c r="H732" s="14"/>
      <c r="I732" s="14"/>
      <c r="J732" s="8"/>
      <c r="K732" s="48"/>
      <c r="L732" s="10"/>
      <c r="M732" s="14"/>
      <c r="N732" s="35"/>
      <c r="Q732" s="14"/>
      <c r="R732" s="14"/>
      <c r="S732" s="14"/>
      <c r="T732" s="14"/>
      <c r="U732" s="14"/>
      <c r="V732" s="14"/>
      <c r="W732" s="14"/>
      <c r="X732" s="14"/>
      <c r="Y732" s="14"/>
      <c r="Z732" s="14"/>
      <c r="AA732" s="14"/>
    </row>
    <row r="733" spans="1:27" ht="12.5">
      <c r="A733" s="14"/>
      <c r="B733" s="14"/>
      <c r="C733" s="14"/>
      <c r="D733" s="10"/>
      <c r="E733" s="164"/>
      <c r="F733" s="14"/>
      <c r="G733" s="10"/>
      <c r="H733" s="14"/>
      <c r="I733" s="14"/>
      <c r="J733" s="8"/>
      <c r="K733" s="48"/>
      <c r="L733" s="10"/>
      <c r="M733" s="14"/>
      <c r="N733" s="35"/>
      <c r="Q733" s="14"/>
      <c r="R733" s="14"/>
      <c r="S733" s="14"/>
      <c r="T733" s="14"/>
      <c r="U733" s="14"/>
      <c r="V733" s="14"/>
      <c r="W733" s="14"/>
      <c r="X733" s="14"/>
      <c r="Y733" s="14"/>
      <c r="Z733" s="14"/>
      <c r="AA733" s="14"/>
    </row>
    <row r="734" spans="1:27" ht="12.5">
      <c r="A734" s="14"/>
      <c r="B734" s="14"/>
      <c r="C734" s="14"/>
      <c r="D734" s="10"/>
      <c r="E734" s="164"/>
      <c r="F734" s="14"/>
      <c r="G734" s="10"/>
      <c r="H734" s="14"/>
      <c r="I734" s="14"/>
      <c r="J734" s="8"/>
      <c r="K734" s="48"/>
      <c r="L734" s="10"/>
      <c r="M734" s="14"/>
      <c r="N734" s="35"/>
      <c r="Q734" s="14"/>
      <c r="R734" s="14"/>
      <c r="S734" s="14"/>
      <c r="T734" s="14"/>
      <c r="U734" s="14"/>
      <c r="V734" s="14"/>
      <c r="W734" s="14"/>
      <c r="X734" s="14"/>
      <c r="Y734" s="14"/>
      <c r="Z734" s="14"/>
      <c r="AA734" s="14"/>
    </row>
    <row r="735" spans="1:27" ht="12.5">
      <c r="A735" s="14"/>
      <c r="B735" s="14"/>
      <c r="C735" s="14"/>
      <c r="D735" s="10"/>
      <c r="E735" s="164"/>
      <c r="F735" s="14"/>
      <c r="G735" s="10"/>
      <c r="H735" s="14"/>
      <c r="I735" s="14"/>
      <c r="J735" s="8"/>
      <c r="K735" s="48"/>
      <c r="L735" s="10"/>
      <c r="M735" s="14"/>
      <c r="N735" s="35"/>
      <c r="Q735" s="14"/>
      <c r="R735" s="14"/>
      <c r="S735" s="14"/>
      <c r="T735" s="14"/>
      <c r="U735" s="14"/>
      <c r="V735" s="14"/>
      <c r="W735" s="14"/>
      <c r="X735" s="14"/>
      <c r="Y735" s="14"/>
      <c r="Z735" s="14"/>
      <c r="AA735" s="14"/>
    </row>
    <row r="736" spans="1:27" ht="12.5">
      <c r="A736" s="14"/>
      <c r="B736" s="14"/>
      <c r="C736" s="14"/>
      <c r="D736" s="10"/>
      <c r="E736" s="164"/>
      <c r="F736" s="14"/>
      <c r="G736" s="10"/>
      <c r="H736" s="14"/>
      <c r="I736" s="14"/>
      <c r="J736" s="8"/>
      <c r="K736" s="48"/>
      <c r="L736" s="10"/>
      <c r="M736" s="14"/>
      <c r="N736" s="35"/>
      <c r="Q736" s="14"/>
      <c r="R736" s="14"/>
      <c r="S736" s="14"/>
      <c r="T736" s="14"/>
      <c r="U736" s="14"/>
      <c r="V736" s="14"/>
      <c r="W736" s="14"/>
      <c r="X736" s="14"/>
      <c r="Y736" s="14"/>
      <c r="Z736" s="14"/>
      <c r="AA736" s="14"/>
    </row>
    <row r="737" spans="1:27" ht="12.5">
      <c r="A737" s="14"/>
      <c r="B737" s="14"/>
      <c r="C737" s="14"/>
      <c r="D737" s="10"/>
      <c r="E737" s="164"/>
      <c r="F737" s="14"/>
      <c r="G737" s="10"/>
      <c r="H737" s="14"/>
      <c r="I737" s="14"/>
      <c r="J737" s="8"/>
      <c r="K737" s="48"/>
      <c r="L737" s="10"/>
      <c r="M737" s="14"/>
      <c r="N737" s="35"/>
      <c r="Q737" s="14"/>
      <c r="R737" s="14"/>
      <c r="S737" s="14"/>
      <c r="T737" s="14"/>
      <c r="U737" s="14"/>
      <c r="V737" s="14"/>
      <c r="W737" s="14"/>
      <c r="X737" s="14"/>
      <c r="Y737" s="14"/>
      <c r="Z737" s="14"/>
      <c r="AA737" s="14"/>
    </row>
    <row r="738" spans="1:27" ht="12.5">
      <c r="A738" s="14"/>
      <c r="B738" s="14"/>
      <c r="C738" s="14"/>
      <c r="D738" s="10"/>
      <c r="E738" s="164"/>
      <c r="F738" s="14"/>
      <c r="G738" s="10"/>
      <c r="H738" s="14"/>
      <c r="I738" s="14"/>
      <c r="J738" s="8"/>
      <c r="K738" s="48"/>
      <c r="L738" s="10"/>
      <c r="M738" s="14"/>
      <c r="N738" s="35"/>
      <c r="Q738" s="14"/>
      <c r="R738" s="14"/>
      <c r="S738" s="14"/>
      <c r="T738" s="14"/>
      <c r="U738" s="14"/>
      <c r="V738" s="14"/>
      <c r="W738" s="14"/>
      <c r="X738" s="14"/>
      <c r="Y738" s="14"/>
      <c r="Z738" s="14"/>
      <c r="AA738" s="14"/>
    </row>
    <row r="739" spans="1:27" ht="12.5">
      <c r="A739" s="14"/>
      <c r="B739" s="14"/>
      <c r="C739" s="14"/>
      <c r="D739" s="10"/>
      <c r="E739" s="164"/>
      <c r="F739" s="14"/>
      <c r="G739" s="10"/>
      <c r="H739" s="14"/>
      <c r="I739" s="14"/>
      <c r="J739" s="8"/>
      <c r="K739" s="48"/>
      <c r="L739" s="10"/>
      <c r="M739" s="14"/>
      <c r="N739" s="35"/>
      <c r="Q739" s="14"/>
      <c r="R739" s="14"/>
      <c r="S739" s="14"/>
      <c r="T739" s="14"/>
      <c r="U739" s="14"/>
      <c r="V739" s="14"/>
      <c r="W739" s="14"/>
      <c r="X739" s="14"/>
      <c r="Y739" s="14"/>
      <c r="Z739" s="14"/>
      <c r="AA739" s="14"/>
    </row>
    <row r="740" spans="1:27" ht="12.5">
      <c r="A740" s="14"/>
      <c r="B740" s="14"/>
      <c r="C740" s="14"/>
      <c r="D740" s="10"/>
      <c r="E740" s="164"/>
      <c r="F740" s="14"/>
      <c r="G740" s="10"/>
      <c r="H740" s="14"/>
      <c r="I740" s="14"/>
      <c r="J740" s="8"/>
      <c r="K740" s="48"/>
      <c r="L740" s="10"/>
      <c r="M740" s="14"/>
      <c r="N740" s="35"/>
      <c r="Q740" s="14"/>
      <c r="R740" s="14"/>
      <c r="S740" s="14"/>
      <c r="T740" s="14"/>
      <c r="U740" s="14"/>
      <c r="V740" s="14"/>
      <c r="W740" s="14"/>
      <c r="X740" s="14"/>
      <c r="Y740" s="14"/>
      <c r="Z740" s="14"/>
      <c r="AA740" s="14"/>
    </row>
    <row r="741" spans="1:27" ht="12.5">
      <c r="A741" s="14"/>
      <c r="B741" s="14"/>
      <c r="C741" s="14"/>
      <c r="D741" s="10"/>
      <c r="E741" s="164"/>
      <c r="F741" s="14"/>
      <c r="G741" s="10"/>
      <c r="H741" s="14"/>
      <c r="I741" s="14"/>
      <c r="J741" s="8"/>
      <c r="K741" s="48"/>
      <c r="L741" s="10"/>
      <c r="M741" s="14"/>
      <c r="N741" s="35"/>
      <c r="Q741" s="14"/>
      <c r="R741" s="14"/>
      <c r="S741" s="14"/>
      <c r="T741" s="14"/>
      <c r="U741" s="14"/>
      <c r="V741" s="14"/>
      <c r="W741" s="14"/>
      <c r="X741" s="14"/>
      <c r="Y741" s="14"/>
      <c r="Z741" s="14"/>
      <c r="AA741" s="14"/>
    </row>
    <row r="742" spans="1:27" ht="12.5">
      <c r="A742" s="14"/>
      <c r="B742" s="14"/>
      <c r="C742" s="14"/>
      <c r="D742" s="10"/>
      <c r="E742" s="164"/>
      <c r="F742" s="14"/>
      <c r="G742" s="10"/>
      <c r="H742" s="14"/>
      <c r="I742" s="14"/>
      <c r="J742" s="8"/>
      <c r="K742" s="48"/>
      <c r="L742" s="10"/>
      <c r="M742" s="14"/>
      <c r="N742" s="35"/>
      <c r="Q742" s="14"/>
      <c r="R742" s="14"/>
      <c r="S742" s="14"/>
      <c r="T742" s="14"/>
      <c r="U742" s="14"/>
      <c r="V742" s="14"/>
      <c r="W742" s="14"/>
      <c r="X742" s="14"/>
      <c r="Y742" s="14"/>
      <c r="Z742" s="14"/>
      <c r="AA742" s="14"/>
    </row>
    <row r="743" spans="1:27" ht="12.5">
      <c r="A743" s="14"/>
      <c r="B743" s="14"/>
      <c r="C743" s="14"/>
      <c r="D743" s="10"/>
      <c r="E743" s="164"/>
      <c r="F743" s="14"/>
      <c r="G743" s="10"/>
      <c r="H743" s="14"/>
      <c r="I743" s="14"/>
      <c r="J743" s="8"/>
      <c r="K743" s="48"/>
      <c r="L743" s="10"/>
      <c r="M743" s="14"/>
      <c r="N743" s="35"/>
      <c r="Q743" s="14"/>
      <c r="R743" s="14"/>
      <c r="S743" s="14"/>
      <c r="T743" s="14"/>
      <c r="U743" s="14"/>
      <c r="V743" s="14"/>
      <c r="W743" s="14"/>
      <c r="X743" s="14"/>
      <c r="Y743" s="14"/>
      <c r="Z743" s="14"/>
      <c r="AA743" s="14"/>
    </row>
    <row r="744" spans="1:27" ht="12.5">
      <c r="A744" s="14"/>
      <c r="B744" s="14"/>
      <c r="C744" s="14"/>
      <c r="D744" s="10"/>
      <c r="E744" s="164"/>
      <c r="F744" s="14"/>
      <c r="G744" s="10"/>
      <c r="H744" s="14"/>
      <c r="I744" s="14"/>
      <c r="J744" s="8"/>
      <c r="K744" s="48"/>
      <c r="L744" s="10"/>
      <c r="M744" s="14"/>
      <c r="N744" s="35"/>
      <c r="Q744" s="14"/>
      <c r="R744" s="14"/>
      <c r="S744" s="14"/>
      <c r="T744" s="14"/>
      <c r="U744" s="14"/>
      <c r="V744" s="14"/>
      <c r="W744" s="14"/>
      <c r="X744" s="14"/>
      <c r="Y744" s="14"/>
      <c r="Z744" s="14"/>
      <c r="AA744" s="14"/>
    </row>
    <row r="745" spans="1:27" ht="12.5">
      <c r="A745" s="14"/>
      <c r="B745" s="14"/>
      <c r="C745" s="14"/>
      <c r="D745" s="10"/>
      <c r="E745" s="164"/>
      <c r="F745" s="14"/>
      <c r="G745" s="10"/>
      <c r="H745" s="14"/>
      <c r="I745" s="14"/>
      <c r="J745" s="8"/>
      <c r="K745" s="48"/>
      <c r="L745" s="10"/>
      <c r="M745" s="14"/>
      <c r="N745" s="35"/>
      <c r="Q745" s="14"/>
      <c r="R745" s="14"/>
      <c r="S745" s="14"/>
      <c r="T745" s="14"/>
      <c r="U745" s="14"/>
      <c r="V745" s="14"/>
      <c r="W745" s="14"/>
      <c r="X745" s="14"/>
      <c r="Y745" s="14"/>
      <c r="Z745" s="14"/>
      <c r="AA745" s="14"/>
    </row>
    <row r="746" spans="1:27" ht="12.5">
      <c r="A746" s="14"/>
      <c r="B746" s="14"/>
      <c r="C746" s="14"/>
      <c r="D746" s="10"/>
      <c r="E746" s="164"/>
      <c r="F746" s="14"/>
      <c r="G746" s="10"/>
      <c r="H746" s="14"/>
      <c r="I746" s="14"/>
      <c r="J746" s="8"/>
      <c r="K746" s="48"/>
      <c r="L746" s="10"/>
      <c r="M746" s="14"/>
      <c r="N746" s="35"/>
      <c r="Q746" s="14"/>
      <c r="R746" s="14"/>
      <c r="S746" s="14"/>
      <c r="T746" s="14"/>
      <c r="U746" s="14"/>
      <c r="V746" s="14"/>
      <c r="W746" s="14"/>
      <c r="X746" s="14"/>
      <c r="Y746" s="14"/>
      <c r="Z746" s="14"/>
      <c r="AA746" s="14"/>
    </row>
    <row r="747" spans="1:27" ht="12.5">
      <c r="A747" s="14"/>
      <c r="B747" s="14"/>
      <c r="C747" s="14"/>
      <c r="D747" s="10"/>
      <c r="E747" s="164"/>
      <c r="F747" s="14"/>
      <c r="G747" s="10"/>
      <c r="H747" s="14"/>
      <c r="I747" s="14"/>
      <c r="J747" s="8"/>
      <c r="K747" s="48"/>
      <c r="L747" s="10"/>
      <c r="M747" s="14"/>
      <c r="N747" s="35"/>
      <c r="Q747" s="14"/>
      <c r="R747" s="14"/>
      <c r="S747" s="14"/>
      <c r="T747" s="14"/>
      <c r="U747" s="14"/>
      <c r="V747" s="14"/>
      <c r="W747" s="14"/>
      <c r="X747" s="14"/>
      <c r="Y747" s="14"/>
      <c r="Z747" s="14"/>
      <c r="AA747" s="14"/>
    </row>
    <row r="748" spans="1:27" ht="12.5">
      <c r="A748" s="14"/>
      <c r="B748" s="14"/>
      <c r="C748" s="14"/>
      <c r="D748" s="10"/>
      <c r="E748" s="164"/>
      <c r="F748" s="14"/>
      <c r="G748" s="10"/>
      <c r="H748" s="14"/>
      <c r="I748" s="14"/>
      <c r="J748" s="8"/>
      <c r="K748" s="48"/>
      <c r="L748" s="10"/>
      <c r="M748" s="14"/>
      <c r="N748" s="35"/>
      <c r="Q748" s="14"/>
      <c r="R748" s="14"/>
      <c r="S748" s="14"/>
      <c r="T748" s="14"/>
      <c r="U748" s="14"/>
      <c r="V748" s="14"/>
      <c r="W748" s="14"/>
      <c r="X748" s="14"/>
      <c r="Y748" s="14"/>
      <c r="Z748" s="14"/>
      <c r="AA748" s="14"/>
    </row>
    <row r="749" spans="1:27" ht="12.5">
      <c r="A749" s="14"/>
      <c r="B749" s="14"/>
      <c r="C749" s="14"/>
      <c r="D749" s="10"/>
      <c r="E749" s="164"/>
      <c r="F749" s="14"/>
      <c r="G749" s="10"/>
      <c r="H749" s="14"/>
      <c r="I749" s="14"/>
      <c r="J749" s="8"/>
      <c r="K749" s="48"/>
      <c r="L749" s="10"/>
      <c r="M749" s="14"/>
      <c r="N749" s="35"/>
      <c r="Q749" s="14"/>
      <c r="R749" s="14"/>
      <c r="S749" s="14"/>
      <c r="T749" s="14"/>
      <c r="U749" s="14"/>
      <c r="V749" s="14"/>
      <c r="W749" s="14"/>
      <c r="X749" s="14"/>
      <c r="Y749" s="14"/>
      <c r="Z749" s="14"/>
      <c r="AA749" s="14"/>
    </row>
    <row r="750" spans="1:27" ht="12.5">
      <c r="A750" s="14"/>
      <c r="B750" s="14"/>
      <c r="C750" s="14"/>
      <c r="D750" s="10"/>
      <c r="E750" s="164"/>
      <c r="F750" s="14"/>
      <c r="G750" s="10"/>
      <c r="H750" s="14"/>
      <c r="I750" s="14"/>
      <c r="J750" s="8"/>
      <c r="K750" s="48"/>
      <c r="L750" s="10"/>
      <c r="M750" s="14"/>
      <c r="N750" s="35"/>
      <c r="Q750" s="14"/>
      <c r="R750" s="14"/>
      <c r="S750" s="14"/>
      <c r="T750" s="14"/>
      <c r="U750" s="14"/>
      <c r="V750" s="14"/>
      <c r="W750" s="14"/>
      <c r="X750" s="14"/>
      <c r="Y750" s="14"/>
      <c r="Z750" s="14"/>
      <c r="AA750" s="14"/>
    </row>
    <row r="751" spans="1:27" ht="12.5">
      <c r="A751" s="14"/>
      <c r="B751" s="14"/>
      <c r="C751" s="14"/>
      <c r="D751" s="10"/>
      <c r="E751" s="164"/>
      <c r="F751" s="14"/>
      <c r="G751" s="10"/>
      <c r="H751" s="14"/>
      <c r="I751" s="14"/>
      <c r="J751" s="8"/>
      <c r="K751" s="48"/>
      <c r="L751" s="10"/>
      <c r="M751" s="14"/>
      <c r="N751" s="35"/>
      <c r="Q751" s="14"/>
      <c r="R751" s="14"/>
      <c r="S751" s="14"/>
      <c r="T751" s="14"/>
      <c r="U751" s="14"/>
      <c r="V751" s="14"/>
      <c r="W751" s="14"/>
      <c r="X751" s="14"/>
      <c r="Y751" s="14"/>
      <c r="Z751" s="14"/>
      <c r="AA751" s="14"/>
    </row>
    <row r="752" spans="1:27" ht="12.5">
      <c r="A752" s="14"/>
      <c r="B752" s="14"/>
      <c r="C752" s="14"/>
      <c r="D752" s="10"/>
      <c r="E752" s="164"/>
      <c r="F752" s="14"/>
      <c r="G752" s="10"/>
      <c r="H752" s="14"/>
      <c r="I752" s="14"/>
      <c r="J752" s="8"/>
      <c r="K752" s="48"/>
      <c r="L752" s="10"/>
      <c r="M752" s="14"/>
      <c r="N752" s="35"/>
      <c r="Q752" s="14"/>
      <c r="R752" s="14"/>
      <c r="S752" s="14"/>
      <c r="T752" s="14"/>
      <c r="U752" s="14"/>
      <c r="V752" s="14"/>
      <c r="W752" s="14"/>
      <c r="X752" s="14"/>
      <c r="Y752" s="14"/>
      <c r="Z752" s="14"/>
      <c r="AA752" s="14"/>
    </row>
    <row r="753" spans="1:27" ht="12.5">
      <c r="A753" s="14"/>
      <c r="B753" s="14"/>
      <c r="C753" s="14"/>
      <c r="D753" s="10"/>
      <c r="E753" s="164"/>
      <c r="F753" s="14"/>
      <c r="G753" s="10"/>
      <c r="H753" s="14"/>
      <c r="I753" s="14"/>
      <c r="J753" s="8"/>
      <c r="K753" s="48"/>
      <c r="L753" s="10"/>
      <c r="M753" s="14"/>
      <c r="N753" s="35"/>
      <c r="Q753" s="14"/>
      <c r="R753" s="14"/>
      <c r="S753" s="14"/>
      <c r="T753" s="14"/>
      <c r="U753" s="14"/>
      <c r="V753" s="14"/>
      <c r="W753" s="14"/>
      <c r="X753" s="14"/>
      <c r="Y753" s="14"/>
      <c r="Z753" s="14"/>
      <c r="AA753" s="14"/>
    </row>
    <row r="754" spans="1:27" ht="12.5">
      <c r="A754" s="14"/>
      <c r="B754" s="14"/>
      <c r="C754" s="14"/>
      <c r="D754" s="10"/>
      <c r="E754" s="164"/>
      <c r="F754" s="14"/>
      <c r="G754" s="10"/>
      <c r="H754" s="14"/>
      <c r="I754" s="14"/>
      <c r="J754" s="8"/>
      <c r="K754" s="48"/>
      <c r="L754" s="10"/>
      <c r="M754" s="14"/>
      <c r="N754" s="35"/>
      <c r="Q754" s="14"/>
      <c r="R754" s="14"/>
      <c r="S754" s="14"/>
      <c r="T754" s="14"/>
      <c r="U754" s="14"/>
      <c r="V754" s="14"/>
      <c r="W754" s="14"/>
      <c r="X754" s="14"/>
      <c r="Y754" s="14"/>
      <c r="Z754" s="14"/>
      <c r="AA754" s="14"/>
    </row>
    <row r="755" spans="1:27" ht="12.5">
      <c r="A755" s="14"/>
      <c r="B755" s="14"/>
      <c r="C755" s="14"/>
      <c r="D755" s="10"/>
      <c r="E755" s="164"/>
      <c r="F755" s="14"/>
      <c r="G755" s="10"/>
      <c r="H755" s="14"/>
      <c r="I755" s="14"/>
      <c r="J755" s="8"/>
      <c r="K755" s="48"/>
      <c r="L755" s="10"/>
      <c r="M755" s="14"/>
      <c r="N755" s="35"/>
      <c r="Q755" s="14"/>
      <c r="R755" s="14"/>
      <c r="S755" s="14"/>
      <c r="T755" s="14"/>
      <c r="U755" s="14"/>
      <c r="V755" s="14"/>
      <c r="W755" s="14"/>
      <c r="X755" s="14"/>
      <c r="Y755" s="14"/>
      <c r="Z755" s="14"/>
      <c r="AA755" s="14"/>
    </row>
    <row r="756" spans="1:27" ht="12.5">
      <c r="A756" s="14"/>
      <c r="B756" s="14"/>
      <c r="C756" s="14"/>
      <c r="D756" s="10"/>
      <c r="E756" s="164"/>
      <c r="F756" s="14"/>
      <c r="G756" s="10"/>
      <c r="H756" s="14"/>
      <c r="I756" s="14"/>
      <c r="J756" s="8"/>
      <c r="K756" s="48"/>
      <c r="L756" s="10"/>
      <c r="M756" s="14"/>
      <c r="N756" s="35"/>
      <c r="Q756" s="14"/>
      <c r="R756" s="14"/>
      <c r="S756" s="14"/>
      <c r="T756" s="14"/>
      <c r="U756" s="14"/>
      <c r="V756" s="14"/>
      <c r="W756" s="14"/>
      <c r="X756" s="14"/>
      <c r="Y756" s="14"/>
      <c r="Z756" s="14"/>
      <c r="AA756" s="14"/>
    </row>
    <row r="757" spans="1:27" ht="12.5">
      <c r="A757" s="14"/>
      <c r="B757" s="14"/>
      <c r="C757" s="14"/>
      <c r="D757" s="10"/>
      <c r="E757" s="164"/>
      <c r="F757" s="14"/>
      <c r="G757" s="10"/>
      <c r="H757" s="14"/>
      <c r="I757" s="14"/>
      <c r="J757" s="8"/>
      <c r="K757" s="48"/>
      <c r="L757" s="10"/>
      <c r="M757" s="14"/>
      <c r="N757" s="35"/>
      <c r="Q757" s="14"/>
      <c r="R757" s="14"/>
      <c r="S757" s="14"/>
      <c r="T757" s="14"/>
      <c r="U757" s="14"/>
      <c r="V757" s="14"/>
      <c r="W757" s="14"/>
      <c r="X757" s="14"/>
      <c r="Y757" s="14"/>
      <c r="Z757" s="14"/>
      <c r="AA757" s="14"/>
    </row>
    <row r="758" spans="1:27" ht="12.5">
      <c r="A758" s="14"/>
      <c r="B758" s="14"/>
      <c r="C758" s="14"/>
      <c r="D758" s="10"/>
      <c r="E758" s="164"/>
      <c r="F758" s="14"/>
      <c r="G758" s="10"/>
      <c r="H758" s="14"/>
      <c r="I758" s="14"/>
      <c r="J758" s="8"/>
      <c r="K758" s="48"/>
      <c r="L758" s="10"/>
      <c r="M758" s="14"/>
      <c r="N758" s="35"/>
      <c r="Q758" s="14"/>
      <c r="R758" s="14"/>
      <c r="S758" s="14"/>
      <c r="T758" s="14"/>
      <c r="U758" s="14"/>
      <c r="V758" s="14"/>
      <c r="W758" s="14"/>
      <c r="X758" s="14"/>
      <c r="Y758" s="14"/>
      <c r="Z758" s="14"/>
      <c r="AA758" s="14"/>
    </row>
    <row r="759" spans="1:27" ht="12.5">
      <c r="A759" s="14"/>
      <c r="B759" s="14"/>
      <c r="C759" s="14"/>
      <c r="D759" s="10"/>
      <c r="E759" s="164"/>
      <c r="F759" s="14"/>
      <c r="G759" s="10"/>
      <c r="H759" s="14"/>
      <c r="I759" s="14"/>
      <c r="J759" s="8"/>
      <c r="K759" s="48"/>
      <c r="L759" s="10"/>
      <c r="M759" s="14"/>
      <c r="N759" s="35"/>
      <c r="Q759" s="14"/>
      <c r="R759" s="14"/>
      <c r="S759" s="14"/>
      <c r="T759" s="14"/>
      <c r="U759" s="14"/>
      <c r="V759" s="14"/>
      <c r="W759" s="14"/>
      <c r="X759" s="14"/>
      <c r="Y759" s="14"/>
      <c r="Z759" s="14"/>
      <c r="AA759" s="14"/>
    </row>
    <row r="760" spans="1:27" ht="12.5">
      <c r="A760" s="14"/>
      <c r="B760" s="14"/>
      <c r="C760" s="14"/>
      <c r="D760" s="10"/>
      <c r="E760" s="164"/>
      <c r="F760" s="14"/>
      <c r="G760" s="10"/>
      <c r="H760" s="14"/>
      <c r="I760" s="14"/>
      <c r="J760" s="8"/>
      <c r="K760" s="48"/>
      <c r="L760" s="10"/>
      <c r="M760" s="14"/>
      <c r="N760" s="35"/>
      <c r="Q760" s="14"/>
      <c r="R760" s="14"/>
      <c r="S760" s="14"/>
      <c r="T760" s="14"/>
      <c r="U760" s="14"/>
      <c r="V760" s="14"/>
      <c r="W760" s="14"/>
      <c r="X760" s="14"/>
      <c r="Y760" s="14"/>
      <c r="Z760" s="14"/>
      <c r="AA760" s="14"/>
    </row>
    <row r="761" spans="1:27" ht="12.5">
      <c r="A761" s="14"/>
      <c r="B761" s="14"/>
      <c r="C761" s="14"/>
      <c r="D761" s="10"/>
      <c r="E761" s="164"/>
      <c r="F761" s="14"/>
      <c r="G761" s="10"/>
      <c r="H761" s="14"/>
      <c r="I761" s="14"/>
      <c r="J761" s="8"/>
      <c r="K761" s="48"/>
      <c r="L761" s="10"/>
      <c r="M761" s="14"/>
      <c r="N761" s="35"/>
      <c r="Q761" s="14"/>
      <c r="R761" s="14"/>
      <c r="S761" s="14"/>
      <c r="T761" s="14"/>
      <c r="U761" s="14"/>
      <c r="V761" s="14"/>
      <c r="W761" s="14"/>
      <c r="X761" s="14"/>
      <c r="Y761" s="14"/>
      <c r="Z761" s="14"/>
      <c r="AA761" s="14"/>
    </row>
    <row r="762" spans="1:27" ht="12.5">
      <c r="A762" s="14"/>
      <c r="B762" s="14"/>
      <c r="C762" s="14"/>
      <c r="D762" s="10"/>
      <c r="E762" s="164"/>
      <c r="F762" s="14"/>
      <c r="G762" s="10"/>
      <c r="H762" s="14"/>
      <c r="I762" s="14"/>
      <c r="J762" s="8"/>
      <c r="K762" s="48"/>
      <c r="L762" s="10"/>
      <c r="M762" s="14"/>
      <c r="N762" s="35"/>
      <c r="Q762" s="14"/>
      <c r="R762" s="14"/>
      <c r="S762" s="14"/>
      <c r="T762" s="14"/>
      <c r="U762" s="14"/>
      <c r="V762" s="14"/>
      <c r="W762" s="14"/>
      <c r="X762" s="14"/>
      <c r="Y762" s="14"/>
      <c r="Z762" s="14"/>
      <c r="AA762" s="14"/>
    </row>
    <row r="763" spans="1:27" ht="12.5">
      <c r="A763" s="14"/>
      <c r="B763" s="14"/>
      <c r="C763" s="14"/>
      <c r="D763" s="10"/>
      <c r="E763" s="164"/>
      <c r="F763" s="14"/>
      <c r="G763" s="10"/>
      <c r="H763" s="14"/>
      <c r="I763" s="14"/>
      <c r="J763" s="8"/>
      <c r="K763" s="48"/>
      <c r="L763" s="10"/>
      <c r="M763" s="14"/>
      <c r="N763" s="35"/>
      <c r="Q763" s="14"/>
      <c r="R763" s="14"/>
      <c r="S763" s="14"/>
      <c r="T763" s="14"/>
      <c r="U763" s="14"/>
      <c r="V763" s="14"/>
      <c r="W763" s="14"/>
      <c r="X763" s="14"/>
      <c r="Y763" s="14"/>
      <c r="Z763" s="14"/>
      <c r="AA763" s="14"/>
    </row>
    <row r="764" spans="1:27" ht="12.5">
      <c r="A764" s="14"/>
      <c r="B764" s="14"/>
      <c r="C764" s="14"/>
      <c r="D764" s="10"/>
      <c r="E764" s="164"/>
      <c r="F764" s="14"/>
      <c r="G764" s="10"/>
      <c r="H764" s="14"/>
      <c r="I764" s="14"/>
      <c r="J764" s="8"/>
      <c r="K764" s="48"/>
      <c r="L764" s="10"/>
      <c r="M764" s="14"/>
      <c r="N764" s="35"/>
      <c r="Q764" s="14"/>
      <c r="R764" s="14"/>
      <c r="S764" s="14"/>
      <c r="T764" s="14"/>
      <c r="U764" s="14"/>
      <c r="V764" s="14"/>
      <c r="W764" s="14"/>
      <c r="X764" s="14"/>
      <c r="Y764" s="14"/>
      <c r="Z764" s="14"/>
      <c r="AA764" s="14"/>
    </row>
    <row r="765" spans="1:27" ht="12.5">
      <c r="A765" s="14"/>
      <c r="B765" s="14"/>
      <c r="C765" s="14"/>
      <c r="D765" s="10"/>
      <c r="E765" s="164"/>
      <c r="F765" s="14"/>
      <c r="G765" s="10"/>
      <c r="H765" s="14"/>
      <c r="I765" s="14"/>
      <c r="J765" s="8"/>
      <c r="K765" s="48"/>
      <c r="L765" s="10"/>
      <c r="M765" s="14"/>
      <c r="N765" s="35"/>
      <c r="Q765" s="14"/>
      <c r="R765" s="14"/>
      <c r="S765" s="14"/>
      <c r="T765" s="14"/>
      <c r="U765" s="14"/>
      <c r="V765" s="14"/>
      <c r="W765" s="14"/>
      <c r="X765" s="14"/>
      <c r="Y765" s="14"/>
      <c r="Z765" s="14"/>
      <c r="AA765" s="14"/>
    </row>
    <row r="766" spans="1:27" ht="12.5">
      <c r="A766" s="14"/>
      <c r="B766" s="14"/>
      <c r="C766" s="14"/>
      <c r="D766" s="10"/>
      <c r="E766" s="164"/>
      <c r="F766" s="14"/>
      <c r="G766" s="10"/>
      <c r="H766" s="14"/>
      <c r="I766" s="14"/>
      <c r="J766" s="8"/>
      <c r="K766" s="48"/>
      <c r="L766" s="10"/>
      <c r="M766" s="14"/>
      <c r="N766" s="35"/>
      <c r="Q766" s="14"/>
      <c r="R766" s="14"/>
      <c r="S766" s="14"/>
      <c r="T766" s="14"/>
      <c r="U766" s="14"/>
      <c r="V766" s="14"/>
      <c r="W766" s="14"/>
      <c r="X766" s="14"/>
      <c r="Y766" s="14"/>
      <c r="Z766" s="14"/>
      <c r="AA766" s="14"/>
    </row>
    <row r="767" spans="1:27" ht="12.5">
      <c r="A767" s="14"/>
      <c r="B767" s="14"/>
      <c r="C767" s="14"/>
      <c r="D767" s="10"/>
      <c r="E767" s="164"/>
      <c r="F767" s="14"/>
      <c r="G767" s="10"/>
      <c r="H767" s="14"/>
      <c r="I767" s="14"/>
      <c r="J767" s="8"/>
      <c r="K767" s="48"/>
      <c r="L767" s="10"/>
      <c r="M767" s="14"/>
      <c r="N767" s="35"/>
      <c r="Q767" s="14"/>
      <c r="R767" s="14"/>
      <c r="S767" s="14"/>
      <c r="T767" s="14"/>
      <c r="U767" s="14"/>
      <c r="V767" s="14"/>
      <c r="W767" s="14"/>
      <c r="X767" s="14"/>
      <c r="Y767" s="14"/>
      <c r="Z767" s="14"/>
      <c r="AA767" s="14"/>
    </row>
    <row r="768" spans="1:27" ht="12.5">
      <c r="A768" s="14"/>
      <c r="B768" s="14"/>
      <c r="C768" s="14"/>
      <c r="D768" s="10"/>
      <c r="E768" s="164"/>
      <c r="F768" s="14"/>
      <c r="G768" s="10"/>
      <c r="H768" s="14"/>
      <c r="I768" s="14"/>
      <c r="J768" s="8"/>
      <c r="K768" s="48"/>
      <c r="L768" s="10"/>
      <c r="M768" s="14"/>
      <c r="N768" s="35"/>
      <c r="Q768" s="14"/>
      <c r="R768" s="14"/>
      <c r="S768" s="14"/>
      <c r="T768" s="14"/>
      <c r="U768" s="14"/>
      <c r="V768" s="14"/>
      <c r="W768" s="14"/>
      <c r="X768" s="14"/>
      <c r="Y768" s="14"/>
      <c r="Z768" s="14"/>
      <c r="AA768" s="14"/>
    </row>
    <row r="769" spans="1:27" ht="12.5">
      <c r="A769" s="14"/>
      <c r="B769" s="14"/>
      <c r="C769" s="14"/>
      <c r="D769" s="10"/>
      <c r="E769" s="164"/>
      <c r="F769" s="14"/>
      <c r="G769" s="10"/>
      <c r="H769" s="14"/>
      <c r="I769" s="14"/>
      <c r="J769" s="8"/>
      <c r="K769" s="48"/>
      <c r="L769" s="10"/>
      <c r="M769" s="14"/>
      <c r="N769" s="35"/>
      <c r="Q769" s="14"/>
      <c r="R769" s="14"/>
      <c r="S769" s="14"/>
      <c r="T769" s="14"/>
      <c r="U769" s="14"/>
      <c r="V769" s="14"/>
      <c r="W769" s="14"/>
      <c r="X769" s="14"/>
      <c r="Y769" s="14"/>
      <c r="Z769" s="14"/>
      <c r="AA769" s="14"/>
    </row>
    <row r="770" spans="1:27" ht="12.5">
      <c r="A770" s="14"/>
      <c r="B770" s="14"/>
      <c r="C770" s="14"/>
      <c r="D770" s="10"/>
      <c r="E770" s="164"/>
      <c r="F770" s="14"/>
      <c r="G770" s="10"/>
      <c r="H770" s="14"/>
      <c r="I770" s="14"/>
      <c r="J770" s="8"/>
      <c r="K770" s="48"/>
      <c r="L770" s="10"/>
      <c r="M770" s="14"/>
      <c r="N770" s="35"/>
      <c r="Q770" s="14"/>
      <c r="R770" s="14"/>
      <c r="S770" s="14"/>
      <c r="T770" s="14"/>
      <c r="U770" s="14"/>
      <c r="V770" s="14"/>
      <c r="W770" s="14"/>
      <c r="X770" s="14"/>
      <c r="Y770" s="14"/>
      <c r="Z770" s="14"/>
      <c r="AA770" s="14"/>
    </row>
    <row r="771" spans="1:27" ht="12.5">
      <c r="A771" s="14"/>
      <c r="B771" s="14"/>
      <c r="C771" s="14"/>
      <c r="D771" s="10"/>
      <c r="E771" s="164"/>
      <c r="F771" s="14"/>
      <c r="G771" s="10"/>
      <c r="H771" s="14"/>
      <c r="I771" s="14"/>
      <c r="J771" s="8"/>
      <c r="K771" s="48"/>
      <c r="L771" s="10"/>
      <c r="M771" s="14"/>
      <c r="N771" s="35"/>
      <c r="Q771" s="14"/>
      <c r="R771" s="14"/>
      <c r="S771" s="14"/>
      <c r="T771" s="14"/>
      <c r="U771" s="14"/>
      <c r="V771" s="14"/>
      <c r="W771" s="14"/>
      <c r="X771" s="14"/>
      <c r="Y771" s="14"/>
      <c r="Z771" s="14"/>
      <c r="AA771" s="14"/>
    </row>
    <row r="772" spans="1:27" ht="12.5">
      <c r="A772" s="14"/>
      <c r="B772" s="14"/>
      <c r="C772" s="14"/>
      <c r="D772" s="10"/>
      <c r="E772" s="164"/>
      <c r="F772" s="14"/>
      <c r="G772" s="10"/>
      <c r="H772" s="14"/>
      <c r="I772" s="14"/>
      <c r="J772" s="8"/>
      <c r="K772" s="48"/>
      <c r="L772" s="10"/>
      <c r="M772" s="14"/>
      <c r="N772" s="35"/>
      <c r="Q772" s="14"/>
      <c r="R772" s="14"/>
      <c r="S772" s="14"/>
      <c r="T772" s="14"/>
      <c r="U772" s="14"/>
      <c r="V772" s="14"/>
      <c r="W772" s="14"/>
      <c r="X772" s="14"/>
      <c r="Y772" s="14"/>
      <c r="Z772" s="14"/>
      <c r="AA772" s="14"/>
    </row>
    <row r="773" spans="1:27" ht="12.5">
      <c r="A773" s="14"/>
      <c r="B773" s="14"/>
      <c r="C773" s="14"/>
      <c r="D773" s="10"/>
      <c r="E773" s="164"/>
      <c r="F773" s="14"/>
      <c r="G773" s="10"/>
      <c r="H773" s="14"/>
      <c r="I773" s="14"/>
      <c r="J773" s="8"/>
      <c r="K773" s="48"/>
      <c r="L773" s="10"/>
      <c r="M773" s="14"/>
      <c r="N773" s="35"/>
      <c r="Q773" s="14"/>
      <c r="R773" s="14"/>
      <c r="S773" s="14"/>
      <c r="T773" s="14"/>
      <c r="U773" s="14"/>
      <c r="V773" s="14"/>
      <c r="W773" s="14"/>
      <c r="X773" s="14"/>
      <c r="Y773" s="14"/>
      <c r="Z773" s="14"/>
      <c r="AA773" s="14"/>
    </row>
    <row r="774" spans="1:27" ht="12.5">
      <c r="A774" s="14"/>
      <c r="B774" s="14"/>
      <c r="C774" s="14"/>
      <c r="D774" s="10"/>
      <c r="E774" s="164"/>
      <c r="F774" s="14"/>
      <c r="G774" s="10"/>
      <c r="H774" s="14"/>
      <c r="I774" s="14"/>
      <c r="J774" s="8"/>
      <c r="K774" s="48"/>
      <c r="L774" s="10"/>
      <c r="M774" s="14"/>
      <c r="N774" s="35"/>
      <c r="Q774" s="14"/>
      <c r="R774" s="14"/>
      <c r="S774" s="14"/>
      <c r="T774" s="14"/>
      <c r="U774" s="14"/>
      <c r="V774" s="14"/>
      <c r="W774" s="14"/>
      <c r="X774" s="14"/>
      <c r="Y774" s="14"/>
      <c r="Z774" s="14"/>
      <c r="AA774" s="14"/>
    </row>
    <row r="775" spans="1:27" ht="12.5">
      <c r="A775" s="14"/>
      <c r="B775" s="14"/>
      <c r="C775" s="14"/>
      <c r="D775" s="10"/>
      <c r="E775" s="164"/>
      <c r="F775" s="14"/>
      <c r="G775" s="10"/>
      <c r="H775" s="14"/>
      <c r="I775" s="14"/>
      <c r="J775" s="8"/>
      <c r="K775" s="48"/>
      <c r="L775" s="10"/>
      <c r="M775" s="14"/>
      <c r="N775" s="35"/>
      <c r="Q775" s="14"/>
      <c r="R775" s="14"/>
      <c r="S775" s="14"/>
      <c r="T775" s="14"/>
      <c r="U775" s="14"/>
      <c r="V775" s="14"/>
      <c r="W775" s="14"/>
      <c r="X775" s="14"/>
      <c r="Y775" s="14"/>
      <c r="Z775" s="14"/>
      <c r="AA775" s="14"/>
    </row>
    <row r="776" spans="1:27" ht="12.5">
      <c r="A776" s="14"/>
      <c r="B776" s="14"/>
      <c r="C776" s="14"/>
      <c r="D776" s="10"/>
      <c r="E776" s="164"/>
      <c r="F776" s="14"/>
      <c r="G776" s="10"/>
      <c r="H776" s="14"/>
      <c r="I776" s="14"/>
      <c r="J776" s="8"/>
      <c r="K776" s="48"/>
      <c r="L776" s="10"/>
      <c r="M776" s="14"/>
      <c r="N776" s="35"/>
      <c r="Q776" s="14"/>
      <c r="R776" s="14"/>
      <c r="S776" s="14"/>
      <c r="T776" s="14"/>
      <c r="U776" s="14"/>
      <c r="V776" s="14"/>
      <c r="W776" s="14"/>
      <c r="X776" s="14"/>
      <c r="Y776" s="14"/>
      <c r="Z776" s="14"/>
      <c r="AA776" s="14"/>
    </row>
    <row r="777" spans="1:27" ht="12.5">
      <c r="A777" s="14"/>
      <c r="B777" s="14"/>
      <c r="C777" s="14"/>
      <c r="D777" s="10"/>
      <c r="E777" s="164"/>
      <c r="F777" s="14"/>
      <c r="G777" s="10"/>
      <c r="H777" s="14"/>
      <c r="I777" s="14"/>
      <c r="J777" s="8"/>
      <c r="K777" s="48"/>
      <c r="L777" s="10"/>
      <c r="M777" s="14"/>
      <c r="N777" s="35"/>
      <c r="Q777" s="14"/>
      <c r="R777" s="14"/>
      <c r="S777" s="14"/>
      <c r="T777" s="14"/>
      <c r="U777" s="14"/>
      <c r="V777" s="14"/>
      <c r="W777" s="14"/>
      <c r="X777" s="14"/>
      <c r="Y777" s="14"/>
      <c r="Z777" s="14"/>
      <c r="AA777" s="14"/>
    </row>
    <row r="778" spans="1:27" ht="12.5">
      <c r="A778" s="14"/>
      <c r="B778" s="14"/>
      <c r="C778" s="14"/>
      <c r="D778" s="10"/>
      <c r="E778" s="164"/>
      <c r="F778" s="14"/>
      <c r="G778" s="10"/>
      <c r="H778" s="14"/>
      <c r="I778" s="14"/>
      <c r="J778" s="8"/>
      <c r="K778" s="48"/>
      <c r="L778" s="10"/>
      <c r="M778" s="14"/>
      <c r="N778" s="35"/>
      <c r="Q778" s="14"/>
      <c r="R778" s="14"/>
      <c r="S778" s="14"/>
      <c r="T778" s="14"/>
      <c r="U778" s="14"/>
      <c r="V778" s="14"/>
      <c r="W778" s="14"/>
      <c r="X778" s="14"/>
      <c r="Y778" s="14"/>
      <c r="Z778" s="14"/>
      <c r="AA778" s="14"/>
    </row>
    <row r="779" spans="1:27" ht="12.5">
      <c r="A779" s="14"/>
      <c r="B779" s="14"/>
      <c r="C779" s="14"/>
      <c r="D779" s="10"/>
      <c r="E779" s="164"/>
      <c r="F779" s="14"/>
      <c r="G779" s="10"/>
      <c r="H779" s="14"/>
      <c r="I779" s="14"/>
      <c r="J779" s="8"/>
      <c r="K779" s="48"/>
      <c r="L779" s="10"/>
      <c r="M779" s="14"/>
      <c r="N779" s="35"/>
      <c r="Q779" s="14"/>
      <c r="R779" s="14"/>
      <c r="S779" s="14"/>
      <c r="T779" s="14"/>
      <c r="U779" s="14"/>
      <c r="V779" s="14"/>
      <c r="W779" s="14"/>
      <c r="X779" s="14"/>
      <c r="Y779" s="14"/>
      <c r="Z779" s="14"/>
      <c r="AA779" s="14"/>
    </row>
    <row r="780" spans="1:27" ht="12.5">
      <c r="A780" s="14"/>
      <c r="B780" s="14"/>
      <c r="C780" s="14"/>
      <c r="D780" s="10"/>
      <c r="E780" s="164"/>
      <c r="F780" s="14"/>
      <c r="G780" s="10"/>
      <c r="H780" s="14"/>
      <c r="I780" s="14"/>
      <c r="J780" s="8"/>
      <c r="K780" s="48"/>
      <c r="L780" s="10"/>
      <c r="M780" s="14"/>
      <c r="N780" s="35"/>
      <c r="Q780" s="14"/>
      <c r="R780" s="14"/>
      <c r="S780" s="14"/>
      <c r="T780" s="14"/>
      <c r="U780" s="14"/>
      <c r="V780" s="14"/>
      <c r="W780" s="14"/>
      <c r="X780" s="14"/>
      <c r="Y780" s="14"/>
      <c r="Z780" s="14"/>
      <c r="AA780" s="14"/>
    </row>
    <row r="781" spans="1:27" ht="12.5">
      <c r="A781" s="14"/>
      <c r="B781" s="14"/>
      <c r="C781" s="14"/>
      <c r="D781" s="10"/>
      <c r="E781" s="164"/>
      <c r="F781" s="14"/>
      <c r="G781" s="10"/>
      <c r="H781" s="14"/>
      <c r="I781" s="14"/>
      <c r="J781" s="8"/>
      <c r="K781" s="48"/>
      <c r="L781" s="10"/>
      <c r="M781" s="14"/>
      <c r="N781" s="35"/>
      <c r="Q781" s="14"/>
      <c r="R781" s="14"/>
      <c r="S781" s="14"/>
      <c r="T781" s="14"/>
      <c r="U781" s="14"/>
      <c r="V781" s="14"/>
      <c r="W781" s="14"/>
      <c r="X781" s="14"/>
      <c r="Y781" s="14"/>
      <c r="Z781" s="14"/>
      <c r="AA781" s="14"/>
    </row>
    <row r="782" spans="1:27" ht="12.5">
      <c r="A782" s="14"/>
      <c r="B782" s="14"/>
      <c r="C782" s="14"/>
      <c r="D782" s="10"/>
      <c r="E782" s="164"/>
      <c r="F782" s="14"/>
      <c r="G782" s="10"/>
      <c r="H782" s="14"/>
      <c r="I782" s="14"/>
      <c r="J782" s="8"/>
      <c r="K782" s="48"/>
      <c r="L782" s="10"/>
      <c r="M782" s="14"/>
      <c r="N782" s="35"/>
      <c r="Q782" s="14"/>
      <c r="R782" s="14"/>
      <c r="S782" s="14"/>
      <c r="T782" s="14"/>
      <c r="U782" s="14"/>
      <c r="V782" s="14"/>
      <c r="W782" s="14"/>
      <c r="X782" s="14"/>
      <c r="Y782" s="14"/>
      <c r="Z782" s="14"/>
      <c r="AA782" s="14"/>
    </row>
    <row r="783" spans="1:27" ht="12.5">
      <c r="A783" s="14"/>
      <c r="B783" s="14"/>
      <c r="C783" s="14"/>
      <c r="D783" s="10"/>
      <c r="E783" s="164"/>
      <c r="F783" s="14"/>
      <c r="G783" s="10"/>
      <c r="H783" s="14"/>
      <c r="I783" s="14"/>
      <c r="J783" s="8"/>
      <c r="K783" s="48"/>
      <c r="L783" s="10"/>
      <c r="M783" s="14"/>
      <c r="N783" s="35"/>
      <c r="Q783" s="14"/>
      <c r="R783" s="14"/>
      <c r="S783" s="14"/>
      <c r="T783" s="14"/>
      <c r="U783" s="14"/>
      <c r="V783" s="14"/>
      <c r="W783" s="14"/>
      <c r="X783" s="14"/>
      <c r="Y783" s="14"/>
      <c r="Z783" s="14"/>
      <c r="AA783" s="14"/>
    </row>
    <row r="784" spans="1:27" ht="12.5">
      <c r="A784" s="14"/>
      <c r="B784" s="14"/>
      <c r="C784" s="14"/>
      <c r="D784" s="10"/>
      <c r="E784" s="164"/>
      <c r="F784" s="14"/>
      <c r="G784" s="10"/>
      <c r="H784" s="14"/>
      <c r="I784" s="14"/>
      <c r="J784" s="8"/>
      <c r="K784" s="48"/>
      <c r="L784" s="10"/>
      <c r="M784" s="14"/>
      <c r="N784" s="35"/>
      <c r="Q784" s="14"/>
      <c r="R784" s="14"/>
      <c r="S784" s="14"/>
      <c r="T784" s="14"/>
      <c r="U784" s="14"/>
      <c r="V784" s="14"/>
      <c r="W784" s="14"/>
      <c r="X784" s="14"/>
      <c r="Y784" s="14"/>
      <c r="Z784" s="14"/>
      <c r="AA784" s="14"/>
    </row>
    <row r="785" spans="1:27" ht="12.5">
      <c r="A785" s="14"/>
      <c r="B785" s="14"/>
      <c r="C785" s="14"/>
      <c r="D785" s="10"/>
      <c r="E785" s="164"/>
      <c r="F785" s="14"/>
      <c r="G785" s="10"/>
      <c r="H785" s="14"/>
      <c r="I785" s="14"/>
      <c r="J785" s="8"/>
      <c r="K785" s="48"/>
      <c r="L785" s="10"/>
      <c r="M785" s="14"/>
      <c r="N785" s="35"/>
      <c r="Q785" s="14"/>
      <c r="R785" s="14"/>
      <c r="S785" s="14"/>
      <c r="T785" s="14"/>
      <c r="U785" s="14"/>
      <c r="V785" s="14"/>
      <c r="W785" s="14"/>
      <c r="X785" s="14"/>
      <c r="Y785" s="14"/>
      <c r="Z785" s="14"/>
      <c r="AA785" s="14"/>
    </row>
    <row r="786" spans="1:27" ht="12.5">
      <c r="A786" s="14"/>
      <c r="B786" s="14"/>
      <c r="C786" s="14"/>
      <c r="D786" s="10"/>
      <c r="E786" s="164"/>
      <c r="F786" s="14"/>
      <c r="G786" s="10"/>
      <c r="H786" s="14"/>
      <c r="I786" s="14"/>
      <c r="J786" s="8"/>
      <c r="K786" s="48"/>
      <c r="L786" s="10"/>
      <c r="M786" s="14"/>
      <c r="N786" s="35"/>
      <c r="Q786" s="14"/>
      <c r="R786" s="14"/>
      <c r="S786" s="14"/>
      <c r="T786" s="14"/>
      <c r="U786" s="14"/>
      <c r="V786" s="14"/>
      <c r="W786" s="14"/>
      <c r="X786" s="14"/>
      <c r="Y786" s="14"/>
      <c r="Z786" s="14"/>
      <c r="AA786" s="14"/>
    </row>
    <row r="787" spans="1:27" ht="12.5">
      <c r="A787" s="14"/>
      <c r="B787" s="14"/>
      <c r="C787" s="14"/>
      <c r="D787" s="10"/>
      <c r="E787" s="164"/>
      <c r="F787" s="14"/>
      <c r="G787" s="10"/>
      <c r="H787" s="14"/>
      <c r="I787" s="14"/>
      <c r="J787" s="8"/>
      <c r="K787" s="48"/>
      <c r="L787" s="10"/>
      <c r="M787" s="14"/>
      <c r="N787" s="35"/>
      <c r="Q787" s="14"/>
      <c r="R787" s="14"/>
      <c r="S787" s="14"/>
      <c r="T787" s="14"/>
      <c r="U787" s="14"/>
      <c r="V787" s="14"/>
      <c r="W787" s="14"/>
      <c r="X787" s="14"/>
      <c r="Y787" s="14"/>
      <c r="Z787" s="14"/>
      <c r="AA787" s="14"/>
    </row>
    <row r="788" spans="1:27" ht="12.5">
      <c r="A788" s="14"/>
      <c r="B788" s="14"/>
      <c r="C788" s="14"/>
      <c r="D788" s="10"/>
      <c r="E788" s="164"/>
      <c r="F788" s="14"/>
      <c r="G788" s="10"/>
      <c r="H788" s="14"/>
      <c r="I788" s="14"/>
      <c r="J788" s="8"/>
      <c r="K788" s="48"/>
      <c r="L788" s="10"/>
      <c r="M788" s="14"/>
      <c r="N788" s="35"/>
      <c r="Q788" s="14"/>
      <c r="R788" s="14"/>
      <c r="S788" s="14"/>
      <c r="T788" s="14"/>
      <c r="U788" s="14"/>
      <c r="V788" s="14"/>
      <c r="W788" s="14"/>
      <c r="X788" s="14"/>
      <c r="Y788" s="14"/>
      <c r="Z788" s="14"/>
      <c r="AA788" s="14"/>
    </row>
    <row r="789" spans="1:27" ht="12.5">
      <c r="A789" s="14"/>
      <c r="B789" s="14"/>
      <c r="C789" s="14"/>
      <c r="D789" s="10"/>
      <c r="E789" s="164"/>
      <c r="F789" s="14"/>
      <c r="G789" s="10"/>
      <c r="H789" s="14"/>
      <c r="I789" s="14"/>
      <c r="J789" s="8"/>
      <c r="K789" s="48"/>
      <c r="L789" s="10"/>
      <c r="M789" s="14"/>
      <c r="N789" s="35"/>
      <c r="Q789" s="14"/>
      <c r="R789" s="14"/>
      <c r="S789" s="14"/>
      <c r="T789" s="14"/>
      <c r="U789" s="14"/>
      <c r="V789" s="14"/>
      <c r="W789" s="14"/>
      <c r="X789" s="14"/>
      <c r="Y789" s="14"/>
      <c r="Z789" s="14"/>
      <c r="AA789" s="14"/>
    </row>
    <row r="790" spans="1:27" ht="12.5">
      <c r="A790" s="14"/>
      <c r="B790" s="14"/>
      <c r="C790" s="14"/>
      <c r="D790" s="10"/>
      <c r="E790" s="164"/>
      <c r="F790" s="14"/>
      <c r="G790" s="10"/>
      <c r="H790" s="14"/>
      <c r="I790" s="14"/>
      <c r="J790" s="8"/>
      <c r="K790" s="48"/>
      <c r="L790" s="10"/>
      <c r="M790" s="14"/>
      <c r="N790" s="35"/>
      <c r="Q790" s="14"/>
      <c r="R790" s="14"/>
      <c r="S790" s="14"/>
      <c r="T790" s="14"/>
      <c r="U790" s="14"/>
      <c r="V790" s="14"/>
      <c r="W790" s="14"/>
      <c r="X790" s="14"/>
      <c r="Y790" s="14"/>
      <c r="Z790" s="14"/>
      <c r="AA790" s="14"/>
    </row>
    <row r="791" spans="1:27" ht="12.5">
      <c r="A791" s="14"/>
      <c r="B791" s="14"/>
      <c r="C791" s="14"/>
      <c r="D791" s="10"/>
      <c r="E791" s="164"/>
      <c r="F791" s="14"/>
      <c r="G791" s="10"/>
      <c r="H791" s="14"/>
      <c r="I791" s="14"/>
      <c r="J791" s="8"/>
      <c r="K791" s="48"/>
      <c r="L791" s="10"/>
      <c r="M791" s="14"/>
      <c r="N791" s="35"/>
      <c r="Q791" s="14"/>
      <c r="R791" s="14"/>
      <c r="S791" s="14"/>
      <c r="T791" s="14"/>
      <c r="U791" s="14"/>
      <c r="V791" s="14"/>
      <c r="W791" s="14"/>
      <c r="X791" s="14"/>
      <c r="Y791" s="14"/>
      <c r="Z791" s="14"/>
      <c r="AA791" s="14"/>
    </row>
    <row r="792" spans="1:27" ht="12.5">
      <c r="A792" s="14"/>
      <c r="B792" s="14"/>
      <c r="C792" s="14"/>
      <c r="D792" s="10"/>
      <c r="E792" s="164"/>
      <c r="F792" s="14"/>
      <c r="G792" s="10"/>
      <c r="H792" s="14"/>
      <c r="I792" s="14"/>
      <c r="J792" s="8"/>
      <c r="K792" s="48"/>
      <c r="L792" s="10"/>
      <c r="M792" s="14"/>
      <c r="N792" s="35"/>
      <c r="Q792" s="14"/>
      <c r="R792" s="14"/>
      <c r="S792" s="14"/>
      <c r="T792" s="14"/>
      <c r="U792" s="14"/>
      <c r="V792" s="14"/>
      <c r="W792" s="14"/>
      <c r="X792" s="14"/>
      <c r="Y792" s="14"/>
      <c r="Z792" s="14"/>
      <c r="AA792" s="14"/>
    </row>
    <row r="793" spans="1:27" ht="12.5">
      <c r="A793" s="14"/>
      <c r="B793" s="14"/>
      <c r="C793" s="14"/>
      <c r="D793" s="10"/>
      <c r="E793" s="164"/>
      <c r="F793" s="14"/>
      <c r="G793" s="10"/>
      <c r="H793" s="14"/>
      <c r="I793" s="14"/>
      <c r="J793" s="8"/>
      <c r="K793" s="48"/>
      <c r="L793" s="10"/>
      <c r="M793" s="14"/>
      <c r="N793" s="35"/>
      <c r="Q793" s="14"/>
      <c r="R793" s="14"/>
      <c r="S793" s="14"/>
      <c r="T793" s="14"/>
      <c r="U793" s="14"/>
      <c r="V793" s="14"/>
      <c r="W793" s="14"/>
      <c r="X793" s="14"/>
      <c r="Y793" s="14"/>
      <c r="Z793" s="14"/>
      <c r="AA793" s="14"/>
    </row>
    <row r="794" spans="1:27" ht="12.5">
      <c r="A794" s="14"/>
      <c r="B794" s="14"/>
      <c r="C794" s="14"/>
      <c r="D794" s="10"/>
      <c r="E794" s="164"/>
      <c r="F794" s="14"/>
      <c r="G794" s="10"/>
      <c r="H794" s="14"/>
      <c r="I794" s="14"/>
      <c r="J794" s="8"/>
      <c r="K794" s="48"/>
      <c r="L794" s="10"/>
      <c r="M794" s="14"/>
      <c r="N794" s="35"/>
      <c r="Q794" s="14"/>
      <c r="R794" s="14"/>
      <c r="S794" s="14"/>
      <c r="T794" s="14"/>
      <c r="U794" s="14"/>
      <c r="V794" s="14"/>
      <c r="W794" s="14"/>
      <c r="X794" s="14"/>
      <c r="Y794" s="14"/>
      <c r="Z794" s="14"/>
      <c r="AA794" s="14"/>
    </row>
    <row r="795" spans="1:27" ht="12.5">
      <c r="A795" s="14"/>
      <c r="B795" s="14"/>
      <c r="C795" s="14"/>
      <c r="D795" s="10"/>
      <c r="E795" s="164"/>
      <c r="F795" s="14"/>
      <c r="G795" s="10"/>
      <c r="H795" s="14"/>
      <c r="I795" s="14"/>
      <c r="J795" s="8"/>
      <c r="K795" s="48"/>
      <c r="L795" s="10"/>
      <c r="M795" s="14"/>
      <c r="N795" s="35"/>
      <c r="Q795" s="14"/>
      <c r="R795" s="14"/>
      <c r="S795" s="14"/>
      <c r="T795" s="14"/>
      <c r="U795" s="14"/>
      <c r="V795" s="14"/>
      <c r="W795" s="14"/>
      <c r="X795" s="14"/>
      <c r="Y795" s="14"/>
      <c r="Z795" s="14"/>
      <c r="AA795" s="14"/>
    </row>
    <row r="796" spans="1:27" ht="12.5">
      <c r="A796" s="14"/>
      <c r="B796" s="14"/>
      <c r="C796" s="14"/>
      <c r="D796" s="10"/>
      <c r="E796" s="164"/>
      <c r="F796" s="14"/>
      <c r="G796" s="10"/>
      <c r="H796" s="14"/>
      <c r="I796" s="14"/>
      <c r="J796" s="8"/>
      <c r="K796" s="48"/>
      <c r="L796" s="10"/>
      <c r="M796" s="14"/>
      <c r="N796" s="35"/>
      <c r="Q796" s="14"/>
      <c r="R796" s="14"/>
      <c r="S796" s="14"/>
      <c r="T796" s="14"/>
      <c r="U796" s="14"/>
      <c r="V796" s="14"/>
      <c r="W796" s="14"/>
      <c r="X796" s="14"/>
      <c r="Y796" s="14"/>
      <c r="Z796" s="14"/>
      <c r="AA796" s="14"/>
    </row>
    <row r="797" spans="1:27" ht="12.5">
      <c r="A797" s="14"/>
      <c r="B797" s="14"/>
      <c r="C797" s="14"/>
      <c r="D797" s="10"/>
      <c r="E797" s="164"/>
      <c r="F797" s="14"/>
      <c r="G797" s="10"/>
      <c r="H797" s="14"/>
      <c r="I797" s="14"/>
      <c r="J797" s="8"/>
      <c r="K797" s="48"/>
      <c r="L797" s="10"/>
      <c r="M797" s="14"/>
      <c r="N797" s="35"/>
      <c r="Q797" s="14"/>
      <c r="R797" s="14"/>
      <c r="S797" s="14"/>
      <c r="T797" s="14"/>
      <c r="U797" s="14"/>
      <c r="V797" s="14"/>
      <c r="W797" s="14"/>
      <c r="X797" s="14"/>
      <c r="Y797" s="14"/>
      <c r="Z797" s="14"/>
      <c r="AA797" s="14"/>
    </row>
    <row r="798" spans="1:27" ht="12.5">
      <c r="A798" s="14"/>
      <c r="B798" s="14"/>
      <c r="C798" s="14"/>
      <c r="D798" s="10"/>
      <c r="E798" s="164"/>
      <c r="F798" s="14"/>
      <c r="G798" s="10"/>
      <c r="H798" s="14"/>
      <c r="I798" s="14"/>
      <c r="J798" s="8"/>
      <c r="K798" s="48"/>
      <c r="L798" s="10"/>
      <c r="M798" s="14"/>
      <c r="N798" s="35"/>
      <c r="Q798" s="14"/>
      <c r="R798" s="14"/>
      <c r="S798" s="14"/>
      <c r="T798" s="14"/>
      <c r="U798" s="14"/>
      <c r="V798" s="14"/>
      <c r="W798" s="14"/>
      <c r="X798" s="14"/>
      <c r="Y798" s="14"/>
      <c r="Z798" s="14"/>
      <c r="AA798" s="14"/>
    </row>
    <row r="799" spans="1:27" ht="12.5">
      <c r="A799" s="14"/>
      <c r="B799" s="14"/>
      <c r="C799" s="14"/>
      <c r="D799" s="10"/>
      <c r="E799" s="164"/>
      <c r="F799" s="14"/>
      <c r="G799" s="10"/>
      <c r="H799" s="14"/>
      <c r="I799" s="14"/>
      <c r="J799" s="8"/>
      <c r="K799" s="48"/>
      <c r="L799" s="10"/>
      <c r="M799" s="14"/>
      <c r="N799" s="35"/>
      <c r="Q799" s="14"/>
      <c r="R799" s="14"/>
      <c r="S799" s="14"/>
      <c r="T799" s="14"/>
      <c r="U799" s="14"/>
      <c r="V799" s="14"/>
      <c r="W799" s="14"/>
      <c r="X799" s="14"/>
      <c r="Y799" s="14"/>
      <c r="Z799" s="14"/>
      <c r="AA799" s="14"/>
    </row>
    <row r="800" spans="1:27" ht="12.5">
      <c r="A800" s="14"/>
      <c r="B800" s="14"/>
      <c r="C800" s="14"/>
      <c r="D800" s="10"/>
      <c r="E800" s="164"/>
      <c r="F800" s="14"/>
      <c r="G800" s="10"/>
      <c r="H800" s="14"/>
      <c r="I800" s="14"/>
      <c r="J800" s="8"/>
      <c r="K800" s="48"/>
      <c r="L800" s="10"/>
      <c r="M800" s="14"/>
      <c r="N800" s="35"/>
      <c r="Q800" s="14"/>
      <c r="R800" s="14"/>
      <c r="S800" s="14"/>
      <c r="T800" s="14"/>
      <c r="U800" s="14"/>
      <c r="V800" s="14"/>
      <c r="W800" s="14"/>
      <c r="X800" s="14"/>
      <c r="Y800" s="14"/>
      <c r="Z800" s="14"/>
      <c r="AA800" s="14"/>
    </row>
    <row r="801" spans="1:27" ht="12.5">
      <c r="A801" s="14"/>
      <c r="B801" s="14"/>
      <c r="C801" s="14"/>
      <c r="D801" s="10"/>
      <c r="E801" s="164"/>
      <c r="F801" s="14"/>
      <c r="G801" s="10"/>
      <c r="H801" s="14"/>
      <c r="I801" s="14"/>
      <c r="J801" s="8"/>
      <c r="K801" s="48"/>
      <c r="L801" s="10"/>
      <c r="M801" s="14"/>
      <c r="N801" s="35"/>
      <c r="Q801" s="14"/>
      <c r="R801" s="14"/>
      <c r="S801" s="14"/>
      <c r="T801" s="14"/>
      <c r="U801" s="14"/>
      <c r="V801" s="14"/>
      <c r="W801" s="14"/>
      <c r="X801" s="14"/>
      <c r="Y801" s="14"/>
      <c r="Z801" s="14"/>
      <c r="AA801" s="14"/>
    </row>
    <row r="802" spans="1:27" ht="12.5">
      <c r="A802" s="14"/>
      <c r="B802" s="14"/>
      <c r="C802" s="14"/>
      <c r="D802" s="10"/>
      <c r="E802" s="164"/>
      <c r="F802" s="14"/>
      <c r="G802" s="10"/>
      <c r="H802" s="14"/>
      <c r="I802" s="14"/>
      <c r="J802" s="8"/>
      <c r="K802" s="48"/>
      <c r="L802" s="10"/>
      <c r="M802" s="14"/>
      <c r="N802" s="35"/>
      <c r="Q802" s="14"/>
      <c r="R802" s="14"/>
      <c r="S802" s="14"/>
      <c r="T802" s="14"/>
      <c r="U802" s="14"/>
      <c r="V802" s="14"/>
      <c r="W802" s="14"/>
      <c r="X802" s="14"/>
      <c r="Y802" s="14"/>
      <c r="Z802" s="14"/>
      <c r="AA802" s="14"/>
    </row>
    <row r="803" spans="1:27" ht="12.5">
      <c r="A803" s="14"/>
      <c r="B803" s="14"/>
      <c r="C803" s="14"/>
      <c r="D803" s="10"/>
      <c r="E803" s="164"/>
      <c r="F803" s="14"/>
      <c r="G803" s="10"/>
      <c r="H803" s="14"/>
      <c r="I803" s="14"/>
      <c r="J803" s="8"/>
      <c r="K803" s="48"/>
      <c r="L803" s="10"/>
      <c r="M803" s="14"/>
      <c r="N803" s="35"/>
      <c r="Q803" s="14"/>
      <c r="R803" s="14"/>
      <c r="S803" s="14"/>
      <c r="T803" s="14"/>
      <c r="U803" s="14"/>
      <c r="V803" s="14"/>
      <c r="W803" s="14"/>
      <c r="X803" s="14"/>
      <c r="Y803" s="14"/>
      <c r="Z803" s="14"/>
      <c r="AA803" s="14"/>
    </row>
    <row r="804" spans="1:27" ht="12.5">
      <c r="A804" s="14"/>
      <c r="B804" s="14"/>
      <c r="C804" s="14"/>
      <c r="D804" s="10"/>
      <c r="E804" s="164"/>
      <c r="F804" s="14"/>
      <c r="G804" s="10"/>
      <c r="H804" s="14"/>
      <c r="I804" s="14"/>
      <c r="J804" s="8"/>
      <c r="K804" s="48"/>
      <c r="L804" s="10"/>
      <c r="M804" s="14"/>
      <c r="N804" s="35"/>
      <c r="Q804" s="14"/>
      <c r="R804" s="14"/>
      <c r="S804" s="14"/>
      <c r="T804" s="14"/>
      <c r="U804" s="14"/>
      <c r="V804" s="14"/>
      <c r="W804" s="14"/>
      <c r="X804" s="14"/>
      <c r="Y804" s="14"/>
      <c r="Z804" s="14"/>
      <c r="AA804" s="14"/>
    </row>
    <row r="805" spans="1:27" ht="12.5">
      <c r="A805" s="14"/>
      <c r="B805" s="14"/>
      <c r="C805" s="14"/>
      <c r="D805" s="10"/>
      <c r="E805" s="164"/>
      <c r="F805" s="14"/>
      <c r="G805" s="10"/>
      <c r="H805" s="14"/>
      <c r="I805" s="14"/>
      <c r="J805" s="8"/>
      <c r="K805" s="48"/>
      <c r="L805" s="10"/>
      <c r="M805" s="14"/>
      <c r="N805" s="35"/>
      <c r="Q805" s="14"/>
      <c r="R805" s="14"/>
      <c r="S805" s="14"/>
      <c r="T805" s="14"/>
      <c r="U805" s="14"/>
      <c r="V805" s="14"/>
      <c r="W805" s="14"/>
      <c r="X805" s="14"/>
      <c r="Y805" s="14"/>
      <c r="Z805" s="14"/>
      <c r="AA805" s="14"/>
    </row>
    <row r="806" spans="1:27" ht="12.5">
      <c r="A806" s="14"/>
      <c r="B806" s="14"/>
      <c r="C806" s="14"/>
      <c r="D806" s="10"/>
      <c r="E806" s="164"/>
      <c r="F806" s="14"/>
      <c r="G806" s="10"/>
      <c r="H806" s="14"/>
      <c r="I806" s="14"/>
      <c r="J806" s="8"/>
      <c r="K806" s="48"/>
      <c r="L806" s="10"/>
      <c r="M806" s="14"/>
      <c r="N806" s="35"/>
      <c r="Q806" s="14"/>
      <c r="R806" s="14"/>
      <c r="S806" s="14"/>
      <c r="T806" s="14"/>
      <c r="U806" s="14"/>
      <c r="V806" s="14"/>
      <c r="W806" s="14"/>
      <c r="X806" s="14"/>
      <c r="Y806" s="14"/>
      <c r="Z806" s="14"/>
      <c r="AA806" s="14"/>
    </row>
    <row r="807" spans="1:27" ht="12.5">
      <c r="A807" s="14"/>
      <c r="B807" s="14"/>
      <c r="C807" s="14"/>
      <c r="D807" s="10"/>
      <c r="E807" s="164"/>
      <c r="F807" s="14"/>
      <c r="G807" s="10"/>
      <c r="H807" s="14"/>
      <c r="I807" s="14"/>
      <c r="J807" s="8"/>
      <c r="K807" s="48"/>
      <c r="L807" s="10"/>
      <c r="M807" s="14"/>
      <c r="N807" s="35"/>
      <c r="Q807" s="14"/>
      <c r="R807" s="14"/>
      <c r="S807" s="14"/>
      <c r="T807" s="14"/>
      <c r="U807" s="14"/>
      <c r="V807" s="14"/>
      <c r="W807" s="14"/>
      <c r="X807" s="14"/>
      <c r="Y807" s="14"/>
      <c r="Z807" s="14"/>
      <c r="AA807" s="14"/>
    </row>
    <row r="808" spans="1:27" ht="12.5">
      <c r="A808" s="14"/>
      <c r="B808" s="14"/>
      <c r="C808" s="14"/>
      <c r="D808" s="10"/>
      <c r="E808" s="164"/>
      <c r="F808" s="14"/>
      <c r="G808" s="10"/>
      <c r="H808" s="14"/>
      <c r="I808" s="14"/>
      <c r="J808" s="8"/>
      <c r="K808" s="48"/>
      <c r="L808" s="10"/>
      <c r="M808" s="14"/>
      <c r="N808" s="35"/>
      <c r="Q808" s="14"/>
      <c r="R808" s="14"/>
      <c r="S808" s="14"/>
      <c r="T808" s="14"/>
      <c r="U808" s="14"/>
      <c r="V808" s="14"/>
      <c r="W808" s="14"/>
      <c r="X808" s="14"/>
      <c r="Y808" s="14"/>
      <c r="Z808" s="14"/>
      <c r="AA808" s="14"/>
    </row>
    <row r="809" spans="1:27" ht="12.5">
      <c r="A809" s="14"/>
      <c r="B809" s="14"/>
      <c r="C809" s="14"/>
      <c r="D809" s="10"/>
      <c r="E809" s="164"/>
      <c r="F809" s="14"/>
      <c r="G809" s="10"/>
      <c r="H809" s="14"/>
      <c r="I809" s="14"/>
      <c r="J809" s="8"/>
      <c r="K809" s="48"/>
      <c r="L809" s="10"/>
      <c r="M809" s="14"/>
      <c r="N809" s="35"/>
      <c r="Q809" s="14"/>
      <c r="R809" s="14"/>
      <c r="S809" s="14"/>
      <c r="T809" s="14"/>
      <c r="U809" s="14"/>
      <c r="V809" s="14"/>
      <c r="W809" s="14"/>
      <c r="X809" s="14"/>
      <c r="Y809" s="14"/>
      <c r="Z809" s="14"/>
      <c r="AA809" s="14"/>
    </row>
    <row r="810" spans="1:27" ht="12.5">
      <c r="A810" s="14"/>
      <c r="B810" s="14"/>
      <c r="C810" s="14"/>
      <c r="D810" s="10"/>
      <c r="E810" s="164"/>
      <c r="F810" s="14"/>
      <c r="G810" s="10"/>
      <c r="H810" s="14"/>
      <c r="I810" s="14"/>
      <c r="J810" s="8"/>
      <c r="K810" s="48"/>
      <c r="L810" s="10"/>
      <c r="M810" s="14"/>
      <c r="N810" s="35"/>
      <c r="Q810" s="14"/>
      <c r="R810" s="14"/>
      <c r="S810" s="14"/>
      <c r="T810" s="14"/>
      <c r="U810" s="14"/>
      <c r="V810" s="14"/>
      <c r="W810" s="14"/>
      <c r="X810" s="14"/>
      <c r="Y810" s="14"/>
      <c r="Z810" s="14"/>
      <c r="AA810" s="14"/>
    </row>
    <row r="811" spans="1:27" ht="12.5">
      <c r="A811" s="14"/>
      <c r="B811" s="14"/>
      <c r="C811" s="14"/>
      <c r="D811" s="10"/>
      <c r="E811" s="164"/>
      <c r="F811" s="14"/>
      <c r="G811" s="10"/>
      <c r="H811" s="14"/>
      <c r="I811" s="14"/>
      <c r="J811" s="8"/>
      <c r="K811" s="48"/>
      <c r="L811" s="10"/>
      <c r="M811" s="14"/>
      <c r="N811" s="35"/>
      <c r="Q811" s="14"/>
      <c r="R811" s="14"/>
      <c r="S811" s="14"/>
      <c r="T811" s="14"/>
      <c r="U811" s="14"/>
      <c r="V811" s="14"/>
      <c r="W811" s="14"/>
      <c r="X811" s="14"/>
      <c r="Y811" s="14"/>
      <c r="Z811" s="14"/>
      <c r="AA811" s="14"/>
    </row>
    <row r="812" spans="1:27" ht="12.5">
      <c r="A812" s="14"/>
      <c r="B812" s="14"/>
      <c r="C812" s="14"/>
      <c r="D812" s="10"/>
      <c r="E812" s="164"/>
      <c r="F812" s="14"/>
      <c r="G812" s="10"/>
      <c r="H812" s="14"/>
      <c r="I812" s="14"/>
      <c r="J812" s="8"/>
      <c r="K812" s="48"/>
      <c r="L812" s="10"/>
      <c r="M812" s="14"/>
      <c r="N812" s="35"/>
      <c r="Q812" s="14"/>
      <c r="R812" s="14"/>
      <c r="S812" s="14"/>
      <c r="T812" s="14"/>
      <c r="U812" s="14"/>
      <c r="V812" s="14"/>
      <c r="W812" s="14"/>
      <c r="X812" s="14"/>
      <c r="Y812" s="14"/>
      <c r="Z812" s="14"/>
      <c r="AA812" s="14"/>
    </row>
    <row r="813" spans="1:27" ht="12.5">
      <c r="A813" s="14"/>
      <c r="B813" s="14"/>
      <c r="C813" s="14"/>
      <c r="D813" s="10"/>
      <c r="E813" s="164"/>
      <c r="F813" s="14"/>
      <c r="G813" s="10"/>
      <c r="H813" s="14"/>
      <c r="I813" s="14"/>
      <c r="J813" s="8"/>
      <c r="K813" s="48"/>
      <c r="L813" s="10"/>
      <c r="M813" s="14"/>
      <c r="N813" s="35"/>
      <c r="Q813" s="14"/>
      <c r="R813" s="14"/>
      <c r="S813" s="14"/>
      <c r="T813" s="14"/>
      <c r="U813" s="14"/>
      <c r="V813" s="14"/>
      <c r="W813" s="14"/>
      <c r="X813" s="14"/>
      <c r="Y813" s="14"/>
      <c r="Z813" s="14"/>
      <c r="AA813" s="14"/>
    </row>
    <row r="814" spans="1:27" ht="12.5">
      <c r="A814" s="14"/>
      <c r="B814" s="14"/>
      <c r="C814" s="14"/>
      <c r="D814" s="10"/>
      <c r="E814" s="164"/>
      <c r="F814" s="14"/>
      <c r="G814" s="10"/>
      <c r="H814" s="14"/>
      <c r="I814" s="14"/>
      <c r="J814" s="8"/>
      <c r="K814" s="48"/>
      <c r="L814" s="10"/>
      <c r="M814" s="14"/>
      <c r="N814" s="35"/>
      <c r="Q814" s="14"/>
      <c r="R814" s="14"/>
      <c r="S814" s="14"/>
      <c r="T814" s="14"/>
      <c r="U814" s="14"/>
      <c r="V814" s="14"/>
      <c r="W814" s="14"/>
      <c r="X814" s="14"/>
      <c r="Y814" s="14"/>
      <c r="Z814" s="14"/>
      <c r="AA814" s="14"/>
    </row>
    <row r="815" spans="1:27" ht="12.5">
      <c r="A815" s="14"/>
      <c r="B815" s="14"/>
      <c r="C815" s="14"/>
      <c r="D815" s="10"/>
      <c r="E815" s="164"/>
      <c r="F815" s="14"/>
      <c r="G815" s="10"/>
      <c r="H815" s="14"/>
      <c r="I815" s="14"/>
      <c r="J815" s="8"/>
      <c r="K815" s="48"/>
      <c r="L815" s="10"/>
      <c r="M815" s="14"/>
      <c r="N815" s="35"/>
      <c r="Q815" s="14"/>
      <c r="R815" s="14"/>
      <c r="S815" s="14"/>
      <c r="T815" s="14"/>
      <c r="U815" s="14"/>
      <c r="V815" s="14"/>
      <c r="W815" s="14"/>
      <c r="X815" s="14"/>
      <c r="Y815" s="14"/>
      <c r="Z815" s="14"/>
      <c r="AA815" s="14"/>
    </row>
    <row r="816" spans="1:27" ht="12.5">
      <c r="A816" s="14"/>
      <c r="B816" s="14"/>
      <c r="C816" s="14"/>
      <c r="D816" s="10"/>
      <c r="E816" s="164"/>
      <c r="F816" s="14"/>
      <c r="G816" s="10"/>
      <c r="H816" s="14"/>
      <c r="I816" s="14"/>
      <c r="J816" s="8"/>
      <c r="K816" s="48"/>
      <c r="L816" s="10"/>
      <c r="M816" s="14"/>
      <c r="N816" s="35"/>
      <c r="Q816" s="14"/>
      <c r="R816" s="14"/>
      <c r="S816" s="14"/>
      <c r="T816" s="14"/>
      <c r="U816" s="14"/>
      <c r="V816" s="14"/>
      <c r="W816" s="14"/>
      <c r="X816" s="14"/>
      <c r="Y816" s="14"/>
      <c r="Z816" s="14"/>
      <c r="AA816" s="14"/>
    </row>
    <row r="817" spans="1:27" ht="12.5">
      <c r="A817" s="14"/>
      <c r="B817" s="14"/>
      <c r="C817" s="14"/>
      <c r="D817" s="10"/>
      <c r="E817" s="164"/>
      <c r="F817" s="14"/>
      <c r="G817" s="10"/>
      <c r="H817" s="14"/>
      <c r="I817" s="14"/>
      <c r="J817" s="8"/>
      <c r="K817" s="48"/>
      <c r="L817" s="10"/>
      <c r="M817" s="14"/>
      <c r="N817" s="35"/>
      <c r="Q817" s="14"/>
      <c r="R817" s="14"/>
      <c r="S817" s="14"/>
      <c r="T817" s="14"/>
      <c r="U817" s="14"/>
      <c r="V817" s="14"/>
      <c r="W817" s="14"/>
      <c r="X817" s="14"/>
      <c r="Y817" s="14"/>
      <c r="Z817" s="14"/>
      <c r="AA817" s="14"/>
    </row>
    <row r="818" spans="1:27" ht="12.5">
      <c r="A818" s="14"/>
      <c r="B818" s="14"/>
      <c r="C818" s="14"/>
      <c r="D818" s="10"/>
      <c r="E818" s="164"/>
      <c r="F818" s="14"/>
      <c r="G818" s="10"/>
      <c r="H818" s="14"/>
      <c r="I818" s="14"/>
      <c r="J818" s="8"/>
      <c r="K818" s="48"/>
      <c r="L818" s="10"/>
      <c r="M818" s="14"/>
      <c r="N818" s="35"/>
      <c r="Q818" s="14"/>
      <c r="R818" s="14"/>
      <c r="S818" s="14"/>
      <c r="T818" s="14"/>
      <c r="U818" s="14"/>
      <c r="V818" s="14"/>
      <c r="W818" s="14"/>
      <c r="X818" s="14"/>
      <c r="Y818" s="14"/>
      <c r="Z818" s="14"/>
      <c r="AA818" s="14"/>
    </row>
    <row r="819" spans="1:27" ht="12.5">
      <c r="A819" s="14"/>
      <c r="B819" s="14"/>
      <c r="C819" s="14"/>
      <c r="D819" s="10"/>
      <c r="E819" s="164"/>
      <c r="F819" s="14"/>
      <c r="G819" s="10"/>
      <c r="H819" s="14"/>
      <c r="I819" s="14"/>
      <c r="J819" s="8"/>
      <c r="K819" s="48"/>
      <c r="L819" s="10"/>
      <c r="M819" s="14"/>
      <c r="N819" s="35"/>
      <c r="Q819" s="14"/>
      <c r="R819" s="14"/>
      <c r="S819" s="14"/>
      <c r="T819" s="14"/>
      <c r="U819" s="14"/>
      <c r="V819" s="14"/>
      <c r="W819" s="14"/>
      <c r="X819" s="14"/>
      <c r="Y819" s="14"/>
      <c r="Z819" s="14"/>
      <c r="AA819" s="14"/>
    </row>
    <row r="820" spans="1:27" ht="12.5">
      <c r="A820" s="14"/>
      <c r="B820" s="14"/>
      <c r="C820" s="14"/>
      <c r="D820" s="10"/>
      <c r="E820" s="164"/>
      <c r="F820" s="14"/>
      <c r="G820" s="10"/>
      <c r="H820" s="14"/>
      <c r="I820" s="14"/>
      <c r="J820" s="8"/>
      <c r="K820" s="48"/>
      <c r="L820" s="10"/>
      <c r="M820" s="14"/>
      <c r="N820" s="35"/>
      <c r="Q820" s="14"/>
      <c r="R820" s="14"/>
      <c r="S820" s="14"/>
      <c r="T820" s="14"/>
      <c r="U820" s="14"/>
      <c r="V820" s="14"/>
      <c r="W820" s="14"/>
      <c r="X820" s="14"/>
      <c r="Y820" s="14"/>
      <c r="Z820" s="14"/>
      <c r="AA820" s="14"/>
    </row>
    <row r="821" spans="1:27" ht="12.5">
      <c r="A821" s="14"/>
      <c r="B821" s="14"/>
      <c r="C821" s="14"/>
      <c r="D821" s="10"/>
      <c r="E821" s="164"/>
      <c r="F821" s="14"/>
      <c r="G821" s="10"/>
      <c r="H821" s="14"/>
      <c r="I821" s="14"/>
      <c r="J821" s="8"/>
      <c r="K821" s="48"/>
      <c r="L821" s="10"/>
      <c r="M821" s="14"/>
      <c r="N821" s="35"/>
      <c r="Q821" s="14"/>
      <c r="R821" s="14"/>
      <c r="S821" s="14"/>
      <c r="T821" s="14"/>
      <c r="U821" s="14"/>
      <c r="V821" s="14"/>
      <c r="W821" s="14"/>
      <c r="X821" s="14"/>
      <c r="Y821" s="14"/>
      <c r="Z821" s="14"/>
      <c r="AA821" s="14"/>
    </row>
    <row r="822" spans="1:27" ht="12.5">
      <c r="A822" s="14"/>
      <c r="B822" s="14"/>
      <c r="C822" s="14"/>
      <c r="D822" s="10"/>
      <c r="E822" s="164"/>
      <c r="F822" s="14"/>
      <c r="G822" s="10"/>
      <c r="H822" s="14"/>
      <c r="I822" s="14"/>
      <c r="J822" s="8"/>
      <c r="K822" s="48"/>
      <c r="L822" s="10"/>
      <c r="M822" s="14"/>
      <c r="N822" s="35"/>
      <c r="Q822" s="14"/>
      <c r="R822" s="14"/>
      <c r="S822" s="14"/>
      <c r="T822" s="14"/>
      <c r="U822" s="14"/>
      <c r="V822" s="14"/>
      <c r="W822" s="14"/>
      <c r="X822" s="14"/>
      <c r="Y822" s="14"/>
      <c r="Z822" s="14"/>
      <c r="AA822" s="14"/>
    </row>
    <row r="823" spans="1:27" ht="12.5">
      <c r="A823" s="14"/>
      <c r="B823" s="14"/>
      <c r="C823" s="14"/>
      <c r="D823" s="10"/>
      <c r="E823" s="164"/>
      <c r="F823" s="14"/>
      <c r="G823" s="10"/>
      <c r="H823" s="14"/>
      <c r="I823" s="14"/>
      <c r="J823" s="8"/>
      <c r="K823" s="48"/>
      <c r="L823" s="10"/>
      <c r="M823" s="14"/>
      <c r="N823" s="35"/>
      <c r="Q823" s="14"/>
      <c r="R823" s="14"/>
      <c r="S823" s="14"/>
      <c r="T823" s="14"/>
      <c r="U823" s="14"/>
      <c r="V823" s="14"/>
      <c r="W823" s="14"/>
      <c r="X823" s="14"/>
      <c r="Y823" s="14"/>
      <c r="Z823" s="14"/>
      <c r="AA823" s="14"/>
    </row>
    <row r="824" spans="1:27" ht="12.5">
      <c r="A824" s="14"/>
      <c r="B824" s="14"/>
      <c r="C824" s="14"/>
      <c r="D824" s="10"/>
      <c r="E824" s="164"/>
      <c r="F824" s="14"/>
      <c r="G824" s="10"/>
      <c r="H824" s="14"/>
      <c r="I824" s="14"/>
      <c r="J824" s="8"/>
      <c r="K824" s="48"/>
      <c r="L824" s="10"/>
      <c r="M824" s="14"/>
      <c r="N824" s="35"/>
      <c r="Q824" s="14"/>
      <c r="R824" s="14"/>
      <c r="S824" s="14"/>
      <c r="T824" s="14"/>
      <c r="U824" s="14"/>
      <c r="V824" s="14"/>
      <c r="W824" s="14"/>
      <c r="X824" s="14"/>
      <c r="Y824" s="14"/>
      <c r="Z824" s="14"/>
      <c r="AA824" s="14"/>
    </row>
    <row r="825" spans="1:27" ht="12.5">
      <c r="A825" s="14"/>
      <c r="B825" s="14"/>
      <c r="C825" s="14"/>
      <c r="D825" s="10"/>
      <c r="E825" s="164"/>
      <c r="F825" s="14"/>
      <c r="G825" s="10"/>
      <c r="H825" s="14"/>
      <c r="I825" s="14"/>
      <c r="J825" s="8"/>
      <c r="K825" s="48"/>
      <c r="L825" s="10"/>
      <c r="M825" s="14"/>
      <c r="N825" s="35"/>
      <c r="Q825" s="14"/>
      <c r="R825" s="14"/>
      <c r="S825" s="14"/>
      <c r="T825" s="14"/>
      <c r="U825" s="14"/>
      <c r="V825" s="14"/>
      <c r="W825" s="14"/>
      <c r="X825" s="14"/>
      <c r="Y825" s="14"/>
      <c r="Z825" s="14"/>
      <c r="AA825" s="14"/>
    </row>
    <row r="826" spans="1:27" ht="12.5">
      <c r="A826" s="14"/>
      <c r="B826" s="14"/>
      <c r="C826" s="14"/>
      <c r="D826" s="10"/>
      <c r="E826" s="164"/>
      <c r="F826" s="14"/>
      <c r="G826" s="10"/>
      <c r="H826" s="14"/>
      <c r="I826" s="14"/>
      <c r="J826" s="8"/>
      <c r="K826" s="48"/>
      <c r="L826" s="10"/>
      <c r="M826" s="14"/>
      <c r="N826" s="35"/>
      <c r="Q826" s="14"/>
      <c r="R826" s="14"/>
      <c r="S826" s="14"/>
      <c r="T826" s="14"/>
      <c r="U826" s="14"/>
      <c r="V826" s="14"/>
      <c r="W826" s="14"/>
      <c r="X826" s="14"/>
      <c r="Y826" s="14"/>
      <c r="Z826" s="14"/>
      <c r="AA826" s="14"/>
    </row>
    <row r="827" spans="1:27" ht="12.5">
      <c r="A827" s="14"/>
      <c r="B827" s="14"/>
      <c r="C827" s="14"/>
      <c r="D827" s="10"/>
      <c r="E827" s="164"/>
      <c r="F827" s="14"/>
      <c r="G827" s="10"/>
      <c r="H827" s="14"/>
      <c r="I827" s="14"/>
      <c r="J827" s="8"/>
      <c r="K827" s="48"/>
      <c r="L827" s="10"/>
      <c r="M827" s="14"/>
      <c r="N827" s="35"/>
      <c r="Q827" s="14"/>
      <c r="R827" s="14"/>
      <c r="S827" s="14"/>
      <c r="T827" s="14"/>
      <c r="U827" s="14"/>
      <c r="V827" s="14"/>
      <c r="W827" s="14"/>
      <c r="X827" s="14"/>
      <c r="Y827" s="14"/>
      <c r="Z827" s="14"/>
      <c r="AA827" s="14"/>
    </row>
    <row r="828" spans="1:27" ht="12.5">
      <c r="A828" s="14"/>
      <c r="B828" s="14"/>
      <c r="C828" s="14"/>
      <c r="D828" s="10"/>
      <c r="E828" s="164"/>
      <c r="F828" s="14"/>
      <c r="G828" s="10"/>
      <c r="H828" s="14"/>
      <c r="I828" s="14"/>
      <c r="J828" s="8"/>
      <c r="K828" s="48"/>
      <c r="L828" s="10"/>
      <c r="M828" s="14"/>
      <c r="N828" s="35"/>
      <c r="Q828" s="14"/>
      <c r="R828" s="14"/>
      <c r="S828" s="14"/>
      <c r="T828" s="14"/>
      <c r="U828" s="14"/>
      <c r="V828" s="14"/>
      <c r="W828" s="14"/>
      <c r="X828" s="14"/>
      <c r="Y828" s="14"/>
      <c r="Z828" s="14"/>
      <c r="AA828" s="14"/>
    </row>
    <row r="829" spans="1:27" ht="12.5">
      <c r="A829" s="14"/>
      <c r="B829" s="14"/>
      <c r="C829" s="14"/>
      <c r="D829" s="10"/>
      <c r="E829" s="164"/>
      <c r="F829" s="14"/>
      <c r="G829" s="10"/>
      <c r="H829" s="14"/>
      <c r="I829" s="14"/>
      <c r="J829" s="8"/>
      <c r="K829" s="48"/>
      <c r="L829" s="10"/>
      <c r="M829" s="14"/>
      <c r="N829" s="35"/>
      <c r="Q829" s="14"/>
      <c r="R829" s="14"/>
      <c r="S829" s="14"/>
      <c r="T829" s="14"/>
      <c r="U829" s="14"/>
      <c r="V829" s="14"/>
      <c r="W829" s="14"/>
      <c r="X829" s="14"/>
      <c r="Y829" s="14"/>
      <c r="Z829" s="14"/>
      <c r="AA829" s="14"/>
    </row>
    <row r="830" spans="1:27" ht="12.5">
      <c r="A830" s="14"/>
      <c r="B830" s="14"/>
      <c r="C830" s="14"/>
      <c r="D830" s="10"/>
      <c r="E830" s="164"/>
      <c r="F830" s="14"/>
      <c r="G830" s="10"/>
      <c r="H830" s="14"/>
      <c r="I830" s="14"/>
      <c r="J830" s="8"/>
      <c r="K830" s="48"/>
      <c r="L830" s="10"/>
      <c r="M830" s="14"/>
      <c r="N830" s="35"/>
      <c r="Q830" s="14"/>
      <c r="R830" s="14"/>
      <c r="S830" s="14"/>
      <c r="T830" s="14"/>
      <c r="U830" s="14"/>
      <c r="V830" s="14"/>
      <c r="W830" s="14"/>
      <c r="X830" s="14"/>
      <c r="Y830" s="14"/>
      <c r="Z830" s="14"/>
      <c r="AA830" s="14"/>
    </row>
    <row r="831" spans="1:27" ht="12.5">
      <c r="A831" s="14"/>
      <c r="B831" s="14"/>
      <c r="C831" s="14"/>
      <c r="D831" s="10"/>
      <c r="E831" s="164"/>
      <c r="F831" s="14"/>
      <c r="G831" s="10"/>
      <c r="H831" s="14"/>
      <c r="I831" s="14"/>
      <c r="J831" s="8"/>
      <c r="K831" s="48"/>
      <c r="L831" s="10"/>
      <c r="M831" s="14"/>
      <c r="N831" s="35"/>
      <c r="Q831" s="14"/>
      <c r="R831" s="14"/>
      <c r="S831" s="14"/>
      <c r="T831" s="14"/>
      <c r="U831" s="14"/>
      <c r="V831" s="14"/>
      <c r="W831" s="14"/>
      <c r="X831" s="14"/>
      <c r="Y831" s="14"/>
      <c r="Z831" s="14"/>
      <c r="AA831" s="14"/>
    </row>
    <row r="832" spans="1:27" ht="12.5">
      <c r="A832" s="14"/>
      <c r="B832" s="14"/>
      <c r="C832" s="14"/>
      <c r="D832" s="10"/>
      <c r="E832" s="164"/>
      <c r="F832" s="14"/>
      <c r="G832" s="10"/>
      <c r="H832" s="14"/>
      <c r="I832" s="14"/>
      <c r="J832" s="8"/>
      <c r="K832" s="48"/>
      <c r="L832" s="10"/>
      <c r="M832" s="14"/>
      <c r="N832" s="35"/>
      <c r="Q832" s="14"/>
      <c r="R832" s="14"/>
      <c r="S832" s="14"/>
      <c r="T832" s="14"/>
      <c r="U832" s="14"/>
      <c r="V832" s="14"/>
      <c r="W832" s="14"/>
      <c r="X832" s="14"/>
      <c r="Y832" s="14"/>
      <c r="Z832" s="14"/>
      <c r="AA832" s="14"/>
    </row>
    <row r="833" spans="1:27" ht="12.5">
      <c r="A833" s="14"/>
      <c r="B833" s="14"/>
      <c r="C833" s="14"/>
      <c r="D833" s="10"/>
      <c r="E833" s="164"/>
      <c r="F833" s="14"/>
      <c r="G833" s="10"/>
      <c r="H833" s="14"/>
      <c r="I833" s="14"/>
      <c r="J833" s="8"/>
      <c r="K833" s="48"/>
      <c r="L833" s="10"/>
      <c r="M833" s="14"/>
      <c r="N833" s="35"/>
      <c r="Q833" s="14"/>
      <c r="R833" s="14"/>
      <c r="S833" s="14"/>
      <c r="T833" s="14"/>
      <c r="U833" s="14"/>
      <c r="V833" s="14"/>
      <c r="W833" s="14"/>
      <c r="X833" s="14"/>
      <c r="Y833" s="14"/>
      <c r="Z833" s="14"/>
      <c r="AA833" s="14"/>
    </row>
    <row r="834" spans="1:27" ht="12.5">
      <c r="A834" s="14"/>
      <c r="B834" s="14"/>
      <c r="C834" s="14"/>
      <c r="D834" s="10"/>
      <c r="E834" s="164"/>
      <c r="F834" s="14"/>
      <c r="G834" s="10"/>
      <c r="H834" s="14"/>
      <c r="I834" s="14"/>
      <c r="J834" s="8"/>
      <c r="K834" s="48"/>
      <c r="L834" s="10"/>
      <c r="M834" s="14"/>
      <c r="N834" s="35"/>
      <c r="Q834" s="14"/>
      <c r="R834" s="14"/>
      <c r="S834" s="14"/>
      <c r="T834" s="14"/>
      <c r="U834" s="14"/>
      <c r="V834" s="14"/>
      <c r="W834" s="14"/>
      <c r="X834" s="14"/>
      <c r="Y834" s="14"/>
      <c r="Z834" s="14"/>
      <c r="AA834" s="14"/>
    </row>
    <row r="835" spans="1:27" ht="12.5">
      <c r="A835" s="14"/>
      <c r="B835" s="14"/>
      <c r="C835" s="14"/>
      <c r="D835" s="10"/>
      <c r="E835" s="164"/>
      <c r="F835" s="14"/>
      <c r="G835" s="10"/>
      <c r="H835" s="14"/>
      <c r="I835" s="14"/>
      <c r="J835" s="8"/>
      <c r="K835" s="48"/>
      <c r="L835" s="10"/>
      <c r="M835" s="14"/>
      <c r="N835" s="35"/>
      <c r="Q835" s="14"/>
      <c r="R835" s="14"/>
      <c r="S835" s="14"/>
      <c r="T835" s="14"/>
      <c r="U835" s="14"/>
      <c r="V835" s="14"/>
      <c r="W835" s="14"/>
      <c r="X835" s="14"/>
      <c r="Y835" s="14"/>
      <c r="Z835" s="14"/>
      <c r="AA835" s="14"/>
    </row>
    <row r="836" spans="1:27" ht="12.5">
      <c r="A836" s="14"/>
      <c r="B836" s="14"/>
      <c r="C836" s="14"/>
      <c r="D836" s="10"/>
      <c r="E836" s="164"/>
      <c r="F836" s="14"/>
      <c r="G836" s="10"/>
      <c r="H836" s="14"/>
      <c r="I836" s="14"/>
      <c r="J836" s="8"/>
      <c r="K836" s="48"/>
      <c r="L836" s="10"/>
      <c r="M836" s="14"/>
      <c r="N836" s="35"/>
      <c r="Q836" s="14"/>
      <c r="R836" s="14"/>
      <c r="S836" s="14"/>
      <c r="T836" s="14"/>
      <c r="U836" s="14"/>
      <c r="V836" s="14"/>
      <c r="W836" s="14"/>
      <c r="X836" s="14"/>
      <c r="Y836" s="14"/>
      <c r="Z836" s="14"/>
      <c r="AA836" s="14"/>
    </row>
    <row r="837" spans="1:27" ht="12.5">
      <c r="A837" s="14"/>
      <c r="B837" s="14"/>
      <c r="C837" s="14"/>
      <c r="D837" s="10"/>
      <c r="E837" s="164"/>
      <c r="F837" s="14"/>
      <c r="G837" s="10"/>
      <c r="H837" s="14"/>
      <c r="I837" s="14"/>
      <c r="J837" s="8"/>
      <c r="K837" s="48"/>
      <c r="L837" s="10"/>
      <c r="M837" s="14"/>
      <c r="N837" s="35"/>
      <c r="Q837" s="14"/>
      <c r="R837" s="14"/>
      <c r="S837" s="14"/>
      <c r="T837" s="14"/>
      <c r="U837" s="14"/>
      <c r="V837" s="14"/>
      <c r="W837" s="14"/>
      <c r="X837" s="14"/>
      <c r="Y837" s="14"/>
      <c r="Z837" s="14"/>
      <c r="AA837" s="14"/>
    </row>
    <row r="838" spans="1:27" ht="12.5">
      <c r="A838" s="14"/>
      <c r="B838" s="14"/>
      <c r="C838" s="14"/>
      <c r="D838" s="10"/>
      <c r="E838" s="164"/>
      <c r="F838" s="14"/>
      <c r="G838" s="10"/>
      <c r="H838" s="14"/>
      <c r="I838" s="14"/>
      <c r="J838" s="8"/>
      <c r="K838" s="48"/>
      <c r="L838" s="10"/>
      <c r="M838" s="14"/>
      <c r="N838" s="35"/>
      <c r="Q838" s="14"/>
      <c r="R838" s="14"/>
      <c r="S838" s="14"/>
      <c r="T838" s="14"/>
      <c r="U838" s="14"/>
      <c r="V838" s="14"/>
      <c r="W838" s="14"/>
      <c r="X838" s="14"/>
      <c r="Y838" s="14"/>
      <c r="Z838" s="14"/>
      <c r="AA838" s="14"/>
    </row>
    <row r="839" spans="1:27" ht="12.5">
      <c r="A839" s="14"/>
      <c r="B839" s="14"/>
      <c r="C839" s="14"/>
      <c r="D839" s="10"/>
      <c r="E839" s="164"/>
      <c r="F839" s="14"/>
      <c r="G839" s="10"/>
      <c r="H839" s="14"/>
      <c r="I839" s="14"/>
      <c r="J839" s="8"/>
      <c r="K839" s="48"/>
      <c r="L839" s="10"/>
      <c r="M839" s="14"/>
      <c r="N839" s="35"/>
      <c r="Q839" s="14"/>
      <c r="R839" s="14"/>
      <c r="S839" s="14"/>
      <c r="T839" s="14"/>
      <c r="U839" s="14"/>
      <c r="V839" s="14"/>
      <c r="W839" s="14"/>
      <c r="X839" s="14"/>
      <c r="Y839" s="14"/>
      <c r="Z839" s="14"/>
      <c r="AA839" s="14"/>
    </row>
    <row r="840" spans="1:27" ht="12.5">
      <c r="A840" s="14"/>
      <c r="B840" s="14"/>
      <c r="C840" s="14"/>
      <c r="D840" s="10"/>
      <c r="E840" s="164"/>
      <c r="F840" s="14"/>
      <c r="G840" s="10"/>
      <c r="H840" s="14"/>
      <c r="I840" s="14"/>
      <c r="J840" s="8"/>
      <c r="K840" s="48"/>
      <c r="L840" s="10"/>
      <c r="M840" s="14"/>
      <c r="N840" s="35"/>
      <c r="Q840" s="14"/>
      <c r="R840" s="14"/>
      <c r="S840" s="14"/>
      <c r="T840" s="14"/>
      <c r="U840" s="14"/>
      <c r="V840" s="14"/>
      <c r="W840" s="14"/>
      <c r="X840" s="14"/>
      <c r="Y840" s="14"/>
      <c r="Z840" s="14"/>
      <c r="AA840" s="14"/>
    </row>
    <row r="841" spans="1:27" ht="12.5">
      <c r="A841" s="14"/>
      <c r="B841" s="14"/>
      <c r="C841" s="14"/>
      <c r="D841" s="10"/>
      <c r="E841" s="164"/>
      <c r="F841" s="14"/>
      <c r="G841" s="10"/>
      <c r="H841" s="14"/>
      <c r="I841" s="14"/>
      <c r="J841" s="8"/>
      <c r="K841" s="48"/>
      <c r="L841" s="10"/>
      <c r="M841" s="14"/>
      <c r="N841" s="35"/>
      <c r="Q841" s="14"/>
      <c r="R841" s="14"/>
      <c r="S841" s="14"/>
      <c r="T841" s="14"/>
      <c r="U841" s="14"/>
      <c r="V841" s="14"/>
      <c r="W841" s="14"/>
      <c r="X841" s="14"/>
      <c r="Y841" s="14"/>
      <c r="Z841" s="14"/>
      <c r="AA841" s="14"/>
    </row>
    <row r="842" spans="1:27" ht="12.5">
      <c r="A842" s="14"/>
      <c r="B842" s="14"/>
      <c r="C842" s="14"/>
      <c r="D842" s="10"/>
      <c r="E842" s="164"/>
      <c r="F842" s="14"/>
      <c r="G842" s="10"/>
      <c r="H842" s="14"/>
      <c r="I842" s="14"/>
      <c r="J842" s="8"/>
      <c r="K842" s="48"/>
      <c r="L842" s="10"/>
      <c r="M842" s="14"/>
      <c r="N842" s="35"/>
      <c r="Q842" s="14"/>
      <c r="R842" s="14"/>
      <c r="S842" s="14"/>
      <c r="T842" s="14"/>
      <c r="U842" s="14"/>
      <c r="V842" s="14"/>
      <c r="W842" s="14"/>
      <c r="X842" s="14"/>
      <c r="Y842" s="14"/>
      <c r="Z842" s="14"/>
      <c r="AA842" s="14"/>
    </row>
    <row r="843" spans="1:27" ht="12.5">
      <c r="A843" s="14"/>
      <c r="B843" s="14"/>
      <c r="C843" s="14"/>
      <c r="D843" s="10"/>
      <c r="E843" s="164"/>
      <c r="F843" s="14"/>
      <c r="G843" s="10"/>
      <c r="H843" s="14"/>
      <c r="I843" s="14"/>
      <c r="J843" s="8"/>
      <c r="K843" s="48"/>
      <c r="L843" s="10"/>
      <c r="M843" s="14"/>
      <c r="N843" s="35"/>
      <c r="Q843" s="14"/>
      <c r="R843" s="14"/>
      <c r="S843" s="14"/>
      <c r="T843" s="14"/>
      <c r="U843" s="14"/>
      <c r="V843" s="14"/>
      <c r="W843" s="14"/>
      <c r="X843" s="14"/>
      <c r="Y843" s="14"/>
      <c r="Z843" s="14"/>
      <c r="AA843" s="14"/>
    </row>
    <row r="844" spans="1:27" ht="12.5">
      <c r="A844" s="14"/>
      <c r="B844" s="14"/>
      <c r="C844" s="14"/>
      <c r="D844" s="10"/>
      <c r="E844" s="164"/>
      <c r="F844" s="14"/>
      <c r="G844" s="10"/>
      <c r="H844" s="14"/>
      <c r="I844" s="14"/>
      <c r="J844" s="8"/>
      <c r="K844" s="48"/>
      <c r="L844" s="10"/>
      <c r="M844" s="14"/>
      <c r="N844" s="35"/>
      <c r="Q844" s="14"/>
      <c r="R844" s="14"/>
      <c r="S844" s="14"/>
      <c r="T844" s="14"/>
      <c r="U844" s="14"/>
      <c r="V844" s="14"/>
      <c r="W844" s="14"/>
      <c r="X844" s="14"/>
      <c r="Y844" s="14"/>
      <c r="Z844" s="14"/>
      <c r="AA844" s="14"/>
    </row>
    <row r="845" spans="1:27" ht="12.5">
      <c r="A845" s="14"/>
      <c r="B845" s="14"/>
      <c r="C845" s="14"/>
      <c r="D845" s="10"/>
      <c r="E845" s="164"/>
      <c r="F845" s="14"/>
      <c r="G845" s="10"/>
      <c r="H845" s="14"/>
      <c r="I845" s="14"/>
      <c r="J845" s="8"/>
      <c r="K845" s="48"/>
      <c r="L845" s="10"/>
      <c r="M845" s="14"/>
      <c r="N845" s="35"/>
      <c r="Q845" s="14"/>
      <c r="R845" s="14"/>
      <c r="S845" s="14"/>
      <c r="T845" s="14"/>
      <c r="U845" s="14"/>
      <c r="V845" s="14"/>
      <c r="W845" s="14"/>
      <c r="X845" s="14"/>
      <c r="Y845" s="14"/>
      <c r="Z845" s="14"/>
      <c r="AA845" s="14"/>
    </row>
    <row r="846" spans="1:27" ht="12.5">
      <c r="A846" s="14"/>
      <c r="B846" s="14"/>
      <c r="C846" s="14"/>
      <c r="D846" s="10"/>
      <c r="E846" s="164"/>
      <c r="F846" s="14"/>
      <c r="G846" s="10"/>
      <c r="H846" s="14"/>
      <c r="I846" s="14"/>
      <c r="J846" s="8"/>
      <c r="K846" s="48"/>
      <c r="L846" s="10"/>
      <c r="M846" s="14"/>
      <c r="N846" s="35"/>
      <c r="Q846" s="14"/>
      <c r="R846" s="14"/>
      <c r="S846" s="14"/>
      <c r="T846" s="14"/>
      <c r="U846" s="14"/>
      <c r="V846" s="14"/>
      <c r="W846" s="14"/>
      <c r="X846" s="14"/>
      <c r="Y846" s="14"/>
      <c r="Z846" s="14"/>
      <c r="AA846" s="14"/>
    </row>
    <row r="847" spans="1:27" ht="12.5">
      <c r="A847" s="14"/>
      <c r="B847" s="14"/>
      <c r="C847" s="14"/>
      <c r="D847" s="10"/>
      <c r="E847" s="164"/>
      <c r="F847" s="14"/>
      <c r="G847" s="10"/>
      <c r="H847" s="14"/>
      <c r="I847" s="14"/>
      <c r="J847" s="8"/>
      <c r="K847" s="48"/>
      <c r="L847" s="10"/>
      <c r="M847" s="14"/>
      <c r="N847" s="35"/>
      <c r="Q847" s="14"/>
      <c r="R847" s="14"/>
      <c r="S847" s="14"/>
      <c r="T847" s="14"/>
      <c r="U847" s="14"/>
      <c r="V847" s="14"/>
      <c r="W847" s="14"/>
      <c r="X847" s="14"/>
      <c r="Y847" s="14"/>
      <c r="Z847" s="14"/>
      <c r="AA847" s="14"/>
    </row>
    <row r="848" spans="1:27" ht="12.5">
      <c r="A848" s="14"/>
      <c r="B848" s="14"/>
      <c r="C848" s="14"/>
      <c r="D848" s="10"/>
      <c r="E848" s="164"/>
      <c r="F848" s="14"/>
      <c r="G848" s="10"/>
      <c r="H848" s="14"/>
      <c r="I848" s="14"/>
      <c r="J848" s="8"/>
      <c r="K848" s="48"/>
      <c r="L848" s="10"/>
      <c r="M848" s="14"/>
      <c r="N848" s="35"/>
      <c r="Q848" s="14"/>
      <c r="R848" s="14"/>
      <c r="S848" s="14"/>
      <c r="T848" s="14"/>
      <c r="U848" s="14"/>
      <c r="V848" s="14"/>
      <c r="W848" s="14"/>
      <c r="X848" s="14"/>
      <c r="Y848" s="14"/>
      <c r="Z848" s="14"/>
      <c r="AA848" s="14"/>
    </row>
    <row r="849" spans="1:27" ht="12.5">
      <c r="A849" s="14"/>
      <c r="B849" s="14"/>
      <c r="C849" s="14"/>
      <c r="D849" s="10"/>
      <c r="E849" s="164"/>
      <c r="F849" s="14"/>
      <c r="G849" s="10"/>
      <c r="H849" s="14"/>
      <c r="I849" s="14"/>
      <c r="J849" s="8"/>
      <c r="K849" s="48"/>
      <c r="L849" s="10"/>
      <c r="M849" s="14"/>
      <c r="N849" s="35"/>
      <c r="Q849" s="14"/>
      <c r="R849" s="14"/>
      <c r="S849" s="14"/>
      <c r="T849" s="14"/>
      <c r="U849" s="14"/>
      <c r="V849" s="14"/>
      <c r="W849" s="14"/>
      <c r="X849" s="14"/>
      <c r="Y849" s="14"/>
      <c r="Z849" s="14"/>
      <c r="AA849" s="14"/>
    </row>
    <row r="850" spans="1:27" ht="12.5">
      <c r="A850" s="14"/>
      <c r="B850" s="14"/>
      <c r="C850" s="14"/>
      <c r="D850" s="10"/>
      <c r="E850" s="164"/>
      <c r="F850" s="14"/>
      <c r="G850" s="10"/>
      <c r="H850" s="14"/>
      <c r="I850" s="14"/>
      <c r="J850" s="8"/>
      <c r="K850" s="48"/>
      <c r="L850" s="10"/>
      <c r="M850" s="14"/>
      <c r="N850" s="35"/>
      <c r="Q850" s="14"/>
      <c r="R850" s="14"/>
      <c r="S850" s="14"/>
      <c r="T850" s="14"/>
      <c r="U850" s="14"/>
      <c r="V850" s="14"/>
      <c r="W850" s="14"/>
      <c r="X850" s="14"/>
      <c r="Y850" s="14"/>
      <c r="Z850" s="14"/>
      <c r="AA850" s="14"/>
    </row>
    <row r="851" spans="1:27" ht="12.5">
      <c r="A851" s="14"/>
      <c r="B851" s="14"/>
      <c r="C851" s="14"/>
      <c r="D851" s="10"/>
      <c r="E851" s="164"/>
      <c r="F851" s="14"/>
      <c r="G851" s="10"/>
      <c r="H851" s="14"/>
      <c r="I851" s="14"/>
      <c r="J851" s="8"/>
      <c r="K851" s="48"/>
      <c r="L851" s="10"/>
      <c r="M851" s="14"/>
      <c r="N851" s="35"/>
      <c r="Q851" s="14"/>
      <c r="R851" s="14"/>
      <c r="S851" s="14"/>
      <c r="T851" s="14"/>
      <c r="U851" s="14"/>
      <c r="V851" s="14"/>
      <c r="W851" s="14"/>
      <c r="X851" s="14"/>
      <c r="Y851" s="14"/>
      <c r="Z851" s="14"/>
      <c r="AA851" s="14"/>
    </row>
    <row r="852" spans="1:27" ht="12.5">
      <c r="A852" s="14"/>
      <c r="B852" s="14"/>
      <c r="C852" s="14"/>
      <c r="D852" s="10"/>
      <c r="E852" s="164"/>
      <c r="F852" s="14"/>
      <c r="G852" s="10"/>
      <c r="H852" s="14"/>
      <c r="I852" s="14"/>
      <c r="J852" s="8"/>
      <c r="K852" s="48"/>
      <c r="L852" s="10"/>
      <c r="M852" s="14"/>
      <c r="N852" s="35"/>
      <c r="Q852" s="14"/>
      <c r="R852" s="14"/>
      <c r="S852" s="14"/>
      <c r="T852" s="14"/>
      <c r="U852" s="14"/>
      <c r="V852" s="14"/>
      <c r="W852" s="14"/>
      <c r="X852" s="14"/>
      <c r="Y852" s="14"/>
      <c r="Z852" s="14"/>
      <c r="AA852" s="14"/>
    </row>
    <row r="853" spans="1:27" ht="12.5">
      <c r="A853" s="14"/>
      <c r="B853" s="14"/>
      <c r="C853" s="14"/>
      <c r="D853" s="10"/>
      <c r="E853" s="164"/>
      <c r="F853" s="14"/>
      <c r="G853" s="10"/>
      <c r="H853" s="14"/>
      <c r="I853" s="14"/>
      <c r="J853" s="8"/>
      <c r="K853" s="48"/>
      <c r="L853" s="10"/>
      <c r="M853" s="14"/>
      <c r="N853" s="35"/>
      <c r="Q853" s="14"/>
      <c r="R853" s="14"/>
      <c r="S853" s="14"/>
      <c r="T853" s="14"/>
      <c r="U853" s="14"/>
      <c r="V853" s="14"/>
      <c r="W853" s="14"/>
      <c r="X853" s="14"/>
      <c r="Y853" s="14"/>
      <c r="Z853" s="14"/>
      <c r="AA853" s="14"/>
    </row>
    <row r="854" spans="1:27" ht="12.5">
      <c r="A854" s="14"/>
      <c r="B854" s="14"/>
      <c r="C854" s="14"/>
      <c r="D854" s="10"/>
      <c r="E854" s="164"/>
      <c r="F854" s="14"/>
      <c r="G854" s="10"/>
      <c r="H854" s="14"/>
      <c r="I854" s="14"/>
      <c r="J854" s="8"/>
      <c r="K854" s="48"/>
      <c r="L854" s="10"/>
      <c r="M854" s="14"/>
      <c r="N854" s="35"/>
      <c r="Q854" s="14"/>
      <c r="R854" s="14"/>
      <c r="S854" s="14"/>
      <c r="T854" s="14"/>
      <c r="U854" s="14"/>
      <c r="V854" s="14"/>
      <c r="W854" s="14"/>
      <c r="X854" s="14"/>
      <c r="Y854" s="14"/>
      <c r="Z854" s="14"/>
      <c r="AA854" s="14"/>
    </row>
    <row r="855" spans="1:27" ht="12.5">
      <c r="A855" s="14"/>
      <c r="B855" s="14"/>
      <c r="C855" s="14"/>
      <c r="D855" s="10"/>
      <c r="E855" s="164"/>
      <c r="F855" s="14"/>
      <c r="G855" s="10"/>
      <c r="H855" s="14"/>
      <c r="I855" s="14"/>
      <c r="J855" s="8"/>
      <c r="K855" s="48"/>
      <c r="L855" s="10"/>
      <c r="M855" s="14"/>
      <c r="N855" s="35"/>
      <c r="Q855" s="14"/>
      <c r="R855" s="14"/>
      <c r="S855" s="14"/>
      <c r="T855" s="14"/>
      <c r="U855" s="14"/>
      <c r="V855" s="14"/>
      <c r="W855" s="14"/>
      <c r="X855" s="14"/>
      <c r="Y855" s="14"/>
      <c r="Z855" s="14"/>
      <c r="AA855" s="14"/>
    </row>
    <row r="856" spans="1:27" ht="12.5">
      <c r="A856" s="14"/>
      <c r="B856" s="14"/>
      <c r="C856" s="14"/>
      <c r="D856" s="10"/>
      <c r="E856" s="164"/>
      <c r="F856" s="14"/>
      <c r="G856" s="10"/>
      <c r="H856" s="14"/>
      <c r="I856" s="14"/>
      <c r="J856" s="8"/>
      <c r="K856" s="48"/>
      <c r="L856" s="10"/>
      <c r="M856" s="14"/>
      <c r="N856" s="35"/>
      <c r="Q856" s="14"/>
      <c r="R856" s="14"/>
      <c r="S856" s="14"/>
      <c r="T856" s="14"/>
      <c r="U856" s="14"/>
      <c r="V856" s="14"/>
      <c r="W856" s="14"/>
      <c r="X856" s="14"/>
      <c r="Y856" s="14"/>
      <c r="Z856" s="14"/>
      <c r="AA856" s="14"/>
    </row>
    <row r="857" spans="1:27" ht="12.5">
      <c r="A857" s="14"/>
      <c r="B857" s="14"/>
      <c r="C857" s="14"/>
      <c r="D857" s="10"/>
      <c r="E857" s="164"/>
      <c r="F857" s="14"/>
      <c r="G857" s="10"/>
      <c r="H857" s="14"/>
      <c r="I857" s="14"/>
      <c r="J857" s="8"/>
      <c r="K857" s="48"/>
      <c r="L857" s="10"/>
      <c r="M857" s="14"/>
      <c r="N857" s="35"/>
      <c r="Q857" s="14"/>
      <c r="R857" s="14"/>
      <c r="S857" s="14"/>
      <c r="T857" s="14"/>
      <c r="U857" s="14"/>
      <c r="V857" s="14"/>
      <c r="W857" s="14"/>
      <c r="X857" s="14"/>
      <c r="Y857" s="14"/>
      <c r="Z857" s="14"/>
      <c r="AA857" s="14"/>
    </row>
    <row r="858" spans="1:27" ht="12.5">
      <c r="A858" s="14"/>
      <c r="B858" s="14"/>
      <c r="C858" s="14"/>
      <c r="D858" s="10"/>
      <c r="E858" s="164"/>
      <c r="F858" s="14"/>
      <c r="G858" s="10"/>
      <c r="H858" s="14"/>
      <c r="I858" s="14"/>
      <c r="J858" s="8"/>
      <c r="K858" s="48"/>
      <c r="L858" s="10"/>
      <c r="M858" s="14"/>
      <c r="N858" s="35"/>
      <c r="Q858" s="14"/>
      <c r="R858" s="14"/>
      <c r="S858" s="14"/>
      <c r="T858" s="14"/>
      <c r="U858" s="14"/>
      <c r="V858" s="14"/>
      <c r="W858" s="14"/>
      <c r="X858" s="14"/>
      <c r="Y858" s="14"/>
      <c r="Z858" s="14"/>
      <c r="AA858" s="14"/>
    </row>
    <row r="859" spans="1:27" ht="12.5">
      <c r="A859" s="14"/>
      <c r="B859" s="14"/>
      <c r="C859" s="14"/>
      <c r="D859" s="10"/>
      <c r="E859" s="164"/>
      <c r="F859" s="14"/>
      <c r="G859" s="10"/>
      <c r="H859" s="14"/>
      <c r="I859" s="14"/>
      <c r="J859" s="8"/>
      <c r="K859" s="48"/>
      <c r="L859" s="10"/>
      <c r="M859" s="14"/>
      <c r="N859" s="35"/>
      <c r="Q859" s="14"/>
      <c r="R859" s="14"/>
      <c r="S859" s="14"/>
      <c r="T859" s="14"/>
      <c r="U859" s="14"/>
      <c r="V859" s="14"/>
      <c r="W859" s="14"/>
      <c r="X859" s="14"/>
      <c r="Y859" s="14"/>
      <c r="Z859" s="14"/>
      <c r="AA859" s="14"/>
    </row>
    <row r="860" spans="1:27" ht="12.5">
      <c r="A860" s="14"/>
      <c r="B860" s="14"/>
      <c r="C860" s="14"/>
      <c r="D860" s="10"/>
      <c r="E860" s="164"/>
      <c r="F860" s="14"/>
      <c r="G860" s="10"/>
      <c r="H860" s="14"/>
      <c r="I860" s="14"/>
      <c r="J860" s="8"/>
      <c r="K860" s="48"/>
      <c r="L860" s="10"/>
      <c r="M860" s="14"/>
      <c r="N860" s="35"/>
      <c r="Q860" s="14"/>
      <c r="R860" s="14"/>
      <c r="S860" s="14"/>
      <c r="T860" s="14"/>
      <c r="U860" s="14"/>
      <c r="V860" s="14"/>
      <c r="W860" s="14"/>
      <c r="X860" s="14"/>
      <c r="Y860" s="14"/>
      <c r="Z860" s="14"/>
      <c r="AA860" s="14"/>
    </row>
    <row r="861" spans="1:27" ht="12.5">
      <c r="A861" s="14"/>
      <c r="B861" s="14"/>
      <c r="C861" s="14"/>
      <c r="D861" s="10"/>
      <c r="E861" s="164"/>
      <c r="F861" s="14"/>
      <c r="G861" s="10"/>
      <c r="H861" s="14"/>
      <c r="I861" s="14"/>
      <c r="J861" s="8"/>
      <c r="K861" s="48"/>
      <c r="L861" s="10"/>
      <c r="M861" s="14"/>
      <c r="N861" s="35"/>
      <c r="Q861" s="14"/>
      <c r="R861" s="14"/>
      <c r="S861" s="14"/>
      <c r="T861" s="14"/>
      <c r="U861" s="14"/>
      <c r="V861" s="14"/>
      <c r="W861" s="14"/>
      <c r="X861" s="14"/>
      <c r="Y861" s="14"/>
      <c r="Z861" s="14"/>
      <c r="AA861" s="14"/>
    </row>
    <row r="862" spans="1:27" ht="12.5">
      <c r="A862" s="14"/>
      <c r="B862" s="14"/>
      <c r="C862" s="14"/>
      <c r="D862" s="10"/>
      <c r="E862" s="164"/>
      <c r="F862" s="14"/>
      <c r="G862" s="10"/>
      <c r="H862" s="14"/>
      <c r="I862" s="14"/>
      <c r="J862" s="8"/>
      <c r="K862" s="48"/>
      <c r="L862" s="10"/>
      <c r="M862" s="14"/>
      <c r="N862" s="35"/>
      <c r="Q862" s="14"/>
      <c r="R862" s="14"/>
      <c r="S862" s="14"/>
      <c r="T862" s="14"/>
      <c r="U862" s="14"/>
      <c r="V862" s="14"/>
      <c r="W862" s="14"/>
      <c r="X862" s="14"/>
      <c r="Y862" s="14"/>
      <c r="Z862" s="14"/>
      <c r="AA862" s="14"/>
    </row>
    <row r="863" spans="1:27" ht="12.5">
      <c r="A863" s="14"/>
      <c r="B863" s="14"/>
      <c r="C863" s="14"/>
      <c r="D863" s="10"/>
      <c r="E863" s="164"/>
      <c r="F863" s="14"/>
      <c r="G863" s="10"/>
      <c r="H863" s="14"/>
      <c r="I863" s="14"/>
      <c r="J863" s="8"/>
      <c r="K863" s="48"/>
      <c r="L863" s="10"/>
      <c r="M863" s="14"/>
      <c r="N863" s="35"/>
      <c r="Q863" s="14"/>
      <c r="R863" s="14"/>
      <c r="S863" s="14"/>
      <c r="T863" s="14"/>
      <c r="U863" s="14"/>
      <c r="V863" s="14"/>
      <c r="W863" s="14"/>
      <c r="X863" s="14"/>
      <c r="Y863" s="14"/>
      <c r="Z863" s="14"/>
      <c r="AA863" s="14"/>
    </row>
    <row r="864" spans="1:27" ht="12.5">
      <c r="A864" s="14"/>
      <c r="B864" s="14"/>
      <c r="C864" s="14"/>
      <c r="D864" s="10"/>
      <c r="E864" s="164"/>
      <c r="F864" s="14"/>
      <c r="G864" s="10"/>
      <c r="H864" s="14"/>
      <c r="I864" s="14"/>
      <c r="J864" s="8"/>
      <c r="K864" s="48"/>
      <c r="L864" s="10"/>
      <c r="M864" s="14"/>
      <c r="N864" s="35"/>
      <c r="Q864" s="14"/>
      <c r="R864" s="14"/>
      <c r="S864" s="14"/>
      <c r="T864" s="14"/>
      <c r="U864" s="14"/>
      <c r="V864" s="14"/>
      <c r="W864" s="14"/>
      <c r="X864" s="14"/>
      <c r="Y864" s="14"/>
      <c r="Z864" s="14"/>
      <c r="AA864" s="14"/>
    </row>
    <row r="865" spans="1:27" ht="12.5">
      <c r="A865" s="14"/>
      <c r="B865" s="14"/>
      <c r="C865" s="14"/>
      <c r="D865" s="10"/>
      <c r="E865" s="164"/>
      <c r="F865" s="14"/>
      <c r="G865" s="10"/>
      <c r="H865" s="14"/>
      <c r="I865" s="14"/>
      <c r="J865" s="8"/>
      <c r="K865" s="48"/>
      <c r="L865" s="10"/>
      <c r="M865" s="14"/>
      <c r="N865" s="35"/>
      <c r="Q865" s="14"/>
      <c r="R865" s="14"/>
      <c r="S865" s="14"/>
      <c r="T865" s="14"/>
      <c r="U865" s="14"/>
      <c r="V865" s="14"/>
      <c r="W865" s="14"/>
      <c r="X865" s="14"/>
      <c r="Y865" s="14"/>
      <c r="Z865" s="14"/>
      <c r="AA865" s="14"/>
    </row>
    <row r="866" spans="1:27" ht="12.5">
      <c r="A866" s="14"/>
      <c r="B866" s="14"/>
      <c r="C866" s="14"/>
      <c r="D866" s="10"/>
      <c r="E866" s="164"/>
      <c r="F866" s="14"/>
      <c r="G866" s="10"/>
      <c r="H866" s="14"/>
      <c r="I866" s="14"/>
      <c r="J866" s="8"/>
      <c r="K866" s="48"/>
      <c r="L866" s="10"/>
      <c r="M866" s="14"/>
      <c r="N866" s="35"/>
      <c r="Q866" s="14"/>
      <c r="R866" s="14"/>
      <c r="S866" s="14"/>
      <c r="T866" s="14"/>
      <c r="U866" s="14"/>
      <c r="V866" s="14"/>
      <c r="W866" s="14"/>
      <c r="X866" s="14"/>
      <c r="Y866" s="14"/>
      <c r="Z866" s="14"/>
      <c r="AA866" s="14"/>
    </row>
    <row r="867" spans="1:27" ht="12.5">
      <c r="A867" s="14"/>
      <c r="B867" s="14"/>
      <c r="C867" s="14"/>
      <c r="D867" s="10"/>
      <c r="E867" s="164"/>
      <c r="F867" s="14"/>
      <c r="G867" s="10"/>
      <c r="H867" s="14"/>
      <c r="I867" s="14"/>
      <c r="J867" s="8"/>
      <c r="K867" s="48"/>
      <c r="L867" s="10"/>
      <c r="M867" s="14"/>
      <c r="N867" s="35"/>
      <c r="Q867" s="14"/>
      <c r="R867" s="14"/>
      <c r="S867" s="14"/>
      <c r="T867" s="14"/>
      <c r="U867" s="14"/>
      <c r="V867" s="14"/>
      <c r="W867" s="14"/>
      <c r="X867" s="14"/>
      <c r="Y867" s="14"/>
      <c r="Z867" s="14"/>
      <c r="AA867" s="14"/>
    </row>
    <row r="868" spans="1:27" ht="12.5">
      <c r="A868" s="14"/>
      <c r="B868" s="14"/>
      <c r="C868" s="14"/>
      <c r="D868" s="10"/>
      <c r="E868" s="164"/>
      <c r="F868" s="14"/>
      <c r="G868" s="10"/>
      <c r="H868" s="14"/>
      <c r="I868" s="14"/>
      <c r="J868" s="8"/>
      <c r="K868" s="48"/>
      <c r="L868" s="10"/>
      <c r="M868" s="14"/>
      <c r="N868" s="35"/>
      <c r="Q868" s="14"/>
      <c r="R868" s="14"/>
      <c r="S868" s="14"/>
      <c r="T868" s="14"/>
      <c r="U868" s="14"/>
      <c r="V868" s="14"/>
      <c r="W868" s="14"/>
      <c r="X868" s="14"/>
      <c r="Y868" s="14"/>
      <c r="Z868" s="14"/>
      <c r="AA868" s="14"/>
    </row>
    <row r="869" spans="1:27" ht="12.5">
      <c r="A869" s="14"/>
      <c r="B869" s="14"/>
      <c r="C869" s="14"/>
      <c r="D869" s="10"/>
      <c r="E869" s="164"/>
      <c r="F869" s="14"/>
      <c r="G869" s="10"/>
      <c r="H869" s="14"/>
      <c r="I869" s="14"/>
      <c r="J869" s="8"/>
      <c r="K869" s="48"/>
      <c r="L869" s="10"/>
      <c r="M869" s="14"/>
      <c r="N869" s="35"/>
      <c r="Q869" s="14"/>
      <c r="R869" s="14"/>
      <c r="S869" s="14"/>
      <c r="T869" s="14"/>
      <c r="U869" s="14"/>
      <c r="V869" s="14"/>
      <c r="W869" s="14"/>
      <c r="X869" s="14"/>
      <c r="Y869" s="14"/>
      <c r="Z869" s="14"/>
      <c r="AA869" s="14"/>
    </row>
    <row r="870" spans="1:27" ht="12.5">
      <c r="A870" s="14"/>
      <c r="B870" s="14"/>
      <c r="C870" s="14"/>
      <c r="D870" s="10"/>
      <c r="E870" s="164"/>
      <c r="F870" s="14"/>
      <c r="G870" s="10"/>
      <c r="H870" s="14"/>
      <c r="I870" s="14"/>
      <c r="J870" s="8"/>
      <c r="K870" s="48"/>
      <c r="L870" s="10"/>
      <c r="M870" s="14"/>
      <c r="N870" s="35"/>
      <c r="Q870" s="14"/>
      <c r="R870" s="14"/>
      <c r="S870" s="14"/>
      <c r="T870" s="14"/>
      <c r="U870" s="14"/>
      <c r="V870" s="14"/>
      <c r="W870" s="14"/>
      <c r="X870" s="14"/>
      <c r="Y870" s="14"/>
      <c r="Z870" s="14"/>
      <c r="AA870" s="14"/>
    </row>
    <row r="871" spans="1:27" ht="12.5">
      <c r="A871" s="14"/>
      <c r="B871" s="14"/>
      <c r="C871" s="14"/>
      <c r="D871" s="10"/>
      <c r="E871" s="164"/>
      <c r="F871" s="14"/>
      <c r="G871" s="10"/>
      <c r="H871" s="14"/>
      <c r="I871" s="14"/>
      <c r="J871" s="8"/>
      <c r="K871" s="48"/>
      <c r="L871" s="10"/>
      <c r="M871" s="14"/>
      <c r="N871" s="35"/>
      <c r="Q871" s="14"/>
      <c r="R871" s="14"/>
      <c r="S871" s="14"/>
      <c r="T871" s="14"/>
      <c r="U871" s="14"/>
      <c r="V871" s="14"/>
      <c r="W871" s="14"/>
      <c r="X871" s="14"/>
      <c r="Y871" s="14"/>
      <c r="Z871" s="14"/>
      <c r="AA871" s="14"/>
    </row>
    <row r="872" spans="1:27" ht="12.5">
      <c r="A872" s="14"/>
      <c r="B872" s="14"/>
      <c r="C872" s="14"/>
      <c r="D872" s="10"/>
      <c r="E872" s="164"/>
      <c r="F872" s="14"/>
      <c r="G872" s="10"/>
      <c r="H872" s="14"/>
      <c r="I872" s="14"/>
      <c r="J872" s="8"/>
      <c r="K872" s="48"/>
      <c r="L872" s="10"/>
      <c r="M872" s="14"/>
      <c r="N872" s="35"/>
      <c r="Q872" s="14"/>
      <c r="R872" s="14"/>
      <c r="S872" s="14"/>
      <c r="T872" s="14"/>
      <c r="U872" s="14"/>
      <c r="V872" s="14"/>
      <c r="W872" s="14"/>
      <c r="X872" s="14"/>
      <c r="Y872" s="14"/>
      <c r="Z872" s="14"/>
      <c r="AA872" s="14"/>
    </row>
    <row r="873" spans="1:27" ht="12.5">
      <c r="A873" s="14"/>
      <c r="B873" s="14"/>
      <c r="C873" s="14"/>
      <c r="D873" s="10"/>
      <c r="E873" s="164"/>
      <c r="F873" s="14"/>
      <c r="G873" s="10"/>
      <c r="H873" s="14"/>
      <c r="I873" s="14"/>
      <c r="J873" s="8"/>
      <c r="K873" s="48"/>
      <c r="L873" s="10"/>
      <c r="M873" s="14"/>
      <c r="N873" s="35"/>
      <c r="Q873" s="14"/>
      <c r="R873" s="14"/>
      <c r="S873" s="14"/>
      <c r="T873" s="14"/>
      <c r="U873" s="14"/>
      <c r="V873" s="14"/>
      <c r="W873" s="14"/>
      <c r="X873" s="14"/>
      <c r="Y873" s="14"/>
      <c r="Z873" s="14"/>
      <c r="AA873" s="14"/>
    </row>
    <row r="874" spans="1:27" ht="12.5">
      <c r="A874" s="14"/>
      <c r="B874" s="14"/>
      <c r="C874" s="14"/>
      <c r="D874" s="10"/>
      <c r="E874" s="164"/>
      <c r="F874" s="14"/>
      <c r="G874" s="10"/>
      <c r="H874" s="14"/>
      <c r="I874" s="14"/>
      <c r="J874" s="8"/>
      <c r="K874" s="48"/>
      <c r="L874" s="10"/>
      <c r="M874" s="14"/>
      <c r="N874" s="35"/>
      <c r="Q874" s="14"/>
      <c r="R874" s="14"/>
      <c r="S874" s="14"/>
      <c r="T874" s="14"/>
      <c r="U874" s="14"/>
      <c r="V874" s="14"/>
      <c r="W874" s="14"/>
      <c r="X874" s="14"/>
      <c r="Y874" s="14"/>
      <c r="Z874" s="14"/>
      <c r="AA874" s="14"/>
    </row>
    <row r="875" spans="1:27" ht="12.5">
      <c r="A875" s="14"/>
      <c r="B875" s="14"/>
      <c r="C875" s="14"/>
      <c r="D875" s="10"/>
      <c r="E875" s="164"/>
      <c r="F875" s="14"/>
      <c r="G875" s="10"/>
      <c r="H875" s="14"/>
      <c r="I875" s="14"/>
      <c r="J875" s="8"/>
      <c r="K875" s="48"/>
      <c r="L875" s="10"/>
      <c r="M875" s="14"/>
      <c r="N875" s="35"/>
      <c r="Q875" s="14"/>
      <c r="R875" s="14"/>
      <c r="S875" s="14"/>
      <c r="T875" s="14"/>
      <c r="U875" s="14"/>
      <c r="V875" s="14"/>
      <c r="W875" s="14"/>
      <c r="X875" s="14"/>
      <c r="Y875" s="14"/>
      <c r="Z875" s="14"/>
      <c r="AA875" s="14"/>
    </row>
    <row r="876" spans="1:27" ht="12.5">
      <c r="A876" s="14"/>
      <c r="B876" s="14"/>
      <c r="C876" s="14"/>
      <c r="D876" s="10"/>
      <c r="E876" s="164"/>
      <c r="F876" s="14"/>
      <c r="G876" s="10"/>
      <c r="H876" s="14"/>
      <c r="I876" s="14"/>
      <c r="J876" s="8"/>
      <c r="K876" s="48"/>
      <c r="L876" s="10"/>
      <c r="M876" s="14"/>
      <c r="N876" s="35"/>
      <c r="Q876" s="14"/>
      <c r="R876" s="14"/>
      <c r="S876" s="14"/>
      <c r="T876" s="14"/>
      <c r="U876" s="14"/>
      <c r="V876" s="14"/>
      <c r="W876" s="14"/>
      <c r="X876" s="14"/>
      <c r="Y876" s="14"/>
      <c r="Z876" s="14"/>
      <c r="AA876" s="14"/>
    </row>
    <row r="877" spans="1:27" ht="12.5">
      <c r="A877" s="14"/>
      <c r="B877" s="14"/>
      <c r="C877" s="14"/>
      <c r="D877" s="10"/>
      <c r="E877" s="164"/>
      <c r="F877" s="14"/>
      <c r="G877" s="10"/>
      <c r="H877" s="14"/>
      <c r="I877" s="14"/>
      <c r="J877" s="8"/>
      <c r="K877" s="48"/>
      <c r="L877" s="10"/>
      <c r="M877" s="14"/>
      <c r="N877" s="35"/>
      <c r="Q877" s="14"/>
      <c r="R877" s="14"/>
      <c r="S877" s="14"/>
      <c r="T877" s="14"/>
      <c r="U877" s="14"/>
      <c r="V877" s="14"/>
      <c r="W877" s="14"/>
      <c r="X877" s="14"/>
      <c r="Y877" s="14"/>
      <c r="Z877" s="14"/>
      <c r="AA877" s="14"/>
    </row>
    <row r="878" spans="1:27" ht="12.5">
      <c r="A878" s="14"/>
      <c r="B878" s="14"/>
      <c r="C878" s="14"/>
      <c r="D878" s="10"/>
      <c r="E878" s="164"/>
      <c r="F878" s="14"/>
      <c r="G878" s="10"/>
      <c r="H878" s="14"/>
      <c r="I878" s="14"/>
      <c r="J878" s="8"/>
      <c r="K878" s="48"/>
      <c r="L878" s="10"/>
      <c r="M878" s="14"/>
      <c r="N878" s="35"/>
      <c r="Q878" s="14"/>
      <c r="R878" s="14"/>
      <c r="S878" s="14"/>
      <c r="T878" s="14"/>
      <c r="U878" s="14"/>
      <c r="V878" s="14"/>
      <c r="W878" s="14"/>
      <c r="X878" s="14"/>
      <c r="Y878" s="14"/>
      <c r="Z878" s="14"/>
      <c r="AA878" s="14"/>
    </row>
    <row r="879" spans="1:27" ht="12.5">
      <c r="A879" s="14"/>
      <c r="B879" s="14"/>
      <c r="C879" s="14"/>
      <c r="D879" s="10"/>
      <c r="E879" s="164"/>
      <c r="F879" s="14"/>
      <c r="G879" s="10"/>
      <c r="H879" s="14"/>
      <c r="I879" s="14"/>
      <c r="J879" s="8"/>
      <c r="K879" s="48"/>
      <c r="L879" s="10"/>
      <c r="M879" s="14"/>
      <c r="N879" s="35"/>
      <c r="Q879" s="14"/>
      <c r="R879" s="14"/>
      <c r="S879" s="14"/>
      <c r="T879" s="14"/>
      <c r="U879" s="14"/>
      <c r="V879" s="14"/>
      <c r="W879" s="14"/>
      <c r="X879" s="14"/>
      <c r="Y879" s="14"/>
      <c r="Z879" s="14"/>
      <c r="AA879" s="14"/>
    </row>
    <row r="880" spans="1:27" ht="12.5">
      <c r="A880" s="14"/>
      <c r="B880" s="14"/>
      <c r="C880" s="14"/>
      <c r="D880" s="10"/>
      <c r="E880" s="164"/>
      <c r="F880" s="14"/>
      <c r="G880" s="10"/>
      <c r="H880" s="14"/>
      <c r="I880" s="14"/>
      <c r="J880" s="8"/>
      <c r="K880" s="48"/>
      <c r="L880" s="10"/>
      <c r="M880" s="14"/>
      <c r="N880" s="35"/>
      <c r="Q880" s="14"/>
      <c r="R880" s="14"/>
      <c r="S880" s="14"/>
      <c r="T880" s="14"/>
      <c r="U880" s="14"/>
      <c r="V880" s="14"/>
      <c r="W880" s="14"/>
      <c r="X880" s="14"/>
      <c r="Y880" s="14"/>
      <c r="Z880" s="14"/>
      <c r="AA880" s="14"/>
    </row>
    <row r="881" spans="1:27" ht="12.5">
      <c r="A881" s="14"/>
      <c r="B881" s="14"/>
      <c r="C881" s="14"/>
      <c r="D881" s="10"/>
      <c r="E881" s="164"/>
      <c r="F881" s="14"/>
      <c r="G881" s="10"/>
      <c r="H881" s="14"/>
      <c r="I881" s="14"/>
      <c r="J881" s="8"/>
      <c r="K881" s="48"/>
      <c r="L881" s="10"/>
      <c r="M881" s="14"/>
      <c r="N881" s="35"/>
      <c r="Q881" s="14"/>
      <c r="R881" s="14"/>
      <c r="S881" s="14"/>
      <c r="T881" s="14"/>
      <c r="U881" s="14"/>
      <c r="V881" s="14"/>
      <c r="W881" s="14"/>
      <c r="X881" s="14"/>
      <c r="Y881" s="14"/>
      <c r="Z881" s="14"/>
      <c r="AA881" s="14"/>
    </row>
    <row r="882" spans="1:27" ht="12.5">
      <c r="A882" s="14"/>
      <c r="B882" s="14"/>
      <c r="C882" s="14"/>
      <c r="D882" s="10"/>
      <c r="E882" s="164"/>
      <c r="F882" s="14"/>
      <c r="G882" s="10"/>
      <c r="H882" s="14"/>
      <c r="I882" s="14"/>
      <c r="J882" s="8"/>
      <c r="K882" s="48"/>
      <c r="L882" s="10"/>
      <c r="M882" s="14"/>
      <c r="N882" s="35"/>
      <c r="Q882" s="14"/>
      <c r="R882" s="14"/>
      <c r="S882" s="14"/>
      <c r="T882" s="14"/>
      <c r="U882" s="14"/>
      <c r="V882" s="14"/>
      <c r="W882" s="14"/>
      <c r="X882" s="14"/>
      <c r="Y882" s="14"/>
      <c r="Z882" s="14"/>
      <c r="AA882" s="14"/>
    </row>
    <row r="883" spans="1:27" ht="12.5">
      <c r="A883" s="14"/>
      <c r="B883" s="14"/>
      <c r="C883" s="14"/>
      <c r="D883" s="10"/>
      <c r="E883" s="164"/>
      <c r="F883" s="14"/>
      <c r="G883" s="10"/>
      <c r="H883" s="14"/>
      <c r="I883" s="14"/>
      <c r="J883" s="8"/>
      <c r="K883" s="48"/>
      <c r="L883" s="10"/>
      <c r="M883" s="14"/>
      <c r="N883" s="35"/>
      <c r="Q883" s="14"/>
      <c r="R883" s="14"/>
      <c r="S883" s="14"/>
      <c r="T883" s="14"/>
      <c r="U883" s="14"/>
      <c r="V883" s="14"/>
      <c r="W883" s="14"/>
      <c r="X883" s="14"/>
      <c r="Y883" s="14"/>
      <c r="Z883" s="14"/>
      <c r="AA883" s="14"/>
    </row>
    <row r="884" spans="1:27" ht="12.5">
      <c r="A884" s="14"/>
      <c r="B884" s="14"/>
      <c r="C884" s="14"/>
      <c r="D884" s="10"/>
      <c r="E884" s="164"/>
      <c r="F884" s="14"/>
      <c r="G884" s="10"/>
      <c r="H884" s="14"/>
      <c r="I884" s="14"/>
      <c r="J884" s="8"/>
      <c r="K884" s="48"/>
      <c r="L884" s="10"/>
      <c r="M884" s="14"/>
      <c r="N884" s="35"/>
      <c r="Q884" s="14"/>
      <c r="R884" s="14"/>
      <c r="S884" s="14"/>
      <c r="T884" s="14"/>
      <c r="U884" s="14"/>
      <c r="V884" s="14"/>
      <c r="W884" s="14"/>
      <c r="X884" s="14"/>
      <c r="Y884" s="14"/>
      <c r="Z884" s="14"/>
      <c r="AA884" s="14"/>
    </row>
    <row r="885" spans="1:27" ht="12.5">
      <c r="A885" s="14"/>
      <c r="B885" s="14"/>
      <c r="C885" s="14"/>
      <c r="D885" s="10"/>
      <c r="E885" s="164"/>
      <c r="F885" s="14"/>
      <c r="G885" s="10"/>
      <c r="H885" s="14"/>
      <c r="I885" s="14"/>
      <c r="J885" s="8"/>
      <c r="K885" s="48"/>
      <c r="L885" s="10"/>
      <c r="M885" s="14"/>
      <c r="N885" s="35"/>
      <c r="Q885" s="14"/>
      <c r="R885" s="14"/>
      <c r="S885" s="14"/>
      <c r="T885" s="14"/>
      <c r="U885" s="14"/>
      <c r="V885" s="14"/>
      <c r="W885" s="14"/>
      <c r="X885" s="14"/>
      <c r="Y885" s="14"/>
      <c r="Z885" s="14"/>
      <c r="AA885" s="14"/>
    </row>
    <row r="886" spans="1:27" ht="12.5">
      <c r="A886" s="14"/>
      <c r="B886" s="14"/>
      <c r="C886" s="14"/>
      <c r="D886" s="10"/>
      <c r="E886" s="164"/>
      <c r="F886" s="14"/>
      <c r="G886" s="10"/>
      <c r="H886" s="14"/>
      <c r="I886" s="14"/>
      <c r="J886" s="8"/>
      <c r="K886" s="48"/>
      <c r="L886" s="10"/>
      <c r="M886" s="14"/>
      <c r="N886" s="35"/>
      <c r="Q886" s="14"/>
      <c r="R886" s="14"/>
      <c r="S886" s="14"/>
      <c r="T886" s="14"/>
      <c r="U886" s="14"/>
      <c r="V886" s="14"/>
      <c r="W886" s="14"/>
      <c r="X886" s="14"/>
      <c r="Y886" s="14"/>
      <c r="Z886" s="14"/>
      <c r="AA886" s="14"/>
    </row>
    <row r="887" spans="1:27" ht="12.5">
      <c r="A887" s="14"/>
      <c r="B887" s="14"/>
      <c r="C887" s="14"/>
      <c r="D887" s="10"/>
      <c r="E887" s="164"/>
      <c r="F887" s="14"/>
      <c r="G887" s="10"/>
      <c r="H887" s="14"/>
      <c r="I887" s="14"/>
      <c r="J887" s="8"/>
      <c r="K887" s="48"/>
      <c r="L887" s="10"/>
      <c r="M887" s="14"/>
      <c r="N887" s="35"/>
      <c r="Q887" s="14"/>
      <c r="R887" s="14"/>
      <c r="S887" s="14"/>
      <c r="T887" s="14"/>
      <c r="U887" s="14"/>
      <c r="V887" s="14"/>
      <c r="W887" s="14"/>
      <c r="X887" s="14"/>
      <c r="Y887" s="14"/>
      <c r="Z887" s="14"/>
      <c r="AA887" s="14"/>
    </row>
    <row r="888" spans="1:27" ht="12.5">
      <c r="A888" s="14"/>
      <c r="B888" s="14"/>
      <c r="C888" s="14"/>
      <c r="D888" s="10"/>
      <c r="E888" s="164"/>
      <c r="F888" s="14"/>
      <c r="G888" s="10"/>
      <c r="H888" s="14"/>
      <c r="I888" s="14"/>
      <c r="J888" s="8"/>
      <c r="K888" s="48"/>
      <c r="L888" s="10"/>
      <c r="M888" s="14"/>
      <c r="N888" s="35"/>
      <c r="Q888" s="14"/>
      <c r="R888" s="14"/>
      <c r="S888" s="14"/>
      <c r="T888" s="14"/>
      <c r="U888" s="14"/>
      <c r="V888" s="14"/>
      <c r="W888" s="14"/>
      <c r="X888" s="14"/>
      <c r="Y888" s="14"/>
      <c r="Z888" s="14"/>
      <c r="AA888" s="14"/>
    </row>
    <row r="889" spans="1:27" ht="12.5">
      <c r="A889" s="14"/>
      <c r="B889" s="14"/>
      <c r="C889" s="14"/>
      <c r="D889" s="10"/>
      <c r="E889" s="164"/>
      <c r="F889" s="14"/>
      <c r="G889" s="10"/>
      <c r="H889" s="14"/>
      <c r="I889" s="14"/>
      <c r="J889" s="8"/>
      <c r="K889" s="48"/>
      <c r="L889" s="10"/>
      <c r="M889" s="14"/>
      <c r="N889" s="35"/>
      <c r="Q889" s="14"/>
      <c r="R889" s="14"/>
      <c r="S889" s="14"/>
      <c r="T889" s="14"/>
      <c r="U889" s="14"/>
      <c r="V889" s="14"/>
      <c r="W889" s="14"/>
      <c r="X889" s="14"/>
      <c r="Y889" s="14"/>
      <c r="Z889" s="14"/>
      <c r="AA889" s="14"/>
    </row>
    <row r="890" spans="1:27" ht="12.5">
      <c r="A890" s="14"/>
      <c r="B890" s="14"/>
      <c r="C890" s="14"/>
      <c r="D890" s="10"/>
      <c r="E890" s="164"/>
      <c r="F890" s="14"/>
      <c r="G890" s="10"/>
      <c r="H890" s="14"/>
      <c r="I890" s="14"/>
      <c r="J890" s="8"/>
      <c r="K890" s="48"/>
      <c r="L890" s="10"/>
      <c r="M890" s="14"/>
      <c r="N890" s="35"/>
      <c r="Q890" s="14"/>
      <c r="R890" s="14"/>
      <c r="S890" s="14"/>
      <c r="T890" s="14"/>
      <c r="U890" s="14"/>
      <c r="V890" s="14"/>
      <c r="W890" s="14"/>
      <c r="X890" s="14"/>
      <c r="Y890" s="14"/>
      <c r="Z890" s="14"/>
      <c r="AA890" s="14"/>
    </row>
    <row r="891" spans="1:27" ht="12.5">
      <c r="A891" s="14"/>
      <c r="B891" s="14"/>
      <c r="C891" s="14"/>
      <c r="D891" s="10"/>
      <c r="E891" s="164"/>
      <c r="F891" s="14"/>
      <c r="G891" s="10"/>
      <c r="H891" s="14"/>
      <c r="I891" s="14"/>
      <c r="J891" s="8"/>
      <c r="K891" s="48"/>
      <c r="L891" s="10"/>
      <c r="M891" s="14"/>
      <c r="N891" s="35"/>
      <c r="Q891" s="14"/>
      <c r="R891" s="14"/>
      <c r="S891" s="14"/>
      <c r="T891" s="14"/>
      <c r="U891" s="14"/>
      <c r="V891" s="14"/>
      <c r="W891" s="14"/>
      <c r="X891" s="14"/>
      <c r="Y891" s="14"/>
      <c r="Z891" s="14"/>
      <c r="AA891" s="14"/>
    </row>
    <row r="892" spans="1:27" ht="12.5">
      <c r="A892" s="14"/>
      <c r="B892" s="14"/>
      <c r="C892" s="14"/>
      <c r="D892" s="10"/>
      <c r="E892" s="164"/>
      <c r="F892" s="14"/>
      <c r="G892" s="10"/>
      <c r="H892" s="14"/>
      <c r="I892" s="14"/>
      <c r="J892" s="8"/>
      <c r="K892" s="48"/>
      <c r="L892" s="10"/>
      <c r="M892" s="14"/>
      <c r="N892" s="35"/>
      <c r="Q892" s="14"/>
      <c r="R892" s="14"/>
      <c r="S892" s="14"/>
      <c r="T892" s="14"/>
      <c r="U892" s="14"/>
      <c r="V892" s="14"/>
      <c r="W892" s="14"/>
      <c r="X892" s="14"/>
      <c r="Y892" s="14"/>
      <c r="Z892" s="14"/>
      <c r="AA892" s="14"/>
    </row>
    <row r="893" spans="1:27" ht="12.5">
      <c r="A893" s="14"/>
      <c r="B893" s="14"/>
      <c r="C893" s="14"/>
      <c r="D893" s="10"/>
      <c r="E893" s="164"/>
      <c r="F893" s="14"/>
      <c r="G893" s="10"/>
      <c r="H893" s="14"/>
      <c r="I893" s="14"/>
      <c r="J893" s="8"/>
      <c r="K893" s="48"/>
      <c r="L893" s="10"/>
      <c r="M893" s="14"/>
      <c r="N893" s="35"/>
      <c r="Q893" s="14"/>
      <c r="R893" s="14"/>
      <c r="S893" s="14"/>
      <c r="T893" s="14"/>
      <c r="U893" s="14"/>
      <c r="V893" s="14"/>
      <c r="W893" s="14"/>
      <c r="X893" s="14"/>
      <c r="Y893" s="14"/>
      <c r="Z893" s="14"/>
      <c r="AA893" s="14"/>
    </row>
    <row r="894" spans="1:27" ht="12.5">
      <c r="A894" s="14"/>
      <c r="B894" s="14"/>
      <c r="C894" s="14"/>
      <c r="D894" s="10"/>
      <c r="E894" s="164"/>
      <c r="F894" s="14"/>
      <c r="G894" s="10"/>
      <c r="H894" s="14"/>
      <c r="I894" s="14"/>
      <c r="J894" s="8"/>
      <c r="K894" s="48"/>
      <c r="L894" s="10"/>
      <c r="M894" s="14"/>
      <c r="N894" s="35"/>
      <c r="Q894" s="14"/>
      <c r="R894" s="14"/>
      <c r="S894" s="14"/>
      <c r="T894" s="14"/>
      <c r="U894" s="14"/>
      <c r="V894" s="14"/>
      <c r="W894" s="14"/>
      <c r="X894" s="14"/>
      <c r="Y894" s="14"/>
      <c r="Z894" s="14"/>
      <c r="AA894" s="14"/>
    </row>
    <row r="895" spans="1:27" ht="12.5">
      <c r="A895" s="14"/>
      <c r="B895" s="14"/>
      <c r="C895" s="14"/>
      <c r="D895" s="10"/>
      <c r="E895" s="164"/>
      <c r="F895" s="14"/>
      <c r="G895" s="10"/>
      <c r="H895" s="14"/>
      <c r="I895" s="14"/>
      <c r="J895" s="8"/>
      <c r="K895" s="48"/>
      <c r="L895" s="10"/>
      <c r="M895" s="14"/>
      <c r="N895" s="35"/>
      <c r="Q895" s="14"/>
      <c r="R895" s="14"/>
      <c r="S895" s="14"/>
      <c r="T895" s="14"/>
      <c r="U895" s="14"/>
      <c r="V895" s="14"/>
      <c r="W895" s="14"/>
      <c r="X895" s="14"/>
      <c r="Y895" s="14"/>
      <c r="Z895" s="14"/>
      <c r="AA895" s="14"/>
    </row>
    <row r="896" spans="1:27" ht="12.5">
      <c r="A896" s="14"/>
      <c r="B896" s="14"/>
      <c r="C896" s="14"/>
      <c r="D896" s="10"/>
      <c r="E896" s="164"/>
      <c r="F896" s="14"/>
      <c r="G896" s="10"/>
      <c r="H896" s="14"/>
      <c r="I896" s="14"/>
      <c r="J896" s="8"/>
      <c r="K896" s="48"/>
      <c r="L896" s="10"/>
      <c r="M896" s="14"/>
      <c r="N896" s="35"/>
      <c r="Q896" s="14"/>
      <c r="R896" s="14"/>
      <c r="S896" s="14"/>
      <c r="T896" s="14"/>
      <c r="U896" s="14"/>
      <c r="V896" s="14"/>
      <c r="W896" s="14"/>
      <c r="X896" s="14"/>
      <c r="Y896" s="14"/>
      <c r="Z896" s="14"/>
      <c r="AA896" s="14"/>
    </row>
    <row r="897" spans="1:27" ht="12.5">
      <c r="A897" s="14"/>
      <c r="B897" s="14"/>
      <c r="C897" s="14"/>
      <c r="D897" s="10"/>
      <c r="E897" s="164"/>
      <c r="F897" s="14"/>
      <c r="G897" s="10"/>
      <c r="H897" s="14"/>
      <c r="I897" s="14"/>
      <c r="J897" s="8"/>
      <c r="K897" s="48"/>
      <c r="L897" s="10"/>
      <c r="M897" s="14"/>
      <c r="N897" s="35"/>
      <c r="Q897" s="14"/>
      <c r="R897" s="14"/>
      <c r="S897" s="14"/>
      <c r="T897" s="14"/>
      <c r="U897" s="14"/>
      <c r="V897" s="14"/>
      <c r="W897" s="14"/>
      <c r="X897" s="14"/>
      <c r="Y897" s="14"/>
      <c r="Z897" s="14"/>
      <c r="AA897" s="14"/>
    </row>
    <row r="898" spans="1:27" ht="12.5">
      <c r="A898" s="14"/>
      <c r="B898" s="14"/>
      <c r="C898" s="14"/>
      <c r="D898" s="10"/>
      <c r="E898" s="164"/>
      <c r="F898" s="14"/>
      <c r="G898" s="10"/>
      <c r="H898" s="14"/>
      <c r="I898" s="14"/>
      <c r="J898" s="8"/>
      <c r="K898" s="48"/>
      <c r="L898" s="10"/>
      <c r="M898" s="14"/>
      <c r="N898" s="35"/>
      <c r="Q898" s="14"/>
      <c r="R898" s="14"/>
      <c r="S898" s="14"/>
      <c r="T898" s="14"/>
      <c r="U898" s="14"/>
      <c r="V898" s="14"/>
      <c r="W898" s="14"/>
      <c r="X898" s="14"/>
      <c r="Y898" s="14"/>
      <c r="Z898" s="14"/>
      <c r="AA898" s="14"/>
    </row>
    <row r="899" spans="1:27" ht="12.5">
      <c r="A899" s="14"/>
      <c r="B899" s="14"/>
      <c r="C899" s="14"/>
      <c r="D899" s="10"/>
      <c r="E899" s="164"/>
      <c r="F899" s="14"/>
      <c r="G899" s="10"/>
      <c r="H899" s="14"/>
      <c r="I899" s="14"/>
      <c r="J899" s="8"/>
      <c r="K899" s="48"/>
      <c r="L899" s="10"/>
      <c r="M899" s="14"/>
      <c r="N899" s="35"/>
      <c r="Q899" s="14"/>
      <c r="R899" s="14"/>
      <c r="S899" s="14"/>
      <c r="T899" s="14"/>
      <c r="U899" s="14"/>
      <c r="V899" s="14"/>
      <c r="W899" s="14"/>
      <c r="X899" s="14"/>
      <c r="Y899" s="14"/>
      <c r="Z899" s="14"/>
      <c r="AA899" s="14"/>
    </row>
    <row r="900" spans="1:27" ht="12.5">
      <c r="A900" s="14"/>
      <c r="B900" s="14"/>
      <c r="C900" s="14"/>
      <c r="D900" s="10"/>
      <c r="E900" s="164"/>
      <c r="F900" s="14"/>
      <c r="G900" s="10"/>
      <c r="H900" s="14"/>
      <c r="I900" s="14"/>
      <c r="J900" s="8"/>
      <c r="K900" s="48"/>
      <c r="L900" s="10"/>
      <c r="M900" s="14"/>
      <c r="N900" s="35"/>
      <c r="Q900" s="14"/>
      <c r="R900" s="14"/>
      <c r="S900" s="14"/>
      <c r="T900" s="14"/>
      <c r="U900" s="14"/>
      <c r="V900" s="14"/>
      <c r="W900" s="14"/>
      <c r="X900" s="14"/>
      <c r="Y900" s="14"/>
      <c r="Z900" s="14"/>
      <c r="AA900" s="14"/>
    </row>
    <row r="901" spans="1:27" ht="12.5">
      <c r="A901" s="14"/>
      <c r="B901" s="14"/>
      <c r="C901" s="14"/>
      <c r="D901" s="10"/>
      <c r="E901" s="164"/>
      <c r="F901" s="14"/>
      <c r="G901" s="10"/>
      <c r="H901" s="14"/>
      <c r="I901" s="14"/>
      <c r="J901" s="8"/>
      <c r="K901" s="48"/>
      <c r="L901" s="10"/>
      <c r="M901" s="14"/>
      <c r="N901" s="35"/>
      <c r="Q901" s="14"/>
      <c r="R901" s="14"/>
      <c r="S901" s="14"/>
      <c r="T901" s="14"/>
      <c r="U901" s="14"/>
      <c r="V901" s="14"/>
      <c r="W901" s="14"/>
      <c r="X901" s="14"/>
      <c r="Y901" s="14"/>
      <c r="Z901" s="14"/>
      <c r="AA901" s="14"/>
    </row>
    <row r="902" spans="1:27" ht="12.5">
      <c r="A902" s="14"/>
      <c r="B902" s="14"/>
      <c r="C902" s="14"/>
      <c r="D902" s="10"/>
      <c r="E902" s="164"/>
      <c r="F902" s="14"/>
      <c r="G902" s="10"/>
      <c r="H902" s="14"/>
      <c r="I902" s="14"/>
      <c r="J902" s="8"/>
      <c r="K902" s="48"/>
      <c r="L902" s="10"/>
      <c r="M902" s="14"/>
      <c r="N902" s="35"/>
      <c r="Q902" s="14"/>
      <c r="R902" s="14"/>
      <c r="S902" s="14"/>
      <c r="T902" s="14"/>
      <c r="U902" s="14"/>
      <c r="V902" s="14"/>
      <c r="W902" s="14"/>
      <c r="X902" s="14"/>
      <c r="Y902" s="14"/>
      <c r="Z902" s="14"/>
      <c r="AA902" s="14"/>
    </row>
    <row r="903" spans="1:27" ht="12.5">
      <c r="A903" s="14"/>
      <c r="B903" s="14"/>
      <c r="C903" s="14"/>
      <c r="D903" s="10"/>
      <c r="E903" s="164"/>
      <c r="F903" s="14"/>
      <c r="G903" s="10"/>
      <c r="H903" s="14"/>
      <c r="I903" s="14"/>
      <c r="J903" s="8"/>
      <c r="K903" s="48"/>
      <c r="L903" s="10"/>
      <c r="M903" s="14"/>
      <c r="N903" s="35"/>
      <c r="Q903" s="14"/>
      <c r="R903" s="14"/>
      <c r="S903" s="14"/>
      <c r="T903" s="14"/>
      <c r="U903" s="14"/>
      <c r="V903" s="14"/>
      <c r="W903" s="14"/>
      <c r="X903" s="14"/>
      <c r="Y903" s="14"/>
      <c r="Z903" s="14"/>
      <c r="AA903" s="14"/>
    </row>
    <row r="904" spans="1:27" ht="12.5">
      <c r="A904" s="14"/>
      <c r="B904" s="14"/>
      <c r="C904" s="14"/>
      <c r="D904" s="10"/>
      <c r="E904" s="164"/>
      <c r="F904" s="14"/>
      <c r="G904" s="10"/>
      <c r="H904" s="14"/>
      <c r="I904" s="14"/>
      <c r="J904" s="8"/>
      <c r="K904" s="48"/>
      <c r="L904" s="10"/>
      <c r="M904" s="14"/>
      <c r="N904" s="35"/>
      <c r="Q904" s="14"/>
      <c r="R904" s="14"/>
      <c r="S904" s="14"/>
      <c r="T904" s="14"/>
      <c r="U904" s="14"/>
      <c r="V904" s="14"/>
      <c r="W904" s="14"/>
      <c r="X904" s="14"/>
      <c r="Y904" s="14"/>
      <c r="Z904" s="14"/>
      <c r="AA904" s="14"/>
    </row>
    <row r="905" spans="1:27" ht="12.5">
      <c r="A905" s="14"/>
      <c r="B905" s="14"/>
      <c r="C905" s="14"/>
      <c r="D905" s="10"/>
      <c r="E905" s="164"/>
      <c r="F905" s="14"/>
      <c r="G905" s="10"/>
      <c r="H905" s="14"/>
      <c r="I905" s="14"/>
      <c r="J905" s="8"/>
      <c r="K905" s="48"/>
      <c r="L905" s="10"/>
      <c r="M905" s="14"/>
      <c r="N905" s="35"/>
      <c r="Q905" s="14"/>
      <c r="R905" s="14"/>
      <c r="S905" s="14"/>
      <c r="T905" s="14"/>
      <c r="U905" s="14"/>
      <c r="V905" s="14"/>
      <c r="W905" s="14"/>
      <c r="X905" s="14"/>
      <c r="Y905" s="14"/>
      <c r="Z905" s="14"/>
      <c r="AA905" s="14"/>
    </row>
    <row r="906" spans="1:27" ht="12.5">
      <c r="A906" s="14"/>
      <c r="B906" s="14"/>
      <c r="C906" s="14"/>
      <c r="D906" s="10"/>
      <c r="E906" s="164"/>
      <c r="F906" s="14"/>
      <c r="G906" s="10"/>
      <c r="H906" s="14"/>
      <c r="I906" s="14"/>
      <c r="J906" s="8"/>
      <c r="K906" s="48"/>
      <c r="L906" s="10"/>
      <c r="M906" s="14"/>
      <c r="N906" s="35"/>
      <c r="Q906" s="14"/>
      <c r="R906" s="14"/>
      <c r="S906" s="14"/>
      <c r="T906" s="14"/>
      <c r="U906" s="14"/>
      <c r="V906" s="14"/>
      <c r="W906" s="14"/>
      <c r="X906" s="14"/>
      <c r="Y906" s="14"/>
      <c r="Z906" s="14"/>
      <c r="AA906" s="14"/>
    </row>
    <row r="907" spans="1:27" ht="12.5">
      <c r="A907" s="14"/>
      <c r="B907" s="14"/>
      <c r="C907" s="14"/>
      <c r="D907" s="10"/>
      <c r="E907" s="164"/>
      <c r="F907" s="14"/>
      <c r="G907" s="10"/>
      <c r="H907" s="14"/>
      <c r="I907" s="14"/>
      <c r="J907" s="8"/>
      <c r="K907" s="48"/>
      <c r="L907" s="10"/>
      <c r="M907" s="14"/>
      <c r="N907" s="35"/>
      <c r="Q907" s="14"/>
      <c r="R907" s="14"/>
      <c r="S907" s="14"/>
      <c r="T907" s="14"/>
      <c r="U907" s="14"/>
      <c r="V907" s="14"/>
      <c r="W907" s="14"/>
      <c r="X907" s="14"/>
      <c r="Y907" s="14"/>
      <c r="Z907" s="14"/>
      <c r="AA907" s="14"/>
    </row>
    <row r="908" spans="1:27" ht="12.5">
      <c r="A908" s="14"/>
      <c r="B908" s="14"/>
      <c r="C908" s="14"/>
      <c r="D908" s="10"/>
      <c r="E908" s="164"/>
      <c r="F908" s="14"/>
      <c r="G908" s="10"/>
      <c r="H908" s="14"/>
      <c r="I908" s="14"/>
      <c r="J908" s="8"/>
      <c r="K908" s="48"/>
      <c r="L908" s="10"/>
      <c r="M908" s="14"/>
      <c r="N908" s="35"/>
      <c r="Q908" s="14"/>
      <c r="R908" s="14"/>
      <c r="S908" s="14"/>
      <c r="T908" s="14"/>
      <c r="U908" s="14"/>
      <c r="V908" s="14"/>
      <c r="W908" s="14"/>
      <c r="X908" s="14"/>
      <c r="Y908" s="14"/>
      <c r="Z908" s="14"/>
      <c r="AA908" s="14"/>
    </row>
    <row r="909" spans="1:27" ht="12.5">
      <c r="A909" s="14"/>
      <c r="B909" s="14"/>
      <c r="C909" s="14"/>
      <c r="D909" s="10"/>
      <c r="E909" s="164"/>
      <c r="F909" s="14"/>
      <c r="G909" s="10"/>
      <c r="H909" s="14"/>
      <c r="I909" s="14"/>
      <c r="J909" s="8"/>
      <c r="K909" s="48"/>
      <c r="L909" s="10"/>
      <c r="M909" s="14"/>
      <c r="N909" s="35"/>
      <c r="Q909" s="14"/>
      <c r="R909" s="14"/>
      <c r="S909" s="14"/>
      <c r="T909" s="14"/>
      <c r="U909" s="14"/>
      <c r="V909" s="14"/>
      <c r="W909" s="14"/>
      <c r="X909" s="14"/>
      <c r="Y909" s="14"/>
      <c r="Z909" s="14"/>
      <c r="AA909" s="14"/>
    </row>
    <row r="910" spans="1:27" ht="12.5">
      <c r="A910" s="14"/>
      <c r="B910" s="14"/>
      <c r="C910" s="14"/>
      <c r="D910" s="10"/>
      <c r="E910" s="164"/>
      <c r="F910" s="14"/>
      <c r="G910" s="10"/>
      <c r="H910" s="14"/>
      <c r="I910" s="14"/>
      <c r="J910" s="8"/>
      <c r="K910" s="48"/>
      <c r="L910" s="10"/>
      <c r="M910" s="14"/>
      <c r="N910" s="35"/>
      <c r="Q910" s="14"/>
      <c r="R910" s="14"/>
      <c r="S910" s="14"/>
      <c r="T910" s="14"/>
      <c r="U910" s="14"/>
      <c r="V910" s="14"/>
      <c r="W910" s="14"/>
      <c r="X910" s="14"/>
      <c r="Y910" s="14"/>
      <c r="Z910" s="14"/>
      <c r="AA910" s="14"/>
    </row>
    <row r="911" spans="1:27" ht="12.5">
      <c r="A911" s="14"/>
      <c r="B911" s="14"/>
      <c r="C911" s="14"/>
      <c r="D911" s="10"/>
      <c r="E911" s="164"/>
      <c r="F911" s="14"/>
      <c r="G911" s="10"/>
      <c r="H911" s="14"/>
      <c r="I911" s="14"/>
      <c r="J911" s="8"/>
      <c r="K911" s="48"/>
      <c r="L911" s="10"/>
      <c r="M911" s="14"/>
      <c r="N911" s="35"/>
      <c r="Q911" s="14"/>
      <c r="R911" s="14"/>
      <c r="S911" s="14"/>
      <c r="T911" s="14"/>
      <c r="U911" s="14"/>
      <c r="V911" s="14"/>
      <c r="W911" s="14"/>
      <c r="X911" s="14"/>
      <c r="Y911" s="14"/>
      <c r="Z911" s="14"/>
      <c r="AA911" s="14"/>
    </row>
    <row r="912" spans="1:27" ht="12.5">
      <c r="A912" s="14"/>
      <c r="B912" s="14"/>
      <c r="C912" s="14"/>
      <c r="D912" s="10"/>
      <c r="E912" s="164"/>
      <c r="F912" s="14"/>
      <c r="G912" s="10"/>
      <c r="H912" s="14"/>
      <c r="I912" s="14"/>
      <c r="J912" s="8"/>
      <c r="K912" s="48"/>
      <c r="L912" s="10"/>
      <c r="M912" s="14"/>
      <c r="N912" s="35"/>
      <c r="Q912" s="14"/>
      <c r="R912" s="14"/>
      <c r="S912" s="14"/>
      <c r="T912" s="14"/>
      <c r="U912" s="14"/>
      <c r="V912" s="14"/>
      <c r="W912" s="14"/>
      <c r="X912" s="14"/>
      <c r="Y912" s="14"/>
      <c r="Z912" s="14"/>
      <c r="AA912" s="14"/>
    </row>
    <row r="913" spans="1:27" ht="12.5">
      <c r="A913" s="14"/>
      <c r="B913" s="14"/>
      <c r="C913" s="14"/>
      <c r="D913" s="10"/>
      <c r="E913" s="164"/>
      <c r="F913" s="14"/>
      <c r="G913" s="10"/>
      <c r="H913" s="14"/>
      <c r="I913" s="14"/>
      <c r="J913" s="8"/>
      <c r="K913" s="48"/>
      <c r="L913" s="10"/>
      <c r="M913" s="14"/>
      <c r="N913" s="35"/>
      <c r="Q913" s="14"/>
      <c r="R913" s="14"/>
      <c r="S913" s="14"/>
      <c r="T913" s="14"/>
      <c r="U913" s="14"/>
      <c r="V913" s="14"/>
      <c r="W913" s="14"/>
      <c r="X913" s="14"/>
      <c r="Y913" s="14"/>
      <c r="Z913" s="14"/>
      <c r="AA913" s="14"/>
    </row>
    <row r="914" spans="1:27" ht="12.5">
      <c r="A914" s="14"/>
      <c r="B914" s="14"/>
      <c r="C914" s="14"/>
      <c r="D914" s="10"/>
      <c r="E914" s="164"/>
      <c r="F914" s="14"/>
      <c r="G914" s="10"/>
      <c r="H914" s="14"/>
      <c r="I914" s="14"/>
      <c r="J914" s="8"/>
      <c r="K914" s="48"/>
      <c r="L914" s="10"/>
      <c r="M914" s="14"/>
      <c r="N914" s="35"/>
      <c r="Q914" s="14"/>
      <c r="R914" s="14"/>
      <c r="S914" s="14"/>
      <c r="T914" s="14"/>
      <c r="U914" s="14"/>
      <c r="V914" s="14"/>
      <c r="W914" s="14"/>
      <c r="X914" s="14"/>
      <c r="Y914" s="14"/>
      <c r="Z914" s="14"/>
      <c r="AA914" s="14"/>
    </row>
    <row r="915" spans="1:27" ht="12.5">
      <c r="A915" s="14"/>
      <c r="B915" s="14"/>
      <c r="C915" s="14"/>
      <c r="D915" s="10"/>
      <c r="E915" s="164"/>
      <c r="F915" s="14"/>
      <c r="G915" s="10"/>
      <c r="H915" s="14"/>
      <c r="I915" s="14"/>
      <c r="J915" s="8"/>
      <c r="K915" s="48"/>
      <c r="L915" s="10"/>
      <c r="M915" s="14"/>
      <c r="N915" s="35"/>
      <c r="Q915" s="14"/>
      <c r="R915" s="14"/>
      <c r="S915" s="14"/>
      <c r="T915" s="14"/>
      <c r="U915" s="14"/>
      <c r="V915" s="14"/>
      <c r="W915" s="14"/>
      <c r="X915" s="14"/>
      <c r="Y915" s="14"/>
      <c r="Z915" s="14"/>
      <c r="AA915" s="14"/>
    </row>
    <row r="916" spans="1:27" ht="12.5">
      <c r="A916" s="14"/>
      <c r="B916" s="14"/>
      <c r="C916" s="14"/>
      <c r="D916" s="10"/>
      <c r="E916" s="164"/>
      <c r="F916" s="14"/>
      <c r="G916" s="10"/>
      <c r="H916" s="14"/>
      <c r="I916" s="14"/>
      <c r="J916" s="8"/>
      <c r="K916" s="48"/>
      <c r="L916" s="10"/>
      <c r="M916" s="14"/>
      <c r="N916" s="35"/>
      <c r="Q916" s="14"/>
      <c r="R916" s="14"/>
      <c r="S916" s="14"/>
      <c r="T916" s="14"/>
      <c r="U916" s="14"/>
      <c r="V916" s="14"/>
      <c r="W916" s="14"/>
      <c r="X916" s="14"/>
      <c r="Y916" s="14"/>
      <c r="Z916" s="14"/>
      <c r="AA916" s="14"/>
    </row>
    <row r="917" spans="1:27" ht="12.5">
      <c r="A917" s="14"/>
      <c r="B917" s="14"/>
      <c r="C917" s="14"/>
      <c r="D917" s="10"/>
      <c r="E917" s="164"/>
      <c r="F917" s="14"/>
      <c r="G917" s="10"/>
      <c r="H917" s="14"/>
      <c r="I917" s="14"/>
      <c r="J917" s="8"/>
      <c r="K917" s="48"/>
      <c r="L917" s="10"/>
      <c r="M917" s="14"/>
      <c r="N917" s="35"/>
      <c r="Q917" s="14"/>
      <c r="R917" s="14"/>
      <c r="S917" s="14"/>
      <c r="T917" s="14"/>
      <c r="U917" s="14"/>
      <c r="V917" s="14"/>
      <c r="W917" s="14"/>
      <c r="X917" s="14"/>
      <c r="Y917" s="14"/>
      <c r="Z917" s="14"/>
      <c r="AA917" s="14"/>
    </row>
    <row r="918" spans="1:27" ht="12.5">
      <c r="A918" s="14"/>
      <c r="B918" s="14"/>
      <c r="C918" s="14"/>
      <c r="D918" s="10"/>
      <c r="E918" s="164"/>
      <c r="F918" s="14"/>
      <c r="G918" s="10"/>
      <c r="H918" s="14"/>
      <c r="I918" s="14"/>
      <c r="J918" s="8"/>
      <c r="K918" s="48"/>
      <c r="L918" s="10"/>
      <c r="M918" s="14"/>
      <c r="N918" s="35"/>
      <c r="Q918" s="14"/>
      <c r="R918" s="14"/>
      <c r="S918" s="14"/>
      <c r="T918" s="14"/>
      <c r="U918" s="14"/>
      <c r="V918" s="14"/>
      <c r="W918" s="14"/>
      <c r="X918" s="14"/>
      <c r="Y918" s="14"/>
      <c r="Z918" s="14"/>
      <c r="AA918" s="14"/>
    </row>
    <row r="919" spans="1:27" ht="12.5">
      <c r="A919" s="14"/>
      <c r="B919" s="14"/>
      <c r="C919" s="14"/>
      <c r="D919" s="10"/>
      <c r="E919" s="164"/>
      <c r="F919" s="14"/>
      <c r="G919" s="10"/>
      <c r="H919" s="14"/>
      <c r="I919" s="14"/>
      <c r="J919" s="8"/>
      <c r="K919" s="48"/>
      <c r="L919" s="10"/>
      <c r="M919" s="14"/>
      <c r="N919" s="35"/>
      <c r="Q919" s="14"/>
      <c r="R919" s="14"/>
      <c r="S919" s="14"/>
      <c r="T919" s="14"/>
      <c r="U919" s="14"/>
      <c r="V919" s="14"/>
      <c r="W919" s="14"/>
      <c r="X919" s="14"/>
      <c r="Y919" s="14"/>
      <c r="Z919" s="14"/>
      <c r="AA919" s="14"/>
    </row>
    <row r="920" spans="1:27" ht="12.5">
      <c r="A920" s="14"/>
      <c r="B920" s="14"/>
      <c r="C920" s="14"/>
      <c r="D920" s="10"/>
      <c r="E920" s="164"/>
      <c r="F920" s="14"/>
      <c r="G920" s="10"/>
      <c r="H920" s="14"/>
      <c r="I920" s="14"/>
      <c r="J920" s="8"/>
      <c r="K920" s="48"/>
      <c r="L920" s="10"/>
      <c r="M920" s="14"/>
      <c r="N920" s="35"/>
      <c r="Q920" s="14"/>
      <c r="R920" s="14"/>
      <c r="S920" s="14"/>
      <c r="T920" s="14"/>
      <c r="U920" s="14"/>
      <c r="V920" s="14"/>
      <c r="W920" s="14"/>
      <c r="X920" s="14"/>
      <c r="Y920" s="14"/>
      <c r="Z920" s="14"/>
      <c r="AA920" s="14"/>
    </row>
    <row r="921" spans="1:27" ht="12.5">
      <c r="A921" s="14"/>
      <c r="B921" s="14"/>
      <c r="C921" s="14"/>
      <c r="D921" s="10"/>
      <c r="E921" s="164"/>
      <c r="F921" s="14"/>
      <c r="G921" s="10"/>
      <c r="H921" s="14"/>
      <c r="I921" s="14"/>
      <c r="J921" s="8"/>
      <c r="K921" s="48"/>
      <c r="L921" s="10"/>
      <c r="M921" s="14"/>
      <c r="N921" s="35"/>
      <c r="Q921" s="14"/>
      <c r="R921" s="14"/>
      <c r="S921" s="14"/>
      <c r="T921" s="14"/>
      <c r="U921" s="14"/>
      <c r="V921" s="14"/>
      <c r="W921" s="14"/>
      <c r="X921" s="14"/>
      <c r="Y921" s="14"/>
      <c r="Z921" s="14"/>
      <c r="AA921" s="14"/>
    </row>
    <row r="922" spans="1:27" ht="12.5">
      <c r="A922" s="14"/>
      <c r="B922" s="14"/>
      <c r="C922" s="14"/>
      <c r="D922" s="10"/>
      <c r="E922" s="164"/>
      <c r="F922" s="14"/>
      <c r="G922" s="10"/>
      <c r="H922" s="14"/>
      <c r="I922" s="14"/>
      <c r="J922" s="8"/>
      <c r="K922" s="48"/>
      <c r="L922" s="10"/>
      <c r="M922" s="14"/>
      <c r="N922" s="35"/>
      <c r="Q922" s="14"/>
      <c r="R922" s="14"/>
      <c r="S922" s="14"/>
      <c r="T922" s="14"/>
      <c r="U922" s="14"/>
      <c r="V922" s="14"/>
      <c r="W922" s="14"/>
      <c r="X922" s="14"/>
      <c r="Y922" s="14"/>
      <c r="Z922" s="14"/>
      <c r="AA922" s="14"/>
    </row>
    <row r="923" spans="1:27" ht="12.5">
      <c r="A923" s="14"/>
      <c r="B923" s="14"/>
      <c r="C923" s="14"/>
      <c r="D923" s="10"/>
      <c r="E923" s="164"/>
      <c r="F923" s="14"/>
      <c r="G923" s="10"/>
      <c r="H923" s="14"/>
      <c r="I923" s="14"/>
      <c r="J923" s="8"/>
      <c r="K923" s="48"/>
      <c r="L923" s="10"/>
      <c r="M923" s="14"/>
      <c r="N923" s="35"/>
      <c r="Q923" s="14"/>
      <c r="R923" s="14"/>
      <c r="S923" s="14"/>
      <c r="T923" s="14"/>
      <c r="U923" s="14"/>
      <c r="V923" s="14"/>
      <c r="W923" s="14"/>
      <c r="X923" s="14"/>
      <c r="Y923" s="14"/>
      <c r="Z923" s="14"/>
      <c r="AA923" s="14"/>
    </row>
    <row r="924" spans="1:27" ht="12.5">
      <c r="A924" s="14"/>
      <c r="B924" s="14"/>
      <c r="C924" s="14"/>
      <c r="D924" s="10"/>
      <c r="E924" s="164"/>
      <c r="F924" s="14"/>
      <c r="G924" s="10"/>
      <c r="H924" s="14"/>
      <c r="I924" s="14"/>
      <c r="J924" s="8"/>
      <c r="K924" s="48"/>
      <c r="L924" s="10"/>
      <c r="M924" s="14"/>
      <c r="N924" s="35"/>
      <c r="Q924" s="14"/>
      <c r="R924" s="14"/>
      <c r="S924" s="14"/>
      <c r="T924" s="14"/>
      <c r="U924" s="14"/>
      <c r="V924" s="14"/>
      <c r="W924" s="14"/>
      <c r="X924" s="14"/>
      <c r="Y924" s="14"/>
      <c r="Z924" s="14"/>
      <c r="AA924" s="14"/>
    </row>
    <row r="925" spans="1:27" ht="12.5">
      <c r="A925" s="14"/>
      <c r="B925" s="14"/>
      <c r="C925" s="14"/>
      <c r="D925" s="10"/>
      <c r="E925" s="164"/>
      <c r="F925" s="14"/>
      <c r="G925" s="10"/>
      <c r="H925" s="14"/>
      <c r="I925" s="14"/>
      <c r="J925" s="8"/>
      <c r="K925" s="48"/>
      <c r="L925" s="10"/>
      <c r="M925" s="14"/>
      <c r="N925" s="35"/>
      <c r="Q925" s="14"/>
      <c r="R925" s="14"/>
      <c r="S925" s="14"/>
      <c r="T925" s="14"/>
      <c r="U925" s="14"/>
      <c r="V925" s="14"/>
      <c r="W925" s="14"/>
      <c r="X925" s="14"/>
      <c r="Y925" s="14"/>
      <c r="Z925" s="14"/>
      <c r="AA925" s="14"/>
    </row>
    <row r="926" spans="1:27" ht="12.5">
      <c r="A926" s="14"/>
      <c r="B926" s="14"/>
      <c r="C926" s="14"/>
      <c r="D926" s="10"/>
      <c r="E926" s="164"/>
      <c r="F926" s="14"/>
      <c r="G926" s="10"/>
      <c r="H926" s="14"/>
      <c r="I926" s="14"/>
      <c r="J926" s="8"/>
      <c r="K926" s="48"/>
      <c r="L926" s="10"/>
      <c r="M926" s="14"/>
      <c r="N926" s="35"/>
      <c r="Q926" s="14"/>
      <c r="R926" s="14"/>
      <c r="S926" s="14"/>
      <c r="T926" s="14"/>
      <c r="U926" s="14"/>
      <c r="V926" s="14"/>
      <c r="W926" s="14"/>
      <c r="X926" s="14"/>
      <c r="Y926" s="14"/>
      <c r="Z926" s="14"/>
      <c r="AA926" s="14"/>
    </row>
    <row r="927" spans="1:27" ht="12.5">
      <c r="A927" s="14"/>
      <c r="B927" s="14"/>
      <c r="C927" s="14"/>
      <c r="D927" s="10"/>
      <c r="E927" s="164"/>
      <c r="F927" s="14"/>
      <c r="G927" s="10"/>
      <c r="H927" s="14"/>
      <c r="I927" s="14"/>
      <c r="J927" s="8"/>
      <c r="K927" s="48"/>
      <c r="L927" s="10"/>
      <c r="M927" s="14"/>
      <c r="N927" s="35"/>
      <c r="Q927" s="14"/>
      <c r="R927" s="14"/>
      <c r="S927" s="14"/>
      <c r="T927" s="14"/>
      <c r="U927" s="14"/>
      <c r="V927" s="14"/>
      <c r="W927" s="14"/>
      <c r="X927" s="14"/>
      <c r="Y927" s="14"/>
      <c r="Z927" s="14"/>
      <c r="AA927" s="14"/>
    </row>
    <row r="928" spans="1:27" ht="12.5">
      <c r="A928" s="14"/>
      <c r="B928" s="14"/>
      <c r="C928" s="14"/>
      <c r="D928" s="10"/>
      <c r="E928" s="164"/>
      <c r="F928" s="14"/>
      <c r="G928" s="10"/>
      <c r="H928" s="14"/>
      <c r="I928" s="14"/>
      <c r="J928" s="8"/>
      <c r="K928" s="48"/>
      <c r="L928" s="10"/>
      <c r="M928" s="14"/>
      <c r="N928" s="35"/>
      <c r="Q928" s="14"/>
      <c r="R928" s="14"/>
      <c r="S928" s="14"/>
      <c r="T928" s="14"/>
      <c r="U928" s="14"/>
      <c r="V928" s="14"/>
      <c r="W928" s="14"/>
      <c r="X928" s="14"/>
      <c r="Y928" s="14"/>
      <c r="Z928" s="14"/>
      <c r="AA928" s="14"/>
    </row>
    <row r="929" spans="1:27" ht="12.5">
      <c r="A929" s="14"/>
      <c r="B929" s="14"/>
      <c r="C929" s="14"/>
      <c r="D929" s="10"/>
      <c r="E929" s="164"/>
      <c r="F929" s="14"/>
      <c r="G929" s="10"/>
      <c r="H929" s="14"/>
      <c r="I929" s="14"/>
      <c r="J929" s="8"/>
      <c r="K929" s="48"/>
      <c r="L929" s="10"/>
      <c r="M929" s="14"/>
      <c r="N929" s="35"/>
      <c r="Q929" s="14"/>
      <c r="R929" s="14"/>
      <c r="S929" s="14"/>
      <c r="T929" s="14"/>
      <c r="U929" s="14"/>
      <c r="V929" s="14"/>
      <c r="W929" s="14"/>
      <c r="X929" s="14"/>
      <c r="Y929" s="14"/>
      <c r="Z929" s="14"/>
      <c r="AA929" s="14"/>
    </row>
    <row r="930" spans="1:27" ht="12.5">
      <c r="A930" s="14"/>
      <c r="B930" s="14"/>
      <c r="C930" s="14"/>
      <c r="D930" s="10"/>
      <c r="E930" s="164"/>
      <c r="F930" s="14"/>
      <c r="G930" s="10"/>
      <c r="H930" s="14"/>
      <c r="I930" s="14"/>
      <c r="J930" s="8"/>
      <c r="K930" s="48"/>
      <c r="L930" s="10"/>
      <c r="M930" s="14"/>
      <c r="N930" s="35"/>
      <c r="Q930" s="14"/>
      <c r="R930" s="14"/>
      <c r="S930" s="14"/>
      <c r="T930" s="14"/>
      <c r="U930" s="14"/>
      <c r="V930" s="14"/>
      <c r="W930" s="14"/>
      <c r="X930" s="14"/>
      <c r="Y930" s="14"/>
      <c r="Z930" s="14"/>
      <c r="AA930" s="14"/>
    </row>
    <row r="931" spans="1:27" ht="12.5">
      <c r="A931" s="14"/>
      <c r="B931" s="14"/>
      <c r="C931" s="14"/>
      <c r="D931" s="10"/>
      <c r="E931" s="164"/>
      <c r="F931" s="14"/>
      <c r="G931" s="10"/>
      <c r="H931" s="14"/>
      <c r="I931" s="14"/>
      <c r="J931" s="8"/>
      <c r="K931" s="48"/>
      <c r="L931" s="10"/>
      <c r="M931" s="14"/>
      <c r="N931" s="35"/>
      <c r="Q931" s="14"/>
      <c r="R931" s="14"/>
      <c r="S931" s="14"/>
      <c r="T931" s="14"/>
      <c r="U931" s="14"/>
      <c r="V931" s="14"/>
      <c r="W931" s="14"/>
      <c r="X931" s="14"/>
      <c r="Y931" s="14"/>
      <c r="Z931" s="14"/>
      <c r="AA931" s="14"/>
    </row>
    <row r="932" spans="1:27" ht="12.5">
      <c r="A932" s="14"/>
      <c r="B932" s="14"/>
      <c r="C932" s="14"/>
      <c r="D932" s="10"/>
      <c r="E932" s="164"/>
      <c r="F932" s="14"/>
      <c r="G932" s="10"/>
      <c r="H932" s="14"/>
      <c r="I932" s="14"/>
      <c r="J932" s="8"/>
      <c r="K932" s="48"/>
      <c r="L932" s="10"/>
      <c r="M932" s="14"/>
      <c r="N932" s="35"/>
      <c r="Q932" s="14"/>
      <c r="R932" s="14"/>
      <c r="S932" s="14"/>
      <c r="T932" s="14"/>
      <c r="U932" s="14"/>
      <c r="V932" s="14"/>
      <c r="W932" s="14"/>
      <c r="X932" s="14"/>
      <c r="Y932" s="14"/>
      <c r="Z932" s="14"/>
      <c r="AA932" s="14"/>
    </row>
    <row r="933" spans="1:27" ht="12.5">
      <c r="A933" s="14"/>
      <c r="B933" s="14"/>
      <c r="C933" s="14"/>
      <c r="D933" s="10"/>
      <c r="E933" s="164"/>
      <c r="F933" s="14"/>
      <c r="G933" s="10"/>
      <c r="H933" s="14"/>
      <c r="I933" s="14"/>
      <c r="J933" s="8"/>
      <c r="K933" s="48"/>
      <c r="L933" s="10"/>
      <c r="M933" s="14"/>
      <c r="N933" s="35"/>
      <c r="Q933" s="14"/>
      <c r="R933" s="14"/>
      <c r="S933" s="14"/>
      <c r="T933" s="14"/>
      <c r="U933" s="14"/>
      <c r="V933" s="14"/>
      <c r="W933" s="14"/>
      <c r="X933" s="14"/>
      <c r="Y933" s="14"/>
      <c r="Z933" s="14"/>
      <c r="AA933" s="14"/>
    </row>
    <row r="934" spans="1:27" ht="12.5">
      <c r="A934" s="14"/>
      <c r="B934" s="14"/>
      <c r="C934" s="14"/>
      <c r="D934" s="10"/>
      <c r="E934" s="164"/>
      <c r="F934" s="14"/>
      <c r="G934" s="10"/>
      <c r="H934" s="14"/>
      <c r="I934" s="14"/>
      <c r="J934" s="8"/>
      <c r="K934" s="48"/>
      <c r="L934" s="10"/>
      <c r="M934" s="14"/>
      <c r="N934" s="35"/>
      <c r="Q934" s="14"/>
      <c r="R934" s="14"/>
      <c r="S934" s="14"/>
      <c r="T934" s="14"/>
      <c r="U934" s="14"/>
      <c r="V934" s="14"/>
      <c r="W934" s="14"/>
      <c r="X934" s="14"/>
      <c r="Y934" s="14"/>
      <c r="Z934" s="14"/>
      <c r="AA934" s="14"/>
    </row>
    <row r="935" spans="1:27" ht="12.5">
      <c r="A935" s="14"/>
      <c r="B935" s="14"/>
      <c r="C935" s="14"/>
      <c r="D935" s="10"/>
      <c r="E935" s="164"/>
      <c r="F935" s="14"/>
      <c r="G935" s="10"/>
      <c r="H935" s="14"/>
      <c r="I935" s="14"/>
      <c r="J935" s="8"/>
      <c r="K935" s="48"/>
      <c r="L935" s="10"/>
      <c r="M935" s="14"/>
      <c r="N935" s="35"/>
      <c r="Q935" s="14"/>
      <c r="R935" s="14"/>
      <c r="S935" s="14"/>
      <c r="T935" s="14"/>
      <c r="U935" s="14"/>
      <c r="V935" s="14"/>
      <c r="W935" s="14"/>
      <c r="X935" s="14"/>
      <c r="Y935" s="14"/>
      <c r="Z935" s="14"/>
      <c r="AA935" s="14"/>
    </row>
    <row r="936" spans="1:27" ht="12.5">
      <c r="A936" s="14"/>
      <c r="B936" s="14"/>
      <c r="C936" s="14"/>
      <c r="D936" s="10"/>
      <c r="E936" s="164"/>
      <c r="F936" s="14"/>
      <c r="G936" s="10"/>
      <c r="H936" s="14"/>
      <c r="I936" s="14"/>
      <c r="J936" s="8"/>
      <c r="K936" s="48"/>
      <c r="L936" s="10"/>
      <c r="M936" s="14"/>
      <c r="N936" s="35"/>
      <c r="Q936" s="14"/>
      <c r="R936" s="14"/>
      <c r="S936" s="14"/>
      <c r="T936" s="14"/>
      <c r="U936" s="14"/>
      <c r="V936" s="14"/>
      <c r="W936" s="14"/>
      <c r="X936" s="14"/>
      <c r="Y936" s="14"/>
      <c r="Z936" s="14"/>
      <c r="AA936" s="14"/>
    </row>
    <row r="937" spans="1:27" ht="12.5">
      <c r="A937" s="14"/>
      <c r="B937" s="14"/>
      <c r="C937" s="14"/>
      <c r="D937" s="10"/>
      <c r="E937" s="164"/>
      <c r="F937" s="14"/>
      <c r="G937" s="10"/>
      <c r="H937" s="14"/>
      <c r="I937" s="14"/>
      <c r="J937" s="8"/>
      <c r="K937" s="48"/>
      <c r="L937" s="10"/>
      <c r="M937" s="14"/>
      <c r="N937" s="35"/>
      <c r="Q937" s="14"/>
      <c r="R937" s="14"/>
      <c r="S937" s="14"/>
      <c r="T937" s="14"/>
      <c r="U937" s="14"/>
      <c r="V937" s="14"/>
      <c r="W937" s="14"/>
      <c r="X937" s="14"/>
      <c r="Y937" s="14"/>
      <c r="Z937" s="14"/>
      <c r="AA937" s="14"/>
    </row>
    <row r="938" spans="1:27" ht="12.5">
      <c r="A938" s="14"/>
      <c r="B938" s="14"/>
      <c r="C938" s="14"/>
      <c r="D938" s="10"/>
      <c r="E938" s="164"/>
      <c r="F938" s="14"/>
      <c r="G938" s="10"/>
      <c r="H938" s="14"/>
      <c r="I938" s="14"/>
      <c r="J938" s="8"/>
      <c r="K938" s="48"/>
      <c r="L938" s="10"/>
      <c r="M938" s="14"/>
      <c r="N938" s="35"/>
      <c r="Q938" s="14"/>
      <c r="R938" s="14"/>
      <c r="S938" s="14"/>
      <c r="T938" s="14"/>
      <c r="U938" s="14"/>
      <c r="V938" s="14"/>
      <c r="W938" s="14"/>
      <c r="X938" s="14"/>
      <c r="Y938" s="14"/>
      <c r="Z938" s="14"/>
      <c r="AA938" s="14"/>
    </row>
    <row r="939" spans="1:27" ht="12.5">
      <c r="A939" s="14"/>
      <c r="B939" s="14"/>
      <c r="C939" s="14"/>
      <c r="D939" s="10"/>
      <c r="E939" s="164"/>
      <c r="F939" s="14"/>
      <c r="G939" s="10"/>
      <c r="H939" s="14"/>
      <c r="I939" s="14"/>
      <c r="J939" s="8"/>
      <c r="K939" s="48"/>
      <c r="L939" s="10"/>
      <c r="M939" s="14"/>
      <c r="N939" s="35"/>
      <c r="Q939" s="14"/>
      <c r="R939" s="14"/>
      <c r="S939" s="14"/>
      <c r="T939" s="14"/>
      <c r="U939" s="14"/>
      <c r="V939" s="14"/>
      <c r="W939" s="14"/>
      <c r="X939" s="14"/>
      <c r="Y939" s="14"/>
      <c r="Z939" s="14"/>
      <c r="AA939" s="14"/>
    </row>
    <row r="940" spans="1:27" ht="12.5">
      <c r="A940" s="14"/>
      <c r="B940" s="14"/>
      <c r="C940" s="14"/>
      <c r="D940" s="10"/>
      <c r="E940" s="164"/>
      <c r="F940" s="14"/>
      <c r="G940" s="10"/>
      <c r="H940" s="14"/>
      <c r="I940" s="14"/>
      <c r="J940" s="8"/>
      <c r="K940" s="48"/>
      <c r="L940" s="10"/>
      <c r="M940" s="14"/>
      <c r="N940" s="35"/>
      <c r="Q940" s="14"/>
      <c r="R940" s="14"/>
      <c r="S940" s="14"/>
      <c r="T940" s="14"/>
      <c r="U940" s="14"/>
      <c r="V940" s="14"/>
      <c r="W940" s="14"/>
      <c r="X940" s="14"/>
      <c r="Y940" s="14"/>
      <c r="Z940" s="14"/>
      <c r="AA940" s="14"/>
    </row>
    <row r="941" spans="1:27" ht="12.5">
      <c r="A941" s="14"/>
      <c r="B941" s="14"/>
      <c r="C941" s="14"/>
      <c r="D941" s="10"/>
      <c r="E941" s="164"/>
      <c r="F941" s="14"/>
      <c r="G941" s="10"/>
      <c r="H941" s="14"/>
      <c r="I941" s="14"/>
      <c r="J941" s="8"/>
      <c r="K941" s="48"/>
      <c r="L941" s="10"/>
      <c r="M941" s="14"/>
      <c r="N941" s="35"/>
      <c r="Q941" s="14"/>
      <c r="R941" s="14"/>
      <c r="S941" s="14"/>
      <c r="T941" s="14"/>
      <c r="U941" s="14"/>
      <c r="V941" s="14"/>
      <c r="W941" s="14"/>
      <c r="X941" s="14"/>
      <c r="Y941" s="14"/>
      <c r="Z941" s="14"/>
      <c r="AA941" s="14"/>
    </row>
    <row r="942" spans="1:27" ht="12.5">
      <c r="A942" s="14"/>
      <c r="B942" s="14"/>
      <c r="C942" s="14"/>
      <c r="D942" s="10"/>
      <c r="E942" s="164"/>
      <c r="F942" s="14"/>
      <c r="G942" s="10"/>
      <c r="H942" s="14"/>
      <c r="I942" s="14"/>
      <c r="J942" s="8"/>
      <c r="K942" s="48"/>
      <c r="L942" s="10"/>
      <c r="M942" s="14"/>
      <c r="N942" s="35"/>
      <c r="Q942" s="14"/>
      <c r="R942" s="14"/>
      <c r="S942" s="14"/>
      <c r="T942" s="14"/>
      <c r="U942" s="14"/>
      <c r="V942" s="14"/>
      <c r="W942" s="14"/>
      <c r="X942" s="14"/>
      <c r="Y942" s="14"/>
      <c r="Z942" s="14"/>
      <c r="AA942" s="14"/>
    </row>
    <row r="943" spans="1:27" ht="12.5">
      <c r="A943" s="14"/>
      <c r="B943" s="14"/>
      <c r="C943" s="14"/>
      <c r="D943" s="10"/>
      <c r="E943" s="164"/>
      <c r="F943" s="14"/>
      <c r="G943" s="10"/>
      <c r="H943" s="14"/>
      <c r="I943" s="14"/>
      <c r="J943" s="8"/>
      <c r="K943" s="48"/>
      <c r="L943" s="10"/>
      <c r="M943" s="14"/>
      <c r="N943" s="35"/>
      <c r="Q943" s="14"/>
      <c r="R943" s="14"/>
      <c r="S943" s="14"/>
      <c r="T943" s="14"/>
      <c r="U943" s="14"/>
      <c r="V943" s="14"/>
      <c r="W943" s="14"/>
      <c r="X943" s="14"/>
      <c r="Y943" s="14"/>
      <c r="Z943" s="14"/>
      <c r="AA943" s="14"/>
    </row>
    <row r="944" spans="1:27" ht="12.5">
      <c r="A944" s="14"/>
      <c r="B944" s="14"/>
      <c r="C944" s="14"/>
      <c r="D944" s="10"/>
      <c r="E944" s="164"/>
      <c r="F944" s="14"/>
      <c r="G944" s="10"/>
      <c r="H944" s="14"/>
      <c r="I944" s="14"/>
      <c r="J944" s="8"/>
      <c r="K944" s="48"/>
      <c r="L944" s="10"/>
      <c r="M944" s="14"/>
      <c r="N944" s="35"/>
      <c r="Q944" s="14"/>
      <c r="R944" s="14"/>
      <c r="S944" s="14"/>
      <c r="T944" s="14"/>
      <c r="U944" s="14"/>
      <c r="V944" s="14"/>
      <c r="W944" s="14"/>
      <c r="X944" s="14"/>
      <c r="Y944" s="14"/>
      <c r="Z944" s="14"/>
      <c r="AA944" s="14"/>
    </row>
    <row r="945" spans="1:27" ht="12.5">
      <c r="A945" s="14"/>
      <c r="B945" s="14"/>
      <c r="C945" s="14"/>
      <c r="D945" s="10"/>
      <c r="E945" s="164"/>
      <c r="F945" s="14"/>
      <c r="G945" s="10"/>
      <c r="H945" s="14"/>
      <c r="I945" s="14"/>
      <c r="J945" s="8"/>
      <c r="K945" s="48"/>
      <c r="L945" s="10"/>
      <c r="M945" s="14"/>
      <c r="N945" s="35"/>
      <c r="Q945" s="14"/>
      <c r="R945" s="14"/>
      <c r="S945" s="14"/>
      <c r="T945" s="14"/>
      <c r="U945" s="14"/>
      <c r="V945" s="14"/>
      <c r="W945" s="14"/>
      <c r="X945" s="14"/>
      <c r="Y945" s="14"/>
      <c r="Z945" s="14"/>
      <c r="AA945" s="14"/>
    </row>
    <row r="946" spans="1:27" ht="12.5">
      <c r="A946" s="14"/>
      <c r="B946" s="14"/>
      <c r="C946" s="14"/>
      <c r="D946" s="10"/>
      <c r="E946" s="164"/>
      <c r="F946" s="14"/>
      <c r="G946" s="10"/>
      <c r="H946" s="14"/>
      <c r="I946" s="14"/>
      <c r="J946" s="8"/>
      <c r="K946" s="48"/>
      <c r="L946" s="10"/>
      <c r="M946" s="14"/>
      <c r="N946" s="35"/>
      <c r="Q946" s="14"/>
      <c r="R946" s="14"/>
      <c r="S946" s="14"/>
      <c r="T946" s="14"/>
      <c r="U946" s="14"/>
      <c r="V946" s="14"/>
      <c r="W946" s="14"/>
      <c r="X946" s="14"/>
      <c r="Y946" s="14"/>
      <c r="Z946" s="14"/>
      <c r="AA946" s="14"/>
    </row>
    <row r="947" spans="1:27" ht="12.5">
      <c r="A947" s="14"/>
      <c r="B947" s="14"/>
      <c r="C947" s="14"/>
      <c r="D947" s="10"/>
      <c r="E947" s="164"/>
      <c r="F947" s="14"/>
      <c r="G947" s="10"/>
      <c r="H947" s="14"/>
      <c r="I947" s="14"/>
      <c r="J947" s="8"/>
      <c r="K947" s="48"/>
      <c r="L947" s="10"/>
      <c r="M947" s="14"/>
      <c r="N947" s="35"/>
      <c r="Q947" s="14"/>
      <c r="R947" s="14"/>
      <c r="S947" s="14"/>
      <c r="T947" s="14"/>
      <c r="U947" s="14"/>
      <c r="V947" s="14"/>
      <c r="W947" s="14"/>
      <c r="X947" s="14"/>
      <c r="Y947" s="14"/>
      <c r="Z947" s="14"/>
      <c r="AA947" s="14"/>
    </row>
    <row r="948" spans="1:27" ht="12.5">
      <c r="A948" s="14"/>
      <c r="B948" s="14"/>
      <c r="C948" s="14"/>
      <c r="D948" s="10"/>
      <c r="E948" s="164"/>
      <c r="F948" s="14"/>
      <c r="G948" s="10"/>
      <c r="H948" s="14"/>
      <c r="I948" s="14"/>
      <c r="J948" s="8"/>
      <c r="K948" s="48"/>
      <c r="L948" s="10"/>
      <c r="M948" s="14"/>
      <c r="N948" s="35"/>
      <c r="Q948" s="14"/>
      <c r="R948" s="14"/>
      <c r="S948" s="14"/>
      <c r="T948" s="14"/>
      <c r="U948" s="14"/>
      <c r="V948" s="14"/>
      <c r="W948" s="14"/>
      <c r="X948" s="14"/>
      <c r="Y948" s="14"/>
      <c r="Z948" s="14"/>
      <c r="AA948" s="14"/>
    </row>
    <row r="949" spans="1:27" ht="12.5">
      <c r="A949" s="14"/>
      <c r="B949" s="14"/>
      <c r="C949" s="14"/>
      <c r="D949" s="10"/>
      <c r="E949" s="164"/>
      <c r="F949" s="14"/>
      <c r="G949" s="10"/>
      <c r="H949" s="14"/>
      <c r="I949" s="14"/>
      <c r="J949" s="8"/>
      <c r="K949" s="48"/>
      <c r="L949" s="10"/>
      <c r="M949" s="14"/>
      <c r="N949" s="35"/>
      <c r="Q949" s="14"/>
      <c r="R949" s="14"/>
      <c r="S949" s="14"/>
      <c r="T949" s="14"/>
      <c r="U949" s="14"/>
      <c r="V949" s="14"/>
      <c r="W949" s="14"/>
      <c r="X949" s="14"/>
      <c r="Y949" s="14"/>
      <c r="Z949" s="14"/>
      <c r="AA949" s="14"/>
    </row>
    <row r="950" spans="1:27" ht="12.5">
      <c r="A950" s="14"/>
      <c r="B950" s="14"/>
      <c r="C950" s="14"/>
      <c r="D950" s="10"/>
      <c r="E950" s="164"/>
      <c r="F950" s="14"/>
      <c r="G950" s="10"/>
      <c r="H950" s="14"/>
      <c r="I950" s="14"/>
      <c r="J950" s="8"/>
      <c r="K950" s="48"/>
      <c r="L950" s="10"/>
      <c r="M950" s="14"/>
      <c r="N950" s="35"/>
      <c r="Q950" s="14"/>
      <c r="R950" s="14"/>
      <c r="S950" s="14"/>
      <c r="T950" s="14"/>
      <c r="U950" s="14"/>
      <c r="V950" s="14"/>
      <c r="W950" s="14"/>
      <c r="X950" s="14"/>
      <c r="Y950" s="14"/>
      <c r="Z950" s="14"/>
      <c r="AA950" s="14"/>
    </row>
    <row r="951" spans="1:27" ht="12.5">
      <c r="A951" s="14"/>
      <c r="B951" s="14"/>
      <c r="C951" s="14"/>
      <c r="D951" s="10"/>
      <c r="E951" s="164"/>
      <c r="F951" s="14"/>
      <c r="G951" s="10"/>
      <c r="H951" s="14"/>
      <c r="I951" s="14"/>
      <c r="J951" s="8"/>
      <c r="K951" s="48"/>
      <c r="L951" s="10"/>
      <c r="M951" s="14"/>
      <c r="N951" s="35"/>
      <c r="Q951" s="14"/>
      <c r="R951" s="14"/>
      <c r="S951" s="14"/>
      <c r="T951" s="14"/>
      <c r="U951" s="14"/>
      <c r="V951" s="14"/>
      <c r="W951" s="14"/>
      <c r="X951" s="14"/>
      <c r="Y951" s="14"/>
      <c r="Z951" s="14"/>
      <c r="AA951" s="14"/>
    </row>
    <row r="952" spans="1:27" ht="12.5">
      <c r="A952" s="14"/>
      <c r="B952" s="14"/>
      <c r="C952" s="14"/>
      <c r="D952" s="10"/>
      <c r="E952" s="164"/>
      <c r="F952" s="14"/>
      <c r="G952" s="10"/>
      <c r="H952" s="14"/>
      <c r="I952" s="14"/>
      <c r="J952" s="8"/>
      <c r="K952" s="48"/>
      <c r="L952" s="10"/>
      <c r="M952" s="14"/>
      <c r="N952" s="35"/>
      <c r="Q952" s="14"/>
      <c r="R952" s="14"/>
      <c r="S952" s="14"/>
      <c r="T952" s="14"/>
      <c r="U952" s="14"/>
      <c r="V952" s="14"/>
      <c r="W952" s="14"/>
      <c r="X952" s="14"/>
      <c r="Y952" s="14"/>
      <c r="Z952" s="14"/>
      <c r="AA952" s="14"/>
    </row>
    <row r="953" spans="1:27" ht="12.5">
      <c r="A953" s="14"/>
      <c r="B953" s="14"/>
      <c r="C953" s="14"/>
      <c r="D953" s="10"/>
      <c r="E953" s="164"/>
      <c r="F953" s="14"/>
      <c r="G953" s="10"/>
      <c r="H953" s="14"/>
      <c r="I953" s="14"/>
      <c r="J953" s="8"/>
      <c r="K953" s="48"/>
      <c r="L953" s="10"/>
      <c r="M953" s="14"/>
      <c r="N953" s="35"/>
      <c r="Q953" s="14"/>
      <c r="R953" s="14"/>
      <c r="S953" s="14"/>
      <c r="T953" s="14"/>
      <c r="U953" s="14"/>
      <c r="V953" s="14"/>
      <c r="W953" s="14"/>
      <c r="X953" s="14"/>
      <c r="Y953" s="14"/>
      <c r="Z953" s="14"/>
      <c r="AA953" s="14"/>
    </row>
    <row r="954" spans="1:27" ht="12.5">
      <c r="A954" s="14"/>
      <c r="B954" s="14"/>
      <c r="C954" s="14"/>
      <c r="D954" s="10"/>
      <c r="E954" s="164"/>
      <c r="F954" s="14"/>
      <c r="G954" s="10"/>
      <c r="H954" s="14"/>
      <c r="I954" s="14"/>
      <c r="J954" s="8"/>
      <c r="K954" s="48"/>
      <c r="L954" s="10"/>
      <c r="M954" s="14"/>
      <c r="N954" s="35"/>
      <c r="Q954" s="14"/>
      <c r="R954" s="14"/>
      <c r="S954" s="14"/>
      <c r="T954" s="14"/>
      <c r="U954" s="14"/>
      <c r="V954" s="14"/>
      <c r="W954" s="14"/>
      <c r="X954" s="14"/>
      <c r="Y954" s="14"/>
      <c r="Z954" s="14"/>
      <c r="AA954" s="14"/>
    </row>
    <row r="955" spans="1:27" ht="12.5">
      <c r="A955" s="14"/>
      <c r="B955" s="14"/>
      <c r="C955" s="14"/>
      <c r="D955" s="10"/>
      <c r="E955" s="164"/>
      <c r="F955" s="14"/>
      <c r="G955" s="10"/>
      <c r="H955" s="14"/>
      <c r="I955" s="14"/>
      <c r="J955" s="8"/>
      <c r="K955" s="48"/>
      <c r="L955" s="10"/>
      <c r="M955" s="14"/>
      <c r="N955" s="35"/>
      <c r="Q955" s="14"/>
      <c r="R955" s="14"/>
      <c r="S955" s="14"/>
      <c r="T955" s="14"/>
      <c r="U955" s="14"/>
      <c r="V955" s="14"/>
      <c r="W955" s="14"/>
      <c r="X955" s="14"/>
      <c r="Y955" s="14"/>
      <c r="Z955" s="14"/>
      <c r="AA955" s="14"/>
    </row>
    <row r="956" spans="1:27" ht="12.5">
      <c r="A956" s="14"/>
      <c r="B956" s="14"/>
      <c r="C956" s="14"/>
      <c r="D956" s="10"/>
      <c r="E956" s="164"/>
      <c r="F956" s="14"/>
      <c r="G956" s="10"/>
      <c r="H956" s="14"/>
      <c r="I956" s="14"/>
      <c r="J956" s="8"/>
      <c r="K956" s="48"/>
      <c r="L956" s="10"/>
      <c r="M956" s="14"/>
      <c r="N956" s="35"/>
      <c r="Q956" s="14"/>
      <c r="R956" s="14"/>
      <c r="S956" s="14"/>
      <c r="T956" s="14"/>
      <c r="U956" s="14"/>
      <c r="V956" s="14"/>
      <c r="W956" s="14"/>
      <c r="X956" s="14"/>
      <c r="Y956" s="14"/>
      <c r="Z956" s="14"/>
      <c r="AA956" s="14"/>
    </row>
    <row r="957" spans="1:27" ht="12.5">
      <c r="A957" s="14"/>
      <c r="B957" s="14"/>
      <c r="C957" s="14"/>
      <c r="D957" s="10"/>
      <c r="E957" s="164"/>
      <c r="F957" s="14"/>
      <c r="G957" s="10"/>
      <c r="H957" s="14"/>
      <c r="I957" s="14"/>
      <c r="J957" s="8"/>
      <c r="K957" s="48"/>
      <c r="L957" s="10"/>
      <c r="M957" s="14"/>
      <c r="N957" s="35"/>
      <c r="Q957" s="14"/>
      <c r="R957" s="14"/>
      <c r="S957" s="14"/>
      <c r="T957" s="14"/>
      <c r="U957" s="14"/>
      <c r="V957" s="14"/>
      <c r="W957" s="14"/>
      <c r="X957" s="14"/>
      <c r="Y957" s="14"/>
      <c r="Z957" s="14"/>
      <c r="AA957" s="14"/>
    </row>
    <row r="958" spans="1:27" ht="12.5">
      <c r="A958" s="14"/>
      <c r="B958" s="14"/>
      <c r="C958" s="14"/>
      <c r="D958" s="10"/>
      <c r="E958" s="164"/>
      <c r="F958" s="14"/>
      <c r="G958" s="10"/>
      <c r="H958" s="14"/>
      <c r="I958" s="14"/>
      <c r="J958" s="8"/>
      <c r="K958" s="48"/>
      <c r="L958" s="10"/>
      <c r="M958" s="14"/>
      <c r="N958" s="35"/>
      <c r="Q958" s="14"/>
      <c r="R958" s="14"/>
      <c r="S958" s="14"/>
      <c r="T958" s="14"/>
      <c r="U958" s="14"/>
      <c r="V958" s="14"/>
      <c r="W958" s="14"/>
      <c r="X958" s="14"/>
      <c r="Y958" s="14"/>
      <c r="Z958" s="14"/>
      <c r="AA958" s="14"/>
    </row>
    <row r="959" spans="1:27" ht="12.5">
      <c r="A959" s="14"/>
      <c r="B959" s="14"/>
      <c r="C959" s="14"/>
      <c r="D959" s="10"/>
      <c r="E959" s="164"/>
      <c r="F959" s="14"/>
      <c r="G959" s="10"/>
      <c r="H959" s="14"/>
      <c r="I959" s="14"/>
      <c r="J959" s="8"/>
      <c r="K959" s="48"/>
      <c r="L959" s="10"/>
      <c r="M959" s="14"/>
      <c r="N959" s="35"/>
      <c r="Q959" s="14"/>
      <c r="R959" s="14"/>
      <c r="S959" s="14"/>
      <c r="T959" s="14"/>
      <c r="U959" s="14"/>
      <c r="V959" s="14"/>
      <c r="W959" s="14"/>
      <c r="X959" s="14"/>
      <c r="Y959" s="14"/>
      <c r="Z959" s="14"/>
      <c r="AA959" s="14"/>
    </row>
    <row r="960" spans="1:27" ht="12.5">
      <c r="A960" s="14"/>
      <c r="B960" s="14"/>
      <c r="C960" s="14"/>
      <c r="D960" s="10"/>
      <c r="E960" s="164"/>
      <c r="F960" s="14"/>
      <c r="G960" s="10"/>
      <c r="H960" s="14"/>
      <c r="I960" s="14"/>
      <c r="J960" s="8"/>
      <c r="K960" s="48"/>
      <c r="L960" s="10"/>
      <c r="M960" s="14"/>
      <c r="N960" s="35"/>
      <c r="Q960" s="14"/>
      <c r="R960" s="14"/>
      <c r="S960" s="14"/>
      <c r="T960" s="14"/>
      <c r="U960" s="14"/>
      <c r="V960" s="14"/>
      <c r="W960" s="14"/>
      <c r="X960" s="14"/>
      <c r="Y960" s="14"/>
      <c r="Z960" s="14"/>
      <c r="AA960" s="14"/>
    </row>
    <row r="961" spans="1:27" ht="12.5">
      <c r="A961" s="14"/>
      <c r="B961" s="14"/>
      <c r="C961" s="14"/>
      <c r="D961" s="10"/>
      <c r="E961" s="164"/>
      <c r="F961" s="14"/>
      <c r="G961" s="10"/>
      <c r="H961" s="14"/>
      <c r="I961" s="14"/>
      <c r="J961" s="8"/>
      <c r="K961" s="48"/>
      <c r="L961" s="10"/>
      <c r="M961" s="14"/>
      <c r="N961" s="35"/>
      <c r="Q961" s="14"/>
      <c r="R961" s="14"/>
      <c r="S961" s="14"/>
      <c r="T961" s="14"/>
      <c r="U961" s="14"/>
      <c r="V961" s="14"/>
      <c r="W961" s="14"/>
      <c r="X961" s="14"/>
      <c r="Y961" s="14"/>
      <c r="Z961" s="14"/>
      <c r="AA961" s="14"/>
    </row>
    <row r="962" spans="1:27" ht="12.5">
      <c r="A962" s="14"/>
      <c r="B962" s="14"/>
      <c r="C962" s="14"/>
      <c r="D962" s="10"/>
      <c r="E962" s="164"/>
      <c r="F962" s="14"/>
      <c r="G962" s="10"/>
      <c r="H962" s="14"/>
      <c r="I962" s="14"/>
      <c r="J962" s="8"/>
      <c r="K962" s="48"/>
      <c r="L962" s="10"/>
      <c r="M962" s="14"/>
      <c r="N962" s="35"/>
      <c r="Q962" s="14"/>
      <c r="R962" s="14"/>
      <c r="S962" s="14"/>
      <c r="T962" s="14"/>
      <c r="U962" s="14"/>
      <c r="V962" s="14"/>
      <c r="W962" s="14"/>
      <c r="X962" s="14"/>
      <c r="Y962" s="14"/>
      <c r="Z962" s="14"/>
      <c r="AA962" s="14"/>
    </row>
    <row r="963" spans="1:27" ht="12.5">
      <c r="A963" s="14"/>
      <c r="B963" s="14"/>
      <c r="C963" s="14"/>
      <c r="D963" s="10"/>
      <c r="E963" s="164"/>
      <c r="F963" s="14"/>
      <c r="G963" s="10"/>
      <c r="H963" s="14"/>
      <c r="I963" s="14"/>
      <c r="J963" s="8"/>
      <c r="K963" s="48"/>
      <c r="L963" s="10"/>
      <c r="M963" s="14"/>
      <c r="N963" s="35"/>
      <c r="Q963" s="14"/>
      <c r="R963" s="14"/>
      <c r="S963" s="14"/>
      <c r="T963" s="14"/>
      <c r="U963" s="14"/>
      <c r="V963" s="14"/>
      <c r="W963" s="14"/>
      <c r="X963" s="14"/>
      <c r="Y963" s="14"/>
      <c r="Z963" s="14"/>
      <c r="AA963" s="14"/>
    </row>
    <row r="964" spans="1:27" ht="12.5">
      <c r="A964" s="14"/>
      <c r="B964" s="14"/>
      <c r="C964" s="14"/>
      <c r="D964" s="10"/>
      <c r="E964" s="164"/>
      <c r="F964" s="14"/>
      <c r="G964" s="10"/>
      <c r="H964" s="14"/>
      <c r="I964" s="14"/>
      <c r="J964" s="8"/>
      <c r="K964" s="48"/>
      <c r="L964" s="10"/>
      <c r="M964" s="14"/>
      <c r="N964" s="35"/>
      <c r="Q964" s="14"/>
      <c r="R964" s="14"/>
      <c r="S964" s="14"/>
      <c r="T964" s="14"/>
      <c r="U964" s="14"/>
      <c r="V964" s="14"/>
      <c r="W964" s="14"/>
      <c r="X964" s="14"/>
      <c r="Y964" s="14"/>
      <c r="Z964" s="14"/>
      <c r="AA964" s="14"/>
    </row>
    <row r="965" spans="1:27" ht="12.5">
      <c r="A965" s="14"/>
      <c r="B965" s="14"/>
      <c r="C965" s="14"/>
      <c r="D965" s="10"/>
      <c r="E965" s="164"/>
      <c r="F965" s="14"/>
      <c r="G965" s="10"/>
      <c r="H965" s="14"/>
      <c r="I965" s="14"/>
      <c r="J965" s="8"/>
      <c r="K965" s="48"/>
      <c r="L965" s="10"/>
      <c r="M965" s="14"/>
      <c r="N965" s="35"/>
      <c r="Q965" s="14"/>
      <c r="R965" s="14"/>
      <c r="S965" s="14"/>
      <c r="T965" s="14"/>
      <c r="U965" s="14"/>
      <c r="V965" s="14"/>
      <c r="W965" s="14"/>
      <c r="X965" s="14"/>
      <c r="Y965" s="14"/>
      <c r="Z965" s="14"/>
      <c r="AA965" s="14"/>
    </row>
    <row r="966" spans="1:27" ht="12.5">
      <c r="A966" s="14"/>
      <c r="B966" s="14"/>
      <c r="C966" s="14"/>
      <c r="D966" s="10"/>
      <c r="E966" s="164"/>
      <c r="F966" s="14"/>
      <c r="G966" s="10"/>
      <c r="H966" s="14"/>
      <c r="I966" s="14"/>
      <c r="J966" s="8"/>
      <c r="K966" s="48"/>
      <c r="L966" s="10"/>
      <c r="M966" s="14"/>
      <c r="N966" s="35"/>
      <c r="Q966" s="14"/>
      <c r="R966" s="14"/>
      <c r="S966" s="14"/>
      <c r="T966" s="14"/>
      <c r="U966" s="14"/>
      <c r="V966" s="14"/>
      <c r="W966" s="14"/>
      <c r="X966" s="14"/>
      <c r="Y966" s="14"/>
      <c r="Z966" s="14"/>
      <c r="AA966" s="14"/>
    </row>
    <row r="967" spans="1:27" ht="12.5">
      <c r="A967" s="14"/>
      <c r="B967" s="14"/>
      <c r="C967" s="14"/>
      <c r="D967" s="10"/>
      <c r="E967" s="164"/>
      <c r="F967" s="14"/>
      <c r="G967" s="10"/>
      <c r="H967" s="14"/>
      <c r="I967" s="14"/>
      <c r="J967" s="8"/>
      <c r="K967" s="48"/>
      <c r="L967" s="10"/>
      <c r="M967" s="14"/>
      <c r="N967" s="35"/>
      <c r="Q967" s="14"/>
      <c r="R967" s="14"/>
      <c r="S967" s="14"/>
      <c r="T967" s="14"/>
      <c r="U967" s="14"/>
      <c r="V967" s="14"/>
      <c r="W967" s="14"/>
      <c r="X967" s="14"/>
      <c r="Y967" s="14"/>
      <c r="Z967" s="14"/>
      <c r="AA967" s="14"/>
    </row>
    <row r="968" spans="1:27" ht="12.5">
      <c r="A968" s="14"/>
      <c r="B968" s="14"/>
      <c r="C968" s="14"/>
      <c r="D968" s="10"/>
      <c r="E968" s="164"/>
      <c r="F968" s="14"/>
      <c r="G968" s="10"/>
      <c r="H968" s="14"/>
      <c r="I968" s="14"/>
      <c r="J968" s="8"/>
      <c r="K968" s="48"/>
      <c r="L968" s="10"/>
      <c r="M968" s="14"/>
      <c r="N968" s="35"/>
      <c r="Q968" s="14"/>
      <c r="R968" s="14"/>
      <c r="S968" s="14"/>
      <c r="T968" s="14"/>
      <c r="U968" s="14"/>
      <c r="V968" s="14"/>
      <c r="W968" s="14"/>
      <c r="X968" s="14"/>
      <c r="Y968" s="14"/>
      <c r="Z968" s="14"/>
      <c r="AA968" s="14"/>
    </row>
    <row r="969" spans="1:27" ht="12.5">
      <c r="A969" s="14"/>
      <c r="B969" s="14"/>
      <c r="C969" s="14"/>
      <c r="D969" s="10"/>
      <c r="E969" s="164"/>
      <c r="F969" s="14"/>
      <c r="G969" s="10"/>
      <c r="H969" s="14"/>
      <c r="I969" s="14"/>
      <c r="J969" s="8"/>
      <c r="K969" s="48"/>
      <c r="L969" s="10"/>
      <c r="M969" s="14"/>
      <c r="N969" s="35"/>
      <c r="Q969" s="14"/>
      <c r="R969" s="14"/>
      <c r="S969" s="14"/>
      <c r="T969" s="14"/>
      <c r="U969" s="14"/>
      <c r="V969" s="14"/>
      <c r="W969" s="14"/>
      <c r="X969" s="14"/>
      <c r="Y969" s="14"/>
      <c r="Z969" s="14"/>
      <c r="AA969" s="14"/>
    </row>
    <row r="970" spans="1:27" ht="12.5">
      <c r="A970" s="14"/>
      <c r="B970" s="14"/>
      <c r="C970" s="14"/>
      <c r="D970" s="10"/>
      <c r="E970" s="164"/>
      <c r="F970" s="14"/>
      <c r="G970" s="10"/>
      <c r="H970" s="14"/>
      <c r="I970" s="14"/>
      <c r="J970" s="8"/>
      <c r="K970" s="48"/>
      <c r="L970" s="10"/>
      <c r="M970" s="14"/>
      <c r="N970" s="35"/>
      <c r="Q970" s="14"/>
      <c r="R970" s="14"/>
      <c r="S970" s="14"/>
      <c r="T970" s="14"/>
      <c r="U970" s="14"/>
      <c r="V970" s="14"/>
      <c r="W970" s="14"/>
      <c r="X970" s="14"/>
      <c r="Y970" s="14"/>
      <c r="Z970" s="14"/>
      <c r="AA970" s="14"/>
    </row>
    <row r="971" spans="1:27" ht="12.5">
      <c r="A971" s="14"/>
      <c r="B971" s="14"/>
      <c r="C971" s="14"/>
      <c r="D971" s="10"/>
      <c r="E971" s="164"/>
      <c r="F971" s="14"/>
      <c r="G971" s="10"/>
      <c r="H971" s="14"/>
      <c r="I971" s="14"/>
      <c r="J971" s="8"/>
      <c r="K971" s="48"/>
      <c r="L971" s="10"/>
      <c r="M971" s="14"/>
      <c r="N971" s="35"/>
      <c r="Q971" s="14"/>
      <c r="R971" s="14"/>
      <c r="S971" s="14"/>
      <c r="T971" s="14"/>
      <c r="U971" s="14"/>
      <c r="V971" s="14"/>
      <c r="W971" s="14"/>
      <c r="X971" s="14"/>
      <c r="Y971" s="14"/>
      <c r="Z971" s="14"/>
      <c r="AA971" s="14"/>
    </row>
    <row r="972" spans="1:27" ht="12.5">
      <c r="A972" s="14"/>
      <c r="B972" s="14"/>
      <c r="C972" s="14"/>
      <c r="D972" s="10"/>
      <c r="E972" s="164"/>
      <c r="F972" s="14"/>
      <c r="G972" s="10"/>
      <c r="H972" s="14"/>
      <c r="I972" s="14"/>
      <c r="J972" s="8"/>
      <c r="K972" s="48"/>
      <c r="L972" s="10"/>
      <c r="M972" s="14"/>
      <c r="N972" s="35"/>
      <c r="Q972" s="14"/>
      <c r="R972" s="14"/>
      <c r="S972" s="14"/>
      <c r="T972" s="14"/>
      <c r="U972" s="14"/>
      <c r="V972" s="14"/>
      <c r="W972" s="14"/>
      <c r="X972" s="14"/>
      <c r="Y972" s="14"/>
      <c r="Z972" s="14"/>
      <c r="AA972" s="14"/>
    </row>
    <row r="973" spans="1:27" ht="12.5">
      <c r="A973" s="14"/>
      <c r="B973" s="14"/>
      <c r="C973" s="14"/>
      <c r="D973" s="10"/>
      <c r="E973" s="164"/>
      <c r="F973" s="14"/>
      <c r="G973" s="10"/>
      <c r="H973" s="14"/>
      <c r="I973" s="14"/>
      <c r="J973" s="8"/>
      <c r="K973" s="48"/>
      <c r="L973" s="10"/>
      <c r="M973" s="14"/>
      <c r="N973" s="35"/>
      <c r="Q973" s="14"/>
      <c r="R973" s="14"/>
      <c r="S973" s="14"/>
      <c r="T973" s="14"/>
      <c r="U973" s="14"/>
      <c r="V973" s="14"/>
      <c r="W973" s="14"/>
      <c r="X973" s="14"/>
      <c r="Y973" s="14"/>
      <c r="Z973" s="14"/>
      <c r="AA973" s="14"/>
    </row>
    <row r="974" spans="1:27" ht="12.5">
      <c r="A974" s="14"/>
      <c r="B974" s="14"/>
      <c r="C974" s="14"/>
      <c r="D974" s="10"/>
      <c r="E974" s="164"/>
      <c r="F974" s="14"/>
      <c r="G974" s="10"/>
      <c r="H974" s="14"/>
      <c r="I974" s="14"/>
      <c r="J974" s="8"/>
      <c r="K974" s="48"/>
      <c r="L974" s="10"/>
      <c r="M974" s="14"/>
      <c r="N974" s="35"/>
      <c r="Q974" s="14"/>
      <c r="R974" s="14"/>
      <c r="S974" s="14"/>
      <c r="T974" s="14"/>
      <c r="U974" s="14"/>
      <c r="V974" s="14"/>
      <c r="W974" s="14"/>
      <c r="X974" s="14"/>
      <c r="Y974" s="14"/>
      <c r="Z974" s="14"/>
      <c r="AA974" s="14"/>
    </row>
    <row r="975" spans="1:27" ht="12.5">
      <c r="A975" s="14"/>
      <c r="B975" s="14"/>
      <c r="C975" s="14"/>
      <c r="D975" s="10"/>
      <c r="E975" s="164"/>
      <c r="F975" s="14"/>
      <c r="G975" s="10"/>
      <c r="H975" s="14"/>
      <c r="I975" s="14"/>
      <c r="J975" s="8"/>
      <c r="K975" s="48"/>
      <c r="L975" s="10"/>
      <c r="M975" s="14"/>
      <c r="N975" s="35"/>
      <c r="Q975" s="14"/>
      <c r="R975" s="14"/>
      <c r="S975" s="14"/>
      <c r="T975" s="14"/>
      <c r="U975" s="14"/>
      <c r="V975" s="14"/>
      <c r="W975" s="14"/>
      <c r="X975" s="14"/>
      <c r="Y975" s="14"/>
      <c r="Z975" s="14"/>
      <c r="AA975" s="14"/>
    </row>
    <row r="976" spans="1:27" ht="12.5">
      <c r="A976" s="14"/>
      <c r="B976" s="14"/>
      <c r="C976" s="14"/>
      <c r="D976" s="10"/>
      <c r="E976" s="164"/>
      <c r="F976" s="14"/>
      <c r="G976" s="10"/>
      <c r="H976" s="14"/>
      <c r="I976" s="14"/>
      <c r="J976" s="8"/>
      <c r="K976" s="48"/>
      <c r="L976" s="10"/>
      <c r="M976" s="14"/>
      <c r="N976" s="35"/>
      <c r="Q976" s="14"/>
      <c r="R976" s="14"/>
      <c r="S976" s="14"/>
      <c r="T976" s="14"/>
      <c r="U976" s="14"/>
      <c r="V976" s="14"/>
      <c r="W976" s="14"/>
      <c r="X976" s="14"/>
      <c r="Y976" s="14"/>
      <c r="Z976" s="14"/>
      <c r="AA976" s="14"/>
    </row>
    <row r="977" spans="1:27" ht="12.5">
      <c r="A977" s="14"/>
      <c r="B977" s="14"/>
      <c r="C977" s="14"/>
      <c r="D977" s="10"/>
      <c r="E977" s="164"/>
      <c r="F977" s="14"/>
      <c r="G977" s="10"/>
      <c r="H977" s="14"/>
      <c r="I977" s="14"/>
      <c r="J977" s="8"/>
      <c r="K977" s="48"/>
      <c r="L977" s="10"/>
      <c r="M977" s="14"/>
      <c r="N977" s="35"/>
      <c r="Q977" s="14"/>
      <c r="R977" s="14"/>
      <c r="S977" s="14"/>
      <c r="T977" s="14"/>
      <c r="U977" s="14"/>
      <c r="V977" s="14"/>
      <c r="W977" s="14"/>
      <c r="X977" s="14"/>
      <c r="Y977" s="14"/>
      <c r="Z977" s="14"/>
      <c r="AA977" s="14"/>
    </row>
    <row r="978" spans="1:27" ht="12.5">
      <c r="A978" s="14"/>
      <c r="B978" s="14"/>
      <c r="C978" s="14"/>
      <c r="D978" s="10"/>
      <c r="E978" s="164"/>
      <c r="F978" s="14"/>
      <c r="G978" s="10"/>
      <c r="H978" s="14"/>
      <c r="I978" s="14"/>
      <c r="J978" s="8"/>
      <c r="K978" s="48"/>
      <c r="L978" s="10"/>
      <c r="M978" s="14"/>
      <c r="N978" s="35"/>
      <c r="Q978" s="14"/>
      <c r="R978" s="14"/>
      <c r="S978" s="14"/>
      <c r="T978" s="14"/>
      <c r="U978" s="14"/>
      <c r="V978" s="14"/>
      <c r="W978" s="14"/>
      <c r="X978" s="14"/>
      <c r="Y978" s="14"/>
      <c r="Z978" s="14"/>
      <c r="AA978" s="14"/>
    </row>
    <row r="979" spans="1:27" ht="12.5">
      <c r="A979" s="14"/>
      <c r="B979" s="14"/>
      <c r="C979" s="14"/>
      <c r="D979" s="10"/>
      <c r="E979" s="164"/>
      <c r="F979" s="14"/>
      <c r="G979" s="10"/>
      <c r="H979" s="14"/>
      <c r="I979" s="14"/>
      <c r="J979" s="8"/>
      <c r="K979" s="48"/>
      <c r="L979" s="10"/>
      <c r="M979" s="14"/>
      <c r="N979" s="35"/>
      <c r="Q979" s="14"/>
      <c r="R979" s="14"/>
      <c r="S979" s="14"/>
      <c r="T979" s="14"/>
      <c r="U979" s="14"/>
      <c r="V979" s="14"/>
      <c r="W979" s="14"/>
      <c r="X979" s="14"/>
      <c r="Y979" s="14"/>
      <c r="Z979" s="14"/>
      <c r="AA979" s="14"/>
    </row>
    <row r="980" spans="1:27" ht="12.5">
      <c r="A980" s="14"/>
      <c r="B980" s="14"/>
      <c r="C980" s="14"/>
      <c r="D980" s="10"/>
      <c r="E980" s="164"/>
      <c r="F980" s="14"/>
      <c r="G980" s="10"/>
      <c r="H980" s="14"/>
      <c r="I980" s="14"/>
      <c r="J980" s="8"/>
      <c r="K980" s="48"/>
      <c r="L980" s="10"/>
      <c r="M980" s="14"/>
      <c r="N980" s="35"/>
      <c r="Q980" s="14"/>
      <c r="R980" s="14"/>
      <c r="S980" s="14"/>
      <c r="T980" s="14"/>
      <c r="U980" s="14"/>
      <c r="V980" s="14"/>
      <c r="W980" s="14"/>
      <c r="X980" s="14"/>
      <c r="Y980" s="14"/>
      <c r="Z980" s="14"/>
      <c r="AA980" s="14"/>
    </row>
    <row r="981" spans="1:27" ht="12.5">
      <c r="A981" s="14"/>
      <c r="B981" s="14"/>
      <c r="C981" s="14"/>
      <c r="D981" s="10"/>
      <c r="E981" s="164"/>
      <c r="F981" s="14"/>
      <c r="G981" s="10"/>
      <c r="H981" s="14"/>
      <c r="I981" s="14"/>
      <c r="J981" s="8"/>
      <c r="K981" s="48"/>
      <c r="L981" s="10"/>
      <c r="M981" s="14"/>
      <c r="N981" s="35"/>
      <c r="Q981" s="14"/>
      <c r="R981" s="14"/>
      <c r="S981" s="14"/>
      <c r="T981" s="14"/>
      <c r="U981" s="14"/>
      <c r="V981" s="14"/>
      <c r="W981" s="14"/>
      <c r="X981" s="14"/>
      <c r="Y981" s="14"/>
      <c r="Z981" s="14"/>
      <c r="AA981" s="14"/>
    </row>
    <row r="982" spans="1:27" ht="12.5">
      <c r="A982" s="14"/>
      <c r="B982" s="14"/>
      <c r="C982" s="14"/>
      <c r="D982" s="10"/>
      <c r="E982" s="164"/>
      <c r="F982" s="14"/>
      <c r="G982" s="10"/>
      <c r="H982" s="14"/>
      <c r="I982" s="14"/>
      <c r="J982" s="8"/>
      <c r="K982" s="48"/>
      <c r="L982" s="10"/>
      <c r="M982" s="14"/>
      <c r="N982" s="35"/>
      <c r="Q982" s="14"/>
      <c r="R982" s="14"/>
      <c r="S982" s="14"/>
      <c r="T982" s="14"/>
      <c r="U982" s="14"/>
      <c r="V982" s="14"/>
      <c r="W982" s="14"/>
      <c r="X982" s="14"/>
      <c r="Y982" s="14"/>
      <c r="Z982" s="14"/>
      <c r="AA982" s="14"/>
    </row>
    <row r="983" spans="1:27" ht="12.5">
      <c r="A983" s="14"/>
      <c r="B983" s="14"/>
      <c r="C983" s="14"/>
      <c r="D983" s="10"/>
      <c r="E983" s="164"/>
      <c r="F983" s="14"/>
      <c r="G983" s="10"/>
      <c r="H983" s="14"/>
      <c r="I983" s="14"/>
      <c r="J983" s="8"/>
      <c r="K983" s="48"/>
      <c r="L983" s="10"/>
      <c r="M983" s="14"/>
      <c r="N983" s="35"/>
      <c r="Q983" s="14"/>
      <c r="R983" s="14"/>
      <c r="S983" s="14"/>
      <c r="T983" s="14"/>
      <c r="U983" s="14"/>
      <c r="V983" s="14"/>
      <c r="W983" s="14"/>
      <c r="X983" s="14"/>
      <c r="Y983" s="14"/>
      <c r="Z983" s="14"/>
      <c r="AA983" s="14"/>
    </row>
    <row r="984" spans="1:27" ht="12.5">
      <c r="A984" s="14"/>
      <c r="B984" s="14"/>
      <c r="C984" s="14"/>
      <c r="D984" s="10"/>
      <c r="E984" s="164"/>
      <c r="F984" s="14"/>
      <c r="G984" s="10"/>
      <c r="H984" s="14"/>
      <c r="I984" s="14"/>
      <c r="J984" s="8"/>
      <c r="K984" s="48"/>
      <c r="L984" s="10"/>
      <c r="M984" s="14"/>
      <c r="N984" s="35"/>
      <c r="Q984" s="14"/>
      <c r="R984" s="14"/>
      <c r="S984" s="14"/>
      <c r="T984" s="14"/>
      <c r="U984" s="14"/>
      <c r="V984" s="14"/>
      <c r="W984" s="14"/>
      <c r="X984" s="14"/>
      <c r="Y984" s="14"/>
      <c r="Z984" s="14"/>
      <c r="AA984" s="14"/>
    </row>
    <row r="985" spans="1:27" ht="12.5">
      <c r="A985" s="14"/>
      <c r="B985" s="14"/>
      <c r="C985" s="14"/>
      <c r="D985" s="10"/>
      <c r="E985" s="164"/>
      <c r="F985" s="14"/>
      <c r="G985" s="10"/>
      <c r="H985" s="14"/>
      <c r="I985" s="14"/>
      <c r="J985" s="8"/>
      <c r="K985" s="48"/>
      <c r="L985" s="10"/>
      <c r="M985" s="14"/>
      <c r="N985" s="35"/>
      <c r="Q985" s="14"/>
      <c r="R985" s="14"/>
      <c r="S985" s="14"/>
      <c r="T985" s="14"/>
      <c r="U985" s="14"/>
      <c r="V985" s="14"/>
      <c r="W985" s="14"/>
      <c r="X985" s="14"/>
      <c r="Y985" s="14"/>
      <c r="Z985" s="14"/>
      <c r="AA985" s="14"/>
    </row>
    <row r="986" spans="1:27" ht="12.5">
      <c r="A986" s="14"/>
      <c r="B986" s="14"/>
      <c r="C986" s="14"/>
      <c r="D986" s="10"/>
      <c r="E986" s="164"/>
      <c r="F986" s="14"/>
      <c r="G986" s="10"/>
      <c r="H986" s="14"/>
      <c r="I986" s="14"/>
      <c r="J986" s="8"/>
      <c r="K986" s="48"/>
      <c r="L986" s="10"/>
      <c r="M986" s="14"/>
      <c r="N986" s="35"/>
      <c r="Q986" s="14"/>
      <c r="R986" s="14"/>
      <c r="S986" s="14"/>
      <c r="T986" s="14"/>
      <c r="U986" s="14"/>
      <c r="V986" s="14"/>
      <c r="W986" s="14"/>
      <c r="X986" s="14"/>
      <c r="Y986" s="14"/>
      <c r="Z986" s="14"/>
      <c r="AA986" s="14"/>
    </row>
    <row r="987" spans="1:27" ht="12.5">
      <c r="A987" s="14"/>
      <c r="B987" s="14"/>
      <c r="C987" s="14"/>
      <c r="D987" s="10"/>
      <c r="E987" s="164"/>
      <c r="F987" s="14"/>
      <c r="G987" s="10"/>
      <c r="H987" s="14"/>
      <c r="I987" s="14"/>
      <c r="J987" s="8"/>
      <c r="K987" s="48"/>
      <c r="L987" s="10"/>
      <c r="M987" s="14"/>
      <c r="N987" s="35"/>
      <c r="Q987" s="14"/>
      <c r="R987" s="14"/>
      <c r="S987" s="14"/>
      <c r="T987" s="14"/>
      <c r="U987" s="14"/>
      <c r="V987" s="14"/>
      <c r="W987" s="14"/>
      <c r="X987" s="14"/>
      <c r="Y987" s="14"/>
      <c r="Z987" s="14"/>
      <c r="AA987" s="14"/>
    </row>
    <row r="988" spans="1:27" ht="12.5">
      <c r="A988" s="14"/>
      <c r="B988" s="14"/>
      <c r="C988" s="14"/>
      <c r="D988" s="10"/>
      <c r="E988" s="164"/>
      <c r="F988" s="14"/>
      <c r="G988" s="10"/>
      <c r="H988" s="14"/>
      <c r="I988" s="14"/>
      <c r="J988" s="8"/>
      <c r="K988" s="48"/>
      <c r="L988" s="10"/>
      <c r="M988" s="14"/>
      <c r="N988" s="35"/>
      <c r="Q988" s="14"/>
      <c r="R988" s="14"/>
      <c r="S988" s="14"/>
      <c r="T988" s="14"/>
      <c r="U988" s="14"/>
      <c r="V988" s="14"/>
      <c r="W988" s="14"/>
      <c r="X988" s="14"/>
      <c r="Y988" s="14"/>
      <c r="Z988" s="14"/>
      <c r="AA988" s="14"/>
    </row>
    <row r="989" spans="1:27" ht="12.5">
      <c r="A989" s="14"/>
      <c r="B989" s="14"/>
      <c r="C989" s="14"/>
      <c r="D989" s="10"/>
      <c r="E989" s="164"/>
      <c r="F989" s="14"/>
      <c r="G989" s="10"/>
      <c r="H989" s="14"/>
      <c r="I989" s="14"/>
      <c r="J989" s="8"/>
      <c r="K989" s="48"/>
      <c r="L989" s="10"/>
      <c r="M989" s="14"/>
      <c r="N989" s="35"/>
      <c r="Q989" s="14"/>
      <c r="R989" s="14"/>
      <c r="S989" s="14"/>
      <c r="T989" s="14"/>
      <c r="U989" s="14"/>
      <c r="V989" s="14"/>
      <c r="W989" s="14"/>
      <c r="X989" s="14"/>
      <c r="Y989" s="14"/>
      <c r="Z989" s="14"/>
      <c r="AA989" s="14"/>
    </row>
    <row r="990" spans="1:27" ht="12.5">
      <c r="A990" s="14"/>
      <c r="B990" s="14"/>
      <c r="C990" s="14"/>
      <c r="D990" s="10"/>
      <c r="E990" s="164"/>
      <c r="F990" s="14"/>
      <c r="G990" s="10"/>
      <c r="H990" s="14"/>
      <c r="I990" s="14"/>
      <c r="J990" s="8"/>
      <c r="K990" s="48"/>
      <c r="L990" s="10"/>
      <c r="M990" s="14"/>
      <c r="N990" s="35"/>
      <c r="Q990" s="14"/>
      <c r="R990" s="14"/>
      <c r="S990" s="14"/>
      <c r="T990" s="14"/>
      <c r="U990" s="14"/>
      <c r="V990" s="14"/>
      <c r="W990" s="14"/>
      <c r="X990" s="14"/>
      <c r="Y990" s="14"/>
      <c r="Z990" s="14"/>
      <c r="AA990" s="14"/>
    </row>
    <row r="991" spans="1:27" ht="12.5">
      <c r="A991" s="14"/>
      <c r="B991" s="14"/>
      <c r="C991" s="14"/>
      <c r="D991" s="10"/>
      <c r="E991" s="164"/>
      <c r="F991" s="14"/>
      <c r="G991" s="10"/>
      <c r="H991" s="14"/>
      <c r="I991" s="14"/>
      <c r="J991" s="8"/>
      <c r="K991" s="48"/>
      <c r="L991" s="10"/>
      <c r="M991" s="14"/>
      <c r="N991" s="35"/>
      <c r="Q991" s="14"/>
      <c r="R991" s="14"/>
      <c r="S991" s="14"/>
      <c r="T991" s="14"/>
      <c r="U991" s="14"/>
      <c r="V991" s="14"/>
      <c r="W991" s="14"/>
      <c r="X991" s="14"/>
      <c r="Y991" s="14"/>
      <c r="Z991" s="14"/>
      <c r="AA991" s="14"/>
    </row>
    <row r="992" spans="1:27" ht="12.5">
      <c r="A992" s="14"/>
      <c r="B992" s="14"/>
      <c r="C992" s="14"/>
      <c r="D992" s="10"/>
      <c r="E992" s="164"/>
      <c r="F992" s="14"/>
      <c r="G992" s="10"/>
      <c r="H992" s="14"/>
      <c r="I992" s="14"/>
      <c r="J992" s="8"/>
      <c r="K992" s="48"/>
      <c r="L992" s="10"/>
      <c r="M992" s="14"/>
      <c r="N992" s="35"/>
      <c r="Q992" s="14"/>
      <c r="R992" s="14"/>
      <c r="S992" s="14"/>
      <c r="T992" s="14"/>
      <c r="U992" s="14"/>
      <c r="V992" s="14"/>
      <c r="W992" s="14"/>
      <c r="X992" s="14"/>
      <c r="Y992" s="14"/>
      <c r="Z992" s="14"/>
      <c r="AA992" s="14"/>
    </row>
    <row r="993" spans="1:27" ht="12.5">
      <c r="A993" s="14"/>
      <c r="B993" s="14"/>
      <c r="C993" s="14"/>
      <c r="D993" s="10"/>
      <c r="E993" s="164"/>
      <c r="F993" s="14"/>
      <c r="G993" s="10"/>
      <c r="H993" s="14"/>
      <c r="I993" s="14"/>
      <c r="J993" s="8"/>
      <c r="K993" s="48"/>
      <c r="L993" s="10"/>
      <c r="M993" s="14"/>
      <c r="N993" s="35"/>
      <c r="Q993" s="14"/>
      <c r="R993" s="14"/>
      <c r="S993" s="14"/>
      <c r="T993" s="14"/>
      <c r="U993" s="14"/>
      <c r="V993" s="14"/>
      <c r="W993" s="14"/>
      <c r="X993" s="14"/>
      <c r="Y993" s="14"/>
      <c r="Z993" s="14"/>
      <c r="AA993" s="14"/>
    </row>
    <row r="994" spans="1:27" ht="12.5">
      <c r="A994" s="14"/>
      <c r="B994" s="14"/>
      <c r="C994" s="14"/>
      <c r="D994" s="10"/>
      <c r="E994" s="164"/>
      <c r="F994" s="14"/>
      <c r="G994" s="10"/>
      <c r="H994" s="14"/>
      <c r="I994" s="14"/>
      <c r="J994" s="8"/>
      <c r="K994" s="48"/>
      <c r="L994" s="10"/>
      <c r="M994" s="14"/>
      <c r="N994" s="35"/>
      <c r="Q994" s="14"/>
      <c r="R994" s="14"/>
      <c r="S994" s="14"/>
      <c r="T994" s="14"/>
      <c r="U994" s="14"/>
      <c r="V994" s="14"/>
      <c r="W994" s="14"/>
      <c r="X994" s="14"/>
      <c r="Y994" s="14"/>
      <c r="Z994" s="14"/>
      <c r="AA994" s="14"/>
    </row>
    <row r="995" spans="1:27" ht="12.5">
      <c r="A995" s="14"/>
      <c r="B995" s="14"/>
      <c r="C995" s="14"/>
      <c r="D995" s="10"/>
      <c r="E995" s="164"/>
      <c r="F995" s="14"/>
      <c r="G995" s="10"/>
      <c r="H995" s="14"/>
      <c r="I995" s="14"/>
      <c r="J995" s="8"/>
      <c r="K995" s="48"/>
      <c r="L995" s="10"/>
      <c r="M995" s="14"/>
      <c r="N995" s="35"/>
      <c r="Q995" s="14"/>
      <c r="R995" s="14"/>
      <c r="S995" s="14"/>
      <c r="T995" s="14"/>
      <c r="U995" s="14"/>
      <c r="V995" s="14"/>
      <c r="W995" s="14"/>
      <c r="X995" s="14"/>
      <c r="Y995" s="14"/>
      <c r="Z995" s="14"/>
      <c r="AA995" s="14"/>
    </row>
    <row r="996" spans="1:27" ht="12.5">
      <c r="A996" s="14"/>
      <c r="B996" s="14"/>
      <c r="C996" s="14"/>
      <c r="D996" s="10"/>
      <c r="E996" s="164"/>
      <c r="F996" s="14"/>
      <c r="G996" s="10"/>
      <c r="H996" s="14"/>
      <c r="I996" s="14"/>
      <c r="J996" s="8"/>
      <c r="K996" s="48"/>
      <c r="L996" s="10"/>
      <c r="M996" s="14"/>
      <c r="N996" s="35"/>
      <c r="Q996" s="14"/>
      <c r="R996" s="14"/>
      <c r="S996" s="14"/>
      <c r="T996" s="14"/>
      <c r="U996" s="14"/>
      <c r="V996" s="14"/>
      <c r="W996" s="14"/>
      <c r="X996" s="14"/>
      <c r="Y996" s="14"/>
      <c r="Z996" s="14"/>
      <c r="AA996" s="14"/>
    </row>
  </sheetData>
  <autoFilter ref="A2:AA39" xr:uid="{00000000-0009-0000-0000-000008000000}">
    <sortState xmlns:xlrd2="http://schemas.microsoft.com/office/spreadsheetml/2017/richdata2" ref="A2:AA39">
      <sortCondition descending="1" ref="K2:K39"/>
      <sortCondition ref="A2:A39"/>
      <sortCondition ref="N2:N39"/>
    </sortState>
  </autoFilter>
  <conditionalFormatting sqref="E4:E39">
    <cfRule type="colorScale" priority="1">
      <colorScale>
        <cfvo type="formula" val="0"/>
        <cfvo type="formula" val="1"/>
        <cfvo type="formula" val="25"/>
        <color rgb="FF57BB8A"/>
        <color rgb="FFFFFFFF"/>
        <color rgb="FFE67C73"/>
      </colorScale>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Q4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2.6328125" defaultRowHeight="15.75" customHeight="1" outlineLevelCol="1"/>
  <cols>
    <col min="1" max="1" width="25.6328125" customWidth="1"/>
    <col min="2" max="2" width="14" customWidth="1"/>
    <col min="3" max="3" width="13.36328125" customWidth="1"/>
    <col min="4" max="4" width="12.453125" customWidth="1"/>
    <col min="5" max="7" width="11.7265625" customWidth="1" outlineLevel="1"/>
    <col min="8" max="8" width="13" hidden="1" customWidth="1" outlineLevel="1"/>
    <col min="9" max="10" width="13" customWidth="1" outlineLevel="1"/>
    <col min="11" max="11" width="19.6328125" customWidth="1"/>
    <col min="12" max="12" width="19.90625" customWidth="1"/>
    <col min="13" max="14" width="19.453125" customWidth="1"/>
    <col min="15" max="15" width="16" customWidth="1"/>
    <col min="16" max="17" width="16.453125" customWidth="1"/>
  </cols>
  <sheetData>
    <row r="1" spans="1:17" ht="42">
      <c r="A1" s="88" t="s">
        <v>272</v>
      </c>
      <c r="B1" s="89" t="s">
        <v>245</v>
      </c>
      <c r="C1" s="90" t="s">
        <v>246</v>
      </c>
      <c r="D1" s="91"/>
      <c r="E1" s="92"/>
      <c r="F1" s="92"/>
      <c r="G1" s="92"/>
      <c r="O1" s="166" t="s">
        <v>16</v>
      </c>
      <c r="P1" s="167">
        <v>0.5</v>
      </c>
      <c r="Q1" s="167"/>
    </row>
    <row r="2" spans="1:17" ht="16.5" customHeight="1">
      <c r="A2" s="96"/>
      <c r="B2" s="97" t="e">
        <f ca="1">SUM(M5:M44)</f>
        <v>#NAME?</v>
      </c>
      <c r="C2" s="98">
        <f>'FY24 budget'!E1</f>
        <v>1166553.916</v>
      </c>
      <c r="D2" s="92"/>
      <c r="E2" s="92"/>
      <c r="F2" s="92"/>
      <c r="G2" s="92"/>
      <c r="O2" s="166" t="s">
        <v>17</v>
      </c>
      <c r="P2" s="101">
        <f>1-P1</f>
        <v>0.5</v>
      </c>
      <c r="Q2" s="101"/>
    </row>
    <row r="3" spans="1:17" ht="16.5" customHeight="1">
      <c r="A3" s="168"/>
      <c r="B3" s="169"/>
      <c r="C3" s="103"/>
      <c r="D3" s="103"/>
      <c r="E3" s="104"/>
      <c r="F3" s="104"/>
      <c r="G3" s="104"/>
      <c r="H3" s="104"/>
      <c r="I3" s="104"/>
      <c r="J3" s="104"/>
      <c r="K3" s="429" t="s">
        <v>250</v>
      </c>
      <c r="L3" s="421"/>
      <c r="M3" s="105"/>
      <c r="N3" s="104"/>
      <c r="O3" s="106" t="s">
        <v>251</v>
      </c>
      <c r="P3" s="107">
        <v>7000000000</v>
      </c>
      <c r="Q3" s="170"/>
    </row>
    <row r="4" spans="1:17" ht="42" customHeight="1">
      <c r="A4" s="108" t="s">
        <v>327</v>
      </c>
      <c r="B4" s="109" t="s">
        <v>180</v>
      </c>
      <c r="C4" s="109" t="s">
        <v>328</v>
      </c>
      <c r="D4" s="109" t="s">
        <v>20</v>
      </c>
      <c r="E4" s="108" t="s">
        <v>174</v>
      </c>
      <c r="F4" s="108" t="s">
        <v>175</v>
      </c>
      <c r="G4" s="108" t="s">
        <v>176</v>
      </c>
      <c r="H4" s="108" t="s">
        <v>329</v>
      </c>
      <c r="I4" s="108" t="s">
        <v>178</v>
      </c>
      <c r="J4" s="108" t="s">
        <v>179</v>
      </c>
      <c r="K4" s="108" t="s">
        <v>330</v>
      </c>
      <c r="L4" s="108" t="s">
        <v>275</v>
      </c>
      <c r="M4" s="110" t="s">
        <v>331</v>
      </c>
      <c r="N4" s="110" t="s">
        <v>264</v>
      </c>
      <c r="O4" s="110" t="s">
        <v>265</v>
      </c>
      <c r="P4" s="108" t="s">
        <v>26</v>
      </c>
      <c r="Q4" s="171" t="s">
        <v>276</v>
      </c>
    </row>
    <row r="5" spans="1:17" ht="14">
      <c r="A5" s="172" t="s">
        <v>40</v>
      </c>
      <c r="B5" s="112" t="str">
        <f>IFERROR(IF(VLOOKUP(A5,'FY24 budget'!$A$3:$I$68,4, FALSE )="Target Country", TRUE, ""), "")</f>
        <v/>
      </c>
      <c r="C5" s="112" t="e">
        <f ca="1">_xludf.ifna(VLOOKUP(A5,'FY24 budget'!$A$4:$I$68,9, FALSE ), "")</f>
        <v>#NAME?</v>
      </c>
      <c r="D5" s="113" t="e">
        <f t="shared" ref="D5:D46" ca="1" si="0">IF(A5="International Food Assistance Division (IFA)", "USDA Target",IF(AND(OR(B5 =TRUE,M5&gt;=5000), NOT(C5 = "DROP")), "Country Target",  "Group Target"))</f>
        <v>#NAME?</v>
      </c>
      <c r="E5" s="114">
        <f>IFERROR(VLOOKUP($A5, 'EG.3.2-26 Sales'!$C$3:$H$45, 4, 0), "")</f>
        <v>889849942.60000002</v>
      </c>
      <c r="F5" s="114">
        <f>IFERROR(VLOOKUP($A5, 'EG.3.2-26 Sales'!$C$3:$H$45, 5, 0), "")</f>
        <v>380378603.89999998</v>
      </c>
      <c r="G5" s="114">
        <f>IFERROR(VLOOKUP($A5, 'EG.3.2-26 Sales'!$C$3:$H$45, 6, 0), "")</f>
        <v>584646084.89999998</v>
      </c>
      <c r="H5" s="173">
        <f t="shared" ref="H5:H46" si="1">E5/SUM(E$5:E$44)</f>
        <v>0.27571701138529392</v>
      </c>
      <c r="I5" s="173">
        <f t="shared" ref="I5:I46" si="2">F5/SUM(F$5:F$46)</f>
        <v>9.9043213017558793E-2</v>
      </c>
      <c r="J5" s="173">
        <f t="shared" ref="J5:J46" si="3">G5/SUM(G$5:G$46)</f>
        <v>0.10169315247328928</v>
      </c>
      <c r="K5" s="115">
        <f t="shared" ref="K5:K46" si="4">((G5/SUM($G$5:$G$46))+(F5/SUM($F$5:$F$46))+(E5/SUM($E$5:$E$46)))/3</f>
        <v>0.15881779229204732</v>
      </c>
      <c r="L5" s="115">
        <f t="shared" ref="L5:L46" si="5">((H5/SUM($G$5:$G$46))+(G5/SUM($F$5:$F$46))+(F5/SUM($E$5:$E$46)))/3</f>
        <v>9.0029845101815553E-2</v>
      </c>
      <c r="M5" s="116" t="e">
        <f ca="1">_xludf.ifna(VLOOKUP($A5,'FY24 budget'!$A$4:$G$68,5,0), 0)</f>
        <v>#NAME?</v>
      </c>
      <c r="N5" s="174">
        <v>0.1596426856</v>
      </c>
      <c r="O5" s="117">
        <f t="shared" ref="O5:O13" si="6">IFERROR((L5 *$P$1)+((1-$P$1)*N5), "Not Included")</f>
        <v>0.12483626535090778</v>
      </c>
      <c r="P5" s="175">
        <f t="shared" ref="P5:P46" si="7">IFERROR($P$3*O5, "Not Included")</f>
        <v>873853857.45635438</v>
      </c>
      <c r="Q5" s="175">
        <f t="shared" ref="Q5:Q46" si="8">IFERROR(AVERAGE(E5:G5), "")</f>
        <v>618291543.80000007</v>
      </c>
    </row>
    <row r="6" spans="1:17" ht="14">
      <c r="A6" s="176" t="s">
        <v>44</v>
      </c>
      <c r="B6" s="112" t="str">
        <f>IFERROR(IF(VLOOKUP(A6,'FY24 budget'!$A$3:$I$68,4, FALSE )="Target Country", TRUE, ""), "")</f>
        <v/>
      </c>
      <c r="C6" s="112" t="e">
        <f ca="1">_xludf.ifna(VLOOKUP(A6,'FY24 budget'!$A$4:$I$68,9, FALSE ), "")</f>
        <v>#NAME?</v>
      </c>
      <c r="D6" s="113" t="str">
        <f t="shared" si="0"/>
        <v>USDA Target</v>
      </c>
      <c r="E6" s="114">
        <f>IFERROR(VLOOKUP($A6, 'EG.3.2-26 Sales'!$C$3:$H$45, 4, 0), "")</f>
        <v>579966510</v>
      </c>
      <c r="F6" s="114">
        <f>IFERROR(VLOOKUP($A6, 'EG.3.2-26 Sales'!$C$3:$H$45, 5, 0), "")</f>
        <v>1025472219</v>
      </c>
      <c r="G6" s="114">
        <f>IFERROR(VLOOKUP($A6, 'EG.3.2-26 Sales'!$C$3:$H$45, 6, 0), "")</f>
        <v>1221087072</v>
      </c>
      <c r="H6" s="173">
        <f t="shared" si="1"/>
        <v>0.17970067219821065</v>
      </c>
      <c r="I6" s="173">
        <f t="shared" si="2"/>
        <v>0.26701308219930009</v>
      </c>
      <c r="J6" s="173">
        <f t="shared" si="3"/>
        <v>0.21239549362123569</v>
      </c>
      <c r="K6" s="115">
        <f t="shared" si="4"/>
        <v>0.21970308267291547</v>
      </c>
      <c r="L6" s="115">
        <f t="shared" si="5"/>
        <v>0.21189550484882527</v>
      </c>
      <c r="M6" s="116" t="e">
        <f ca="1">_xludf.ifna(VLOOKUP($A6,'FY24 budget'!$A$4:$G$68,5,0), 0)</f>
        <v>#NAME?</v>
      </c>
      <c r="N6" s="174">
        <v>0.13837711</v>
      </c>
      <c r="O6" s="117">
        <f t="shared" si="6"/>
        <v>0.17513630742441263</v>
      </c>
      <c r="P6" s="175">
        <f t="shared" si="7"/>
        <v>1225954151.9708884</v>
      </c>
      <c r="Q6" s="175">
        <f t="shared" si="8"/>
        <v>942175267</v>
      </c>
    </row>
    <row r="7" spans="1:17" ht="14">
      <c r="A7" s="172" t="s">
        <v>60</v>
      </c>
      <c r="B7" s="112" t="b">
        <f>IFERROR(IF(VLOOKUP(A7,'FY24 budget'!$A$3:$I$68,4, FALSE )="Target Country", TRUE, ""), "")</f>
        <v>1</v>
      </c>
      <c r="C7" s="112" t="e">
        <f ca="1">_xludf.ifna(VLOOKUP(A7,'FY24 budget'!$A$4:$I$68,9, FALSE ), "")</f>
        <v>#NAME?</v>
      </c>
      <c r="D7" s="113" t="e">
        <f t="shared" ca="1" si="0"/>
        <v>#NAME?</v>
      </c>
      <c r="E7" s="114">
        <f>IFERROR(VLOOKUP($A7, 'EG.3.2-26 Sales'!$C$3:$H$45, 4, 0), "")</f>
        <v>306749916.10000002</v>
      </c>
      <c r="F7" s="114">
        <f>IFERROR(VLOOKUP($A7, 'EG.3.2-26 Sales'!$C$3:$H$45, 5, 0), "")</f>
        <v>694156939.39999998</v>
      </c>
      <c r="G7" s="114">
        <f>IFERROR(VLOOKUP($A7, 'EG.3.2-26 Sales'!$C$3:$H$45, 6, 0), "")</f>
        <v>531826098.19999999</v>
      </c>
      <c r="H7" s="173">
        <f t="shared" si="1"/>
        <v>9.5045429640264439E-2</v>
      </c>
      <c r="I7" s="173">
        <f t="shared" si="2"/>
        <v>0.18074500750490516</v>
      </c>
      <c r="J7" s="173">
        <f t="shared" si="3"/>
        <v>9.2505660929513761E-2</v>
      </c>
      <c r="K7" s="115">
        <f t="shared" si="4"/>
        <v>0.12276536602489445</v>
      </c>
      <c r="L7" s="115">
        <f t="shared" si="5"/>
        <v>0.11785313221710271</v>
      </c>
      <c r="M7" s="116" t="e">
        <f ca="1">_xludf.ifna(VLOOKUP($A7,'FY24 budget'!$A$4:$G$68,5,0), 0)</f>
        <v>#NAME?</v>
      </c>
      <c r="N7" s="174">
        <v>4.6911332639999997E-2</v>
      </c>
      <c r="O7" s="117">
        <f t="shared" si="6"/>
        <v>8.2382232428551361E-2</v>
      </c>
      <c r="P7" s="175">
        <f t="shared" si="7"/>
        <v>576675626.99985957</v>
      </c>
      <c r="Q7" s="175">
        <f t="shared" si="8"/>
        <v>510910984.56666666</v>
      </c>
    </row>
    <row r="8" spans="1:17" ht="14">
      <c r="A8" s="172" t="s">
        <v>78</v>
      </c>
      <c r="B8" s="112" t="str">
        <f>IFERROR(IF(VLOOKUP(A8,'FY24 budget'!$A$3:$I$68,4, FALSE )="Target Country", TRUE, ""), "")</f>
        <v/>
      </c>
      <c r="C8" s="112" t="e">
        <f ca="1">_xludf.ifna(VLOOKUP(A8,'FY24 budget'!$A$4:$I$68,9, FALSE ), "")</f>
        <v>#NAME?</v>
      </c>
      <c r="D8" s="113" t="e">
        <f t="shared" ca="1" si="0"/>
        <v>#NAME?</v>
      </c>
      <c r="E8" s="114">
        <f>IFERROR(VLOOKUP($A8, 'EG.3.2-26 Sales'!$C$3:$H$45, 4, 0), "")</f>
        <v>277835236</v>
      </c>
      <c r="F8" s="114">
        <f>IFERROR(VLOOKUP($A8, 'EG.3.2-26 Sales'!$C$3:$H$45, 5, 0), "")</f>
        <v>0</v>
      </c>
      <c r="G8" s="114">
        <f>IFERROR(VLOOKUP($A8, 'EG.3.2-26 Sales'!$C$3:$H$45, 6, 0), "")</f>
        <v>169327607</v>
      </c>
      <c r="H8" s="173">
        <f t="shared" si="1"/>
        <v>8.608631327617261E-2</v>
      </c>
      <c r="I8" s="173">
        <f t="shared" si="2"/>
        <v>0</v>
      </c>
      <c r="J8" s="173">
        <f t="shared" si="3"/>
        <v>2.9452789647147787E-2</v>
      </c>
      <c r="K8" s="115">
        <f t="shared" si="4"/>
        <v>3.8513034307773468E-2</v>
      </c>
      <c r="L8" s="115">
        <f t="shared" si="5"/>
        <v>1.4696541887127426E-2</v>
      </c>
      <c r="M8" s="116" t="e">
        <f ca="1">_xludf.ifna(VLOOKUP($A8,'FY24 budget'!$A$4:$G$68,5,0), 0)</f>
        <v>#NAME?</v>
      </c>
      <c r="N8" s="174">
        <v>4.4596062909999998E-2</v>
      </c>
      <c r="O8" s="117">
        <f t="shared" si="6"/>
        <v>2.9646302398563713E-2</v>
      </c>
      <c r="P8" s="175">
        <f t="shared" si="7"/>
        <v>207524116.78994599</v>
      </c>
      <c r="Q8" s="175">
        <f t="shared" si="8"/>
        <v>149054281</v>
      </c>
    </row>
    <row r="9" spans="1:17" ht="14">
      <c r="A9" s="172" t="s">
        <v>71</v>
      </c>
      <c r="B9" s="112" t="b">
        <f>IFERROR(IF(VLOOKUP(A9,'FY24 budget'!$A$3:$I$68,4, FALSE )="Target Country", TRUE, ""), "")</f>
        <v>1</v>
      </c>
      <c r="C9" s="112" t="e">
        <f ca="1">_xludf.ifna(VLOOKUP(A9,'FY24 budget'!$A$4:$I$68,9, FALSE ), "")</f>
        <v>#NAME?</v>
      </c>
      <c r="D9" s="113" t="e">
        <f t="shared" ca="1" si="0"/>
        <v>#NAME?</v>
      </c>
      <c r="E9" s="114">
        <f>IFERROR(VLOOKUP($A9, 'EG.3.2-26 Sales'!$C$3:$H$45, 4, 0), "")</f>
        <v>56812976.200000003</v>
      </c>
      <c r="F9" s="114">
        <f>IFERROR(VLOOKUP($A9, 'EG.3.2-26 Sales'!$C$3:$H$45, 5, 0), "")</f>
        <v>90737509.980000004</v>
      </c>
      <c r="G9" s="114">
        <f>IFERROR(VLOOKUP($A9, 'EG.3.2-26 Sales'!$C$3:$H$45, 6, 0), "")</f>
        <v>105406571.3</v>
      </c>
      <c r="H9" s="173">
        <f t="shared" si="1"/>
        <v>1.7603309564755636E-2</v>
      </c>
      <c r="I9" s="173">
        <f t="shared" si="2"/>
        <v>2.3626288223074284E-2</v>
      </c>
      <c r="J9" s="173">
        <f t="shared" si="3"/>
        <v>1.8334385201144339E-2</v>
      </c>
      <c r="K9" s="115">
        <f t="shared" si="4"/>
        <v>1.9854660996324752E-2</v>
      </c>
      <c r="L9" s="115">
        <f t="shared" si="5"/>
        <v>1.8520179867966242E-2</v>
      </c>
      <c r="M9" s="116" t="e">
        <f ca="1">_xludf.ifna(VLOOKUP($A9,'FY24 budget'!$A$4:$G$68,5,0), 0)</f>
        <v>#NAME?</v>
      </c>
      <c r="N9" s="174">
        <v>3.8097866020000003E-2</v>
      </c>
      <c r="O9" s="117">
        <f t="shared" si="6"/>
        <v>2.8309022943983124E-2</v>
      </c>
      <c r="P9" s="175">
        <f t="shared" si="7"/>
        <v>198163160.60788187</v>
      </c>
      <c r="Q9" s="175">
        <f t="shared" si="8"/>
        <v>84319019.160000011</v>
      </c>
    </row>
    <row r="10" spans="1:17" ht="14">
      <c r="A10" s="177" t="s">
        <v>47</v>
      </c>
      <c r="B10" s="112" t="b">
        <f>IFERROR(IF(VLOOKUP(A10,'FY24 budget'!$A$3:$I$68,4, FALSE )="Target Country", TRUE, ""), "")</f>
        <v>1</v>
      </c>
      <c r="C10" s="112" t="e">
        <f ca="1">_xludf.ifna(VLOOKUP(A10,'FY24 budget'!$A$4:$I$68,9, FALSE ), "")</f>
        <v>#NAME?</v>
      </c>
      <c r="D10" s="113" t="e">
        <f t="shared" ca="1" si="0"/>
        <v>#NAME?</v>
      </c>
      <c r="E10" s="114">
        <f>IFERROR(VLOOKUP($A10, 'EG.3.2-26 Sales'!$C$3:$H$45, 4, 0), "")</f>
        <v>19726449.460000001</v>
      </c>
      <c r="F10" s="114">
        <f>IFERROR(VLOOKUP($A10, 'EG.3.2-26 Sales'!$C$3:$H$45, 5, 0), "")</f>
        <v>98827830.349999994</v>
      </c>
      <c r="G10" s="114">
        <f>IFERROR(VLOOKUP($A10, 'EG.3.2-26 Sales'!$C$3:$H$45, 6, 0), "")</f>
        <v>156330624</v>
      </c>
      <c r="H10" s="173">
        <f t="shared" si="1"/>
        <v>6.1121740081958005E-3</v>
      </c>
      <c r="I10" s="173">
        <f t="shared" si="2"/>
        <v>2.5732850778303756E-2</v>
      </c>
      <c r="J10" s="173">
        <f t="shared" si="3"/>
        <v>2.7192098593109823E-2</v>
      </c>
      <c r="K10" s="115">
        <f t="shared" si="4"/>
        <v>1.967904112653646E-2</v>
      </c>
      <c r="L10" s="115">
        <f t="shared" si="5"/>
        <v>2.3775644691118664E-2</v>
      </c>
      <c r="M10" s="116" t="e">
        <f ca="1">_xludf.ifna(VLOOKUP($A10,'FY24 budget'!$A$4:$G$68,5,0), 0)</f>
        <v>#NAME?</v>
      </c>
      <c r="N10" s="174">
        <v>3.2962052419999999E-2</v>
      </c>
      <c r="O10" s="117">
        <f t="shared" si="6"/>
        <v>2.836884855555933E-2</v>
      </c>
      <c r="P10" s="175">
        <f t="shared" si="7"/>
        <v>198581939.8889153</v>
      </c>
      <c r="Q10" s="175">
        <f t="shared" si="8"/>
        <v>91628301.269999996</v>
      </c>
    </row>
    <row r="11" spans="1:17" ht="14">
      <c r="A11" s="172" t="s">
        <v>63</v>
      </c>
      <c r="B11" s="112" t="b">
        <f>IFERROR(IF(VLOOKUP(A11,'FY24 budget'!$A$3:$I$68,4, FALSE )="Target Country", TRUE, ""), "")</f>
        <v>1</v>
      </c>
      <c r="C11" s="112" t="e">
        <f ca="1">_xludf.ifna(VLOOKUP(A11,'FY24 budget'!$A$4:$I$68,9, FALSE ), "")</f>
        <v>#NAME?</v>
      </c>
      <c r="D11" s="113" t="e">
        <f t="shared" ca="1" si="0"/>
        <v>#NAME?</v>
      </c>
      <c r="E11" s="114">
        <f>IFERROR(VLOOKUP($A11, 'EG.3.2-26 Sales'!$C$3:$H$45, 4, 0), "")</f>
        <v>3042846.61</v>
      </c>
      <c r="F11" s="114">
        <f>IFERROR(VLOOKUP($A11, 'EG.3.2-26 Sales'!$C$3:$H$45, 5, 0), "")</f>
        <v>17997465.710000001</v>
      </c>
      <c r="G11" s="114">
        <f>IFERROR(VLOOKUP($A11, 'EG.3.2-26 Sales'!$C$3:$H$45, 6, 0), "")</f>
        <v>30615754.329999998</v>
      </c>
      <c r="H11" s="173">
        <f t="shared" si="1"/>
        <v>9.4281578640298825E-4</v>
      </c>
      <c r="I11" s="173">
        <f t="shared" si="2"/>
        <v>4.6861911049033639E-3</v>
      </c>
      <c r="J11" s="173">
        <f t="shared" si="3"/>
        <v>5.3252944876864879E-3</v>
      </c>
      <c r="K11" s="115">
        <f t="shared" si="4"/>
        <v>3.6514337929976133E-3</v>
      </c>
      <c r="L11" s="115">
        <f t="shared" si="5"/>
        <v>4.5160676686117071E-3</v>
      </c>
      <c r="M11" s="116" t="e">
        <f ca="1">_xludf.ifna(VLOOKUP($A11,'FY24 budget'!$A$4:$G$68,5,0), 0)</f>
        <v>#NAME?</v>
      </c>
      <c r="N11" s="174">
        <v>2.9660667379999998E-2</v>
      </c>
      <c r="O11" s="117">
        <f t="shared" si="6"/>
        <v>1.7088367524305852E-2</v>
      </c>
      <c r="P11" s="175">
        <f t="shared" si="7"/>
        <v>119618572.67014097</v>
      </c>
      <c r="Q11" s="175">
        <f t="shared" si="8"/>
        <v>17218688.883333333</v>
      </c>
    </row>
    <row r="12" spans="1:17" ht="14">
      <c r="A12" s="177" t="s">
        <v>82</v>
      </c>
      <c r="B12" s="112" t="b">
        <f>IFERROR(IF(VLOOKUP(A12,'FY24 budget'!$A$3:$I$68,4, FALSE )="Target Country", TRUE, ""), "")</f>
        <v>1</v>
      </c>
      <c r="C12" s="112" t="e">
        <f ca="1">_xludf.ifna(VLOOKUP(A12,'FY24 budget'!$A$4:$I$68,9, FALSE ), "")</f>
        <v>#NAME?</v>
      </c>
      <c r="D12" s="113" t="e">
        <f t="shared" ca="1" si="0"/>
        <v>#NAME?</v>
      </c>
      <c r="E12" s="114">
        <f>IFERROR(VLOOKUP($A12, 'EG.3.2-26 Sales'!$C$3:$H$45, 4, 0), "")</f>
        <v>174723070.90000001</v>
      </c>
      <c r="F12" s="114">
        <f>IFERROR(VLOOKUP($A12, 'EG.3.2-26 Sales'!$C$3:$H$45, 5, 0), "")</f>
        <v>196641775.90000001</v>
      </c>
      <c r="G12" s="114">
        <f>IFERROR(VLOOKUP($A12, 'EG.3.2-26 Sales'!$C$3:$H$45, 6, 0), "")</f>
        <v>35066751.119999997</v>
      </c>
      <c r="H12" s="173">
        <f t="shared" si="1"/>
        <v>5.4137355774673303E-2</v>
      </c>
      <c r="I12" s="173">
        <f t="shared" si="2"/>
        <v>5.1201705613638904E-2</v>
      </c>
      <c r="J12" s="173">
        <f t="shared" si="3"/>
        <v>6.0994994416134632E-3</v>
      </c>
      <c r="K12" s="115">
        <f t="shared" si="4"/>
        <v>3.7146186943308561E-2</v>
      </c>
      <c r="L12" s="115">
        <f t="shared" si="5"/>
        <v>2.3353164951256111E-2</v>
      </c>
      <c r="M12" s="116" t="e">
        <f ca="1">_xludf.ifna(VLOOKUP($A12,'FY24 budget'!$A$4:$G$68,5,0), 0)</f>
        <v>#NAME?</v>
      </c>
      <c r="N12" s="174">
        <v>2.687628433E-2</v>
      </c>
      <c r="O12" s="117">
        <f t="shared" si="6"/>
        <v>2.5114724640628056E-2</v>
      </c>
      <c r="P12" s="175">
        <f t="shared" si="7"/>
        <v>175803072.4843964</v>
      </c>
      <c r="Q12" s="175">
        <f t="shared" si="8"/>
        <v>135477199.30666667</v>
      </c>
    </row>
    <row r="13" spans="1:17" ht="14">
      <c r="A13" s="172" t="s">
        <v>94</v>
      </c>
      <c r="B13" s="112" t="b">
        <f>IFERROR(IF(VLOOKUP(A13,'FY24 budget'!$A$3:$I$68,4, FALSE )="Target Country", TRUE, ""), "")</f>
        <v>1</v>
      </c>
      <c r="C13" s="112" t="e">
        <f ca="1">_xludf.ifna(VLOOKUP(A13,'FY24 budget'!$A$4:$I$68,9, FALSE ), "")</f>
        <v>#NAME?</v>
      </c>
      <c r="D13" s="113" t="e">
        <f t="shared" ca="1" si="0"/>
        <v>#NAME?</v>
      </c>
      <c r="E13" s="114">
        <f>IFERROR(VLOOKUP($A13, 'EG.3.2-26 Sales'!$C$3:$H$45, 4, 0), "")</f>
        <v>71052480.879999995</v>
      </c>
      <c r="F13" s="114">
        <f>IFERROR(VLOOKUP($A13, 'EG.3.2-26 Sales'!$C$3:$H$45, 5, 0), "")</f>
        <v>61967304</v>
      </c>
      <c r="G13" s="114">
        <f>IFERROR(VLOOKUP($A13, 'EG.3.2-26 Sales'!$C$3:$H$45, 6, 0), "")</f>
        <v>139970813.5</v>
      </c>
      <c r="H13" s="173">
        <f t="shared" si="1"/>
        <v>2.2015372190174409E-2</v>
      </c>
      <c r="I13" s="173">
        <f t="shared" si="2"/>
        <v>1.6135084432376042E-2</v>
      </c>
      <c r="J13" s="173">
        <f t="shared" si="3"/>
        <v>2.4346478402400465E-2</v>
      </c>
      <c r="K13" s="115">
        <f t="shared" si="4"/>
        <v>2.0832311674983641E-2</v>
      </c>
      <c r="L13" s="115">
        <f t="shared" si="5"/>
        <v>1.8548682179420215E-2</v>
      </c>
      <c r="M13" s="116" t="e">
        <f ca="1">_xludf.ifna(VLOOKUP($A13,'FY24 budget'!$A$4:$G$68,5,0), 0)</f>
        <v>#NAME?</v>
      </c>
      <c r="N13" s="174">
        <v>2.6534222529999998E-2</v>
      </c>
      <c r="O13" s="117">
        <f t="shared" si="6"/>
        <v>2.2541452354710105E-2</v>
      </c>
      <c r="P13" s="175">
        <f t="shared" si="7"/>
        <v>157790166.48297074</v>
      </c>
      <c r="Q13" s="175">
        <f t="shared" si="8"/>
        <v>90996866.126666665</v>
      </c>
    </row>
    <row r="14" spans="1:17" ht="14">
      <c r="A14" s="172" t="s">
        <v>89</v>
      </c>
      <c r="B14" s="112" t="b">
        <f>IFERROR(IF(VLOOKUP(A14,'FY24 budget'!$A$3:$I$68,4, FALSE )="Target Country", TRUE, ""), "")</f>
        <v>1</v>
      </c>
      <c r="C14" s="112" t="e">
        <f ca="1">_xludf.ifna(VLOOKUP(A14,'FY24 budget'!$A$4:$I$68,9, FALSE ), "")</f>
        <v>#NAME?</v>
      </c>
      <c r="D14" s="113" t="e">
        <f t="shared" ca="1" si="0"/>
        <v>#NAME?</v>
      </c>
      <c r="E14" s="114">
        <f>IFERROR(VLOOKUP($A14, 'EG.3.2-26 Sales'!$C$3:$H$45, 4, 0), "")</f>
        <v>8033753.0300000003</v>
      </c>
      <c r="F14" s="114">
        <f>IFERROR(VLOOKUP($A14, 'EG.3.2-26 Sales'!$C$3:$H$45, 5, 0), "")</f>
        <v>5061377.66</v>
      </c>
      <c r="G14" s="114">
        <f>IFERROR(VLOOKUP($A14, 'EG.3.2-26 Sales'!$C$3:$H$45, 6, 0), "")</f>
        <v>4386339.74</v>
      </c>
      <c r="H14" s="173">
        <f t="shared" si="1"/>
        <v>2.4892313519368761E-3</v>
      </c>
      <c r="I14" s="173">
        <f t="shared" si="2"/>
        <v>1.3178846039234157E-3</v>
      </c>
      <c r="J14" s="173">
        <f t="shared" si="3"/>
        <v>7.6295852738971805E-4</v>
      </c>
      <c r="K14" s="115">
        <f t="shared" si="4"/>
        <v>1.5233581610833366E-3</v>
      </c>
      <c r="L14" s="115">
        <f t="shared" si="5"/>
        <v>9.0345622032775004E-4</v>
      </c>
      <c r="M14" s="116" t="e">
        <f ca="1">_xludf.ifna(VLOOKUP($A14,'FY24 budget'!$A$4:$G$68,5,0), 0)</f>
        <v>#NAME?</v>
      </c>
      <c r="N14" s="174">
        <v>2.6266437E-2</v>
      </c>
      <c r="O14" s="117">
        <f>(L14 *$P$1)+((1-$P$1)*N14)</f>
        <v>1.3584946610163875E-2</v>
      </c>
      <c r="P14" s="175">
        <f t="shared" si="7"/>
        <v>95094626.271147117</v>
      </c>
      <c r="Q14" s="175">
        <f t="shared" si="8"/>
        <v>5827156.8099999996</v>
      </c>
    </row>
    <row r="15" spans="1:17" ht="14">
      <c r="A15" s="177" t="s">
        <v>92</v>
      </c>
      <c r="B15" s="112" t="b">
        <f>IFERROR(IF(VLOOKUP(A15,'FY24 budget'!$A$3:$I$68,4, FALSE )="Target Country", TRUE, ""), "")</f>
        <v>1</v>
      </c>
      <c r="C15" s="112" t="e">
        <f ca="1">_xludf.ifna(VLOOKUP(A15,'FY24 budget'!$A$4:$I$68,9, FALSE ), "")</f>
        <v>#NAME?</v>
      </c>
      <c r="D15" s="113" t="e">
        <f t="shared" ca="1" si="0"/>
        <v>#NAME?</v>
      </c>
      <c r="E15" s="114">
        <f>IFERROR(VLOOKUP($A15, 'EG.3.2-26 Sales'!$C$3:$H$45, 4, 0), "")</f>
        <v>20957532</v>
      </c>
      <c r="F15" s="114">
        <f>IFERROR(VLOOKUP($A15, 'EG.3.2-26 Sales'!$C$3:$H$45, 5, 0), "")</f>
        <v>40222009</v>
      </c>
      <c r="G15" s="114">
        <f>IFERROR(VLOOKUP($A15, 'EG.3.2-26 Sales'!$C$3:$H$45, 6, 0), "")</f>
        <v>80014602</v>
      </c>
      <c r="H15" s="173">
        <f t="shared" si="1"/>
        <v>6.4936207920273017E-3</v>
      </c>
      <c r="I15" s="173">
        <f t="shared" si="2"/>
        <v>1.0473031249750499E-2</v>
      </c>
      <c r="J15" s="173">
        <f t="shared" si="3"/>
        <v>1.3917714205966724E-2</v>
      </c>
      <c r="K15" s="115">
        <f t="shared" si="4"/>
        <v>1.0294788749248175E-2</v>
      </c>
      <c r="L15" s="115">
        <f t="shared" si="5"/>
        <v>1.1098968362664137E-2</v>
      </c>
      <c r="M15" s="116" t="e">
        <f ca="1">_xludf.ifna(VLOOKUP($A15,'FY24 budget'!$A$4:$G$68,5,0), 0)</f>
        <v>#NAME?</v>
      </c>
      <c r="N15" s="174">
        <v>2.5876486550000001E-2</v>
      </c>
      <c r="O15" s="117">
        <f t="shared" ref="O15:O46" si="9">IFERROR((L15 *$P$1)+((1-$P$1)*N15), "Not Included")</f>
        <v>1.8487727456332068E-2</v>
      </c>
      <c r="P15" s="175">
        <f t="shared" si="7"/>
        <v>129414092.19432448</v>
      </c>
      <c r="Q15" s="175">
        <f t="shared" si="8"/>
        <v>47064714.333333336</v>
      </c>
    </row>
    <row r="16" spans="1:17" ht="14">
      <c r="A16" s="172" t="s">
        <v>51</v>
      </c>
      <c r="B16" s="112" t="b">
        <f>IFERROR(IF(VLOOKUP(A16,'FY24 budget'!$A$3:$I$68,4, FALSE )="Target Country", TRUE, ""), "")</f>
        <v>1</v>
      </c>
      <c r="C16" s="112" t="e">
        <f ca="1">_xludf.ifna(VLOOKUP(A16,'FY24 budget'!$A$4:$I$68,9, FALSE ), "")</f>
        <v>#NAME?</v>
      </c>
      <c r="D16" s="113" t="e">
        <f t="shared" ca="1" si="0"/>
        <v>#NAME?</v>
      </c>
      <c r="E16" s="114">
        <f>IFERROR(VLOOKUP($A16, 'EG.3.2-26 Sales'!$C$3:$H$45, 4, 0), "")</f>
        <v>59787207.5</v>
      </c>
      <c r="F16" s="114">
        <f>IFERROR(VLOOKUP($A16, 'EG.3.2-26 Sales'!$C$3:$H$45, 5, 0), "")</f>
        <v>171294773.80000001</v>
      </c>
      <c r="G16" s="114">
        <f>IFERROR(VLOOKUP($A16, 'EG.3.2-26 Sales'!$C$3:$H$45, 6, 0), "")</f>
        <v>1513875354</v>
      </c>
      <c r="H16" s="173">
        <f t="shared" si="1"/>
        <v>1.8524865128167319E-2</v>
      </c>
      <c r="I16" s="173">
        <f t="shared" si="2"/>
        <v>4.4601837738297533E-2</v>
      </c>
      <c r="J16" s="173">
        <f t="shared" si="3"/>
        <v>0.2633229934759746</v>
      </c>
      <c r="K16" s="115">
        <f t="shared" si="4"/>
        <v>0.10881656544747981</v>
      </c>
      <c r="L16" s="115">
        <f t="shared" si="5"/>
        <v>0.14908629933423181</v>
      </c>
      <c r="M16" s="116" t="e">
        <f ca="1">_xludf.ifna(VLOOKUP($A16,'FY24 budget'!$A$4:$G$68,5,0), 0)</f>
        <v>#NAME?</v>
      </c>
      <c r="N16" s="174">
        <v>2.4043035300000001E-2</v>
      </c>
      <c r="O16" s="117">
        <f t="shared" si="9"/>
        <v>8.6564667317115901E-2</v>
      </c>
      <c r="P16" s="175">
        <f t="shared" si="7"/>
        <v>605952671.21981132</v>
      </c>
      <c r="Q16" s="175">
        <f t="shared" si="8"/>
        <v>581652445.10000002</v>
      </c>
    </row>
    <row r="17" spans="1:17" ht="14">
      <c r="A17" s="172" t="s">
        <v>73</v>
      </c>
      <c r="B17" s="112" t="b">
        <f>IFERROR(IF(VLOOKUP(A17,'FY24 budget'!$A$3:$I$68,4, FALSE )="Target Country", TRUE, ""), "")</f>
        <v>1</v>
      </c>
      <c r="C17" s="112" t="e">
        <f ca="1">_xludf.ifna(VLOOKUP(A17,'FY24 budget'!$A$4:$I$68,9, FALSE ), "")</f>
        <v>#NAME?</v>
      </c>
      <c r="D17" s="113" t="e">
        <f t="shared" ca="1" si="0"/>
        <v>#NAME?</v>
      </c>
      <c r="E17" s="114">
        <f>IFERROR(VLOOKUP($A17, 'EG.3.2-26 Sales'!$C$3:$H$45, 4, 0), "")</f>
        <v>244331550</v>
      </c>
      <c r="F17" s="114">
        <f>IFERROR(VLOOKUP($A17, 'EG.3.2-26 Sales'!$C$3:$H$45, 5, 0), "")</f>
        <v>256401002</v>
      </c>
      <c r="G17" s="114">
        <f>IFERROR(VLOOKUP($A17, 'EG.3.2-26 Sales'!$C$3:$H$45, 6, 0), "")</f>
        <v>204886046</v>
      </c>
      <c r="H17" s="173">
        <f t="shared" si="1"/>
        <v>7.5705308870732416E-2</v>
      </c>
      <c r="I17" s="173">
        <f t="shared" si="2"/>
        <v>6.6761849374886773E-2</v>
      </c>
      <c r="J17" s="173">
        <f t="shared" si="3"/>
        <v>3.5637813120892002E-2</v>
      </c>
      <c r="K17" s="115">
        <f t="shared" si="4"/>
        <v>5.9368323788837073E-2</v>
      </c>
      <c r="L17" s="115">
        <f t="shared" si="5"/>
        <v>4.4264447226562802E-2</v>
      </c>
      <c r="M17" s="116" t="e">
        <f ca="1">_xludf.ifna(VLOOKUP($A17,'FY24 budget'!$A$4:$G$68,5,0), 0)</f>
        <v>#NAME?</v>
      </c>
      <c r="N17" s="174">
        <v>2.3455666319999999E-2</v>
      </c>
      <c r="O17" s="117">
        <f t="shared" si="9"/>
        <v>3.3860056773281397E-2</v>
      </c>
      <c r="P17" s="175">
        <f t="shared" si="7"/>
        <v>237020397.41296977</v>
      </c>
      <c r="Q17" s="175">
        <f t="shared" si="8"/>
        <v>235206199.33333334</v>
      </c>
    </row>
    <row r="18" spans="1:17" ht="14">
      <c r="A18" s="172" t="s">
        <v>84</v>
      </c>
      <c r="B18" s="112" t="b">
        <f>IFERROR(IF(VLOOKUP(A18,'FY24 budget'!$A$3:$I$68,4, FALSE )="Target Country", TRUE, ""), "")</f>
        <v>1</v>
      </c>
      <c r="C18" s="112" t="e">
        <f ca="1">_xludf.ifna(VLOOKUP(A18,'FY24 budget'!$A$4:$I$68,9, FALSE ), "")</f>
        <v>#NAME?</v>
      </c>
      <c r="D18" s="113" t="e">
        <f t="shared" ca="1" si="0"/>
        <v>#NAME?</v>
      </c>
      <c r="E18" s="114">
        <f>IFERROR(VLOOKUP($A18, 'EG.3.2-26 Sales'!$C$3:$H$45, 4, 0), "")</f>
        <v>19553094.829999998</v>
      </c>
      <c r="F18" s="114">
        <f>IFERROR(VLOOKUP($A18, 'EG.3.2-26 Sales'!$C$3:$H$45, 5, 0), "")</f>
        <v>19680977.140000001</v>
      </c>
      <c r="G18" s="114">
        <f>IFERROR(VLOOKUP($A18, 'EG.3.2-26 Sales'!$C$3:$H$45, 6, 0), "")</f>
        <v>19565400.629999999</v>
      </c>
      <c r="H18" s="173">
        <f t="shared" si="1"/>
        <v>6.0584606592307497E-3</v>
      </c>
      <c r="I18" s="173">
        <f t="shared" si="2"/>
        <v>5.1245448384451709E-3</v>
      </c>
      <c r="J18" s="173">
        <f t="shared" si="3"/>
        <v>3.4031995096792619E-3</v>
      </c>
      <c r="K18" s="115">
        <f t="shared" si="4"/>
        <v>4.862068335785061E-3</v>
      </c>
      <c r="L18" s="115">
        <f t="shared" si="5"/>
        <v>3.7308451733661409E-3</v>
      </c>
      <c r="M18" s="116" t="e">
        <f ca="1">_xludf.ifna(VLOOKUP($A18,'FY24 budget'!$A$4:$G$68,5,0), 0)</f>
        <v>#NAME?</v>
      </c>
      <c r="N18" s="174">
        <v>2.296700661E-2</v>
      </c>
      <c r="O18" s="117">
        <f t="shared" si="9"/>
        <v>1.334892589168307E-2</v>
      </c>
      <c r="P18" s="175">
        <f t="shared" si="7"/>
        <v>93442481.241781488</v>
      </c>
      <c r="Q18" s="175">
        <f t="shared" si="8"/>
        <v>19599824.199999999</v>
      </c>
    </row>
    <row r="19" spans="1:17" ht="14">
      <c r="A19" s="172" t="s">
        <v>98</v>
      </c>
      <c r="B19" s="112" t="b">
        <f>IFERROR(IF(VLOOKUP(A19,'FY24 budget'!$A$3:$I$68,4, FALSE )="Target Country", TRUE, ""), "")</f>
        <v>1</v>
      </c>
      <c r="C19" s="112" t="e">
        <f ca="1">_xludf.ifna(VLOOKUP(A19,'FY24 budget'!$A$4:$I$68,9, FALSE ), "")</f>
        <v>#NAME?</v>
      </c>
      <c r="D19" s="113" t="e">
        <f t="shared" ca="1" si="0"/>
        <v>#NAME?</v>
      </c>
      <c r="E19" s="114">
        <f>IFERROR(VLOOKUP($A19, 'EG.3.2-26 Sales'!$C$3:$H$45, 4, 0), "")</f>
        <v>63238182.640000001</v>
      </c>
      <c r="F19" s="114">
        <f>IFERROR(VLOOKUP($A19, 'EG.3.2-26 Sales'!$C$3:$H$45, 5, 0), "")</f>
        <v>76552569.810000002</v>
      </c>
      <c r="G19" s="114">
        <f>IFERROR(VLOOKUP($A19, 'EG.3.2-26 Sales'!$C$3:$H$45, 6, 0), "")</f>
        <v>96056749.120000005</v>
      </c>
      <c r="H19" s="173">
        <f t="shared" si="1"/>
        <v>1.9594138166704172E-2</v>
      </c>
      <c r="I19" s="173">
        <f t="shared" si="2"/>
        <v>1.9932804844950351E-2</v>
      </c>
      <c r="J19" s="173">
        <f t="shared" si="3"/>
        <v>1.6708080130254297E-2</v>
      </c>
      <c r="K19" s="115">
        <f t="shared" si="4"/>
        <v>1.874500771396961E-2</v>
      </c>
      <c r="L19" s="115">
        <f t="shared" si="5"/>
        <v>1.624362373451586E-2</v>
      </c>
      <c r="M19" s="116" t="e">
        <f ca="1">_xludf.ifna(VLOOKUP($A19,'FY24 budget'!$A$4:$G$68,5,0), 0)</f>
        <v>#NAME?</v>
      </c>
      <c r="N19" s="174">
        <v>2.2820408689999998E-2</v>
      </c>
      <c r="O19" s="117">
        <f t="shared" si="9"/>
        <v>1.9532016212257929E-2</v>
      </c>
      <c r="P19" s="175">
        <f t="shared" si="7"/>
        <v>136724113.48580551</v>
      </c>
      <c r="Q19" s="175">
        <f t="shared" si="8"/>
        <v>78615833.856666669</v>
      </c>
    </row>
    <row r="20" spans="1:17" ht="14">
      <c r="A20" s="172" t="s">
        <v>87</v>
      </c>
      <c r="B20" s="112" t="b">
        <f>IFERROR(IF(VLOOKUP(A20,'FY24 budget'!$A$3:$I$68,4, FALSE )="Target Country", TRUE, ""), "")</f>
        <v>1</v>
      </c>
      <c r="C20" s="112" t="e">
        <f ca="1">_xludf.ifna(VLOOKUP(A20,'FY24 budget'!$A$4:$I$68,9, FALSE ), "")</f>
        <v>#NAME?</v>
      </c>
      <c r="D20" s="113" t="e">
        <f t="shared" ca="1" si="0"/>
        <v>#NAME?</v>
      </c>
      <c r="E20" s="114">
        <f>IFERROR(VLOOKUP($A20, 'EG.3.2-26 Sales'!$C$3:$H$45, 4, 0), "")</f>
        <v>59564.67</v>
      </c>
      <c r="F20" s="114">
        <f>IFERROR(VLOOKUP($A20, 'EG.3.2-26 Sales'!$C$3:$H$45, 5, 0), "")</f>
        <v>6919809.9699999997</v>
      </c>
      <c r="G20" s="114">
        <f>IFERROR(VLOOKUP($A20, 'EG.3.2-26 Sales'!$C$3:$H$45, 6, 0), "")</f>
        <v>11809304.52</v>
      </c>
      <c r="H20" s="173">
        <f t="shared" si="1"/>
        <v>1.8455912632376984E-5</v>
      </c>
      <c r="I20" s="173">
        <f t="shared" si="2"/>
        <v>1.8017843429487836E-3</v>
      </c>
      <c r="J20" s="173">
        <f t="shared" si="3"/>
        <v>2.054106640192887E-3</v>
      </c>
      <c r="K20" s="115">
        <f t="shared" si="4"/>
        <v>1.2914489652580158E-3</v>
      </c>
      <c r="L20" s="115">
        <f t="shared" si="5"/>
        <v>1.7396645865803487E-3</v>
      </c>
      <c r="M20" s="116" t="e">
        <f ca="1">_xludf.ifna(VLOOKUP($A20,'FY24 budget'!$A$4:$G$68,5,0), 0)</f>
        <v>#NAME?</v>
      </c>
      <c r="N20" s="174">
        <v>2.222131188E-2</v>
      </c>
      <c r="O20" s="117">
        <f t="shared" si="9"/>
        <v>1.1980488233290175E-2</v>
      </c>
      <c r="P20" s="175">
        <f t="shared" si="7"/>
        <v>83863417.633031219</v>
      </c>
      <c r="Q20" s="175">
        <f t="shared" si="8"/>
        <v>6262893.0533333337</v>
      </c>
    </row>
    <row r="21" spans="1:17" ht="14">
      <c r="A21" s="172" t="s">
        <v>67</v>
      </c>
      <c r="B21" s="112" t="b">
        <f>IFERROR(IF(VLOOKUP(A21,'FY24 budget'!$A$3:$I$68,4, FALSE )="Target Country", TRUE, ""), "")</f>
        <v>1</v>
      </c>
      <c r="C21" s="112" t="e">
        <f ca="1">_xludf.ifna(VLOOKUP(A21,'FY24 budget'!$A$4:$I$68,9, FALSE ), "")</f>
        <v>#NAME?</v>
      </c>
      <c r="D21" s="113" t="e">
        <f t="shared" ca="1" si="0"/>
        <v>#NAME?</v>
      </c>
      <c r="E21" s="114">
        <f>IFERROR(VLOOKUP($A21, 'EG.3.2-26 Sales'!$C$3:$H$45, 4, 0), "")</f>
        <v>92764413.540000007</v>
      </c>
      <c r="F21" s="114">
        <f>IFERROR(VLOOKUP($A21, 'EG.3.2-26 Sales'!$C$3:$H$45, 5, 0), "")</f>
        <v>91543450.709999993</v>
      </c>
      <c r="G21" s="114">
        <f>IFERROR(VLOOKUP($A21, 'EG.3.2-26 Sales'!$C$3:$H$45, 6, 0), "")</f>
        <v>21281248.690000001</v>
      </c>
      <c r="H21" s="173">
        <f t="shared" si="1"/>
        <v>2.8742741489005623E-2</v>
      </c>
      <c r="I21" s="173">
        <f t="shared" si="2"/>
        <v>2.3836139562194034E-2</v>
      </c>
      <c r="J21" s="173">
        <f t="shared" si="3"/>
        <v>3.7016535708510275E-3</v>
      </c>
      <c r="K21" s="115">
        <f t="shared" si="4"/>
        <v>1.8760178207350226E-2</v>
      </c>
      <c r="L21" s="115">
        <f t="shared" si="5"/>
        <v>1.1301884929836511E-2</v>
      </c>
      <c r="M21" s="116" t="e">
        <f ca="1">_xludf.ifna(VLOOKUP($A21,'FY24 budget'!$A$4:$G$68,5,0), 0)</f>
        <v>#NAME?</v>
      </c>
      <c r="N21" s="174">
        <v>2.1989687179999998E-2</v>
      </c>
      <c r="O21" s="117">
        <f t="shared" si="9"/>
        <v>1.6645786054918253E-2</v>
      </c>
      <c r="P21" s="175">
        <f t="shared" si="7"/>
        <v>116520502.38442777</v>
      </c>
      <c r="Q21" s="175">
        <f t="shared" si="8"/>
        <v>68529704.313333333</v>
      </c>
    </row>
    <row r="22" spans="1:17" ht="14">
      <c r="A22" s="172" t="s">
        <v>102</v>
      </c>
      <c r="B22" s="112" t="b">
        <f>IFERROR(IF(VLOOKUP(A22,'FY24 budget'!$A$3:$I$68,4, FALSE )="Target Country", TRUE, ""), "")</f>
        <v>1</v>
      </c>
      <c r="C22" s="112" t="e">
        <f ca="1">_xludf.ifna(VLOOKUP(A22,'FY24 budget'!$A$4:$I$68,9, FALSE ), "")</f>
        <v>#NAME?</v>
      </c>
      <c r="D22" s="113" t="e">
        <f t="shared" ca="1" si="0"/>
        <v>#NAME?</v>
      </c>
      <c r="E22" s="114">
        <f>IFERROR(VLOOKUP($A22, 'EG.3.2-26 Sales'!$C$3:$H$45, 4, 0), "")</f>
        <v>18959136</v>
      </c>
      <c r="F22" s="114">
        <f>IFERROR(VLOOKUP($A22, 'EG.3.2-26 Sales'!$C$3:$H$45, 5, 0), "")</f>
        <v>27234969.989999998</v>
      </c>
      <c r="G22" s="114">
        <f>IFERROR(VLOOKUP($A22, 'EG.3.2-26 Sales'!$C$3:$H$45, 6, 0), "")</f>
        <v>11896890.449999999</v>
      </c>
      <c r="H22" s="173">
        <f t="shared" si="1"/>
        <v>5.8744245137487246E-3</v>
      </c>
      <c r="I22" s="173">
        <f t="shared" si="2"/>
        <v>7.0914581067118504E-3</v>
      </c>
      <c r="J22" s="173">
        <f t="shared" si="3"/>
        <v>2.0693413087625534E-3</v>
      </c>
      <c r="K22" s="115">
        <f t="shared" si="4"/>
        <v>5.0117413097410428E-3</v>
      </c>
      <c r="L22" s="115">
        <f t="shared" si="5"/>
        <v>3.8454611445123189E-3</v>
      </c>
      <c r="M22" s="116" t="e">
        <f ca="1">_xludf.ifna(VLOOKUP($A22,'FY24 budget'!$A$4:$G$68,5,0), 0)</f>
        <v>#NAME?</v>
      </c>
      <c r="N22" s="174">
        <v>2.1071006909999999E-2</v>
      </c>
      <c r="O22" s="117">
        <f t="shared" si="9"/>
        <v>1.2458234027256159E-2</v>
      </c>
      <c r="P22" s="175">
        <f t="shared" si="7"/>
        <v>87207638.190793112</v>
      </c>
      <c r="Q22" s="175">
        <f t="shared" si="8"/>
        <v>19363665.48</v>
      </c>
    </row>
    <row r="23" spans="1:17" ht="14">
      <c r="A23" s="172" t="s">
        <v>103</v>
      </c>
      <c r="B23" s="112" t="b">
        <f>IFERROR(IF(VLOOKUP(A23,'FY24 budget'!$A$3:$I$68,4, FALSE )="Target Country", TRUE, ""), "")</f>
        <v>1</v>
      </c>
      <c r="C23" s="112" t="e">
        <f ca="1">_xludf.ifna(VLOOKUP(A23,'FY24 budget'!$A$4:$I$68,9, FALSE ), "")</f>
        <v>#NAME?</v>
      </c>
      <c r="D23" s="113" t="e">
        <f t="shared" ca="1" si="0"/>
        <v>#NAME?</v>
      </c>
      <c r="E23" s="114">
        <f>IFERROR(VLOOKUP($A23, 'EG.3.2-26 Sales'!$C$3:$H$45, 4, 0), "")</f>
        <v>11495473</v>
      </c>
      <c r="F23" s="114">
        <f>IFERROR(VLOOKUP($A23, 'EG.3.2-26 Sales'!$C$3:$H$45, 5, 0), "")</f>
        <v>385741</v>
      </c>
      <c r="G23" s="114">
        <f>IFERROR(VLOOKUP($A23, 'EG.3.2-26 Sales'!$C$3:$H$45, 6, 0), "")</f>
        <v>26339438.07</v>
      </c>
      <c r="H23" s="173">
        <f t="shared" si="1"/>
        <v>3.561833639905141E-3</v>
      </c>
      <c r="I23" s="173">
        <f t="shared" si="2"/>
        <v>1.0043947698659226E-4</v>
      </c>
      <c r="J23" s="173">
        <f t="shared" si="3"/>
        <v>4.5814734091162478E-3</v>
      </c>
      <c r="K23" s="115">
        <f t="shared" si="4"/>
        <v>2.7479155086693272E-3</v>
      </c>
      <c r="L23" s="115">
        <f t="shared" si="5"/>
        <v>2.325933170252125E-3</v>
      </c>
      <c r="M23" s="116" t="e">
        <f ca="1">_xludf.ifna(VLOOKUP($A23,'FY24 budget'!$A$4:$G$68,5,0), 0)</f>
        <v>#NAME?</v>
      </c>
      <c r="N23" s="174">
        <v>1.9546388599999999E-2</v>
      </c>
      <c r="O23" s="117">
        <f t="shared" si="9"/>
        <v>1.0936160885126061E-2</v>
      </c>
      <c r="P23" s="175">
        <f t="shared" si="7"/>
        <v>76553126.195882425</v>
      </c>
      <c r="Q23" s="175">
        <f t="shared" si="8"/>
        <v>12740217.356666667</v>
      </c>
    </row>
    <row r="24" spans="1:17" ht="14">
      <c r="A24" s="172" t="s">
        <v>56</v>
      </c>
      <c r="B24" s="112" t="b">
        <f>IFERROR(IF(VLOOKUP(A24,'FY24 budget'!$A$3:$I$68,4, FALSE )="Target Country", TRUE, ""), "")</f>
        <v>1</v>
      </c>
      <c r="C24" s="112" t="e">
        <f ca="1">_xludf.ifna(VLOOKUP(A24,'FY24 budget'!$A$4:$I$68,9, FALSE ), "")</f>
        <v>#NAME?</v>
      </c>
      <c r="D24" s="113" t="e">
        <f t="shared" ca="1" si="0"/>
        <v>#NAME?</v>
      </c>
      <c r="E24" s="114">
        <f>IFERROR(VLOOKUP($A24, 'EG.3.2-26 Sales'!$C$3:$H$45, 4, 0), "")</f>
        <v>180953526.40000001</v>
      </c>
      <c r="F24" s="114">
        <f>IFERROR(VLOOKUP($A24, 'EG.3.2-26 Sales'!$C$3:$H$45, 5, 0), "")</f>
        <v>216486630.80000001</v>
      </c>
      <c r="G24" s="114">
        <f>IFERROR(VLOOKUP($A24, 'EG.3.2-26 Sales'!$C$3:$H$45, 6, 0), "")</f>
        <v>141080472.59999999</v>
      </c>
      <c r="H24" s="173">
        <f t="shared" si="1"/>
        <v>5.6067841452977447E-2</v>
      </c>
      <c r="I24" s="173">
        <f t="shared" si="2"/>
        <v>5.6368921043242745E-2</v>
      </c>
      <c r="J24" s="173">
        <f t="shared" si="3"/>
        <v>2.4539492150314254E-2</v>
      </c>
      <c r="K24" s="115">
        <f t="shared" si="4"/>
        <v>4.5658751548844821E-2</v>
      </c>
      <c r="L24" s="115">
        <f t="shared" si="5"/>
        <v>3.4604091295219928E-2</v>
      </c>
      <c r="M24" s="116" t="e">
        <f ca="1">_xludf.ifna(VLOOKUP($A24,'FY24 budget'!$A$4:$G$68,5,0), 0)</f>
        <v>#NAME?</v>
      </c>
      <c r="N24" s="174">
        <v>1.8666801109999999E-2</v>
      </c>
      <c r="O24" s="117">
        <f t="shared" si="9"/>
        <v>2.6635446202609964E-2</v>
      </c>
      <c r="P24" s="175">
        <f t="shared" si="7"/>
        <v>186448123.41826975</v>
      </c>
      <c r="Q24" s="175">
        <f t="shared" si="8"/>
        <v>179506876.60000002</v>
      </c>
    </row>
    <row r="25" spans="1:17" ht="14">
      <c r="A25" s="172" t="s">
        <v>184</v>
      </c>
      <c r="B25" s="112" t="str">
        <f>IFERROR(IF(VLOOKUP(A25,'FY24 budget'!$A$3:$I$68,4, FALSE )="Target Country", TRUE, ""), "")</f>
        <v/>
      </c>
      <c r="C25" s="112" t="e">
        <f ca="1">_xludf.ifna(VLOOKUP(A25,'FY24 budget'!$A$4:$I$68,9, FALSE ), "")</f>
        <v>#NAME?</v>
      </c>
      <c r="D25" s="113" t="e">
        <f t="shared" ca="1" si="0"/>
        <v>#NAME?</v>
      </c>
      <c r="E25" s="114">
        <f>IFERROR(VLOOKUP($A25, 'EG.3.2-26 Sales'!$C$3:$H$45, 4, 0), "")</f>
        <v>0</v>
      </c>
      <c r="F25" s="114">
        <f>IFERROR(VLOOKUP($A25, 'EG.3.2-26 Sales'!$C$3:$H$45, 5, 0), "")</f>
        <v>0</v>
      </c>
      <c r="G25" s="114">
        <f>IFERROR(VLOOKUP($A25, 'EG.3.2-26 Sales'!$C$3:$H$45, 6, 0), "")</f>
        <v>0</v>
      </c>
      <c r="H25" s="173">
        <f t="shared" si="1"/>
        <v>0</v>
      </c>
      <c r="I25" s="173">
        <f t="shared" si="2"/>
        <v>0</v>
      </c>
      <c r="J25" s="173">
        <f t="shared" si="3"/>
        <v>0</v>
      </c>
      <c r="K25" s="115">
        <f t="shared" si="4"/>
        <v>0</v>
      </c>
      <c r="L25" s="115">
        <f t="shared" si="5"/>
        <v>0</v>
      </c>
      <c r="M25" s="116" t="e">
        <f ca="1">_xludf.ifna(VLOOKUP($A25,'FY24 budget'!$A$4:$G$68,5,0), 0)</f>
        <v>#NAME?</v>
      </c>
      <c r="N25" s="174">
        <v>1.6321234479999999E-2</v>
      </c>
      <c r="O25" s="117">
        <f t="shared" si="9"/>
        <v>8.1606172399999993E-3</v>
      </c>
      <c r="P25" s="175">
        <f t="shared" si="7"/>
        <v>57124320.679999992</v>
      </c>
      <c r="Q25" s="175">
        <f t="shared" si="8"/>
        <v>0</v>
      </c>
    </row>
    <row r="26" spans="1:17" ht="14">
      <c r="A26" s="172" t="s">
        <v>110</v>
      </c>
      <c r="B26" s="112" t="b">
        <f>IFERROR(IF(VLOOKUP(A26,'FY24 budget'!$A$3:$I$68,4, FALSE )="Target Country", TRUE, ""), "")</f>
        <v>1</v>
      </c>
      <c r="C26" s="112" t="e">
        <f ca="1">_xludf.ifna(VLOOKUP(A26,'FY24 budget'!$A$4:$I$68,9, FALSE ), "")</f>
        <v>#NAME?</v>
      </c>
      <c r="D26" s="113" t="e">
        <f t="shared" ca="1" si="0"/>
        <v>#NAME?</v>
      </c>
      <c r="E26" s="114">
        <f>IFERROR(VLOOKUP($A26, 'EG.3.2-26 Sales'!$C$3:$H$45, 4, 0), "")</f>
        <v>2980370.38</v>
      </c>
      <c r="F26" s="114">
        <f>IFERROR(VLOOKUP($A26, 'EG.3.2-26 Sales'!$C$3:$H$45, 5, 0), "")</f>
        <v>11290252.140000001</v>
      </c>
      <c r="G26" s="114">
        <f>IFERROR(VLOOKUP($A26, 'EG.3.2-26 Sales'!$C$3:$H$45, 6, 0), "")</f>
        <v>34134930.810000002</v>
      </c>
      <c r="H26" s="173">
        <f t="shared" si="1"/>
        <v>9.2345773669868711E-4</v>
      </c>
      <c r="I26" s="173">
        <f t="shared" si="2"/>
        <v>2.9397627423280235E-3</v>
      </c>
      <c r="J26" s="173">
        <f t="shared" si="3"/>
        <v>5.9374189157877493E-3</v>
      </c>
      <c r="K26" s="115">
        <f t="shared" si="4"/>
        <v>3.266879798271487E-3</v>
      </c>
      <c r="L26" s="115">
        <f t="shared" si="5"/>
        <v>4.1287735875996595E-3</v>
      </c>
      <c r="M26" s="116" t="e">
        <f ca="1">_xludf.ifna(VLOOKUP($A26,'FY24 budget'!$A$4:$G$68,5,0), 0)</f>
        <v>#NAME?</v>
      </c>
      <c r="N26" s="174">
        <v>1.587264486E-2</v>
      </c>
      <c r="O26" s="117">
        <f t="shared" si="9"/>
        <v>1.0000709223799829E-2</v>
      </c>
      <c r="P26" s="175">
        <f t="shared" si="7"/>
        <v>70004964.566598803</v>
      </c>
      <c r="Q26" s="175">
        <f t="shared" si="8"/>
        <v>16135184.443333333</v>
      </c>
    </row>
    <row r="27" spans="1:17" ht="14">
      <c r="A27" s="172" t="s">
        <v>114</v>
      </c>
      <c r="B27" s="112" t="str">
        <f>IFERROR(IF(VLOOKUP(A27,'FY24 budget'!$A$3:$I$68,4, FALSE )="Target Country", TRUE, ""), "")</f>
        <v/>
      </c>
      <c r="C27" s="112" t="e">
        <f ca="1">_xludf.ifna(VLOOKUP(A27,'FY24 budget'!$A$4:$I$68,9, FALSE ), "")</f>
        <v>#NAME?</v>
      </c>
      <c r="D27" s="113" t="e">
        <f t="shared" ca="1" si="0"/>
        <v>#NAME?</v>
      </c>
      <c r="E27" s="114">
        <f>IFERROR(VLOOKUP($A27, 'EG.3.2-26 Sales'!$C$3:$H$45, 4, 0), "")</f>
        <v>0</v>
      </c>
      <c r="F27" s="114">
        <f>IFERROR(VLOOKUP($A27, 'EG.3.2-26 Sales'!$C$3:$H$45, 5, 0), "")</f>
        <v>2662094.7999999998</v>
      </c>
      <c r="G27" s="114">
        <f>IFERROR(VLOOKUP($A27, 'EG.3.2-26 Sales'!$C$3:$H$45, 6, 0), "")</f>
        <v>17947027</v>
      </c>
      <c r="H27" s="173">
        <f t="shared" si="1"/>
        <v>0</v>
      </c>
      <c r="I27" s="173">
        <f t="shared" si="2"/>
        <v>6.931578686235763E-4</v>
      </c>
      <c r="J27" s="173">
        <f t="shared" si="3"/>
        <v>3.1217001195952753E-3</v>
      </c>
      <c r="K27" s="115">
        <f t="shared" si="4"/>
        <v>1.271619329406284E-3</v>
      </c>
      <c r="L27" s="115">
        <f t="shared" si="5"/>
        <v>1.832632987227329E-3</v>
      </c>
      <c r="M27" s="116" t="e">
        <f ca="1">_xludf.ifna(VLOOKUP($A27,'FY24 budget'!$A$4:$G$68,5,0), 0)</f>
        <v>#NAME?</v>
      </c>
      <c r="N27" s="174">
        <v>1.5637110879999999E-2</v>
      </c>
      <c r="O27" s="117">
        <f t="shared" si="9"/>
        <v>8.7348719336136638E-3</v>
      </c>
      <c r="P27" s="175">
        <f t="shared" si="7"/>
        <v>61144103.535295643</v>
      </c>
      <c r="Q27" s="175">
        <f t="shared" si="8"/>
        <v>6869707.2666666666</v>
      </c>
    </row>
    <row r="28" spans="1:17" ht="14">
      <c r="A28" s="172" t="s">
        <v>119</v>
      </c>
      <c r="B28" s="112" t="str">
        <f>IFERROR(IF(VLOOKUP(A28,'FY24 budget'!$A$3:$I$68,4, FALSE )="Target Country", TRUE, ""), "")</f>
        <v/>
      </c>
      <c r="C28" s="112" t="e">
        <f ca="1">_xludf.ifna(VLOOKUP(A28,'FY24 budget'!$A$4:$I$68,9, FALSE ), "")</f>
        <v>#NAME?</v>
      </c>
      <c r="D28" s="113" t="e">
        <f t="shared" ca="1" si="0"/>
        <v>#NAME?</v>
      </c>
      <c r="E28" s="114">
        <f>IFERROR(VLOOKUP($A28, 'EG.3.2-26 Sales'!$C$3:$H$45, 4, 0), "")</f>
        <v>1669111.01</v>
      </c>
      <c r="F28" s="114">
        <f>IFERROR(VLOOKUP($A28, 'EG.3.2-26 Sales'!$C$3:$H$45, 5, 0), "")</f>
        <v>2087328.98</v>
      </c>
      <c r="G28" s="114">
        <f>IFERROR(VLOOKUP($A28, 'EG.3.2-26 Sales'!$C$3:$H$45, 6, 0), "")</f>
        <v>476840</v>
      </c>
      <c r="H28" s="173">
        <f t="shared" si="1"/>
        <v>5.1716843179519848E-4</v>
      </c>
      <c r="I28" s="173">
        <f t="shared" si="2"/>
        <v>5.4349999364899535E-4</v>
      </c>
      <c r="J28" s="173">
        <f t="shared" si="3"/>
        <v>8.2941396646241802E-5</v>
      </c>
      <c r="K28" s="115">
        <f t="shared" si="4"/>
        <v>3.8120327403014519E-4</v>
      </c>
      <c r="L28" s="115">
        <f t="shared" si="5"/>
        <v>2.5697058442175055E-4</v>
      </c>
      <c r="M28" s="116" t="e">
        <f ca="1">_xludf.ifna(VLOOKUP($A28,'FY24 budget'!$A$4:$G$68,5,0), 0)</f>
        <v>#NAME?</v>
      </c>
      <c r="N28" s="174">
        <v>1.5099585190000001E-2</v>
      </c>
      <c r="O28" s="117">
        <f t="shared" si="9"/>
        <v>7.6782778872108758E-3</v>
      </c>
      <c r="P28" s="175">
        <f t="shared" si="7"/>
        <v>53747945.21047613</v>
      </c>
      <c r="Q28" s="175">
        <f t="shared" si="8"/>
        <v>1411093.33</v>
      </c>
    </row>
    <row r="29" spans="1:17" ht="14">
      <c r="A29" s="172" t="s">
        <v>105</v>
      </c>
      <c r="B29" s="112" t="str">
        <f>IFERROR(IF(VLOOKUP(A29,'FY24 budget'!$A$3:$I$68,4, FALSE )="Target Country", TRUE, ""), "")</f>
        <v/>
      </c>
      <c r="C29" s="112" t="e">
        <f ca="1">_xludf.ifna(VLOOKUP(A29,'FY24 budget'!$A$4:$I$68,9, FALSE ), "")</f>
        <v>#NAME?</v>
      </c>
      <c r="D29" s="113" t="e">
        <f t="shared" ca="1" si="0"/>
        <v>#NAME?</v>
      </c>
      <c r="E29" s="114">
        <f>IFERROR(VLOOKUP($A29, 'EG.3.2-26 Sales'!$C$3:$H$45, 4, 0), "")</f>
        <v>0</v>
      </c>
      <c r="F29" s="114">
        <f>IFERROR(VLOOKUP($A29, 'EG.3.2-26 Sales'!$C$3:$H$45, 5, 0), "")</f>
        <v>11868673.220000001</v>
      </c>
      <c r="G29" s="114">
        <f>IFERROR(VLOOKUP($A29, 'EG.3.2-26 Sales'!$C$3:$H$45, 6, 0), "")</f>
        <v>20461289.800000001</v>
      </c>
      <c r="H29" s="173">
        <f t="shared" si="1"/>
        <v>0</v>
      </c>
      <c r="I29" s="173">
        <f t="shared" si="2"/>
        <v>3.0903723761321043E-3</v>
      </c>
      <c r="J29" s="173">
        <f t="shared" si="3"/>
        <v>3.5590301845388425E-3</v>
      </c>
      <c r="K29" s="115">
        <f t="shared" si="4"/>
        <v>2.2164675202236491E-3</v>
      </c>
      <c r="L29" s="115">
        <f t="shared" si="5"/>
        <v>3.0017305325792175E-3</v>
      </c>
      <c r="M29" s="116" t="e">
        <f ca="1">_xludf.ifna(VLOOKUP($A29,'FY24 budget'!$A$4:$G$68,5,0), 0)</f>
        <v>#NAME?</v>
      </c>
      <c r="N29" s="174">
        <v>1.47780471E-2</v>
      </c>
      <c r="O29" s="117">
        <f t="shared" si="9"/>
        <v>8.8898888162896091E-3</v>
      </c>
      <c r="P29" s="175">
        <f t="shared" si="7"/>
        <v>62229221.714027263</v>
      </c>
      <c r="Q29" s="175">
        <f t="shared" si="8"/>
        <v>10776654.340000002</v>
      </c>
    </row>
    <row r="30" spans="1:17" ht="14">
      <c r="A30" s="172" t="s">
        <v>116</v>
      </c>
      <c r="B30" s="112" t="str">
        <f>IFERROR(IF(VLOOKUP(A30,'FY24 budget'!$A$3:$I$68,4, FALSE )="Target Country", TRUE, ""), "")</f>
        <v/>
      </c>
      <c r="C30" s="112" t="e">
        <f ca="1">_xludf.ifna(VLOOKUP(A30,'FY24 budget'!$A$4:$I$68,9, FALSE ), "")</f>
        <v>#NAME?</v>
      </c>
      <c r="D30" s="113" t="e">
        <f t="shared" ca="1" si="0"/>
        <v>#NAME?</v>
      </c>
      <c r="E30" s="114">
        <f>IFERROR(VLOOKUP($A30, 'EG.3.2-26 Sales'!$C$3:$H$45, 4, 0), "")</f>
        <v>1445323</v>
      </c>
      <c r="F30" s="114">
        <f>IFERROR(VLOOKUP($A30, 'EG.3.2-26 Sales'!$C$3:$H$45, 5, 0), "")</f>
        <v>8023123.1699999999</v>
      </c>
      <c r="G30" s="114">
        <f>IFERROR(VLOOKUP($A30, 'EG.3.2-26 Sales'!$C$3:$H$45, 6, 0), "")</f>
        <v>67715112</v>
      </c>
      <c r="H30" s="173">
        <f t="shared" si="1"/>
        <v>4.4782846968790391E-4</v>
      </c>
      <c r="I30" s="173">
        <f t="shared" si="2"/>
        <v>2.0890657072849665E-3</v>
      </c>
      <c r="J30" s="173">
        <f t="shared" si="3"/>
        <v>1.1778344860617164E-2</v>
      </c>
      <c r="K30" s="115">
        <f t="shared" si="4"/>
        <v>4.7717463458633444E-3</v>
      </c>
      <c r="L30" s="115">
        <f t="shared" si="5"/>
        <v>6.7058799709294624E-3</v>
      </c>
      <c r="M30" s="116" t="e">
        <f ca="1">_xludf.ifna(VLOOKUP($A30,'FY24 budget'!$A$4:$G$68,5,0), 0)</f>
        <v>#NAME?</v>
      </c>
      <c r="N30" s="174">
        <v>1.4659791449999999E-2</v>
      </c>
      <c r="O30" s="117">
        <f t="shared" si="9"/>
        <v>1.068283571046473E-2</v>
      </c>
      <c r="P30" s="175">
        <f t="shared" si="7"/>
        <v>74779849.973253116</v>
      </c>
      <c r="Q30" s="175">
        <f t="shared" si="8"/>
        <v>25727852.723333333</v>
      </c>
    </row>
    <row r="31" spans="1:17" ht="14">
      <c r="A31" s="172" t="s">
        <v>122</v>
      </c>
      <c r="B31" s="112" t="b">
        <f>IFERROR(IF(VLOOKUP(A31,'FY24 budget'!$A$3:$I$68,4, FALSE )="Target Country", TRUE, ""), "")</f>
        <v>1</v>
      </c>
      <c r="C31" s="112" t="e">
        <f ca="1">_xludf.ifna(VLOOKUP(A31,'FY24 budget'!$A$4:$I$68,9, FALSE ), "")</f>
        <v>#NAME?</v>
      </c>
      <c r="D31" s="113" t="e">
        <f t="shared" ca="1" si="0"/>
        <v>#NAME?</v>
      </c>
      <c r="E31" s="114">
        <f>IFERROR(VLOOKUP($A31, 'EG.3.2-26 Sales'!$C$3:$H$45, 4, 0), "")</f>
        <v>1266832.17</v>
      </c>
      <c r="F31" s="114">
        <f>IFERROR(VLOOKUP($A31, 'EG.3.2-26 Sales'!$C$3:$H$45, 5, 0), "")</f>
        <v>1455393.57</v>
      </c>
      <c r="G31" s="114">
        <f>IFERROR(VLOOKUP($A31, 'EG.3.2-26 Sales'!$C$3:$H$45, 6, 0), "")</f>
        <v>57729.79</v>
      </c>
      <c r="H31" s="173">
        <f t="shared" si="1"/>
        <v>3.9252368643030418E-4</v>
      </c>
      <c r="I31" s="173">
        <f t="shared" si="2"/>
        <v>3.7895626594126468E-4</v>
      </c>
      <c r="J31" s="173">
        <f t="shared" si="3"/>
        <v>1.0041501154882652E-5</v>
      </c>
      <c r="K31" s="115">
        <f t="shared" si="4"/>
        <v>2.6050715117548385E-4</v>
      </c>
      <c r="L31" s="115">
        <f t="shared" si="5"/>
        <v>1.5532683998191007E-4</v>
      </c>
      <c r="M31" s="116" t="e">
        <f ca="1">_xludf.ifna(VLOOKUP($A31,'FY24 budget'!$A$4:$G$68,5,0), 0)</f>
        <v>#NAME?</v>
      </c>
      <c r="N31" s="174">
        <v>1.3682472019999999E-2</v>
      </c>
      <c r="O31" s="117">
        <f t="shared" si="9"/>
        <v>6.9188994299909544E-3</v>
      </c>
      <c r="P31" s="175">
        <f t="shared" si="7"/>
        <v>48432296.009936683</v>
      </c>
      <c r="Q31" s="175">
        <f t="shared" si="8"/>
        <v>926651.84333333338</v>
      </c>
    </row>
    <row r="32" spans="1:17" ht="14">
      <c r="A32" s="172" t="s">
        <v>108</v>
      </c>
      <c r="B32" s="112" t="str">
        <f>IFERROR(IF(VLOOKUP(A32,'FY24 budget'!$A$3:$I$68,4, FALSE )="Target Country", TRUE, ""), "")</f>
        <v/>
      </c>
      <c r="C32" s="112" t="e">
        <f ca="1">_xludf.ifna(VLOOKUP(A32,'FY24 budget'!$A$4:$I$68,9, FALSE ), "")</f>
        <v>#NAME?</v>
      </c>
      <c r="D32" s="113" t="e">
        <f t="shared" ca="1" si="0"/>
        <v>#NAME?</v>
      </c>
      <c r="E32" s="114">
        <f>IFERROR(VLOOKUP($A32, 'EG.3.2-26 Sales'!$C$3:$H$45, 4, 0), "")</f>
        <v>0</v>
      </c>
      <c r="F32" s="114">
        <f>IFERROR(VLOOKUP($A32, 'EG.3.2-26 Sales'!$C$3:$H$45, 5, 0), "")</f>
        <v>1125476</v>
      </c>
      <c r="G32" s="114">
        <f>IFERROR(VLOOKUP($A32, 'EG.3.2-26 Sales'!$C$3:$H$45, 6, 0), "")</f>
        <v>67430183.900000006</v>
      </c>
      <c r="H32" s="173">
        <f t="shared" si="1"/>
        <v>0</v>
      </c>
      <c r="I32" s="173">
        <f t="shared" si="2"/>
        <v>2.9305212772549953E-4</v>
      </c>
      <c r="J32" s="173">
        <f t="shared" si="3"/>
        <v>1.1728784558298231E-2</v>
      </c>
      <c r="K32" s="115">
        <f t="shared" si="4"/>
        <v>4.0072788953412434E-3</v>
      </c>
      <c r="L32" s="115">
        <f t="shared" si="5"/>
        <v>5.9687457957446144E-3</v>
      </c>
      <c r="M32" s="116" t="e">
        <f ca="1">_xludf.ifna(VLOOKUP($A32,'FY24 budget'!$A$4:$G$68,5,0), 0)</f>
        <v>#NAME?</v>
      </c>
      <c r="N32" s="174">
        <v>1.1727833159999999E-2</v>
      </c>
      <c r="O32" s="117">
        <f t="shared" si="9"/>
        <v>8.8482894778723065E-3</v>
      </c>
      <c r="P32" s="175">
        <f t="shared" si="7"/>
        <v>61938026.345106147</v>
      </c>
      <c r="Q32" s="175">
        <f t="shared" si="8"/>
        <v>22851886.633333337</v>
      </c>
    </row>
    <row r="33" spans="1:17" ht="14">
      <c r="A33" s="172" t="s">
        <v>125</v>
      </c>
      <c r="B33" s="112" t="str">
        <f>IFERROR(IF(VLOOKUP(A33,'FY24 budget'!$A$3:$I$68,4, FALSE )="Target Country", TRUE, ""), "")</f>
        <v/>
      </c>
      <c r="C33" s="112" t="e">
        <f ca="1">_xludf.ifna(VLOOKUP(A33,'FY24 budget'!$A$4:$I$68,9, FALSE ), "")</f>
        <v>#NAME?</v>
      </c>
      <c r="D33" s="113" t="e">
        <f t="shared" ca="1" si="0"/>
        <v>#NAME?</v>
      </c>
      <c r="E33" s="114">
        <f>IFERROR(VLOOKUP($A33, 'EG.3.2-26 Sales'!$C$3:$H$45, 4, 0), "")</f>
        <v>17405918</v>
      </c>
      <c r="F33" s="114">
        <f>IFERROR(VLOOKUP($A33, 'EG.3.2-26 Sales'!$C$3:$H$45, 5, 0), "")</f>
        <v>29679624</v>
      </c>
      <c r="G33" s="114">
        <f>IFERROR(VLOOKUP($A33, 'EG.3.2-26 Sales'!$C$3:$H$45, 6, 0), "")</f>
        <v>16750258</v>
      </c>
      <c r="H33" s="173">
        <f t="shared" si="1"/>
        <v>5.3931651412543365E-3</v>
      </c>
      <c r="I33" s="173">
        <f t="shared" si="2"/>
        <v>7.7279986097373923E-3</v>
      </c>
      <c r="J33" s="173">
        <f t="shared" si="3"/>
        <v>2.9135345036173242E-3</v>
      </c>
      <c r="K33" s="115">
        <f t="shared" si="4"/>
        <v>5.3448994182030175E-3</v>
      </c>
      <c r="L33" s="115">
        <f t="shared" si="5"/>
        <v>4.5191913531735231E-3</v>
      </c>
      <c r="M33" s="116" t="e">
        <f ca="1">_xludf.ifna(VLOOKUP($A33,'FY24 budget'!$A$4:$G$68,5,0), 0)</f>
        <v>#NAME?</v>
      </c>
      <c r="N33" s="174">
        <v>1.065278179E-2</v>
      </c>
      <c r="O33" s="117">
        <f t="shared" si="9"/>
        <v>7.5859865715867617E-3</v>
      </c>
      <c r="P33" s="175">
        <f t="shared" si="7"/>
        <v>53101906.001107335</v>
      </c>
      <c r="Q33" s="175">
        <f t="shared" si="8"/>
        <v>21278600</v>
      </c>
    </row>
    <row r="34" spans="1:17" ht="14">
      <c r="A34" s="172" t="s">
        <v>124</v>
      </c>
      <c r="B34" s="112" t="str">
        <f>IFERROR(IF(VLOOKUP(A34,'FY24 budget'!$A$3:$I$68,4, FALSE )="Target Country", TRUE, ""), "")</f>
        <v/>
      </c>
      <c r="C34" s="112" t="e">
        <f ca="1">_xludf.ifna(VLOOKUP(A34,'FY24 budget'!$A$4:$I$68,9, FALSE ), "")</f>
        <v>#NAME?</v>
      </c>
      <c r="D34" s="113" t="e">
        <f t="shared" ca="1" si="0"/>
        <v>#NAME?</v>
      </c>
      <c r="E34" s="114">
        <f>IFERROR(VLOOKUP($A34, 'EG.3.2-26 Sales'!$C$3:$H$45, 4, 0), "")</f>
        <v>0</v>
      </c>
      <c r="F34" s="114">
        <f>IFERROR(VLOOKUP($A34, 'EG.3.2-26 Sales'!$C$3:$H$45, 5, 0), "")</f>
        <v>0</v>
      </c>
      <c r="G34" s="114">
        <f>IFERROR(VLOOKUP($A34, 'EG.3.2-26 Sales'!$C$3:$H$45, 6, 0), "")</f>
        <v>0</v>
      </c>
      <c r="H34" s="173">
        <f t="shared" si="1"/>
        <v>0</v>
      </c>
      <c r="I34" s="173">
        <f t="shared" si="2"/>
        <v>0</v>
      </c>
      <c r="J34" s="173">
        <f t="shared" si="3"/>
        <v>0</v>
      </c>
      <c r="K34" s="115">
        <f t="shared" si="4"/>
        <v>0</v>
      </c>
      <c r="L34" s="115">
        <f t="shared" si="5"/>
        <v>0</v>
      </c>
      <c r="M34" s="116" t="e">
        <f ca="1">_xludf.ifna(VLOOKUP($A34,'FY24 budget'!$A$4:$G$68,5,0), 0)</f>
        <v>#NAME?</v>
      </c>
      <c r="N34" s="174">
        <v>1.0280423090000001E-2</v>
      </c>
      <c r="O34" s="117">
        <f t="shared" si="9"/>
        <v>5.1402115450000004E-3</v>
      </c>
      <c r="P34" s="175">
        <f t="shared" si="7"/>
        <v>35981480.815000005</v>
      </c>
      <c r="Q34" s="175">
        <f t="shared" si="8"/>
        <v>0</v>
      </c>
    </row>
    <row r="35" spans="1:17" ht="14">
      <c r="A35" s="172" t="s">
        <v>127</v>
      </c>
      <c r="B35" s="112" t="str">
        <f>IFERROR(IF(VLOOKUP(A35,'FY24 budget'!$A$3:$I$68,4, FALSE )="Target Country", TRUE, ""), "")</f>
        <v/>
      </c>
      <c r="C35" s="112" t="e">
        <f ca="1">_xludf.ifna(VLOOKUP(A35,'FY24 budget'!$A$4:$I$68,9, FALSE ), "")</f>
        <v>#NAME?</v>
      </c>
      <c r="D35" s="113" t="e">
        <f t="shared" ca="1" si="0"/>
        <v>#NAME?</v>
      </c>
      <c r="E35" s="114">
        <f>IFERROR(VLOOKUP($A35, 'EG.3.2-26 Sales'!$C$3:$H$45, 4, 0), "")</f>
        <v>0</v>
      </c>
      <c r="F35" s="114">
        <f>IFERROR(VLOOKUP($A35, 'EG.3.2-26 Sales'!$C$3:$H$45, 5, 0), "")</f>
        <v>0</v>
      </c>
      <c r="G35" s="114">
        <f>IFERROR(VLOOKUP($A35, 'EG.3.2-26 Sales'!$C$3:$H$45, 6, 0), "")</f>
        <v>2099356.15</v>
      </c>
      <c r="H35" s="173">
        <f t="shared" si="1"/>
        <v>0</v>
      </c>
      <c r="I35" s="173">
        <f t="shared" si="2"/>
        <v>0</v>
      </c>
      <c r="J35" s="173">
        <f t="shared" si="3"/>
        <v>3.6516133533025144E-4</v>
      </c>
      <c r="K35" s="115">
        <f t="shared" si="4"/>
        <v>1.2172044511008381E-4</v>
      </c>
      <c r="L35" s="115">
        <f t="shared" si="5"/>
        <v>1.8221054517114329E-4</v>
      </c>
      <c r="M35" s="116" t="e">
        <f ca="1">_xludf.ifna(VLOOKUP($A35,'FY24 budget'!$A$4:$G$68,5,0), 0)</f>
        <v>#NAME?</v>
      </c>
      <c r="N35" s="174">
        <v>9.7731943009999999E-3</v>
      </c>
      <c r="O35" s="117">
        <f t="shared" si="9"/>
        <v>4.9777024230855714E-3</v>
      </c>
      <c r="P35" s="175">
        <f t="shared" si="7"/>
        <v>34843916.961599</v>
      </c>
      <c r="Q35" s="175">
        <f t="shared" si="8"/>
        <v>699785.3833333333</v>
      </c>
    </row>
    <row r="36" spans="1:17" ht="14">
      <c r="A36" s="172" t="s">
        <v>188</v>
      </c>
      <c r="B36" s="112" t="str">
        <f>IFERROR(IF(VLOOKUP(A36,'FY24 budget'!$A$3:$I$68,4, FALSE )="Target Country", TRUE, ""), "")</f>
        <v/>
      </c>
      <c r="C36" s="112" t="e">
        <f ca="1">_xludf.ifna(VLOOKUP(A36,'FY24 budget'!$A$4:$I$68,9, FALSE ), "")</f>
        <v>#NAME?</v>
      </c>
      <c r="D36" s="113" t="e">
        <f t="shared" ca="1" si="0"/>
        <v>#NAME?</v>
      </c>
      <c r="E36" s="114">
        <f>IFERROR(VLOOKUP($A36, 'EG.3.2-26 Sales'!$C$3:$H$45, 4, 0), "")</f>
        <v>0</v>
      </c>
      <c r="F36" s="114">
        <f>IFERROR(VLOOKUP($A36, 'EG.3.2-26 Sales'!$C$3:$H$45, 5, 0), "")</f>
        <v>0</v>
      </c>
      <c r="G36" s="114">
        <f>IFERROR(VLOOKUP($A36, 'EG.3.2-26 Sales'!$C$3:$H$45, 6, 0), "")</f>
        <v>47030</v>
      </c>
      <c r="H36" s="173">
        <f t="shared" si="1"/>
        <v>0</v>
      </c>
      <c r="I36" s="173">
        <f t="shared" si="2"/>
        <v>0</v>
      </c>
      <c r="J36" s="173">
        <f t="shared" si="3"/>
        <v>8.180383114404731E-6</v>
      </c>
      <c r="K36" s="115">
        <f t="shared" si="4"/>
        <v>2.7267943714682435E-6</v>
      </c>
      <c r="L36" s="115">
        <f t="shared" si="5"/>
        <v>4.0819000336835982E-6</v>
      </c>
      <c r="M36" s="116" t="e">
        <f ca="1">_xludf.ifna(VLOOKUP($A36,'FY24 budget'!$A$4:$G$68,5,0), 0)</f>
        <v>#NAME?</v>
      </c>
      <c r="N36" s="174">
        <v>9.7731943009999999E-3</v>
      </c>
      <c r="O36" s="117">
        <f t="shared" si="9"/>
        <v>4.8886381005168421E-3</v>
      </c>
      <c r="P36" s="175">
        <f t="shared" si="7"/>
        <v>34220466.703617893</v>
      </c>
      <c r="Q36" s="175">
        <f t="shared" si="8"/>
        <v>15676.666666666666</v>
      </c>
    </row>
    <row r="37" spans="1:17" ht="14">
      <c r="A37" s="172" t="s">
        <v>129</v>
      </c>
      <c r="B37" s="112" t="str">
        <f>IFERROR(IF(VLOOKUP(A37,'FY24 budget'!$A$3:$I$68,4, FALSE )="Target Country", TRUE, ""), "")</f>
        <v/>
      </c>
      <c r="C37" s="112" t="e">
        <f ca="1">_xludf.ifna(VLOOKUP(A37,'FY24 budget'!$A$4:$I$68,9, FALSE ), "")</f>
        <v>#NAME?</v>
      </c>
      <c r="D37" s="113" t="e">
        <f t="shared" ca="1" si="0"/>
        <v>#NAME?</v>
      </c>
      <c r="E37" s="114" t="str">
        <f>IFERROR(VLOOKUP($A37, 'EG.3.2-26 Sales'!$C$3:$H$45, 4, 0), "")</f>
        <v/>
      </c>
      <c r="F37" s="114" t="str">
        <f>IFERROR(VLOOKUP($A37, 'EG.3.2-26 Sales'!$C$3:$H$45, 5, 0), "")</f>
        <v/>
      </c>
      <c r="G37" s="114" t="str">
        <f>IFERROR(VLOOKUP($A37, 'EG.3.2-26 Sales'!$C$3:$H$45, 6, 0), "")</f>
        <v/>
      </c>
      <c r="H37" s="173" t="e">
        <f t="shared" si="1"/>
        <v>#VALUE!</v>
      </c>
      <c r="I37" s="173" t="e">
        <f t="shared" si="2"/>
        <v>#VALUE!</v>
      </c>
      <c r="J37" s="173" t="e">
        <f t="shared" si="3"/>
        <v>#VALUE!</v>
      </c>
      <c r="K37" s="115" t="e">
        <f t="shared" si="4"/>
        <v>#VALUE!</v>
      </c>
      <c r="L37" s="115" t="e">
        <f t="shared" si="5"/>
        <v>#VALUE!</v>
      </c>
      <c r="M37" s="116" t="e">
        <f ca="1">_xludf.ifna(VLOOKUP($A37,'FY24 budget'!$A$4:$G$68,5,0), 0)</f>
        <v>#NAME?</v>
      </c>
      <c r="N37" s="174">
        <v>9.7731943009999999E-3</v>
      </c>
      <c r="O37" s="117" t="str">
        <f t="shared" si="9"/>
        <v>Not Included</v>
      </c>
      <c r="P37" s="175" t="str">
        <f t="shared" si="7"/>
        <v>Not Included</v>
      </c>
      <c r="Q37" s="175" t="str">
        <f t="shared" si="8"/>
        <v/>
      </c>
    </row>
    <row r="38" spans="1:17" ht="14">
      <c r="A38" s="172" t="s">
        <v>121</v>
      </c>
      <c r="B38" s="112" t="str">
        <f>IFERROR(IF(VLOOKUP(A38,'FY24 budget'!$A$3:$I$68,4, FALSE )="Target Country", TRUE, ""), "")</f>
        <v/>
      </c>
      <c r="C38" s="112" t="e">
        <f ca="1">_xludf.ifna(VLOOKUP(A38,'FY24 budget'!$A$4:$I$68,9, FALSE ), "")</f>
        <v>#NAME?</v>
      </c>
      <c r="D38" s="113" t="e">
        <f t="shared" ca="1" si="0"/>
        <v>#NAME?</v>
      </c>
      <c r="E38" s="114">
        <f>IFERROR(VLOOKUP($A38, 'EG.3.2-26 Sales'!$C$3:$H$45, 4, 0), "")</f>
        <v>2938344.29</v>
      </c>
      <c r="F38" s="114">
        <f>IFERROR(VLOOKUP($A38, 'EG.3.2-26 Sales'!$C$3:$H$45, 5, 0), "")</f>
        <v>3282369.91</v>
      </c>
      <c r="G38" s="114">
        <f>IFERROR(VLOOKUP($A38, 'EG.3.2-26 Sales'!$C$3:$H$45, 6, 0), "")</f>
        <v>13353312.76</v>
      </c>
      <c r="H38" s="173">
        <f t="shared" si="1"/>
        <v>9.1043609408200839E-4</v>
      </c>
      <c r="I38" s="173">
        <f t="shared" si="2"/>
        <v>8.546654803013627E-4</v>
      </c>
      <c r="J38" s="173">
        <f t="shared" si="3"/>
        <v>2.322670938194115E-3</v>
      </c>
      <c r="K38" s="115">
        <f t="shared" si="4"/>
        <v>1.3625908375258285E-3</v>
      </c>
      <c r="L38" s="115">
        <f t="shared" si="5"/>
        <v>1.4979916669779312E-3</v>
      </c>
      <c r="M38" s="116" t="e">
        <f ca="1">_xludf.ifna(VLOOKUP($A38,'FY24 budget'!$A$4:$G$68,5,0), 0)</f>
        <v>#NAME?</v>
      </c>
      <c r="N38" s="174">
        <v>7.818555441E-3</v>
      </c>
      <c r="O38" s="117">
        <f t="shared" si="9"/>
        <v>4.6582735539889659E-3</v>
      </c>
      <c r="P38" s="175">
        <f t="shared" si="7"/>
        <v>32607914.877922762</v>
      </c>
      <c r="Q38" s="175">
        <f t="shared" si="8"/>
        <v>6524675.6533333333</v>
      </c>
    </row>
    <row r="39" spans="1:17" ht="14">
      <c r="A39" s="172" t="s">
        <v>239</v>
      </c>
      <c r="B39" s="112" t="str">
        <f>IFERROR(IF(VLOOKUP(A39,'FY24 budget'!$A$3:$I$68,4, FALSE )="Target Country", TRUE, ""), "")</f>
        <v/>
      </c>
      <c r="C39" s="112" t="e">
        <f ca="1">_xludf.ifna(VLOOKUP(A39,'FY24 budget'!$A$4:$I$68,9, FALSE ), "")</f>
        <v>#NAME?</v>
      </c>
      <c r="D39" s="113" t="e">
        <f t="shared" ca="1" si="0"/>
        <v>#NAME?</v>
      </c>
      <c r="E39" s="114" t="str">
        <f>IFERROR(VLOOKUP($A39, 'EG.3.2-26 Sales'!$C$3:$H$45, 4, 0), "")</f>
        <v/>
      </c>
      <c r="F39" s="114" t="str">
        <f>IFERROR(VLOOKUP($A39, 'EG.3.2-26 Sales'!$C$3:$H$45, 5, 0), "")</f>
        <v/>
      </c>
      <c r="G39" s="114" t="str">
        <f>IFERROR(VLOOKUP($A39, 'EG.3.2-26 Sales'!$C$3:$H$45, 6, 0), "")</f>
        <v/>
      </c>
      <c r="H39" s="173" t="e">
        <f t="shared" si="1"/>
        <v>#VALUE!</v>
      </c>
      <c r="I39" s="173" t="e">
        <f t="shared" si="2"/>
        <v>#VALUE!</v>
      </c>
      <c r="J39" s="173" t="e">
        <f t="shared" si="3"/>
        <v>#VALUE!</v>
      </c>
      <c r="K39" s="115" t="e">
        <f t="shared" si="4"/>
        <v>#VALUE!</v>
      </c>
      <c r="L39" s="115" t="e">
        <f t="shared" si="5"/>
        <v>#VALUE!</v>
      </c>
      <c r="M39" s="116" t="e">
        <f ca="1">_xludf.ifna(VLOOKUP($A39,'FY24 budget'!$A$4:$G$68,5,0), 0)</f>
        <v>#NAME?</v>
      </c>
      <c r="N39" s="174">
        <v>7.818555441E-3</v>
      </c>
      <c r="O39" s="117" t="str">
        <f t="shared" si="9"/>
        <v>Not Included</v>
      </c>
      <c r="P39" s="175" t="str">
        <f t="shared" si="7"/>
        <v>Not Included</v>
      </c>
      <c r="Q39" s="175" t="str">
        <f t="shared" si="8"/>
        <v/>
      </c>
    </row>
    <row r="40" spans="1:17" ht="14">
      <c r="A40" s="172" t="s">
        <v>132</v>
      </c>
      <c r="B40" s="112" t="b">
        <f>IFERROR(IF(VLOOKUP(A40,'FY24 budget'!$A$3:$I$68,4, FALSE )="Target Country", TRUE, ""), "")</f>
        <v>1</v>
      </c>
      <c r="C40" s="112" t="e">
        <f ca="1">_xludf.ifna(VLOOKUP(A40,'FY24 budget'!$A$4:$I$68,9, FALSE ), "")</f>
        <v>#NAME?</v>
      </c>
      <c r="D40" s="113" t="e">
        <f t="shared" ca="1" si="0"/>
        <v>#NAME?</v>
      </c>
      <c r="E40" s="114">
        <f>IFERROR(VLOOKUP($A40, 'EG.3.2-26 Sales'!$C$3:$H$45, 4, 0), "")</f>
        <v>0</v>
      </c>
      <c r="F40" s="114">
        <f>IFERROR(VLOOKUP($A40, 'EG.3.2-26 Sales'!$C$3:$H$45, 5, 0), "")</f>
        <v>0</v>
      </c>
      <c r="G40" s="114">
        <f>IFERROR(VLOOKUP($A40, 'EG.3.2-26 Sales'!$C$3:$H$45, 6, 0), "")</f>
        <v>49175.48</v>
      </c>
      <c r="H40" s="173">
        <f t="shared" si="1"/>
        <v>0</v>
      </c>
      <c r="I40" s="173">
        <f t="shared" si="2"/>
        <v>0</v>
      </c>
      <c r="J40" s="173">
        <f t="shared" si="3"/>
        <v>8.5535672174090497E-6</v>
      </c>
      <c r="K40" s="115">
        <f t="shared" si="4"/>
        <v>2.8511890724696832E-6</v>
      </c>
      <c r="L40" s="115">
        <f t="shared" si="5"/>
        <v>4.2681138309250932E-6</v>
      </c>
      <c r="M40" s="116" t="e">
        <f ca="1">_xludf.ifna(VLOOKUP($A40,'FY24 budget'!$A$4:$G$68,5,0), 0)</f>
        <v>#NAME?</v>
      </c>
      <c r="N40" s="174">
        <v>6.8412360110000001E-3</v>
      </c>
      <c r="O40" s="117">
        <f t="shared" si="9"/>
        <v>3.4227520624154624E-3</v>
      </c>
      <c r="P40" s="175">
        <f t="shared" si="7"/>
        <v>23959264.436908238</v>
      </c>
      <c r="Q40" s="175">
        <f t="shared" si="8"/>
        <v>16391.826666666668</v>
      </c>
    </row>
    <row r="41" spans="1:17" ht="14">
      <c r="A41" s="172" t="s">
        <v>137</v>
      </c>
      <c r="B41" s="112" t="str">
        <f>IFERROR(IF(VLOOKUP(A41,'FY24 budget'!$A$3:$I$68,4, FALSE )="Target Country", TRUE, ""), "")</f>
        <v/>
      </c>
      <c r="C41" s="112" t="e">
        <f ca="1">_xludf.ifna(VLOOKUP(A41,'FY24 budget'!$A$4:$I$68,9, FALSE ), "")</f>
        <v>#NAME?</v>
      </c>
      <c r="D41" s="113" t="e">
        <f t="shared" ca="1" si="0"/>
        <v>#NAME?</v>
      </c>
      <c r="E41" s="114">
        <f>IFERROR(VLOOKUP($A41, 'EG.3.2-26 Sales'!$C$3:$H$45, 4, 0), "")</f>
        <v>10486328</v>
      </c>
      <c r="F41" s="114">
        <f>IFERROR(VLOOKUP($A41, 'EG.3.2-26 Sales'!$C$3:$H$45, 5, 0), "")</f>
        <v>11987804</v>
      </c>
      <c r="G41" s="114">
        <f>IFERROR(VLOOKUP($A41, 'EG.3.2-26 Sales'!$C$3:$H$45, 6, 0), "")</f>
        <v>4413817</v>
      </c>
      <c r="H41" s="173">
        <f t="shared" si="1"/>
        <v>3.249153456276153E-3</v>
      </c>
      <c r="I41" s="173">
        <f t="shared" si="2"/>
        <v>3.1213917213305789E-3</v>
      </c>
      <c r="J41" s="173">
        <f t="shared" si="3"/>
        <v>7.6773791318036466E-4</v>
      </c>
      <c r="K41" s="115">
        <f t="shared" si="4"/>
        <v>2.3794276969290322E-3</v>
      </c>
      <c r="L41" s="115">
        <f t="shared" si="5"/>
        <v>1.6212177029245039E-3</v>
      </c>
      <c r="M41" s="116" t="e">
        <f ca="1">_xludf.ifna(VLOOKUP($A41,'FY24 budget'!$A$4:$G$68,5,0), 0)</f>
        <v>#NAME?</v>
      </c>
      <c r="N41" s="174">
        <v>4.8865971499999997E-3</v>
      </c>
      <c r="O41" s="117">
        <f t="shared" si="9"/>
        <v>3.2539074264622517E-3</v>
      </c>
      <c r="P41" s="175">
        <f t="shared" si="7"/>
        <v>22777351.985235762</v>
      </c>
      <c r="Q41" s="175">
        <f t="shared" si="8"/>
        <v>8962649.666666666</v>
      </c>
    </row>
    <row r="42" spans="1:17" ht="14">
      <c r="A42" s="172" t="s">
        <v>139</v>
      </c>
      <c r="B42" s="112" t="str">
        <f>IFERROR(IF(VLOOKUP(A42,'FY24 budget'!$A$3:$I$68,4, FALSE )="Target Country", TRUE, ""), "")</f>
        <v/>
      </c>
      <c r="C42" s="112" t="e">
        <f ca="1">_xludf.ifna(VLOOKUP(A42,'FY24 budget'!$A$4:$I$68,9, FALSE ), "")</f>
        <v>#NAME?</v>
      </c>
      <c r="D42" s="113" t="e">
        <f t="shared" ca="1" si="0"/>
        <v>#NAME?</v>
      </c>
      <c r="E42" s="114">
        <f>IFERROR(VLOOKUP($A42, 'EG.3.2-26 Sales'!$C$3:$H$45, 4, 0), "")</f>
        <v>66041307</v>
      </c>
      <c r="F42" s="114">
        <f>IFERROR(VLOOKUP($A42, 'EG.3.2-26 Sales'!$C$3:$H$45, 5, 0), "")</f>
        <v>54682925.899999999</v>
      </c>
      <c r="G42" s="114">
        <f>IFERROR(VLOOKUP($A42, 'EG.3.2-26 Sales'!$C$3:$H$45, 6, 0), "")</f>
        <v>176249304.30000001</v>
      </c>
      <c r="H42" s="173">
        <f t="shared" si="1"/>
        <v>2.0462676820336392E-2</v>
      </c>
      <c r="I42" s="173">
        <f t="shared" si="2"/>
        <v>1.4238373617252458E-2</v>
      </c>
      <c r="J42" s="173">
        <f t="shared" si="3"/>
        <v>3.0656747455269005E-2</v>
      </c>
      <c r="K42" s="115">
        <f t="shared" si="4"/>
        <v>2.1785932630952617E-2</v>
      </c>
      <c r="L42" s="115">
        <f t="shared" si="5"/>
        <v>2.094507402051406E-2</v>
      </c>
      <c r="M42" s="116" t="e">
        <f ca="1">_xludf.ifna(VLOOKUP($A42,'FY24 budget'!$A$4:$G$68,5,0), 0)</f>
        <v>#NAME?</v>
      </c>
      <c r="N42" s="174">
        <v>4.3979374349999998E-3</v>
      </c>
      <c r="O42" s="117">
        <f t="shared" si="9"/>
        <v>1.267150572775703E-2</v>
      </c>
      <c r="P42" s="175">
        <f t="shared" si="7"/>
        <v>88700540.094299212</v>
      </c>
      <c r="Q42" s="175">
        <f t="shared" si="8"/>
        <v>98991179.066666678</v>
      </c>
    </row>
    <row r="43" spans="1:17" ht="14">
      <c r="A43" s="172" t="s">
        <v>142</v>
      </c>
      <c r="B43" s="112" t="str">
        <f>IFERROR(IF(VLOOKUP(A43,'FY24 budget'!$A$3:$I$68,4, FALSE )="Target Country", TRUE, ""), "")</f>
        <v/>
      </c>
      <c r="C43" s="112" t="e">
        <f ca="1">_xludf.ifna(VLOOKUP(A43,'FY24 budget'!$A$4:$I$68,9, FALSE ), "")</f>
        <v>#NAME?</v>
      </c>
      <c r="D43" s="113" t="e">
        <f t="shared" ca="1" si="0"/>
        <v>#NAME?</v>
      </c>
      <c r="E43" s="114">
        <f>IFERROR(VLOOKUP($A43, 'EG.3.2-26 Sales'!$C$3:$H$45, 4, 0), "")</f>
        <v>3214266</v>
      </c>
      <c r="F43" s="114">
        <f>IFERROR(VLOOKUP($A43, 'EG.3.2-26 Sales'!$C$3:$H$45, 5, 0), "")</f>
        <v>352875</v>
      </c>
      <c r="G43" s="114">
        <f>IFERROR(VLOOKUP($A43, 'EG.3.2-26 Sales'!$C$3:$H$45, 6, 0), "")</f>
        <v>0</v>
      </c>
      <c r="H43" s="173">
        <f t="shared" si="1"/>
        <v>9.9592950776391164E-4</v>
      </c>
      <c r="I43" s="173">
        <f t="shared" si="2"/>
        <v>9.1881807849421632E-5</v>
      </c>
      <c r="J43" s="173">
        <f t="shared" si="3"/>
        <v>0</v>
      </c>
      <c r="K43" s="115">
        <f t="shared" si="4"/>
        <v>3.6260377187111111E-4</v>
      </c>
      <c r="L43" s="115">
        <f t="shared" si="5"/>
        <v>3.6445710633884787E-5</v>
      </c>
      <c r="M43" s="116" t="e">
        <f ca="1">_xludf.ifna(VLOOKUP($A43,'FY24 budget'!$A$4:$G$68,5,0), 0)</f>
        <v>#NAME?</v>
      </c>
      <c r="N43" s="174">
        <v>4.3979374349999998E-3</v>
      </c>
      <c r="O43" s="117">
        <f t="shared" si="9"/>
        <v>2.2171915728169422E-3</v>
      </c>
      <c r="P43" s="175">
        <f t="shared" si="7"/>
        <v>15520341.009718595</v>
      </c>
      <c r="Q43" s="175">
        <f t="shared" si="8"/>
        <v>1189047</v>
      </c>
    </row>
    <row r="44" spans="1:17" ht="14">
      <c r="A44" s="172" t="s">
        <v>146</v>
      </c>
      <c r="B44" s="112" t="str">
        <f>IFERROR(IF(VLOOKUP(A44,'FY24 budget'!$A$3:$I$68,4, FALSE )="Target Country", TRUE, ""), "")</f>
        <v/>
      </c>
      <c r="C44" s="112" t="e">
        <f ca="1">_xludf.ifna(VLOOKUP(A44,'FY24 budget'!$A$4:$I$68,9, FALSE ), "")</f>
        <v>#NAME?</v>
      </c>
      <c r="D44" s="113" t="e">
        <f t="shared" ca="1" si="0"/>
        <v>#NAME?</v>
      </c>
      <c r="E44" s="114">
        <f>IFERROR(VLOOKUP($A44, 'EG.3.2-26 Sales'!$C$3:$H$45, 4, 0), "")</f>
        <v>20062457.129999999</v>
      </c>
      <c r="F44" s="114">
        <f>IFERROR(VLOOKUP($A44, 'EG.3.2-26 Sales'!$C$3:$H$45, 5, 0), "")</f>
        <v>115557275</v>
      </c>
      <c r="G44" s="114">
        <f>IFERROR(VLOOKUP($A44, 'EG.3.2-26 Sales'!$C$3:$H$45, 6, 0), "")</f>
        <v>121705745</v>
      </c>
      <c r="H44" s="173">
        <f t="shared" si="1"/>
        <v>6.2162848544630341E-3</v>
      </c>
      <c r="I44" s="173">
        <f t="shared" si="2"/>
        <v>3.0088873785767689E-2</v>
      </c>
      <c r="J44" s="173">
        <f t="shared" si="3"/>
        <v>2.1169458246311886E-2</v>
      </c>
      <c r="K44" s="115">
        <f t="shared" si="4"/>
        <v>1.9158205628847538E-2</v>
      </c>
      <c r="L44" s="115">
        <f t="shared" si="5"/>
        <v>2.2498283032702637E-2</v>
      </c>
      <c r="M44" s="116" t="e">
        <f ca="1">_xludf.ifna(VLOOKUP($A44,'FY24 budget'!$A$4:$G$68,5,0), 0)</f>
        <v>#NAME?</v>
      </c>
      <c r="N44" s="174">
        <v>2.736494404E-3</v>
      </c>
      <c r="O44" s="117">
        <f t="shared" si="9"/>
        <v>1.2617388718351318E-2</v>
      </c>
      <c r="P44" s="175">
        <f t="shared" si="7"/>
        <v>88321721.028459221</v>
      </c>
      <c r="Q44" s="175">
        <f t="shared" si="8"/>
        <v>85775159.043333337</v>
      </c>
    </row>
    <row r="45" spans="1:17" ht="14">
      <c r="A45" s="178" t="s">
        <v>148</v>
      </c>
      <c r="B45" s="112" t="str">
        <f>IFERROR(IF(VLOOKUP(A45,'FY24 budget'!$A$3:$I$68,4, FALSE )="Target Country", TRUE, ""), "")</f>
        <v/>
      </c>
      <c r="C45" s="112" t="e">
        <f ca="1">_xludf.ifna(VLOOKUP(A45,'FY24 budget'!$A$4:$I$68,9, FALSE ), "")</f>
        <v>#NAME?</v>
      </c>
      <c r="D45" s="113" t="e">
        <f t="shared" ca="1" si="0"/>
        <v>#NAME?</v>
      </c>
      <c r="E45" s="114">
        <f>IFERROR(VLOOKUP($A45, 'EG.3.2-26 Sales'!$C$3:$H$45, 4, 0), "")</f>
        <v>0</v>
      </c>
      <c r="F45" s="114">
        <f>IFERROR(VLOOKUP($A45, 'EG.3.2-26 Sales'!$C$3:$H$45, 5, 0), "")</f>
        <v>107261239</v>
      </c>
      <c r="G45" s="114">
        <f>IFERROR(VLOOKUP($A45, 'EG.3.2-26 Sales'!$C$3:$H$45, 6, 0), "")</f>
        <v>100759156</v>
      </c>
      <c r="H45" s="173">
        <f t="shared" si="1"/>
        <v>0</v>
      </c>
      <c r="I45" s="173">
        <f t="shared" si="2"/>
        <v>2.7928746869256504E-2</v>
      </c>
      <c r="J45" s="173">
        <f t="shared" si="3"/>
        <v>1.7526015274592219E-2</v>
      </c>
      <c r="K45" s="115">
        <f t="shared" si="4"/>
        <v>1.5151587381282907E-2</v>
      </c>
      <c r="L45" s="115">
        <f t="shared" si="5"/>
        <v>1.982342154073324E-2</v>
      </c>
      <c r="M45" s="116" t="e">
        <f ca="1">_xludf.ifna(VLOOKUP($A45,'FY24 budget'!$A$4:$G$68,5,0), 0)</f>
        <v>#NAME?</v>
      </c>
      <c r="N45" s="174">
        <v>4.8865971499999997E-4</v>
      </c>
      <c r="O45" s="117">
        <f t="shared" si="9"/>
        <v>1.015604062786662E-2</v>
      </c>
      <c r="P45" s="175">
        <f t="shared" si="7"/>
        <v>71092284.395066336</v>
      </c>
      <c r="Q45" s="175">
        <f t="shared" si="8"/>
        <v>69340131.666666672</v>
      </c>
    </row>
    <row r="46" spans="1:17" ht="14">
      <c r="A46" s="178" t="s">
        <v>143</v>
      </c>
      <c r="B46" s="112" t="str">
        <f>IFERROR(IF(VLOOKUP(A46,'FY24 budget'!$A$3:$I$68,4, FALSE )="Target Country", TRUE, ""), "")</f>
        <v/>
      </c>
      <c r="C46" s="112" t="e">
        <f ca="1">_xludf.ifna(VLOOKUP(A46,'FY24 budget'!$A$4:$I$68,9, FALSE ), "")</f>
        <v>#NAME?</v>
      </c>
      <c r="D46" s="113" t="e">
        <f t="shared" ca="1" si="0"/>
        <v>#NAME?</v>
      </c>
      <c r="E46" s="114">
        <f>IFERROR(VLOOKUP($A46, 'EG.3.2-26 Sales'!$C$3:$H$45, 4, 0), "")</f>
        <v>0</v>
      </c>
      <c r="F46" s="114">
        <f>IFERROR(VLOOKUP($A46, 'EG.3.2-26 Sales'!$C$3:$H$45, 5, 0), "")</f>
        <v>1252332</v>
      </c>
      <c r="G46" s="114">
        <f>IFERROR(VLOOKUP($A46, 'EG.3.2-26 Sales'!$C$3:$H$45, 6, 0), "")</f>
        <v>0</v>
      </c>
      <c r="H46" s="173">
        <f t="shared" si="1"/>
        <v>0</v>
      </c>
      <c r="I46" s="173">
        <f t="shared" si="2"/>
        <v>3.2608297042205283E-4</v>
      </c>
      <c r="J46" s="173">
        <f t="shared" si="3"/>
        <v>0</v>
      </c>
      <c r="K46" s="115">
        <f t="shared" si="4"/>
        <v>1.086943234740176E-4</v>
      </c>
      <c r="L46" s="115">
        <f t="shared" si="5"/>
        <v>1.2934361917744155E-4</v>
      </c>
      <c r="M46" s="116" t="e">
        <f ca="1">_xludf.ifna(VLOOKUP($A46,'FY24 budget'!$A$4:$G$68,5,0), 0)</f>
        <v>#NAME?</v>
      </c>
      <c r="N46" s="174">
        <v>0</v>
      </c>
      <c r="O46" s="117">
        <f t="shared" si="9"/>
        <v>6.4671809588720774E-5</v>
      </c>
      <c r="P46" s="175">
        <f t="shared" si="7"/>
        <v>452702.66712104541</v>
      </c>
      <c r="Q46" s="175">
        <f t="shared" si="8"/>
        <v>417444</v>
      </c>
    </row>
  </sheetData>
  <autoFilter ref="A4:Q46" xr:uid="{00000000-0009-0000-0000-000009000000}">
    <sortState xmlns:xlrd2="http://schemas.microsoft.com/office/spreadsheetml/2017/richdata2" ref="A4:Q46">
      <sortCondition descending="1" ref="M4:M46"/>
      <sortCondition descending="1" ref="P4:P46"/>
      <sortCondition ref="A4:A46"/>
      <sortCondition descending="1" ref="D4:D46"/>
    </sortState>
  </autoFilter>
  <mergeCells count="1">
    <mergeCell ref="K3:L3"/>
  </mergeCells>
  <conditionalFormatting sqref="A5:Q46">
    <cfRule type="expression" dxfId="14" priority="1">
      <formula>$D5="USDA Target"</formula>
    </cfRule>
    <cfRule type="expression" dxfId="13" priority="4">
      <formula>$D5="Group Target"</formula>
    </cfRule>
  </conditionalFormatting>
  <conditionalFormatting sqref="C5:C46">
    <cfRule type="expression" dxfId="12" priority="2">
      <formula>$D5=""</formula>
    </cfRule>
  </conditionalFormatting>
  <conditionalFormatting sqref="M5:M46">
    <cfRule type="cellIs" dxfId="11" priority="3" operator="greaterThanOrEqual">
      <formula>5000</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53"/>
  <sheetViews>
    <sheetView workbookViewId="0">
      <pane xSplit="2" ySplit="4" topLeftCell="C5" activePane="bottomRight" state="frozen"/>
      <selection pane="topRight" activeCell="C1" sqref="C1"/>
      <selection pane="bottomLeft" activeCell="A5" sqref="A5"/>
      <selection pane="bottomRight" activeCell="C5" sqref="C5"/>
    </sheetView>
  </sheetViews>
  <sheetFormatPr defaultColWidth="12.6328125" defaultRowHeight="15.75" customHeight="1" outlineLevelCol="1"/>
  <cols>
    <col min="1" max="1" width="18.36328125" customWidth="1"/>
    <col min="2" max="2" width="25.6328125" customWidth="1"/>
    <col min="3" max="3" width="17.453125" customWidth="1"/>
    <col min="4" max="4" width="15.90625" customWidth="1"/>
    <col min="5" max="5" width="17.08984375" customWidth="1"/>
    <col min="6" max="8" width="11.7265625" customWidth="1" outlineLevel="1"/>
    <col min="9" max="11" width="13" customWidth="1" outlineLevel="1"/>
    <col min="12" max="14" width="11.7265625" customWidth="1"/>
    <col min="15" max="17" width="13" customWidth="1"/>
    <col min="18" max="19" width="18.26953125" customWidth="1"/>
    <col min="20" max="20" width="17.36328125" customWidth="1"/>
    <col min="21" max="21" width="16.453125" customWidth="1"/>
    <col min="22" max="22" width="15.6328125" customWidth="1"/>
    <col min="23" max="23" width="16" customWidth="1"/>
    <col min="24" max="26" width="16.6328125" customWidth="1"/>
  </cols>
  <sheetData>
    <row r="1" spans="1:26" ht="28">
      <c r="A1" s="88" t="s">
        <v>332</v>
      </c>
      <c r="B1" s="89" t="s">
        <v>245</v>
      </c>
      <c r="C1" s="90" t="s">
        <v>246</v>
      </c>
      <c r="D1" s="99"/>
      <c r="E1" s="91" t="s">
        <v>333</v>
      </c>
      <c r="F1" s="92"/>
      <c r="G1" s="92"/>
      <c r="H1" s="92"/>
      <c r="I1" s="92"/>
      <c r="J1" s="92"/>
      <c r="K1" s="92"/>
      <c r="L1" s="92"/>
      <c r="M1" s="92"/>
      <c r="N1" s="92"/>
      <c r="O1" s="92"/>
      <c r="P1" s="92"/>
      <c r="Q1" s="92"/>
      <c r="S1" s="93"/>
      <c r="T1" s="93"/>
      <c r="U1" s="93"/>
      <c r="V1" s="93"/>
      <c r="W1" s="94" t="s">
        <v>16</v>
      </c>
      <c r="X1" s="95">
        <v>0.5</v>
      </c>
      <c r="Y1" s="95"/>
      <c r="Z1" s="95"/>
    </row>
    <row r="2" spans="1:26" ht="16.5" customHeight="1">
      <c r="A2" s="96">
        <v>0</v>
      </c>
      <c r="B2" s="97" t="e">
        <f ca="1">SUM(T5:T41)</f>
        <v>#NAME?</v>
      </c>
      <c r="C2" s="98">
        <f>'FY24 budget'!E1</f>
        <v>1166553.916</v>
      </c>
      <c r="D2" s="99"/>
      <c r="E2" s="99"/>
      <c r="F2" s="92"/>
      <c r="G2" s="92"/>
      <c r="H2" s="92"/>
      <c r="I2" s="92"/>
      <c r="J2" s="92"/>
      <c r="K2" s="92"/>
      <c r="L2" s="92"/>
      <c r="M2" s="92"/>
      <c r="N2" s="92"/>
      <c r="O2" s="92"/>
      <c r="P2" s="92"/>
      <c r="Q2" s="92"/>
      <c r="R2" s="430"/>
      <c r="S2" s="418"/>
      <c r="T2" s="100"/>
      <c r="U2" s="100"/>
      <c r="V2" s="100"/>
      <c r="W2" s="94" t="s">
        <v>17</v>
      </c>
      <c r="X2" s="101">
        <f>1-X1</f>
        <v>0.5</v>
      </c>
      <c r="Y2" s="101"/>
      <c r="Z2" s="101"/>
    </row>
    <row r="3" spans="1:26" ht="45.75" customHeight="1">
      <c r="A3" s="431" t="s">
        <v>334</v>
      </c>
      <c r="B3" s="421"/>
      <c r="C3" s="103"/>
      <c r="D3" s="103"/>
      <c r="E3" s="103"/>
      <c r="F3" s="420" t="s">
        <v>248</v>
      </c>
      <c r="G3" s="421"/>
      <c r="H3" s="421"/>
      <c r="I3" s="421"/>
      <c r="J3" s="421"/>
      <c r="K3" s="421"/>
      <c r="L3" s="422" t="s">
        <v>249</v>
      </c>
      <c r="M3" s="421"/>
      <c r="N3" s="421"/>
      <c r="O3" s="421"/>
      <c r="P3" s="421"/>
      <c r="Q3" s="421"/>
      <c r="R3" s="432" t="s">
        <v>250</v>
      </c>
      <c r="S3" s="421"/>
      <c r="T3" s="105"/>
      <c r="U3" s="104"/>
      <c r="V3" s="104"/>
      <c r="W3" s="106" t="s">
        <v>251</v>
      </c>
      <c r="X3" s="107">
        <v>7300000</v>
      </c>
      <c r="Y3" s="107"/>
      <c r="Z3" s="107"/>
    </row>
    <row r="4" spans="1:26" ht="105.75" customHeight="1">
      <c r="A4" s="108" t="s">
        <v>171</v>
      </c>
      <c r="B4" s="108" t="s">
        <v>335</v>
      </c>
      <c r="C4" s="109" t="s">
        <v>336</v>
      </c>
      <c r="D4" s="109" t="s">
        <v>254</v>
      </c>
      <c r="E4" s="109" t="s">
        <v>337</v>
      </c>
      <c r="F4" s="108" t="s">
        <v>255</v>
      </c>
      <c r="G4" s="108" t="s">
        <v>256</v>
      </c>
      <c r="H4" s="108" t="s">
        <v>257</v>
      </c>
      <c r="I4" s="108" t="s">
        <v>338</v>
      </c>
      <c r="J4" s="108" t="s">
        <v>259</v>
      </c>
      <c r="K4" s="108" t="s">
        <v>260</v>
      </c>
      <c r="L4" s="108" t="s">
        <v>174</v>
      </c>
      <c r="M4" s="108" t="s">
        <v>175</v>
      </c>
      <c r="N4" s="108" t="s">
        <v>176</v>
      </c>
      <c r="O4" s="108" t="s">
        <v>329</v>
      </c>
      <c r="P4" s="108" t="s">
        <v>178</v>
      </c>
      <c r="Q4" s="108" t="s">
        <v>179</v>
      </c>
      <c r="R4" s="108" t="s">
        <v>339</v>
      </c>
      <c r="S4" s="108" t="s">
        <v>340</v>
      </c>
      <c r="T4" s="110" t="s">
        <v>341</v>
      </c>
      <c r="U4" s="110" t="s">
        <v>342</v>
      </c>
      <c r="V4" s="110" t="s">
        <v>343</v>
      </c>
      <c r="W4" s="110" t="s">
        <v>344</v>
      </c>
      <c r="X4" s="108" t="s">
        <v>345</v>
      </c>
      <c r="Y4" s="108" t="s">
        <v>346</v>
      </c>
      <c r="Z4" s="108" t="s">
        <v>347</v>
      </c>
    </row>
    <row r="5" spans="1:26" ht="14">
      <c r="A5" s="86" t="s">
        <v>348</v>
      </c>
      <c r="B5" s="87" t="s">
        <v>40</v>
      </c>
      <c r="C5" s="112" t="e">
        <f ca="1">_xludf.ifna(VLOOKUP(B5,'Rolldown Country Targets SALES'!$B$4:$X$53,25, FALSE ), "")</f>
        <v>#NAME?</v>
      </c>
      <c r="D5" s="112" t="e">
        <f ca="1">_xludf.ifna(VLOOKUP(B5,'FY24 budget'!$A$4:$H$68,7, FALSE ), "")</f>
        <v>#NAME?</v>
      </c>
      <c r="E5" s="113" t="e">
        <f t="shared" ref="E5:E93" ca="1" si="0">IF(AND(OR(C5 =TRUE,T5&gt;=5000), NOT(D5 = "DROP")), "Country Target", "Group Target")</f>
        <v>#NAME?</v>
      </c>
      <c r="F5" s="114">
        <f>IFERROR(VLOOKUP($B5, 'EG.3.2-25 Adaptation Hectares'!$C$3:$H$38, 4,0), "")</f>
        <v>673848.4</v>
      </c>
      <c r="G5" s="114">
        <f>IFERROR(VLOOKUP($B5, 'EG.3.2-25 Adaptation Hectares'!$C$3:$H$38, 5,0), "")</f>
        <v>755686.78</v>
      </c>
      <c r="H5" s="114">
        <f>IFERROR(VLOOKUP($B5, 'EG.3.2-25 Adaptation Hectares'!$C$3:$H$38, 6,0), "")</f>
        <v>998389</v>
      </c>
      <c r="I5" s="115">
        <f t="shared" ref="I5:I36" si="1">F5/SUM(F$5:F$39)</f>
        <v>0.54397384928208292</v>
      </c>
      <c r="J5" s="115">
        <f t="shared" ref="J5:J36" si="2">G5/SUM(G$5:G$39)</f>
        <v>0.38059818248068616</v>
      </c>
      <c r="K5" s="115">
        <f t="shared" ref="K5:K36" si="3">H5/SUM(H$5:H$39)</f>
        <v>0.52672692456012427</v>
      </c>
      <c r="L5" s="114">
        <f>IFERROR(VLOOKUP($B5, 'Hectares of Cultivated Land-USD'!$C$2:$O$112, 11, 0), "")</f>
        <v>946098.67</v>
      </c>
      <c r="M5" s="114">
        <f>IFERROR(VLOOKUP($B5, 'Hectares of Cultivated Land-USD'!$C$2:$O$112, 12, 0), "")</f>
        <v>1069548.92</v>
      </c>
      <c r="N5" s="114">
        <f>IFERROR(VLOOKUP($B5, 'Hectares of Cultivated Land-USD'!$C$2:$O$112, 13, 0), "")</f>
        <v>2147864.35</v>
      </c>
      <c r="O5" s="115">
        <f t="shared" ref="O5:O36" si="4">L5/SUM(L$5:L$38)</f>
        <v>0.33086882863282235</v>
      </c>
      <c r="P5" s="115">
        <f t="shared" ref="P5:P36" si="5">M5/SUM(M$5:M$38)</f>
        <v>0.21198856890995713</v>
      </c>
      <c r="Q5" s="115">
        <f t="shared" ref="Q5:Q36" si="6">N5/SUM(N$5:N$38)</f>
        <v>0.40979793148489957</v>
      </c>
      <c r="R5" s="115">
        <f t="shared" ref="R5:R93" si="7">SUM($L5:$N5)/SUM($L$5:$N$38)</f>
        <v>0.3167125387223042</v>
      </c>
      <c r="S5" s="115">
        <f t="shared" ref="S5:S93" si="8">SUM(L5:N5)/SUM( $L$5:$N$52)</f>
        <v>0.30991571615605495</v>
      </c>
      <c r="T5" s="116" t="e">
        <f ca="1">_xludf.ifna(VLOOKUP($B5,'FY24 budget'!$A$4:$G$68,4,0), 0)</f>
        <v>#NAME?</v>
      </c>
      <c r="U5" s="116" t="e">
        <f ca="1">_xludf.ifna(VLOOKUP($B5,'FY24 budget'!$A$4:$G$68,5,0), 0)</f>
        <v>#NAME?</v>
      </c>
      <c r="V5" s="115" t="e">
        <f t="shared" ref="V5:V93" ca="1" si="9">T5/SUM($T$5:$T$52)</f>
        <v>#NAME?</v>
      </c>
      <c r="W5" s="117" t="str">
        <f t="shared" ref="W5:W93" ca="1" si="10">IFERROR((S5 *$X$1)+((1-$X$1)*V5), "Not Included")</f>
        <v>Not Included</v>
      </c>
      <c r="X5" s="114" t="str">
        <f t="shared" ref="X5:X93" ca="1" si="11">IFERROR($X$3*W5, "Not Included")</f>
        <v>Not Included</v>
      </c>
      <c r="Y5" s="114">
        <f>IFERROR(VLOOKUP(B5, 'Hectares Details'!$A$2:$V$65, 17, 0), "")</f>
        <v>0.27581841559492037</v>
      </c>
      <c r="Z5" s="114">
        <f>VLOOKUP(B5, 'Hectares of Cultivated Land-USD'!$C$3:$P$113, 14, 0)</f>
        <v>1608706.635</v>
      </c>
    </row>
    <row r="6" spans="1:26" ht="14">
      <c r="A6" s="86" t="s">
        <v>348</v>
      </c>
      <c r="B6" s="86" t="s">
        <v>47</v>
      </c>
      <c r="C6" s="112" t="e">
        <f ca="1">_xludf.ifna(VLOOKUP(B6,'Rolldown Country Targets SALES'!$B$4:$X$53,25, FALSE ), "")</f>
        <v>#NAME?</v>
      </c>
      <c r="D6" s="112" t="e">
        <f ca="1">_xludf.ifna(VLOOKUP(B6,'FY24 budget'!$A$4:$H$68,7, FALSE ), "")</f>
        <v>#NAME?</v>
      </c>
      <c r="E6" s="113" t="e">
        <f t="shared" ca="1" si="0"/>
        <v>#NAME?</v>
      </c>
      <c r="F6" s="114">
        <f>IFERROR(VLOOKUP($B6, 'EG.3.2-25 Adaptation Hectares'!$C$3:$H$38, 4,0), "")</f>
        <v>0</v>
      </c>
      <c r="G6" s="114">
        <f>IFERROR(VLOOKUP($B6, 'EG.3.2-25 Adaptation Hectares'!$C$3:$H$38, 5,0), "")</f>
        <v>408863.57</v>
      </c>
      <c r="H6" s="114">
        <f>IFERROR(VLOOKUP($B6, 'EG.3.2-25 Adaptation Hectares'!$C$3:$H$38, 6,0), "")</f>
        <v>0</v>
      </c>
      <c r="I6" s="115">
        <f t="shared" si="1"/>
        <v>0</v>
      </c>
      <c r="J6" s="115">
        <f t="shared" si="2"/>
        <v>0.20592226269270558</v>
      </c>
      <c r="K6" s="115">
        <f t="shared" si="3"/>
        <v>0</v>
      </c>
      <c r="L6" s="114">
        <f>IFERROR(VLOOKUP($B6, 'Hectares of Cultivated Land-USD'!$C$2:$O$112, 11, 0), "")</f>
        <v>12871.33</v>
      </c>
      <c r="M6" s="114">
        <f>IFERROR(VLOOKUP($B6, 'Hectares of Cultivated Land-USD'!$C$2:$O$112, 12, 0), "")</f>
        <v>1831960.39</v>
      </c>
      <c r="N6" s="114">
        <f>IFERROR(VLOOKUP($B6, 'Hectares of Cultivated Land-USD'!$C$2:$O$112, 13, 0), "")</f>
        <v>407872.93</v>
      </c>
      <c r="O6" s="115">
        <f t="shared" si="4"/>
        <v>4.5013506678394394E-3</v>
      </c>
      <c r="P6" s="115">
        <f t="shared" si="5"/>
        <v>0.36310135433153162</v>
      </c>
      <c r="Q6" s="115">
        <f t="shared" si="6"/>
        <v>7.7819385112791323E-2</v>
      </c>
      <c r="R6" s="115">
        <f t="shared" si="7"/>
        <v>0.17136009671033628</v>
      </c>
      <c r="S6" s="115">
        <f t="shared" si="8"/>
        <v>0.16768261625132391</v>
      </c>
      <c r="T6" s="116" t="e">
        <f ca="1">_xludf.ifna(VLOOKUP($B6,'FY24 budget'!$A$4:$G$68,4,0), 0)</f>
        <v>#NAME?</v>
      </c>
      <c r="U6" s="116" t="e">
        <f ca="1">_xludf.ifna(VLOOKUP($B6,'FY24 budget'!$A$4:$G$68,5,0), 0)</f>
        <v>#NAME?</v>
      </c>
      <c r="V6" s="115" t="e">
        <f t="shared" ca="1" si="9"/>
        <v>#NAME?</v>
      </c>
      <c r="W6" s="117" t="str">
        <f t="shared" ca="1" si="10"/>
        <v>Not Included</v>
      </c>
      <c r="X6" s="114" t="str">
        <f t="shared" ca="1" si="11"/>
        <v>Not Included</v>
      </c>
      <c r="Y6" s="114">
        <f>IFERROR(VLOOKUP(B6, 'Hectares Details'!$A$2:$V$65, 17, 0), "")</f>
        <v>0.19201363383419404</v>
      </c>
      <c r="Z6" s="114">
        <f>VLOOKUP(B6, 'Hectares of Cultivated Land-USD'!$C$3:$P$113, 14, 0)</f>
        <v>1119916.6599999999</v>
      </c>
    </row>
    <row r="7" spans="1:26" ht="14">
      <c r="A7" s="86" t="s">
        <v>348</v>
      </c>
      <c r="B7" s="86" t="s">
        <v>51</v>
      </c>
      <c r="C7" s="112" t="e">
        <f ca="1">_xludf.ifna(VLOOKUP(B7,'Rolldown Country Targets SALES'!$B$4:$X$53,25, FALSE ), "")</f>
        <v>#NAME?</v>
      </c>
      <c r="D7" s="112" t="e">
        <f ca="1">_xludf.ifna(VLOOKUP(B7,'FY24 budget'!$A$4:$H$68,7, FALSE ), "")</f>
        <v>#NAME?</v>
      </c>
      <c r="E7" s="113" t="e">
        <f t="shared" ca="1" si="0"/>
        <v>#NAME?</v>
      </c>
      <c r="F7" s="114">
        <f>IFERROR(VLOOKUP($B7, 'EG.3.2-25 Adaptation Hectares'!$C$3:$H$38, 4,0), "")</f>
        <v>21107</v>
      </c>
      <c r="G7" s="114">
        <f>IFERROR(VLOOKUP($B7, 'EG.3.2-25 Adaptation Hectares'!$C$3:$H$38, 5,0), "")</f>
        <v>0</v>
      </c>
      <c r="H7" s="114">
        <f>IFERROR(VLOOKUP($B7, 'EG.3.2-25 Adaptation Hectares'!$C$3:$H$38, 6,0), "")</f>
        <v>457210</v>
      </c>
      <c r="I7" s="115">
        <f t="shared" si="1"/>
        <v>1.7038930472784271E-2</v>
      </c>
      <c r="J7" s="115">
        <f t="shared" si="2"/>
        <v>0</v>
      </c>
      <c r="K7" s="115">
        <f t="shared" si="3"/>
        <v>0.241213411984842</v>
      </c>
      <c r="L7" s="114">
        <f>IFERROR(VLOOKUP($B7, 'Hectares of Cultivated Land-USD'!$C$2:$O$112, 11, 0), "")</f>
        <v>21107</v>
      </c>
      <c r="M7" s="114">
        <f>IFERROR(VLOOKUP($B7, 'Hectares of Cultivated Land-USD'!$C$2:$O$112, 12, 0), "")</f>
        <v>216718.35</v>
      </c>
      <c r="N7" s="114">
        <f>IFERROR(VLOOKUP($B7, 'Hectares of Cultivated Land-USD'!$C$2:$O$112, 13, 0), "")</f>
        <v>1109904.8</v>
      </c>
      <c r="O7" s="115">
        <f t="shared" si="4"/>
        <v>7.3815222316642526E-3</v>
      </c>
      <c r="P7" s="115">
        <f t="shared" si="5"/>
        <v>4.2954381995942002E-2</v>
      </c>
      <c r="Q7" s="115">
        <f t="shared" si="6"/>
        <v>0.21176229829652005</v>
      </c>
      <c r="R7" s="115">
        <f t="shared" si="7"/>
        <v>0.102519950337669</v>
      </c>
      <c r="S7" s="115">
        <f t="shared" si="8"/>
        <v>0.10031981669358619</v>
      </c>
      <c r="T7" s="116" t="e">
        <f ca="1">_xludf.ifna(VLOOKUP($B7,'FY24 budget'!$A$4:$G$68,4,0), 0)</f>
        <v>#NAME?</v>
      </c>
      <c r="U7" s="116" t="e">
        <f ca="1">_xludf.ifna(VLOOKUP($B7,'FY24 budget'!$A$4:$G$68,5,0), 0)</f>
        <v>#NAME?</v>
      </c>
      <c r="V7" s="115" t="e">
        <f t="shared" ca="1" si="9"/>
        <v>#NAME?</v>
      </c>
      <c r="W7" s="117" t="str">
        <f t="shared" ca="1" si="10"/>
        <v>Not Included</v>
      </c>
      <c r="X7" s="114" t="str">
        <f t="shared" ca="1" si="11"/>
        <v>Not Included</v>
      </c>
      <c r="Y7" s="114">
        <f>IFERROR(VLOOKUP(B7, 'Hectares Details'!$A$2:$V$65, 17, 0), "")</f>
        <v>0.11372713552134782</v>
      </c>
      <c r="Z7" s="114">
        <f>VLOOKUP(B7, 'Hectares of Cultivated Land-USD'!$C$3:$P$113, 14, 0)</f>
        <v>663311.57500000007</v>
      </c>
    </row>
    <row r="8" spans="1:26" ht="14">
      <c r="A8" s="86" t="s">
        <v>348</v>
      </c>
      <c r="B8" s="86" t="s">
        <v>56</v>
      </c>
      <c r="C8" s="112" t="e">
        <f ca="1">_xludf.ifna(VLOOKUP(B8,'Rolldown Country Targets SALES'!$B$4:$X$53,25, FALSE ), "")</f>
        <v>#NAME?</v>
      </c>
      <c r="D8" s="112" t="e">
        <f ca="1">_xludf.ifna(VLOOKUP(B8,'FY24 budget'!$A$4:$H$68,7, FALSE ), "")</f>
        <v>#NAME?</v>
      </c>
      <c r="E8" s="113" t="e">
        <f t="shared" ca="1" si="0"/>
        <v>#NAME?</v>
      </c>
      <c r="F8" s="114">
        <f>IFERROR(VLOOKUP($B8, 'EG.3.2-25 Adaptation Hectares'!$C$3:$H$38, 4,0), "")</f>
        <v>256966</v>
      </c>
      <c r="G8" s="114">
        <f>IFERROR(VLOOKUP($B8, 'EG.3.2-25 Adaptation Hectares'!$C$3:$H$38, 5,0), "")</f>
        <v>567748.99</v>
      </c>
      <c r="H8" s="114">
        <f>IFERROR(VLOOKUP($B8, 'EG.3.2-25 Adaptation Hectares'!$C$3:$H$38, 6,0), "")</f>
        <v>128069.73</v>
      </c>
      <c r="I8" s="115">
        <f t="shared" si="1"/>
        <v>0.2074395133306241</v>
      </c>
      <c r="J8" s="115">
        <f t="shared" si="2"/>
        <v>0.28594417610328615</v>
      </c>
      <c r="K8" s="115">
        <f t="shared" si="3"/>
        <v>6.7566624844770412E-2</v>
      </c>
      <c r="L8" s="114">
        <f>IFERROR(VLOOKUP($B8, 'Hectares of Cultivated Land-USD'!$C$2:$O$112, 11, 0), "")</f>
        <v>258878.31</v>
      </c>
      <c r="M8" s="114">
        <f>IFERROR(VLOOKUP($B8, 'Hectares of Cultivated Land-USD'!$C$2:$O$112, 12, 0), "")</f>
        <v>591955.82999999996</v>
      </c>
      <c r="N8" s="114">
        <f>IFERROR(VLOOKUP($B8, 'Hectares of Cultivated Land-USD'!$C$2:$O$112, 13, 0), "")</f>
        <v>286684</v>
      </c>
      <c r="O8" s="115">
        <f t="shared" si="4"/>
        <v>9.0534704153156301E-2</v>
      </c>
      <c r="P8" s="115">
        <f t="shared" si="5"/>
        <v>0.11732784439594017</v>
      </c>
      <c r="Q8" s="115">
        <f t="shared" si="6"/>
        <v>5.4697360282467064E-2</v>
      </c>
      <c r="R8" s="115">
        <f t="shared" si="7"/>
        <v>8.6529416308596785E-2</v>
      </c>
      <c r="S8" s="115">
        <f t="shared" si="8"/>
        <v>8.467244818291636E-2</v>
      </c>
      <c r="T8" s="116" t="e">
        <f ca="1">_xludf.ifna(VLOOKUP($B8,'FY24 budget'!$A$4:$G$68,4,0), 0)</f>
        <v>#NAME?</v>
      </c>
      <c r="U8" s="116" t="e">
        <f ca="1">_xludf.ifna(VLOOKUP($B8,'FY24 budget'!$A$4:$G$68,5,0), 0)</f>
        <v>#NAME?</v>
      </c>
      <c r="V8" s="115" t="e">
        <f t="shared" ca="1" si="9"/>
        <v>#NAME?</v>
      </c>
      <c r="W8" s="117" t="str">
        <f t="shared" ca="1" si="10"/>
        <v>Not Included</v>
      </c>
      <c r="X8" s="114" t="str">
        <f t="shared" ca="1" si="11"/>
        <v>Not Included</v>
      </c>
      <c r="Y8" s="114">
        <f>IFERROR(VLOOKUP(B8, 'Hectares Details'!$A$2:$V$65, 17, 0), "")</f>
        <v>7.5322949684929391E-2</v>
      </c>
      <c r="Z8" s="114">
        <f>VLOOKUP(B8, 'Hectares of Cultivated Land-USD'!$C$3:$P$113, 14, 0)</f>
        <v>439319.91499999998</v>
      </c>
    </row>
    <row r="9" spans="1:26" ht="14">
      <c r="A9" s="86" t="s">
        <v>348</v>
      </c>
      <c r="B9" s="86" t="s">
        <v>67</v>
      </c>
      <c r="C9" s="112" t="e">
        <f ca="1">_xludf.ifna(VLOOKUP(B9,'Rolldown Country Targets SALES'!$B$4:$X$53,25, FALSE ), "")</f>
        <v>#NAME?</v>
      </c>
      <c r="D9" s="112" t="e">
        <f ca="1">_xludf.ifna(VLOOKUP(B9,'FY24 budget'!$A$4:$H$68,7, FALSE ), "")</f>
        <v>#NAME?</v>
      </c>
      <c r="E9" s="113" t="e">
        <f t="shared" ca="1" si="0"/>
        <v>#NAME?</v>
      </c>
      <c r="F9" s="114">
        <f>IFERROR(VLOOKUP($B9, 'EG.3.2-25 Adaptation Hectares'!$C$3:$H$38, 4,0), "")</f>
        <v>14056</v>
      </c>
      <c r="G9" s="114">
        <f>IFERROR(VLOOKUP($B9, 'EG.3.2-25 Adaptation Hectares'!$C$3:$H$38, 5,0), "")</f>
        <v>31473</v>
      </c>
      <c r="H9" s="114">
        <f>IFERROR(VLOOKUP($B9, 'EG.3.2-25 Adaptation Hectares'!$C$3:$H$38, 6,0), "")</f>
        <v>23115</v>
      </c>
      <c r="I9" s="115">
        <f t="shared" si="1"/>
        <v>1.1346908927154769E-2</v>
      </c>
      <c r="J9" s="115">
        <f t="shared" si="2"/>
        <v>1.5851232169516893E-2</v>
      </c>
      <c r="K9" s="115">
        <f t="shared" si="3"/>
        <v>1.2194938907787719E-2</v>
      </c>
      <c r="L9" s="114">
        <f>IFERROR(VLOOKUP($B9, 'Hectares of Cultivated Land-USD'!$C$2:$O$112, 11, 0), "")</f>
        <v>504573.19</v>
      </c>
      <c r="M9" s="114">
        <f>IFERROR(VLOOKUP($B9, 'Hectares of Cultivated Land-USD'!$C$2:$O$112, 12, 0), "")</f>
        <v>213053.57</v>
      </c>
      <c r="N9" s="114">
        <f>IFERROR(VLOOKUP($B9, 'Hectares of Cultivated Land-USD'!$C$2:$O$112, 13, 0), "")</f>
        <v>99076</v>
      </c>
      <c r="O9" s="115">
        <f t="shared" si="4"/>
        <v>0.17645891028979727</v>
      </c>
      <c r="P9" s="115">
        <f t="shared" si="5"/>
        <v>4.2228008986683267E-2</v>
      </c>
      <c r="Q9" s="115">
        <f t="shared" si="6"/>
        <v>1.8903027958817747E-2</v>
      </c>
      <c r="R9" s="115">
        <f t="shared" si="7"/>
        <v>6.2125438386784776E-2</v>
      </c>
      <c r="S9" s="115">
        <f t="shared" si="8"/>
        <v>6.079219284093771E-2</v>
      </c>
      <c r="T9" s="116" t="e">
        <f ca="1">_xludf.ifna(VLOOKUP($B9,'FY24 budget'!$A$4:$G$68,4,0), 0)</f>
        <v>#NAME?</v>
      </c>
      <c r="U9" s="116" t="e">
        <f ca="1">_xludf.ifna(VLOOKUP($B9,'FY24 budget'!$A$4:$G$68,5,0), 0)</f>
        <v>#NAME?</v>
      </c>
      <c r="V9" s="115" t="e">
        <f t="shared" ca="1" si="9"/>
        <v>#NAME?</v>
      </c>
      <c r="W9" s="117" t="str">
        <f t="shared" ca="1" si="10"/>
        <v>Not Included</v>
      </c>
      <c r="X9" s="114" t="str">
        <f t="shared" ca="1" si="11"/>
        <v>Not Included</v>
      </c>
      <c r="Y9" s="114">
        <f>IFERROR(VLOOKUP(B9, 'Hectares Details'!$A$2:$V$65, 17, 0), "")</f>
        <v>2.6757861590127302E-2</v>
      </c>
      <c r="Z9" s="114">
        <f>VLOOKUP(B9, 'Hectares of Cultivated Land-USD'!$C$3:$P$113, 14, 0)</f>
        <v>156064.785</v>
      </c>
    </row>
    <row r="10" spans="1:26" ht="14">
      <c r="A10" s="86" t="s">
        <v>348</v>
      </c>
      <c r="B10" s="86" t="s">
        <v>58</v>
      </c>
      <c r="C10" s="112" t="e">
        <f ca="1">_xludf.ifna(VLOOKUP(B10,'Rolldown Country Targets SALES'!$B$4:$X$53,25, FALSE ), "")</f>
        <v>#NAME?</v>
      </c>
      <c r="D10" s="112" t="e">
        <f ca="1">_xludf.ifna(VLOOKUP(B10,'FY24 budget'!$A$4:$H$68,7, FALSE ), "")</f>
        <v>#NAME?</v>
      </c>
      <c r="E10" s="113" t="e">
        <f t="shared" ca="1" si="0"/>
        <v>#NAME?</v>
      </c>
      <c r="F10" s="114" t="str">
        <f>IFERROR(VLOOKUP($B10, 'EG.3.2-25 Adaptation Hectares'!$C$3:$H$38, 4,0), "")</f>
        <v/>
      </c>
      <c r="G10" s="114" t="str">
        <f>IFERROR(VLOOKUP($B10, 'EG.3.2-25 Adaptation Hectares'!$C$3:$H$38, 5,0), "")</f>
        <v/>
      </c>
      <c r="H10" s="114" t="str">
        <f>IFERROR(VLOOKUP($B10, 'EG.3.2-25 Adaptation Hectares'!$C$3:$H$38, 6,0), "")</f>
        <v/>
      </c>
      <c r="I10" s="115" t="e">
        <f t="shared" si="1"/>
        <v>#VALUE!</v>
      </c>
      <c r="J10" s="115" t="e">
        <f t="shared" si="2"/>
        <v>#VALUE!</v>
      </c>
      <c r="K10" s="115" t="e">
        <f t="shared" si="3"/>
        <v>#VALUE!</v>
      </c>
      <c r="L10" s="114" t="str">
        <f>IFERROR(VLOOKUP($B10, 'Hectares of Cultivated Land-USD'!$C$2:$O$112, 11, 0), "")</f>
        <v/>
      </c>
      <c r="M10" s="114" t="str">
        <f>IFERROR(VLOOKUP($B10, 'Hectares of Cultivated Land-USD'!$C$2:$O$112, 12, 0), "")</f>
        <v/>
      </c>
      <c r="N10" s="114" t="str">
        <f>IFERROR(VLOOKUP($B10, 'Hectares of Cultivated Land-USD'!$C$2:$O$112, 13, 0), "")</f>
        <v/>
      </c>
      <c r="O10" s="115" t="e">
        <f t="shared" si="4"/>
        <v>#VALUE!</v>
      </c>
      <c r="P10" s="115" t="e">
        <f t="shared" si="5"/>
        <v>#VALUE!</v>
      </c>
      <c r="Q10" s="115" t="e">
        <f t="shared" si="6"/>
        <v>#VALUE!</v>
      </c>
      <c r="R10" s="115">
        <f t="shared" si="7"/>
        <v>0</v>
      </c>
      <c r="S10" s="115">
        <f t="shared" si="8"/>
        <v>0</v>
      </c>
      <c r="T10" s="116" t="e">
        <f ca="1">_xludf.ifna(VLOOKUP($B10,'FY24 budget'!$A$4:$G$68,4,0), 0)</f>
        <v>#NAME?</v>
      </c>
      <c r="U10" s="116" t="e">
        <f ca="1">_xludf.ifna(VLOOKUP($B10,'FY24 budget'!$A$4:$G$68,5,0), 0)</f>
        <v>#NAME?</v>
      </c>
      <c r="V10" s="115" t="e">
        <f t="shared" ca="1" si="9"/>
        <v>#NAME?</v>
      </c>
      <c r="W10" s="117" t="str">
        <f t="shared" ca="1" si="10"/>
        <v>Not Included</v>
      </c>
      <c r="X10" s="114" t="str">
        <f t="shared" ca="1" si="11"/>
        <v>Not Included</v>
      </c>
      <c r="Y10" s="114">
        <f>IFERROR(VLOOKUP(B10, 'Hectares Details'!$A$2:$V$65, 17, 0), "")</f>
        <v>0</v>
      </c>
      <c r="Z10" s="114">
        <f>VLOOKUP(B10, 'Hectares of Cultivated Land-USD'!$C$3:$P$113, 14, 0)</f>
        <v>0</v>
      </c>
    </row>
    <row r="11" spans="1:26" ht="14">
      <c r="A11" s="86" t="s">
        <v>348</v>
      </c>
      <c r="B11" s="86" t="s">
        <v>60</v>
      </c>
      <c r="C11" s="112" t="e">
        <f ca="1">_xludf.ifna(VLOOKUP(B11,'Rolldown Country Targets SALES'!$B$4:$X$53,25, FALSE ), "")</f>
        <v>#NAME?</v>
      </c>
      <c r="D11" s="112" t="e">
        <f ca="1">_xludf.ifna(VLOOKUP(B11,'FY24 budget'!$A$4:$H$68,7, FALSE ), "")</f>
        <v>#NAME?</v>
      </c>
      <c r="E11" s="113" t="e">
        <f t="shared" ca="1" si="0"/>
        <v>#NAME?</v>
      </c>
      <c r="F11" s="114">
        <f>IFERROR(VLOOKUP($B11, 'EG.3.2-25 Adaptation Hectares'!$C$3:$H$38, 4,0), "")</f>
        <v>21939.58</v>
      </c>
      <c r="G11" s="114">
        <f>IFERROR(VLOOKUP($B11, 'EG.3.2-25 Adaptation Hectares'!$C$3:$H$38, 5,0), "")</f>
        <v>4532.0600000000004</v>
      </c>
      <c r="H11" s="114">
        <f>IFERROR(VLOOKUP($B11, 'EG.3.2-25 Adaptation Hectares'!$C$3:$H$38, 6,0), "")</f>
        <v>3587.22</v>
      </c>
      <c r="I11" s="115">
        <f t="shared" si="1"/>
        <v>1.7711042697782172E-2</v>
      </c>
      <c r="J11" s="115">
        <f t="shared" si="2"/>
        <v>2.2825512428488147E-3</v>
      </c>
      <c r="K11" s="115">
        <f t="shared" si="3"/>
        <v>1.8925342309666564E-3</v>
      </c>
      <c r="L11" s="114">
        <f>IFERROR(VLOOKUP($B11, 'Hectares of Cultivated Land-USD'!$C$2:$O$112, 11, 0), "")</f>
        <v>112002.23</v>
      </c>
      <c r="M11" s="114">
        <f>IFERROR(VLOOKUP($B11, 'Hectares of Cultivated Land-USD'!$C$2:$O$112, 12, 0), "")</f>
        <v>235152.83</v>
      </c>
      <c r="N11" s="114">
        <f>IFERROR(VLOOKUP($B11, 'Hectares of Cultivated Land-USD'!$C$2:$O$112, 13, 0), "")</f>
        <v>47205.13</v>
      </c>
      <c r="O11" s="115">
        <f t="shared" si="4"/>
        <v>3.9169325377409053E-2</v>
      </c>
      <c r="P11" s="115">
        <f t="shared" si="5"/>
        <v>4.6608164408998176E-2</v>
      </c>
      <c r="Q11" s="115">
        <f t="shared" si="6"/>
        <v>9.0064182263073431E-3</v>
      </c>
      <c r="R11" s="115">
        <f t="shared" si="7"/>
        <v>2.9998428909491791E-2</v>
      </c>
      <c r="S11" s="115">
        <f t="shared" si="8"/>
        <v>2.9354646382324993E-2</v>
      </c>
      <c r="T11" s="116" t="e">
        <f ca="1">_xludf.ifna(VLOOKUP($B11,'FY24 budget'!$A$4:$G$68,4,0), 0)</f>
        <v>#NAME?</v>
      </c>
      <c r="U11" s="116" t="e">
        <f ca="1">_xludf.ifna(VLOOKUP($B11,'FY24 budget'!$A$4:$G$68,5,0), 0)</f>
        <v>#NAME?</v>
      </c>
      <c r="V11" s="115" t="e">
        <f t="shared" ca="1" si="9"/>
        <v>#NAME?</v>
      </c>
      <c r="W11" s="117" t="str">
        <f t="shared" ca="1" si="10"/>
        <v>Not Included</v>
      </c>
      <c r="X11" s="114" t="str">
        <f t="shared" ca="1" si="11"/>
        <v>Not Included</v>
      </c>
      <c r="Y11" s="114">
        <f>IFERROR(VLOOKUP(B11, 'Hectares Details'!$A$2:$V$65, 17, 0), "")</f>
        <v>2.4205632563572485E-2</v>
      </c>
      <c r="Z11" s="114">
        <f>VLOOKUP(B11, 'Hectares of Cultivated Land-USD'!$C$3:$P$113, 14, 0)</f>
        <v>141178.97999999998</v>
      </c>
    </row>
    <row r="12" spans="1:26" ht="14">
      <c r="A12" s="86" t="s">
        <v>348</v>
      </c>
      <c r="B12" s="86" t="s">
        <v>63</v>
      </c>
      <c r="C12" s="112" t="e">
        <f ca="1">_xludf.ifna(VLOOKUP(B12,'Rolldown Country Targets SALES'!$B$4:$X$53,25, FALSE ), "")</f>
        <v>#NAME?</v>
      </c>
      <c r="D12" s="112" t="e">
        <f ca="1">_xludf.ifna(VLOOKUP(B12,'FY24 budget'!$A$4:$H$68,7, FALSE ), "")</f>
        <v>#NAME?</v>
      </c>
      <c r="E12" s="113" t="e">
        <f t="shared" ca="1" si="0"/>
        <v>#NAME?</v>
      </c>
      <c r="F12" s="114">
        <f>IFERROR(VLOOKUP($B12, 'EG.3.2-25 Adaptation Hectares'!$C$3:$H$38, 4,0), "")</f>
        <v>430.61</v>
      </c>
      <c r="G12" s="114">
        <f>IFERROR(VLOOKUP($B12, 'EG.3.2-25 Adaptation Hectares'!$C$3:$H$38, 5,0), "")</f>
        <v>43274.5799999999</v>
      </c>
      <c r="H12" s="114">
        <f>IFERROR(VLOOKUP($B12, 'EG.3.2-25 Adaptation Hectares'!$C$3:$H$38, 6,0), "")</f>
        <v>13112.9</v>
      </c>
      <c r="I12" s="115">
        <f t="shared" si="1"/>
        <v>3.4761613923748686E-4</v>
      </c>
      <c r="J12" s="115">
        <f t="shared" si="2"/>
        <v>2.1795043834980168E-2</v>
      </c>
      <c r="K12" s="115">
        <f t="shared" si="3"/>
        <v>6.9180624877321906E-3</v>
      </c>
      <c r="L12" s="114">
        <f>IFERROR(VLOOKUP($B12, 'Hectares of Cultivated Land-USD'!$C$2:$O$112, 11, 0), "")</f>
        <v>44180.72</v>
      </c>
      <c r="M12" s="114">
        <f>IFERROR(VLOOKUP($B12, 'Hectares of Cultivated Land-USD'!$C$2:$O$112, 12, 0), "")</f>
        <v>167759.57</v>
      </c>
      <c r="N12" s="114">
        <f>IFERROR(VLOOKUP($B12, 'Hectares of Cultivated Land-USD'!$C$2:$O$112, 13, 0), "")</f>
        <v>203688.6</v>
      </c>
      <c r="O12" s="115">
        <f t="shared" si="4"/>
        <v>1.5450844122373311E-2</v>
      </c>
      <c r="P12" s="115">
        <f t="shared" si="5"/>
        <v>3.3250569936763417E-2</v>
      </c>
      <c r="Q12" s="115">
        <f t="shared" si="6"/>
        <v>3.8862401597687071E-2</v>
      </c>
      <c r="R12" s="115">
        <f t="shared" si="7"/>
        <v>3.161630921568423E-2</v>
      </c>
      <c r="S12" s="115">
        <f t="shared" si="8"/>
        <v>3.093780610113879E-2</v>
      </c>
      <c r="T12" s="116" t="e">
        <f ca="1">_xludf.ifna(VLOOKUP($B12,'FY24 budget'!$A$4:$G$68,4,0), 0)</f>
        <v>#NAME?</v>
      </c>
      <c r="U12" s="116" t="e">
        <f ca="1">_xludf.ifna(VLOOKUP($B12,'FY24 budget'!$A$4:$G$68,5,0), 0)</f>
        <v>#NAME?</v>
      </c>
      <c r="V12" s="115" t="e">
        <f t="shared" ca="1" si="9"/>
        <v>#NAME?</v>
      </c>
      <c r="W12" s="117" t="str">
        <f t="shared" ca="1" si="10"/>
        <v>Not Included</v>
      </c>
      <c r="X12" s="114" t="str">
        <f t="shared" ca="1" si="11"/>
        <v>Not Included</v>
      </c>
      <c r="Y12" s="114">
        <f>IFERROR(VLOOKUP(B12, 'Hectares Details'!$A$2:$V$65, 17, 0), "")</f>
        <v>3.1843053409551431E-2</v>
      </c>
      <c r="Z12" s="114">
        <f>VLOOKUP(B12, 'Hectares of Cultivated Land-USD'!$C$3:$P$113, 14, 0)</f>
        <v>185724.08500000002</v>
      </c>
    </row>
    <row r="13" spans="1:26" ht="14">
      <c r="A13" s="86" t="s">
        <v>348</v>
      </c>
      <c r="B13" s="86" t="s">
        <v>71</v>
      </c>
      <c r="C13" s="112" t="e">
        <f ca="1">_xludf.ifna(VLOOKUP(B13,'Rolldown Country Targets SALES'!$B$4:$X$53,25, FALSE ), "")</f>
        <v>#NAME?</v>
      </c>
      <c r="D13" s="112" t="e">
        <f ca="1">_xludf.ifna(VLOOKUP(B13,'FY24 budget'!$A$4:$H$68,7, FALSE ), "")</f>
        <v>#NAME?</v>
      </c>
      <c r="E13" s="113" t="e">
        <f t="shared" ca="1" si="0"/>
        <v>#NAME?</v>
      </c>
      <c r="F13" s="114">
        <f>IFERROR(VLOOKUP($B13, 'EG.3.2-25 Adaptation Hectares'!$C$3:$H$38, 4,0), "")</f>
        <v>0</v>
      </c>
      <c r="G13" s="114">
        <f>IFERROR(VLOOKUP($B13, 'EG.3.2-25 Adaptation Hectares'!$C$3:$H$38, 5,0), "")</f>
        <v>0</v>
      </c>
      <c r="H13" s="114">
        <f>IFERROR(VLOOKUP($B13, 'EG.3.2-25 Adaptation Hectares'!$C$3:$H$38, 6,0), "")</f>
        <v>7657.56</v>
      </c>
      <c r="I13" s="115">
        <f t="shared" si="1"/>
        <v>0</v>
      </c>
      <c r="J13" s="115">
        <f t="shared" si="2"/>
        <v>0</v>
      </c>
      <c r="K13" s="115">
        <f t="shared" si="3"/>
        <v>4.0399513901241153E-3</v>
      </c>
      <c r="L13" s="114">
        <f>IFERROR(VLOOKUP($B13, 'Hectares of Cultivated Land-USD'!$C$2:$O$112, 11, 0), "")</f>
        <v>80243.95</v>
      </c>
      <c r="M13" s="114">
        <f>IFERROR(VLOOKUP($B13, 'Hectares of Cultivated Land-USD'!$C$2:$O$112, 12, 0), "")</f>
        <v>52038.35</v>
      </c>
      <c r="N13" s="114">
        <f>IFERROR(VLOOKUP($B13, 'Hectares of Cultivated Land-USD'!$C$2:$O$112, 13, 0), "")</f>
        <v>77282.09</v>
      </c>
      <c r="O13" s="115">
        <f t="shared" si="4"/>
        <v>2.8062846490811328E-2</v>
      </c>
      <c r="P13" s="115">
        <f t="shared" si="5"/>
        <v>1.0314194272605565E-2</v>
      </c>
      <c r="Q13" s="115">
        <f t="shared" si="6"/>
        <v>1.4744897936794676E-2</v>
      </c>
      <c r="R13" s="115">
        <f t="shared" si="7"/>
        <v>1.5941270480106046E-2</v>
      </c>
      <c r="S13" s="115">
        <f t="shared" si="8"/>
        <v>1.5599162184138423E-2</v>
      </c>
      <c r="T13" s="116" t="e">
        <f ca="1">_xludf.ifna(VLOOKUP($B13,'FY24 budget'!$A$4:$G$68,4,0), 0)</f>
        <v>#NAME?</v>
      </c>
      <c r="U13" s="116" t="e">
        <f ca="1">_xludf.ifna(VLOOKUP($B13,'FY24 budget'!$A$4:$G$68,5,0), 0)</f>
        <v>#NAME?</v>
      </c>
      <c r="V13" s="115" t="e">
        <f t="shared" ca="1" si="9"/>
        <v>#NAME?</v>
      </c>
      <c r="W13" s="117" t="str">
        <f t="shared" ca="1" si="10"/>
        <v>Not Included</v>
      </c>
      <c r="X13" s="114" t="str">
        <f t="shared" ca="1" si="11"/>
        <v>Not Included</v>
      </c>
      <c r="Y13" s="114">
        <f>IFERROR(VLOOKUP(B13, 'Hectares Details'!$A$2:$V$65, 17, 0), "")</f>
        <v>1.1086223268457597E-2</v>
      </c>
      <c r="Z13" s="114">
        <f>VLOOKUP(B13, 'Hectares of Cultivated Land-USD'!$C$3:$P$113, 14, 0)</f>
        <v>64660.22</v>
      </c>
    </row>
    <row r="14" spans="1:26" ht="14">
      <c r="A14" s="86" t="s">
        <v>348</v>
      </c>
      <c r="B14" s="86" t="s">
        <v>82</v>
      </c>
      <c r="C14" s="112" t="e">
        <f ca="1">_xludf.ifna(VLOOKUP(B14,'Rolldown Country Targets SALES'!$B$4:$X$53,25, FALSE ), "")</f>
        <v>#NAME?</v>
      </c>
      <c r="D14" s="112" t="e">
        <f ca="1">_xludf.ifna(VLOOKUP(B14,'FY24 budget'!$A$4:$H$68,7, FALSE ), "")</f>
        <v>#NAME?</v>
      </c>
      <c r="E14" s="113" t="e">
        <f t="shared" ca="1" si="0"/>
        <v>#NAME?</v>
      </c>
      <c r="F14" s="114">
        <f>IFERROR(VLOOKUP($B14, 'EG.3.2-25 Adaptation Hectares'!$C$3:$H$38, 4,0), "")</f>
        <v>78935</v>
      </c>
      <c r="G14" s="114">
        <f>IFERROR(VLOOKUP($B14, 'EG.3.2-25 Adaptation Hectares'!$C$3:$H$38, 5,0), "")</f>
        <v>80543</v>
      </c>
      <c r="H14" s="114">
        <f>IFERROR(VLOOKUP($B14, 'EG.3.2-25 Adaptation Hectares'!$C$3:$H$38, 6,0), "")</f>
        <v>0</v>
      </c>
      <c r="I14" s="115">
        <f t="shared" si="1"/>
        <v>6.3721418338429259E-2</v>
      </c>
      <c r="J14" s="115">
        <f t="shared" si="2"/>
        <v>4.0565112719772478E-2</v>
      </c>
      <c r="K14" s="115">
        <f t="shared" si="3"/>
        <v>0</v>
      </c>
      <c r="L14" s="114">
        <f>IFERROR(VLOOKUP($B14, 'Hectares of Cultivated Land-USD'!$C$2:$O$112, 11, 0), "")</f>
        <v>177543.7</v>
      </c>
      <c r="M14" s="114">
        <f>IFERROR(VLOOKUP($B14, 'Hectares of Cultivated Land-USD'!$C$2:$O$112, 12, 0), "")</f>
        <v>130401.1</v>
      </c>
      <c r="N14" s="114">
        <f>IFERROR(VLOOKUP($B14, 'Hectares of Cultivated Land-USD'!$C$2:$O$112, 13, 0), "")</f>
        <v>39470.550000000003</v>
      </c>
      <c r="O14" s="115">
        <f t="shared" si="4"/>
        <v>6.2090432967353421E-2</v>
      </c>
      <c r="P14" s="115">
        <f t="shared" si="5"/>
        <v>2.5845982410308277E-2</v>
      </c>
      <c r="Q14" s="115">
        <f t="shared" si="6"/>
        <v>7.5307128890943703E-3</v>
      </c>
      <c r="R14" s="115">
        <f t="shared" si="7"/>
        <v>2.6427400491518198E-2</v>
      </c>
      <c r="S14" s="115">
        <f t="shared" si="8"/>
        <v>2.5860254167748706E-2</v>
      </c>
      <c r="T14" s="116" t="e">
        <f ca="1">_xludf.ifna(VLOOKUP($B14,'FY24 budget'!$A$4:$G$68,4,0), 0)</f>
        <v>#NAME?</v>
      </c>
      <c r="U14" s="116" t="e">
        <f ca="1">_xludf.ifna(VLOOKUP($B14,'FY24 budget'!$A$4:$G$68,5,0), 0)</f>
        <v>#NAME?</v>
      </c>
      <c r="V14" s="115" t="e">
        <f t="shared" ca="1" si="9"/>
        <v>#NAME?</v>
      </c>
      <c r="W14" s="117" t="str">
        <f t="shared" ca="1" si="10"/>
        <v>Not Included</v>
      </c>
      <c r="X14" s="114" t="str">
        <f t="shared" ca="1" si="11"/>
        <v>Not Included</v>
      </c>
      <c r="Y14" s="114">
        <f>IFERROR(VLOOKUP(B14, 'Hectares Details'!$A$2:$V$65, 17, 0), "")</f>
        <v>1.4562547412313826E-2</v>
      </c>
      <c r="Z14" s="114">
        <f>VLOOKUP(B14, 'Hectares of Cultivated Land-USD'!$C$3:$P$113, 14, 0)</f>
        <v>84935.825000000012</v>
      </c>
    </row>
    <row r="15" spans="1:26" ht="14">
      <c r="A15" s="86" t="s">
        <v>348</v>
      </c>
      <c r="B15" s="179" t="s">
        <v>78</v>
      </c>
      <c r="C15" s="112" t="e">
        <f ca="1">_xludf.ifna(VLOOKUP(B15,'Rolldown Country Targets SALES'!$B$4:$X$53,25, FALSE ), "")</f>
        <v>#NAME?</v>
      </c>
      <c r="D15" s="112" t="e">
        <f ca="1">_xludf.ifna(VLOOKUP(B15,'FY24 budget'!$A$4:$H$68,7, FALSE ), "")</f>
        <v>#NAME?</v>
      </c>
      <c r="E15" s="113" t="e">
        <f t="shared" ca="1" si="0"/>
        <v>#NAME?</v>
      </c>
      <c r="F15" s="114" t="str">
        <f>IFERROR(VLOOKUP($B15, 'EG.3.2-25 Adaptation Hectares'!$C$3:$H$38, 4,0), "")</f>
        <v/>
      </c>
      <c r="G15" s="114" t="str">
        <f>IFERROR(VLOOKUP($B15, 'EG.3.2-25 Adaptation Hectares'!$C$3:$H$38, 5,0), "")</f>
        <v/>
      </c>
      <c r="H15" s="114" t="str">
        <f>IFERROR(VLOOKUP($B15, 'EG.3.2-25 Adaptation Hectares'!$C$3:$H$38, 6,0), "")</f>
        <v/>
      </c>
      <c r="I15" s="115" t="e">
        <f t="shared" si="1"/>
        <v>#VALUE!</v>
      </c>
      <c r="J15" s="115" t="e">
        <f t="shared" si="2"/>
        <v>#VALUE!</v>
      </c>
      <c r="K15" s="115" t="e">
        <f t="shared" si="3"/>
        <v>#VALUE!</v>
      </c>
      <c r="L15" s="114">
        <f>IFERROR(VLOOKUP($B15, 'Hectares of Cultivated Land-USD'!$C$2:$O$112, 11, 0), "")</f>
        <v>22761.5</v>
      </c>
      <c r="M15" s="114">
        <f>IFERROR(VLOOKUP($B15, 'Hectares of Cultivated Land-USD'!$C$2:$O$112, 12, 0), "")</f>
        <v>0</v>
      </c>
      <c r="N15" s="114">
        <f>IFERROR(VLOOKUP($B15, 'Hectares of Cultivated Land-USD'!$C$2:$O$112, 13, 0), "")</f>
        <v>0</v>
      </c>
      <c r="O15" s="115">
        <f t="shared" si="4"/>
        <v>7.9601325757343959E-3</v>
      </c>
      <c r="P15" s="115">
        <f t="shared" si="5"/>
        <v>0</v>
      </c>
      <c r="Q15" s="115">
        <f t="shared" si="6"/>
        <v>0</v>
      </c>
      <c r="R15" s="115">
        <f t="shared" si="7"/>
        <v>1.7314355174222768E-3</v>
      </c>
      <c r="S15" s="115">
        <f t="shared" si="8"/>
        <v>1.6942779737257208E-3</v>
      </c>
      <c r="T15" s="116" t="e">
        <f ca="1">_xludf.ifna(VLOOKUP($B15,'FY24 budget'!$A$4:$G$68,4,0), 0)</f>
        <v>#NAME?</v>
      </c>
      <c r="U15" s="116" t="e">
        <f ca="1">_xludf.ifna(VLOOKUP($B15,'FY24 budget'!$A$4:$G$68,5,0), 0)</f>
        <v>#NAME?</v>
      </c>
      <c r="V15" s="115" t="e">
        <f t="shared" ca="1" si="9"/>
        <v>#NAME?</v>
      </c>
      <c r="W15" s="117" t="str">
        <f t="shared" ca="1" si="10"/>
        <v>Not Included</v>
      </c>
      <c r="X15" s="114" t="str">
        <f t="shared" ca="1" si="11"/>
        <v>Not Included</v>
      </c>
      <c r="Y15" s="114">
        <f>IFERROR(VLOOKUP(B15, 'Hectares Details'!$A$2:$V$65, 17, 0), "")</f>
        <v>0</v>
      </c>
      <c r="Z15" s="114" t="str">
        <f>VLOOKUP(B15, 'Hectares of Cultivated Land-USD'!$C$3:$P$113, 14, 0)</f>
        <v/>
      </c>
    </row>
    <row r="16" spans="1:26" ht="14">
      <c r="A16" s="86" t="s">
        <v>348</v>
      </c>
      <c r="B16" s="86" t="s">
        <v>73</v>
      </c>
      <c r="C16" s="112" t="e">
        <f ca="1">_xludf.ifna(VLOOKUP(B16,'Rolldown Country Targets SALES'!$B$4:$X$53,25, FALSE ), "")</f>
        <v>#NAME?</v>
      </c>
      <c r="D16" s="112" t="e">
        <f ca="1">_xludf.ifna(VLOOKUP(B16,'FY24 budget'!$A$4:$H$68,7, FALSE ), "")</f>
        <v>#NAME?</v>
      </c>
      <c r="E16" s="113" t="e">
        <f t="shared" ca="1" si="0"/>
        <v>#NAME?</v>
      </c>
      <c r="F16" s="114">
        <f>IFERROR(VLOOKUP($B16, 'EG.3.2-25 Adaptation Hectares'!$C$3:$H$38, 4,0), "")</f>
        <v>9900</v>
      </c>
      <c r="G16" s="114">
        <f>IFERROR(VLOOKUP($B16, 'EG.3.2-25 Adaptation Hectares'!$C$3:$H$38, 5,0), "")</f>
        <v>39931</v>
      </c>
      <c r="H16" s="114">
        <f>IFERROR(VLOOKUP($B16, 'EG.3.2-25 Adaptation Hectares'!$C$3:$H$38, 6,0), "")</f>
        <v>42981</v>
      </c>
      <c r="I16" s="115">
        <f t="shared" si="1"/>
        <v>7.991917926780891E-3</v>
      </c>
      <c r="J16" s="115">
        <f t="shared" si="2"/>
        <v>2.0111065095827507E-2</v>
      </c>
      <c r="K16" s="115">
        <f t="shared" si="3"/>
        <v>2.2675780627108975E-2</v>
      </c>
      <c r="L16" s="114">
        <f>IFERROR(VLOOKUP($B16, 'Hectares of Cultivated Land-USD'!$C$2:$O$112, 11, 0), "")</f>
        <v>66839</v>
      </c>
      <c r="M16" s="114">
        <f>IFERROR(VLOOKUP($B16, 'Hectares of Cultivated Land-USD'!$C$2:$O$112, 12, 0), "")</f>
        <v>133585</v>
      </c>
      <c r="N16" s="114">
        <f>IFERROR(VLOOKUP($B16, 'Hectares of Cultivated Land-USD'!$C$2:$O$112, 13, 0), "")</f>
        <v>131365</v>
      </c>
      <c r="O16" s="115">
        <f t="shared" si="4"/>
        <v>2.3374878686796181E-2</v>
      </c>
      <c r="P16" s="115">
        <f t="shared" si="5"/>
        <v>2.6477043217281379E-2</v>
      </c>
      <c r="Q16" s="115">
        <f t="shared" si="6"/>
        <v>2.5063549878982735E-2</v>
      </c>
      <c r="R16" s="115">
        <f t="shared" si="7"/>
        <v>2.5238725870000651E-2</v>
      </c>
      <c r="S16" s="115">
        <f t="shared" si="8"/>
        <v>2.4697089147221546E-2</v>
      </c>
      <c r="T16" s="116" t="e">
        <f ca="1">_xludf.ifna(VLOOKUP($B16,'FY24 budget'!$A$4:$G$68,4,0), 0)</f>
        <v>#NAME?</v>
      </c>
      <c r="U16" s="116" t="e">
        <f ca="1">_xludf.ifna(VLOOKUP($B16,'FY24 budget'!$A$4:$G$68,5,0), 0)</f>
        <v>#NAME?</v>
      </c>
      <c r="V16" s="115" t="e">
        <f t="shared" ca="1" si="9"/>
        <v>#NAME?</v>
      </c>
      <c r="W16" s="117" t="str">
        <f t="shared" ca="1" si="10"/>
        <v>Not Included</v>
      </c>
      <c r="X16" s="114" t="str">
        <f t="shared" ca="1" si="11"/>
        <v>Not Included</v>
      </c>
      <c r="Y16" s="114">
        <f>IFERROR(VLOOKUP(B16, 'Hectares Details'!$A$2:$V$65, 17, 0), "")</f>
        <v>2.2713306999093418E-2</v>
      </c>
      <c r="Z16" s="114">
        <f>VLOOKUP(B16, 'Hectares of Cultivated Land-USD'!$C$3:$P$113, 14, 0)</f>
        <v>132475</v>
      </c>
    </row>
    <row r="17" spans="1:26" ht="14">
      <c r="A17" s="86" t="s">
        <v>348</v>
      </c>
      <c r="B17" s="86" t="s">
        <v>89</v>
      </c>
      <c r="C17" s="112" t="e">
        <f ca="1">_xludf.ifna(VLOOKUP(B17,'Rolldown Country Targets SALES'!$B$4:$X$53,25, FALSE ), "")</f>
        <v>#NAME?</v>
      </c>
      <c r="D17" s="112" t="e">
        <f ca="1">_xludf.ifna(VLOOKUP(B17,'FY24 budget'!$A$4:$H$68,7, FALSE ), "")</f>
        <v>#NAME?</v>
      </c>
      <c r="E17" s="113" t="e">
        <f t="shared" ca="1" si="0"/>
        <v>#NAME?</v>
      </c>
      <c r="F17" s="114">
        <f>IFERROR(VLOOKUP($B17, 'EG.3.2-25 Adaptation Hectares'!$C$3:$H$38, 4,0), "")</f>
        <v>50991.47</v>
      </c>
      <c r="G17" s="114">
        <f>IFERROR(VLOOKUP($B17, 'EG.3.2-25 Adaptation Hectares'!$C$3:$H$38, 5,0), "")</f>
        <v>3959.45</v>
      </c>
      <c r="H17" s="114">
        <f>IFERROR(VLOOKUP($B17, 'EG.3.2-25 Adaptation Hectares'!$C$3:$H$38, 6,0), "")</f>
        <v>15410.71</v>
      </c>
      <c r="I17" s="115">
        <f t="shared" si="1"/>
        <v>4.1163600323829298E-2</v>
      </c>
      <c r="J17" s="115">
        <f t="shared" si="2"/>
        <v>1.9941588413431724E-3</v>
      </c>
      <c r="K17" s="115">
        <f t="shared" si="3"/>
        <v>8.1303338514225939E-3</v>
      </c>
      <c r="L17" s="114">
        <f>IFERROR(VLOOKUP($B17, 'Hectares of Cultivated Land-USD'!$C$2:$O$112, 11, 0), "")</f>
        <v>125944.68</v>
      </c>
      <c r="M17" s="114">
        <f>IFERROR(VLOOKUP($B17, 'Hectares of Cultivated Land-USD'!$C$2:$O$112, 12, 0), "")</f>
        <v>43705.49</v>
      </c>
      <c r="N17" s="114">
        <f>IFERROR(VLOOKUP($B17, 'Hectares of Cultivated Land-USD'!$C$2:$O$112, 13, 0), "")</f>
        <v>40634.61</v>
      </c>
      <c r="O17" s="115">
        <f t="shared" si="4"/>
        <v>4.4045267227926288E-2</v>
      </c>
      <c r="P17" s="115">
        <f t="shared" si="5"/>
        <v>8.6625904672115814E-3</v>
      </c>
      <c r="Q17" s="115">
        <f t="shared" si="6"/>
        <v>7.7528076317741447E-3</v>
      </c>
      <c r="R17" s="115">
        <f t="shared" si="7"/>
        <v>1.5996069541345238E-2</v>
      </c>
      <c r="S17" s="115">
        <f t="shared" si="8"/>
        <v>1.565278522785225E-2</v>
      </c>
      <c r="T17" s="116" t="e">
        <f ca="1">_xludf.ifna(VLOOKUP($B17,'FY24 budget'!$A$4:$G$68,4,0), 0)</f>
        <v>#NAME?</v>
      </c>
      <c r="U17" s="116" t="e">
        <f ca="1">_xludf.ifna(VLOOKUP($B17,'FY24 budget'!$A$4:$G$68,5,0), 0)</f>
        <v>#NAME?</v>
      </c>
      <c r="V17" s="115" t="e">
        <f t="shared" ca="1" si="9"/>
        <v>#NAME?</v>
      </c>
      <c r="W17" s="117" t="str">
        <f t="shared" ca="1" si="10"/>
        <v>Not Included</v>
      </c>
      <c r="X17" s="114" t="str">
        <f t="shared" ca="1" si="11"/>
        <v>Not Included</v>
      </c>
      <c r="Y17" s="114">
        <f>IFERROR(VLOOKUP(B17, 'Hectares Details'!$A$2:$V$65, 17, 0), "")</f>
        <v>7.2302041277004679E-3</v>
      </c>
      <c r="Z17" s="114">
        <f>VLOOKUP(B17, 'Hectares of Cultivated Land-USD'!$C$3:$P$113, 14, 0)</f>
        <v>42170.05</v>
      </c>
    </row>
    <row r="18" spans="1:26" ht="14">
      <c r="A18" s="86" t="s">
        <v>348</v>
      </c>
      <c r="B18" s="86" t="s">
        <v>84</v>
      </c>
      <c r="C18" s="112" t="e">
        <f ca="1">_xludf.ifna(VLOOKUP(B18,'Rolldown Country Targets SALES'!$B$4:$X$53,25, FALSE ), "")</f>
        <v>#NAME?</v>
      </c>
      <c r="D18" s="112" t="e">
        <f ca="1">_xludf.ifna(VLOOKUP(B18,'FY24 budget'!$A$4:$H$68,7, FALSE ), "")</f>
        <v>#NAME?</v>
      </c>
      <c r="E18" s="113" t="e">
        <f t="shared" ca="1" si="0"/>
        <v>#NAME?</v>
      </c>
      <c r="F18" s="114">
        <f>IFERROR(VLOOKUP($B18, 'EG.3.2-25 Adaptation Hectares'!$C$3:$H$38, 4,0), "")</f>
        <v>17539</v>
      </c>
      <c r="G18" s="114">
        <f>IFERROR(VLOOKUP($B18, 'EG.3.2-25 Adaptation Hectares'!$C$3:$H$38, 5,0), "")</f>
        <v>2962.53</v>
      </c>
      <c r="H18" s="114">
        <f>IFERROR(VLOOKUP($B18, 'EG.3.2-25 Adaptation Hectares'!$C$3:$H$38, 6,0), "")</f>
        <v>0</v>
      </c>
      <c r="I18" s="115">
        <f t="shared" si="1"/>
        <v>1.4158610961394955E-2</v>
      </c>
      <c r="J18" s="115">
        <f t="shared" si="2"/>
        <v>1.4920646534858097E-3</v>
      </c>
      <c r="K18" s="115">
        <f t="shared" si="3"/>
        <v>0</v>
      </c>
      <c r="L18" s="114">
        <f>IFERROR(VLOOKUP($B18, 'Hectares of Cultivated Land-USD'!$C$2:$O$112, 11, 0), "")</f>
        <v>103229.15</v>
      </c>
      <c r="M18" s="114">
        <f>IFERROR(VLOOKUP($B18, 'Hectares of Cultivated Land-USD'!$C$2:$O$112, 12, 0), "")</f>
        <v>113833.79</v>
      </c>
      <c r="N18" s="114">
        <f>IFERROR(VLOOKUP($B18, 'Hectares of Cultivated Land-USD'!$C$2:$O$112, 13, 0), "")</f>
        <v>36028.31</v>
      </c>
      <c r="O18" s="115">
        <f t="shared" si="4"/>
        <v>3.6101211241806215E-2</v>
      </c>
      <c r="P18" s="115">
        <f t="shared" si="5"/>
        <v>2.2562280027075891E-2</v>
      </c>
      <c r="Q18" s="115">
        <f t="shared" si="6"/>
        <v>6.8739568739044059E-3</v>
      </c>
      <c r="R18" s="115">
        <f t="shared" si="7"/>
        <v>1.925229793286035E-2</v>
      </c>
      <c r="S18" s="115">
        <f t="shared" si="8"/>
        <v>1.8839133194987583E-2</v>
      </c>
      <c r="T18" s="116" t="e">
        <f ca="1">_xludf.ifna(VLOOKUP($B18,'FY24 budget'!$A$4:$G$68,4,0), 0)</f>
        <v>#NAME?</v>
      </c>
      <c r="U18" s="116" t="e">
        <f ca="1">_xludf.ifna(VLOOKUP($B18,'FY24 budget'!$A$4:$G$68,5,0), 0)</f>
        <v>#NAME?</v>
      </c>
      <c r="V18" s="115" t="e">
        <f t="shared" ca="1" si="9"/>
        <v>#NAME?</v>
      </c>
      <c r="W18" s="117" t="str">
        <f t="shared" ca="1" si="10"/>
        <v>Not Included</v>
      </c>
      <c r="X18" s="114" t="str">
        <f t="shared" ca="1" si="11"/>
        <v>Not Included</v>
      </c>
      <c r="Y18" s="114">
        <f>IFERROR(VLOOKUP(B18, 'Hectares Details'!$A$2:$V$65, 17, 0), "")</f>
        <v>1.2847194232730355E-2</v>
      </c>
      <c r="Z18" s="114">
        <f>VLOOKUP(B18, 'Hectares of Cultivated Land-USD'!$C$3:$P$113, 14, 0)</f>
        <v>74931.049999999988</v>
      </c>
    </row>
    <row r="19" spans="1:26" ht="14">
      <c r="A19" s="86" t="s">
        <v>348</v>
      </c>
      <c r="B19" s="86" t="s">
        <v>87</v>
      </c>
      <c r="C19" s="112" t="e">
        <f ca="1">_xludf.ifna(VLOOKUP(B19,'Rolldown Country Targets SALES'!$B$4:$X$53,25, FALSE ), "")</f>
        <v>#NAME?</v>
      </c>
      <c r="D19" s="112" t="e">
        <f ca="1">_xludf.ifna(VLOOKUP(B19,'FY24 budget'!$A$4:$H$68,7, FALSE ), "")</f>
        <v>#NAME?</v>
      </c>
      <c r="E19" s="113" t="e">
        <f t="shared" ca="1" si="0"/>
        <v>#NAME?</v>
      </c>
      <c r="F19" s="114">
        <f>IFERROR(VLOOKUP($B19, 'EG.3.2-25 Adaptation Hectares'!$C$3:$H$38, 4,0), "")</f>
        <v>2307</v>
      </c>
      <c r="G19" s="114">
        <f>IFERROR(VLOOKUP($B19, 'EG.3.2-25 Adaptation Hectares'!$C$3:$H$38, 5,0), "")</f>
        <v>14023</v>
      </c>
      <c r="H19" s="114">
        <f>IFERROR(VLOOKUP($B19, 'EG.3.2-25 Adaptation Hectares'!$C$3:$H$38, 6,0), "")</f>
        <v>26533</v>
      </c>
      <c r="I19" s="115">
        <f t="shared" si="1"/>
        <v>1.8623590562710623E-3</v>
      </c>
      <c r="J19" s="115">
        <f t="shared" si="2"/>
        <v>7.062619664891666E-3</v>
      </c>
      <c r="K19" s="115">
        <f t="shared" si="3"/>
        <v>1.3998196584050684E-2</v>
      </c>
      <c r="L19" s="114">
        <f>IFERROR(VLOOKUP($B19, 'Hectares of Cultivated Land-USD'!$C$2:$O$112, 11, 0), "")</f>
        <v>9719.14</v>
      </c>
      <c r="M19" s="114">
        <f>IFERROR(VLOOKUP($B19, 'Hectares of Cultivated Land-USD'!$C$2:$O$112, 12, 0), "")</f>
        <v>52933</v>
      </c>
      <c r="N19" s="114">
        <f>IFERROR(VLOOKUP($B19, 'Hectares of Cultivated Land-USD'!$C$2:$O$112, 13, 0), "")</f>
        <v>104027</v>
      </c>
      <c r="O19" s="115">
        <f t="shared" si="4"/>
        <v>3.3989694405958826E-3</v>
      </c>
      <c r="P19" s="115">
        <f t="shared" si="5"/>
        <v>1.04915172258888E-2</v>
      </c>
      <c r="Q19" s="115">
        <f t="shared" si="6"/>
        <v>1.9847645135773889E-2</v>
      </c>
      <c r="R19" s="115">
        <f t="shared" si="7"/>
        <v>1.2679049404011166E-2</v>
      </c>
      <c r="S19" s="115">
        <f t="shared" si="8"/>
        <v>1.2406950138679164E-2</v>
      </c>
      <c r="T19" s="116" t="e">
        <f ca="1">_xludf.ifna(VLOOKUP($B19,'FY24 budget'!$A$4:$G$68,4,0), 0)</f>
        <v>#NAME?</v>
      </c>
      <c r="U19" s="116" t="e">
        <f ca="1">_xludf.ifna(VLOOKUP($B19,'FY24 budget'!$A$4:$G$68,5,0), 0)</f>
        <v>#NAME?</v>
      </c>
      <c r="V19" s="115" t="e">
        <f t="shared" ca="1" si="9"/>
        <v>#NAME?</v>
      </c>
      <c r="W19" s="117" t="str">
        <f t="shared" ca="1" si="10"/>
        <v>Not Included</v>
      </c>
      <c r="X19" s="114" t="str">
        <f t="shared" ca="1" si="11"/>
        <v>Not Included</v>
      </c>
      <c r="Y19" s="114">
        <f>IFERROR(VLOOKUP(B19, 'Hectares Details'!$A$2:$V$65, 17, 0), "")</f>
        <v>1.3455673397160608E-2</v>
      </c>
      <c r="Z19" s="114">
        <f>VLOOKUP(B19, 'Hectares of Cultivated Land-USD'!$C$3:$P$113, 14, 0)</f>
        <v>78480</v>
      </c>
    </row>
    <row r="20" spans="1:26" ht="14">
      <c r="A20" s="86" t="s">
        <v>348</v>
      </c>
      <c r="B20" s="86" t="s">
        <v>92</v>
      </c>
      <c r="C20" s="112" t="e">
        <f ca="1">_xludf.ifna(VLOOKUP(B20,'Rolldown Country Targets SALES'!$B$4:$X$53,25, FALSE ), "")</f>
        <v>#NAME?</v>
      </c>
      <c r="D20" s="112" t="e">
        <f ca="1">_xludf.ifna(VLOOKUP(B20,'FY24 budget'!$A$4:$H$68,7, FALSE ), "")</f>
        <v>#NAME?</v>
      </c>
      <c r="E20" s="113" t="e">
        <f t="shared" ca="1" si="0"/>
        <v>#NAME?</v>
      </c>
      <c r="F20" s="114">
        <f>IFERROR(VLOOKUP($B20, 'EG.3.2-25 Adaptation Hectares'!$C$3:$H$38, 4,0), "")</f>
        <v>0</v>
      </c>
      <c r="G20" s="114">
        <f>IFERROR(VLOOKUP($B20, 'EG.3.2-25 Adaptation Hectares'!$C$3:$H$38, 5,0), "")</f>
        <v>13413</v>
      </c>
      <c r="H20" s="114">
        <f>IFERROR(VLOOKUP($B20, 'EG.3.2-25 Adaptation Hectares'!$C$3:$H$38, 6,0), "")</f>
        <v>6228</v>
      </c>
      <c r="I20" s="115">
        <f t="shared" si="1"/>
        <v>0</v>
      </c>
      <c r="J20" s="115">
        <f t="shared" si="2"/>
        <v>6.7553959612915862E-3</v>
      </c>
      <c r="K20" s="115">
        <f t="shared" si="3"/>
        <v>3.2857486271988716E-3</v>
      </c>
      <c r="L20" s="114">
        <f>IFERROR(VLOOKUP($B20, 'Hectares of Cultivated Land-USD'!$C$2:$O$112, 11, 0), "")</f>
        <v>16637.650000000001</v>
      </c>
      <c r="M20" s="114">
        <f>IFERROR(VLOOKUP($B20, 'Hectares of Cultivated Land-USD'!$C$2:$O$112, 12, 0), "")</f>
        <v>40751.47</v>
      </c>
      <c r="N20" s="114">
        <f>IFERROR(VLOOKUP($B20, 'Hectares of Cultivated Land-USD'!$C$2:$O$112, 13, 0), "")</f>
        <v>22740.74</v>
      </c>
      <c r="O20" s="115">
        <f t="shared" si="4"/>
        <v>5.818504920531045E-3</v>
      </c>
      <c r="P20" s="115">
        <f t="shared" si="5"/>
        <v>8.0770927301549254E-3</v>
      </c>
      <c r="Q20" s="115">
        <f t="shared" si="6"/>
        <v>4.3387787559470018E-3</v>
      </c>
      <c r="R20" s="115">
        <f t="shared" si="7"/>
        <v>6.0953665448267736E-3</v>
      </c>
      <c r="S20" s="115">
        <f t="shared" si="8"/>
        <v>5.964556678414239E-3</v>
      </c>
      <c r="T20" s="116" t="e">
        <f ca="1">_xludf.ifna(VLOOKUP($B20,'FY24 budget'!$A$4:$G$68,4,0), 0)</f>
        <v>#NAME?</v>
      </c>
      <c r="U20" s="116" t="e">
        <f ca="1">_xludf.ifna(VLOOKUP($B20,'FY24 budget'!$A$4:$G$68,5,0), 0)</f>
        <v>#NAME?</v>
      </c>
      <c r="V20" s="115" t="e">
        <f t="shared" ca="1" si="9"/>
        <v>#NAME?</v>
      </c>
      <c r="W20" s="117" t="str">
        <f t="shared" ca="1" si="10"/>
        <v>Not Included</v>
      </c>
      <c r="X20" s="114" t="str">
        <f t="shared" ca="1" si="11"/>
        <v>Not Included</v>
      </c>
      <c r="Y20" s="114">
        <f>IFERROR(VLOOKUP(B20, 'Hectares Details'!$A$2:$V$65, 17, 0), "")</f>
        <v>5.4429819127416847E-3</v>
      </c>
      <c r="Z20" s="114">
        <f>VLOOKUP(B20, 'Hectares of Cultivated Land-USD'!$C$3:$P$113, 14, 0)</f>
        <v>31746.105000000003</v>
      </c>
    </row>
    <row r="21" spans="1:26" ht="14">
      <c r="A21" s="86" t="s">
        <v>348</v>
      </c>
      <c r="B21" s="86" t="s">
        <v>103</v>
      </c>
      <c r="C21" s="112" t="e">
        <f ca="1">_xludf.ifna(VLOOKUP(B21,'Rolldown Country Targets SALES'!$B$4:$X$53,25, FALSE ), "")</f>
        <v>#NAME?</v>
      </c>
      <c r="D21" s="112" t="e">
        <f ca="1">_xludf.ifna(VLOOKUP(B21,'FY24 budget'!$A$4:$H$68,7, FALSE ), "")</f>
        <v>#NAME?</v>
      </c>
      <c r="E21" s="113" t="e">
        <f t="shared" ca="1" si="0"/>
        <v>#NAME?</v>
      </c>
      <c r="F21" s="114">
        <f>IFERROR(VLOOKUP($B21, 'EG.3.2-25 Adaptation Hectares'!$C$3:$H$38, 4,0), "")</f>
        <v>34972</v>
      </c>
      <c r="G21" s="114">
        <f>IFERROR(VLOOKUP($B21, 'EG.3.2-25 Adaptation Hectares'!$C$3:$H$38, 5,0), "")</f>
        <v>0</v>
      </c>
      <c r="H21" s="114">
        <f>IFERROR(VLOOKUP($B21, 'EG.3.2-25 Adaptation Hectares'!$C$3:$H$38, 6,0), "")</f>
        <v>32505</v>
      </c>
      <c r="I21" s="115">
        <f t="shared" si="1"/>
        <v>2.823165189246276E-2</v>
      </c>
      <c r="J21" s="115">
        <f t="shared" si="2"/>
        <v>0</v>
      </c>
      <c r="K21" s="115">
        <f t="shared" si="3"/>
        <v>1.7148885537427636E-2</v>
      </c>
      <c r="L21" s="114">
        <f>IFERROR(VLOOKUP($B21, 'Hectares of Cultivated Land-USD'!$C$2:$O$112, 11, 0), "")</f>
        <v>96289.05</v>
      </c>
      <c r="M21" s="114">
        <f>IFERROR(VLOOKUP($B21, 'Hectares of Cultivated Land-USD'!$C$2:$O$112, 12, 0), "")</f>
        <v>720</v>
      </c>
      <c r="N21" s="114">
        <f>IFERROR(VLOOKUP($B21, 'Hectares of Cultivated Land-USD'!$C$2:$O$112, 13, 0), "")</f>
        <v>58088.2</v>
      </c>
      <c r="O21" s="115">
        <f t="shared" si="4"/>
        <v>3.3674125325286908E-2</v>
      </c>
      <c r="P21" s="115">
        <f t="shared" si="5"/>
        <v>1.4270667452515322E-4</v>
      </c>
      <c r="Q21" s="115">
        <f t="shared" si="6"/>
        <v>1.1082834073614165E-2</v>
      </c>
      <c r="R21" s="115">
        <f t="shared" si="7"/>
        <v>1.1798031206402137E-2</v>
      </c>
      <c r="S21" s="115">
        <f t="shared" si="8"/>
        <v>1.1544839068621644E-2</v>
      </c>
      <c r="T21" s="116" t="e">
        <f ca="1">_xludf.ifna(VLOOKUP($B21,'FY24 budget'!$A$4:$G$68,4,0), 0)</f>
        <v>#NAME?</v>
      </c>
      <c r="U21" s="116" t="e">
        <f ca="1">_xludf.ifna(VLOOKUP($B21,'FY24 budget'!$A$4:$G$68,5,0), 0)</f>
        <v>#NAME?</v>
      </c>
      <c r="V21" s="115" t="e">
        <f t="shared" ca="1" si="9"/>
        <v>#NAME?</v>
      </c>
      <c r="W21" s="117" t="str">
        <f t="shared" ca="1" si="10"/>
        <v>Not Included</v>
      </c>
      <c r="X21" s="114" t="str">
        <f t="shared" ca="1" si="11"/>
        <v>Not Included</v>
      </c>
      <c r="Y21" s="114">
        <f>IFERROR(VLOOKUP(B21, 'Hectares Details'!$A$2:$V$65, 17, 0), "")</f>
        <v>5.0414368773885089E-3</v>
      </c>
      <c r="Z21" s="114">
        <f>VLOOKUP(B21, 'Hectares of Cultivated Land-USD'!$C$3:$P$113, 14, 0)</f>
        <v>29404.1</v>
      </c>
    </row>
    <row r="22" spans="1:26" ht="14">
      <c r="A22" s="86" t="s">
        <v>348</v>
      </c>
      <c r="B22" s="86" t="s">
        <v>94</v>
      </c>
      <c r="C22" s="112" t="e">
        <f ca="1">_xludf.ifna(VLOOKUP(B22,'Rolldown Country Targets SALES'!$B$4:$X$53,25, FALSE ), "")</f>
        <v>#NAME?</v>
      </c>
      <c r="D22" s="112" t="e">
        <f ca="1">_xludf.ifna(VLOOKUP(B22,'FY24 budget'!$A$4:$H$68,7, FALSE ), "")</f>
        <v>#NAME?</v>
      </c>
      <c r="E22" s="113" t="e">
        <f t="shared" ca="1" si="0"/>
        <v>#NAME?</v>
      </c>
      <c r="F22" s="114">
        <f>IFERROR(VLOOKUP($B22, 'EG.3.2-25 Adaptation Hectares'!$C$3:$H$38, 4,0), "")</f>
        <v>3133.4</v>
      </c>
      <c r="G22" s="114">
        <f>IFERROR(VLOOKUP($B22, 'EG.3.2-25 Adaptation Hectares'!$C$3:$H$38, 5,0), "")</f>
        <v>1354.6</v>
      </c>
      <c r="H22" s="114">
        <f>IFERROR(VLOOKUP($B22, 'EG.3.2-25 Adaptation Hectares'!$C$3:$H$38, 6,0), "")</f>
        <v>6687</v>
      </c>
      <c r="I22" s="115">
        <f t="shared" si="1"/>
        <v>2.5294823870480048E-3</v>
      </c>
      <c r="J22" s="115">
        <f t="shared" si="2"/>
        <v>6.8223808015847182E-4</v>
      </c>
      <c r="K22" s="115">
        <f t="shared" si="3"/>
        <v>3.5279064017467651E-3</v>
      </c>
      <c r="L22" s="114">
        <f>IFERROR(VLOOKUP($B22, 'Hectares of Cultivated Land-USD'!$C$2:$O$112, 11, 0), "")</f>
        <v>7682.9</v>
      </c>
      <c r="M22" s="114">
        <f>IFERROR(VLOOKUP($B22, 'Hectares of Cultivated Land-USD'!$C$2:$O$112, 12, 0), "")</f>
        <v>9087.9</v>
      </c>
      <c r="N22" s="114">
        <f>IFERROR(VLOOKUP($B22, 'Hectares of Cultivated Land-USD'!$C$2:$O$112, 13, 0), "")</f>
        <v>17884</v>
      </c>
      <c r="O22" s="115">
        <f t="shared" si="4"/>
        <v>2.6868573058062861E-3</v>
      </c>
      <c r="P22" s="115">
        <f t="shared" si="5"/>
        <v>1.8012555380793611E-3</v>
      </c>
      <c r="Q22" s="115">
        <f t="shared" si="6"/>
        <v>3.4121457468559145E-3</v>
      </c>
      <c r="R22" s="115">
        <f t="shared" si="7"/>
        <v>2.6361422388316027E-3</v>
      </c>
      <c r="S22" s="115">
        <f t="shared" si="8"/>
        <v>2.5795691990365363E-3</v>
      </c>
      <c r="T22" s="116" t="e">
        <f ca="1">_xludf.ifna(VLOOKUP($B22,'FY24 budget'!$A$4:$G$68,4,0), 0)</f>
        <v>#NAME?</v>
      </c>
      <c r="U22" s="116" t="e">
        <f ca="1">_xludf.ifna(VLOOKUP($B22,'FY24 budget'!$A$4:$G$68,5,0), 0)</f>
        <v>#NAME?</v>
      </c>
      <c r="V22" s="115" t="e">
        <f t="shared" ca="1" si="9"/>
        <v>#NAME?</v>
      </c>
      <c r="W22" s="117" t="str">
        <f t="shared" ca="1" si="10"/>
        <v>Not Included</v>
      </c>
      <c r="X22" s="114" t="str">
        <f t="shared" ca="1" si="11"/>
        <v>Not Included</v>
      </c>
      <c r="Y22" s="114">
        <f>IFERROR(VLOOKUP(B22, 'Hectares Details'!$A$2:$V$65, 17, 0), "")</f>
        <v>2.312213795240037E-3</v>
      </c>
      <c r="Z22" s="114">
        <f>VLOOKUP(B22, 'Hectares of Cultivated Land-USD'!$C$3:$P$113, 14, 0)</f>
        <v>13485.95</v>
      </c>
    </row>
    <row r="23" spans="1:26" ht="14">
      <c r="A23" s="86" t="s">
        <v>348</v>
      </c>
      <c r="B23" s="86" t="s">
        <v>105</v>
      </c>
      <c r="C23" s="112" t="e">
        <f ca="1">_xludf.ifna(VLOOKUP(B23,'Rolldown Country Targets SALES'!$B$4:$X$53,25, FALSE ), "")</f>
        <v>#NAME?</v>
      </c>
      <c r="D23" s="112" t="e">
        <f ca="1">_xludf.ifna(VLOOKUP(B23,'FY24 budget'!$A$4:$H$68,7, FALSE ), "")</f>
        <v>#NAME?</v>
      </c>
      <c r="E23" s="113" t="e">
        <f t="shared" ca="1" si="0"/>
        <v>#NAME?</v>
      </c>
      <c r="F23" s="114">
        <f>IFERROR(VLOOKUP($B23, 'EG.3.2-25 Adaptation Hectares'!$C$3:$H$38, 4,0), "")</f>
        <v>3163</v>
      </c>
      <c r="G23" s="114">
        <f>IFERROR(VLOOKUP($B23, 'EG.3.2-25 Adaptation Hectares'!$C$3:$H$38, 5,0), "")</f>
        <v>3197</v>
      </c>
      <c r="H23" s="114">
        <f>IFERROR(VLOOKUP($B23, 'EG.3.2-25 Adaptation Hectares'!$C$3:$H$38, 6,0), "")</f>
        <v>54428</v>
      </c>
      <c r="I23" s="115">
        <f t="shared" si="1"/>
        <v>2.5533774143846424E-3</v>
      </c>
      <c r="J23" s="115">
        <f t="shared" si="2"/>
        <v>1.61015439411386E-3</v>
      </c>
      <c r="K23" s="115">
        <f t="shared" si="3"/>
        <v>2.8714952838982045E-2</v>
      </c>
      <c r="L23" s="114">
        <f>IFERROR(VLOOKUP($B23, 'Hectares of Cultivated Land-USD'!$C$2:$O$112, 11, 0), "")</f>
        <v>85228</v>
      </c>
      <c r="M23" s="114">
        <f>IFERROR(VLOOKUP($B23, 'Hectares of Cultivated Land-USD'!$C$2:$O$112, 12, 0), "")</f>
        <v>24894.34</v>
      </c>
      <c r="N23" s="114">
        <f>IFERROR(VLOOKUP($B23, 'Hectares of Cultivated Land-USD'!$C$2:$O$112, 13, 0), "")</f>
        <v>79496</v>
      </c>
      <c r="O23" s="115">
        <f t="shared" si="4"/>
        <v>2.980586425168337E-2</v>
      </c>
      <c r="P23" s="115">
        <f t="shared" si="5"/>
        <v>4.9341506609701432E-3</v>
      </c>
      <c r="Q23" s="115">
        <f t="shared" si="6"/>
        <v>1.5167296929772856E-2</v>
      </c>
      <c r="R23" s="115">
        <f t="shared" si="7"/>
        <v>1.4424002312266468E-2</v>
      </c>
      <c r="S23" s="115">
        <f t="shared" si="8"/>
        <v>1.4114455412711589E-2</v>
      </c>
      <c r="T23" s="116" t="e">
        <f ca="1">_xludf.ifna(VLOOKUP($B23,'FY24 budget'!$A$4:$G$68,4,0), 0)</f>
        <v>#NAME?</v>
      </c>
      <c r="U23" s="116" t="e">
        <f ca="1">_xludf.ifna(VLOOKUP($B23,'FY24 budget'!$A$4:$G$68,5,0), 0)</f>
        <v>#NAME?</v>
      </c>
      <c r="V23" s="115" t="e">
        <f t="shared" ca="1" si="9"/>
        <v>#NAME?</v>
      </c>
      <c r="W23" s="117" t="str">
        <f t="shared" ca="1" si="10"/>
        <v>Not Included</v>
      </c>
      <c r="X23" s="114" t="str">
        <f t="shared" ca="1" si="11"/>
        <v>Not Included</v>
      </c>
      <c r="Y23" s="114">
        <f>IFERROR(VLOOKUP(B23, 'Hectares Details'!$A$2:$V$65, 17, 0), "")</f>
        <v>8.9490463867134985E-3</v>
      </c>
      <c r="Z23" s="114">
        <f>VLOOKUP(B23, 'Hectares of Cultivated Land-USD'!$C$3:$P$113, 14, 0)</f>
        <v>52195.17</v>
      </c>
    </row>
    <row r="24" spans="1:26" ht="14">
      <c r="A24" s="86" t="s">
        <v>348</v>
      </c>
      <c r="B24" s="86" t="s">
        <v>98</v>
      </c>
      <c r="C24" s="112" t="e">
        <f ca="1">_xludf.ifna(VLOOKUP(B24,'Rolldown Country Targets SALES'!$B$4:$X$53,25, FALSE ), "")</f>
        <v>#NAME?</v>
      </c>
      <c r="D24" s="112" t="e">
        <f ca="1">_xludf.ifna(VLOOKUP(B24,'FY24 budget'!$A$4:$H$68,7, FALSE ), "")</f>
        <v>#NAME?</v>
      </c>
      <c r="E24" s="113" t="e">
        <f t="shared" ca="1" si="0"/>
        <v>#NAME?</v>
      </c>
      <c r="F24" s="114">
        <f>IFERROR(VLOOKUP($B24, 'EG.3.2-25 Adaptation Hectares'!$C$3:$H$38, 4,0), "")</f>
        <v>3864.45</v>
      </c>
      <c r="G24" s="114">
        <f>IFERROR(VLOOKUP($B24, 'EG.3.2-25 Adaptation Hectares'!$C$3:$H$38, 5,0), "")</f>
        <v>5656.16</v>
      </c>
      <c r="H24" s="114">
        <f>IFERROR(VLOOKUP($B24, 'EG.3.2-25 Adaptation Hectares'!$C$3:$H$38, 6,0), "")</f>
        <v>5869.86</v>
      </c>
      <c r="I24" s="115">
        <f t="shared" si="1"/>
        <v>3.1196330537523651E-3</v>
      </c>
      <c r="J24" s="115">
        <f t="shared" si="2"/>
        <v>2.8486990546797153E-3</v>
      </c>
      <c r="K24" s="115">
        <f t="shared" si="3"/>
        <v>3.0968022538294102E-3</v>
      </c>
      <c r="L24" s="114">
        <f>IFERROR(VLOOKUP($B24, 'Hectares of Cultivated Land-USD'!$C$2:$O$112, 11, 0), "")</f>
        <v>12771.03</v>
      </c>
      <c r="M24" s="114">
        <f>IFERROR(VLOOKUP($B24, 'Hectares of Cultivated Land-USD'!$C$2:$O$112, 12, 0), "")</f>
        <v>19669.740000000002</v>
      </c>
      <c r="N24" s="114">
        <f>IFERROR(VLOOKUP($B24, 'Hectares of Cultivated Land-USD'!$C$2:$O$112, 13, 0), "")</f>
        <v>23046.21</v>
      </c>
      <c r="O24" s="115">
        <f t="shared" si="4"/>
        <v>4.4662738364642596E-3</v>
      </c>
      <c r="P24" s="115">
        <f t="shared" si="5"/>
        <v>3.8986155335755382E-3</v>
      </c>
      <c r="Q24" s="115">
        <f t="shared" si="6"/>
        <v>4.3970603574506953E-3</v>
      </c>
      <c r="R24" s="115">
        <f t="shared" si="7"/>
        <v>4.2208170782461404E-3</v>
      </c>
      <c r="S24" s="115">
        <f t="shared" si="8"/>
        <v>4.1302360583687194E-3</v>
      </c>
      <c r="T24" s="116" t="e">
        <f ca="1">_xludf.ifna(VLOOKUP($B24,'FY24 budget'!$A$4:$G$68,4,0), 0)</f>
        <v>#NAME?</v>
      </c>
      <c r="U24" s="116" t="e">
        <f ca="1">_xludf.ifna(VLOOKUP($B24,'FY24 budget'!$A$4:$G$68,5,0), 0)</f>
        <v>#NAME?</v>
      </c>
      <c r="V24" s="115" t="e">
        <f t="shared" ca="1" si="9"/>
        <v>#NAME?</v>
      </c>
      <c r="W24" s="117" t="str">
        <f t="shared" ca="1" si="10"/>
        <v>Not Included</v>
      </c>
      <c r="X24" s="114" t="str">
        <f t="shared" ca="1" si="11"/>
        <v>Not Included</v>
      </c>
      <c r="Y24" s="114">
        <f>IFERROR(VLOOKUP(B24, 'Hectares Details'!$A$2:$V$65, 17, 0), "")</f>
        <v>3.661900306125399E-3</v>
      </c>
      <c r="Z24" s="114">
        <f>VLOOKUP(B24, 'Hectares of Cultivated Land-USD'!$C$3:$P$113, 14, 0)</f>
        <v>21357.974999999999</v>
      </c>
    </row>
    <row r="25" spans="1:26" ht="14">
      <c r="A25" s="86" t="s">
        <v>348</v>
      </c>
      <c r="B25" s="86" t="s">
        <v>102</v>
      </c>
      <c r="C25" s="112" t="e">
        <f ca="1">_xludf.ifna(VLOOKUP(B25,'Rolldown Country Targets SALES'!$B$4:$X$53,25, FALSE ), "")</f>
        <v>#NAME?</v>
      </c>
      <c r="D25" s="112" t="e">
        <f ca="1">_xludf.ifna(VLOOKUP(B25,'FY24 budget'!$A$4:$H$68,7, FALSE ), "")</f>
        <v>#NAME?</v>
      </c>
      <c r="E25" s="113" t="e">
        <f t="shared" ca="1" si="0"/>
        <v>#NAME?</v>
      </c>
      <c r="F25" s="114">
        <f>IFERROR(VLOOKUP($B25, 'EG.3.2-25 Adaptation Hectares'!$C$3:$H$38, 4,0), "")</f>
        <v>0</v>
      </c>
      <c r="G25" s="114">
        <f>IFERROR(VLOOKUP($B25, 'EG.3.2-25 Adaptation Hectares'!$C$3:$H$38, 5,0), "")</f>
        <v>0</v>
      </c>
      <c r="H25" s="114">
        <f>IFERROR(VLOOKUP($B25, 'EG.3.2-25 Adaptation Hectares'!$C$3:$H$38, 6,0), "")</f>
        <v>6372.65</v>
      </c>
      <c r="I25" s="115">
        <f t="shared" si="1"/>
        <v>0</v>
      </c>
      <c r="J25" s="115">
        <f t="shared" si="2"/>
        <v>0</v>
      </c>
      <c r="K25" s="115">
        <f t="shared" si="3"/>
        <v>3.3620626186767642E-3</v>
      </c>
      <c r="L25" s="114">
        <f>IFERROR(VLOOKUP($B25, 'Hectares of Cultivated Land-USD'!$C$2:$O$112, 11, 0), "")</f>
        <v>20617.009999999998</v>
      </c>
      <c r="M25" s="114">
        <f>IFERROR(VLOOKUP($B25, 'Hectares of Cultivated Land-USD'!$C$2:$O$112, 12, 0), "")</f>
        <v>27333.29</v>
      </c>
      <c r="N25" s="114">
        <f>IFERROR(VLOOKUP($B25, 'Hectares of Cultivated Land-USD'!$C$2:$O$112, 13, 0), "")</f>
        <v>19756.03</v>
      </c>
      <c r="O25" s="115">
        <f t="shared" si="4"/>
        <v>7.2101633422771687E-3</v>
      </c>
      <c r="P25" s="115">
        <f t="shared" si="5"/>
        <v>5.4175596107383685E-3</v>
      </c>
      <c r="Q25" s="115">
        <f t="shared" si="6"/>
        <v>3.7693163575966142E-3</v>
      </c>
      <c r="R25" s="115">
        <f t="shared" si="7"/>
        <v>5.1503259678102684E-3</v>
      </c>
      <c r="S25" s="115">
        <f t="shared" si="8"/>
        <v>5.0397971838765021E-3</v>
      </c>
      <c r="T25" s="116" t="e">
        <f ca="1">_xludf.ifna(VLOOKUP($B25,'FY24 budget'!$A$4:$G$68,4,0), 0)</f>
        <v>#NAME?</v>
      </c>
      <c r="U25" s="116" t="e">
        <f ca="1">_xludf.ifna(VLOOKUP($B25,'FY24 budget'!$A$4:$G$68,5,0), 0)</f>
        <v>#NAME?</v>
      </c>
      <c r="V25" s="115" t="e">
        <f t="shared" ca="1" si="9"/>
        <v>#NAME?</v>
      </c>
      <c r="W25" s="117" t="str">
        <f t="shared" ca="1" si="10"/>
        <v>Not Included</v>
      </c>
      <c r="X25" s="114" t="str">
        <f t="shared" ca="1" si="11"/>
        <v>Not Included</v>
      </c>
      <c r="Y25" s="114">
        <f>IFERROR(VLOOKUP(B25, 'Hectares Details'!$A$2:$V$65, 17, 0), "")</f>
        <v>4.0368151784810329E-3</v>
      </c>
      <c r="Z25" s="114">
        <f>VLOOKUP(B25, 'Hectares of Cultivated Land-USD'!$C$3:$P$113, 14, 0)</f>
        <v>23544.66</v>
      </c>
    </row>
    <row r="26" spans="1:26" ht="14">
      <c r="A26" s="86" t="s">
        <v>348</v>
      </c>
      <c r="B26" s="86" t="s">
        <v>108</v>
      </c>
      <c r="C26" s="112" t="e">
        <f ca="1">_xludf.ifna(VLOOKUP(B26,'Rolldown Country Targets SALES'!$B$4:$X$53,25, FALSE ), "")</f>
        <v>#NAME?</v>
      </c>
      <c r="D26" s="112" t="e">
        <f ca="1">_xludf.ifna(VLOOKUP(B26,'FY24 budget'!$A$4:$H$68,7, FALSE ), "")</f>
        <v>#NAME?</v>
      </c>
      <c r="E26" s="113" t="e">
        <f t="shared" ca="1" si="0"/>
        <v>#NAME?</v>
      </c>
      <c r="F26" s="114" t="str">
        <f>IFERROR(VLOOKUP($B26, 'EG.3.2-25 Adaptation Hectares'!$C$3:$H$38, 4,0), "")</f>
        <v/>
      </c>
      <c r="G26" s="114" t="str">
        <f>IFERROR(VLOOKUP($B26, 'EG.3.2-25 Adaptation Hectares'!$C$3:$H$38, 5,0), "")</f>
        <v/>
      </c>
      <c r="H26" s="114" t="str">
        <f>IFERROR(VLOOKUP($B26, 'EG.3.2-25 Adaptation Hectares'!$C$3:$H$38, 6,0), "")</f>
        <v/>
      </c>
      <c r="I26" s="115" t="e">
        <f t="shared" si="1"/>
        <v>#VALUE!</v>
      </c>
      <c r="J26" s="115" t="e">
        <f t="shared" si="2"/>
        <v>#VALUE!</v>
      </c>
      <c r="K26" s="115" t="e">
        <f t="shared" si="3"/>
        <v>#VALUE!</v>
      </c>
      <c r="L26" s="114">
        <f>IFERROR(VLOOKUP($B26, 'Hectares of Cultivated Land-USD'!$C$2:$O$112, 11, 0), "")</f>
        <v>0</v>
      </c>
      <c r="M26" s="114">
        <f>IFERROR(VLOOKUP($B26, 'Hectares of Cultivated Land-USD'!$C$2:$O$112, 12, 0), "")</f>
        <v>1296</v>
      </c>
      <c r="N26" s="114">
        <f>IFERROR(VLOOKUP($B26, 'Hectares of Cultivated Land-USD'!$C$2:$O$112, 13, 0), "")</f>
        <v>135275.6</v>
      </c>
      <c r="O26" s="115">
        <f t="shared" si="4"/>
        <v>0</v>
      </c>
      <c r="P26" s="115">
        <f t="shared" si="5"/>
        <v>2.5687201414527583E-4</v>
      </c>
      <c r="Q26" s="115">
        <f t="shared" si="6"/>
        <v>2.5809665801463988E-2</v>
      </c>
      <c r="R26" s="115">
        <f t="shared" si="7"/>
        <v>1.0388810882902631E-2</v>
      </c>
      <c r="S26" s="115">
        <f t="shared" si="8"/>
        <v>1.0165861376292409E-2</v>
      </c>
      <c r="T26" s="116" t="e">
        <f ca="1">_xludf.ifna(VLOOKUP($B26,'FY24 budget'!$A$4:$G$68,4,0), 0)</f>
        <v>#NAME?</v>
      </c>
      <c r="U26" s="116" t="e">
        <f ca="1">_xludf.ifna(VLOOKUP($B26,'FY24 budget'!$A$4:$G$68,5,0), 0)</f>
        <v>#NAME?</v>
      </c>
      <c r="V26" s="115" t="e">
        <f t="shared" ca="1" si="9"/>
        <v>#NAME?</v>
      </c>
      <c r="W26" s="117" t="str">
        <f t="shared" ca="1" si="10"/>
        <v>Not Included</v>
      </c>
      <c r="X26" s="114" t="str">
        <f t="shared" ca="1" si="11"/>
        <v>Not Included</v>
      </c>
      <c r="Y26" s="114">
        <f>IFERROR(VLOOKUP(B26, 'Hectares Details'!$A$2:$V$65, 17, 0), "")</f>
        <v>1.1707841774513632E-2</v>
      </c>
      <c r="Z26" s="114">
        <f>VLOOKUP(B26, 'Hectares of Cultivated Land-USD'!$C$3:$P$113, 14, 0)</f>
        <v>68285.8</v>
      </c>
    </row>
    <row r="27" spans="1:26" ht="14">
      <c r="A27" s="86" t="s">
        <v>348</v>
      </c>
      <c r="B27" s="86" t="s">
        <v>121</v>
      </c>
      <c r="C27" s="112" t="e">
        <f ca="1">_xludf.ifna(VLOOKUP(B27,'Rolldown Country Targets SALES'!$B$4:$X$53,25, FALSE ), "")</f>
        <v>#NAME?</v>
      </c>
      <c r="D27" s="112" t="e">
        <f ca="1">_xludf.ifna(VLOOKUP(B27,'FY24 budget'!$A$4:$H$68,7, FALSE ), "")</f>
        <v>#NAME?</v>
      </c>
      <c r="E27" s="113" t="e">
        <f t="shared" ca="1" si="0"/>
        <v>#NAME?</v>
      </c>
      <c r="F27" s="114">
        <f>IFERROR(VLOOKUP($B27, 'EG.3.2-25 Adaptation Hectares'!$C$3:$H$38, 4,0), "")</f>
        <v>44306.27</v>
      </c>
      <c r="G27" s="114">
        <f>IFERROR(VLOOKUP($B27, 'EG.3.2-25 Adaptation Hectares'!$C$3:$H$38, 5,0), "")</f>
        <v>2025.26</v>
      </c>
      <c r="H27" s="114">
        <f>IFERROR(VLOOKUP($B27, 'EG.3.2-25 Adaptation Hectares'!$C$3:$H$38, 6,0), "")</f>
        <v>30831.73</v>
      </c>
      <c r="I27" s="115">
        <f t="shared" si="1"/>
        <v>3.5766876109272157E-2</v>
      </c>
      <c r="J27" s="115">
        <f t="shared" si="2"/>
        <v>1.0200129146772086E-3</v>
      </c>
      <c r="K27" s="115">
        <f t="shared" si="3"/>
        <v>1.6266107020177629E-2</v>
      </c>
      <c r="L27" s="114">
        <f>IFERROR(VLOOKUP($B27, 'Hectares of Cultivated Land-USD'!$C$2:$O$112, 11, 0), "")</f>
        <v>111423</v>
      </c>
      <c r="M27" s="114">
        <f>IFERROR(VLOOKUP($B27, 'Hectares of Cultivated Land-USD'!$C$2:$O$112, 12, 0), "")</f>
        <v>7761.36</v>
      </c>
      <c r="N27" s="114">
        <f>IFERROR(VLOOKUP($B27, 'Hectares of Cultivated Land-USD'!$C$2:$O$112, 13, 0), "")</f>
        <v>68284.639999999999</v>
      </c>
      <c r="O27" s="115">
        <f t="shared" si="4"/>
        <v>3.8966757550515277E-2</v>
      </c>
      <c r="P27" s="115">
        <f t="shared" si="5"/>
        <v>1.5383303824896433E-3</v>
      </c>
      <c r="Q27" s="115">
        <f t="shared" si="6"/>
        <v>1.302824557993666E-2</v>
      </c>
      <c r="R27" s="115">
        <f t="shared" si="7"/>
        <v>1.4260505020127708E-2</v>
      </c>
      <c r="S27" s="115">
        <f t="shared" si="8"/>
        <v>1.3954466860988387E-2</v>
      </c>
      <c r="T27" s="116" t="e">
        <f ca="1">_xludf.ifna(VLOOKUP($B27,'FY24 budget'!$A$4:$G$68,4,0), 0)</f>
        <v>#NAME?</v>
      </c>
      <c r="U27" s="116" t="e">
        <f ca="1">_xludf.ifna(VLOOKUP($B27,'FY24 budget'!$A$4:$G$68,5,0), 0)</f>
        <v>#NAME?</v>
      </c>
      <c r="V27" s="115" t="e">
        <f t="shared" ca="1" si="9"/>
        <v>#NAME?</v>
      </c>
      <c r="W27" s="117" t="str">
        <f t="shared" ca="1" si="10"/>
        <v>Not Included</v>
      </c>
      <c r="X27" s="114" t="str">
        <f t="shared" ca="1" si="11"/>
        <v>Not Included</v>
      </c>
      <c r="Y27" s="114">
        <f>IFERROR(VLOOKUP(B27, 'Hectares Details'!$A$2:$V$65, 17, 0), "")</f>
        <v>6.5191777469449262E-3</v>
      </c>
      <c r="Z27" s="114">
        <f>VLOOKUP(B27, 'Hectares of Cultivated Land-USD'!$C$3:$P$113, 14, 0)</f>
        <v>38023</v>
      </c>
    </row>
    <row r="28" spans="1:26" ht="14">
      <c r="A28" s="86" t="s">
        <v>348</v>
      </c>
      <c r="B28" s="86" t="s">
        <v>110</v>
      </c>
      <c r="C28" s="112" t="e">
        <f ca="1">_xludf.ifna(VLOOKUP(B28,'Rolldown Country Targets SALES'!$B$4:$X$53,25, FALSE ), "")</f>
        <v>#NAME?</v>
      </c>
      <c r="D28" s="112" t="e">
        <f ca="1">_xludf.ifna(VLOOKUP(B28,'FY24 budget'!$A$4:$H$68,7, FALSE ), "")</f>
        <v>#NAME?</v>
      </c>
      <c r="E28" s="113" t="e">
        <f t="shared" ca="1" si="0"/>
        <v>#NAME?</v>
      </c>
      <c r="F28" s="114">
        <f>IFERROR(VLOOKUP($B28, 'EG.3.2-25 Adaptation Hectares'!$C$3:$H$38, 4,0), "")</f>
        <v>0</v>
      </c>
      <c r="G28" s="114">
        <f>IFERROR(VLOOKUP($B28, 'EG.3.2-25 Adaptation Hectares'!$C$3:$H$38, 5,0), "")</f>
        <v>0</v>
      </c>
      <c r="H28" s="114">
        <f>IFERROR(VLOOKUP($B28, 'EG.3.2-25 Adaptation Hectares'!$C$3:$H$38, 6,0), "")</f>
        <v>2337.37</v>
      </c>
      <c r="I28" s="115">
        <f t="shared" si="1"/>
        <v>0</v>
      </c>
      <c r="J28" s="115">
        <f t="shared" si="2"/>
        <v>0</v>
      </c>
      <c r="K28" s="115">
        <f t="shared" si="3"/>
        <v>1.2331423039106978E-3</v>
      </c>
      <c r="L28" s="114">
        <f>IFERROR(VLOOKUP($B28, 'Hectares of Cultivated Land-USD'!$C$2:$O$112, 11, 0), "")</f>
        <v>2.1</v>
      </c>
      <c r="M28" s="114">
        <f>IFERROR(VLOOKUP($B28, 'Hectares of Cultivated Land-USD'!$C$2:$O$112, 12, 0), "")</f>
        <v>13249.95</v>
      </c>
      <c r="N28" s="114">
        <f>IFERROR(VLOOKUP($B28, 'Hectares of Cultivated Land-USD'!$C$2:$O$112, 13, 0), "")</f>
        <v>32024.01</v>
      </c>
      <c r="O28" s="115">
        <f t="shared" si="4"/>
        <v>7.3441022819419771E-7</v>
      </c>
      <c r="P28" s="115">
        <f t="shared" si="5"/>
        <v>2.6261893085063252E-3</v>
      </c>
      <c r="Q28" s="115">
        <f t="shared" si="6"/>
        <v>6.1099636277550471E-3</v>
      </c>
      <c r="R28" s="115">
        <f t="shared" si="7"/>
        <v>3.4440866539086636E-3</v>
      </c>
      <c r="S28" s="115">
        <f t="shared" si="8"/>
        <v>3.3701746895013142E-3</v>
      </c>
      <c r="T28" s="116" t="e">
        <f ca="1">_xludf.ifna(VLOOKUP($B28,'FY24 budget'!$A$4:$G$68,4,0), 0)</f>
        <v>#NAME?</v>
      </c>
      <c r="U28" s="116" t="e">
        <f ca="1">_xludf.ifna(VLOOKUP($B28,'FY24 budget'!$A$4:$G$68,5,0), 0)</f>
        <v>#NAME?</v>
      </c>
      <c r="V28" s="115" t="e">
        <f t="shared" ca="1" si="9"/>
        <v>#NAME?</v>
      </c>
      <c r="W28" s="117" t="str">
        <f t="shared" ca="1" si="10"/>
        <v>Not Included</v>
      </c>
      <c r="X28" s="114" t="str">
        <f t="shared" ca="1" si="11"/>
        <v>Not Included</v>
      </c>
      <c r="Y28" s="114">
        <f>IFERROR(VLOOKUP(B28, 'Hectares Details'!$A$2:$V$65, 17, 0), "")</f>
        <v>3.8811902341750349E-3</v>
      </c>
      <c r="Z28" s="114">
        <f>VLOOKUP(B28, 'Hectares of Cultivated Land-USD'!$C$3:$P$113, 14, 0)</f>
        <v>22636.98</v>
      </c>
    </row>
    <row r="29" spans="1:26" ht="14">
      <c r="A29" s="86" t="s">
        <v>348</v>
      </c>
      <c r="B29" s="86" t="s">
        <v>114</v>
      </c>
      <c r="C29" s="112" t="e">
        <f ca="1">_xludf.ifna(VLOOKUP(B29,'Rolldown Country Targets SALES'!$B$4:$X$53,25, FALSE ), "")</f>
        <v>#NAME?</v>
      </c>
      <c r="D29" s="112" t="e">
        <f ca="1">_xludf.ifna(VLOOKUP(B29,'FY24 budget'!$A$4:$H$68,7, FALSE ), "")</f>
        <v>#NAME?</v>
      </c>
      <c r="E29" s="113" t="e">
        <f t="shared" ca="1" si="0"/>
        <v>#NAME?</v>
      </c>
      <c r="F29" s="114">
        <f>IFERROR(VLOOKUP($B29, 'EG.3.2-25 Adaptation Hectares'!$C$3:$H$38, 4,0), "")</f>
        <v>0</v>
      </c>
      <c r="G29" s="114">
        <f>IFERROR(VLOOKUP($B29, 'EG.3.2-25 Adaptation Hectares'!$C$3:$H$38, 5,0), "")</f>
        <v>0</v>
      </c>
      <c r="H29" s="114">
        <f>IFERROR(VLOOKUP($B29, 'EG.3.2-25 Adaptation Hectares'!$C$3:$H$38, 6,0), "")</f>
        <v>363</v>
      </c>
      <c r="I29" s="115">
        <f t="shared" si="1"/>
        <v>0</v>
      </c>
      <c r="J29" s="115">
        <f t="shared" si="2"/>
        <v>0</v>
      </c>
      <c r="K29" s="115">
        <f t="shared" si="3"/>
        <v>1.9151039686467411E-4</v>
      </c>
      <c r="L29" s="114">
        <f>IFERROR(VLOOKUP($B29, 'Hectares of Cultivated Land-USD'!$C$2:$O$112, 11, 0), "")</f>
        <v>128</v>
      </c>
      <c r="M29" s="114">
        <f>IFERROR(VLOOKUP($B29, 'Hectares of Cultivated Land-USD'!$C$2:$O$112, 12, 0), "")</f>
        <v>28853.32</v>
      </c>
      <c r="N29" s="114">
        <f>IFERROR(VLOOKUP($B29, 'Hectares of Cultivated Land-USD'!$C$2:$O$112, 13, 0), "")</f>
        <v>14502</v>
      </c>
      <c r="O29" s="115">
        <f t="shared" si="4"/>
        <v>4.4764052004217766E-5</v>
      </c>
      <c r="P29" s="115">
        <f t="shared" si="5"/>
        <v>5.7188352030695753E-3</v>
      </c>
      <c r="Q29" s="115">
        <f t="shared" si="6"/>
        <v>2.7668831145663425E-3</v>
      </c>
      <c r="R29" s="115">
        <f t="shared" si="7"/>
        <v>3.3077154257600966E-3</v>
      </c>
      <c r="S29" s="115">
        <f t="shared" si="8"/>
        <v>3.2367300617475612E-3</v>
      </c>
      <c r="T29" s="116" t="e">
        <f ca="1">_xludf.ifna(VLOOKUP($B29,'FY24 budget'!$A$4:$G$68,4,0), 0)</f>
        <v>#NAME?</v>
      </c>
      <c r="U29" s="116" t="e">
        <f ca="1">_xludf.ifna(VLOOKUP($B29,'FY24 budget'!$A$4:$G$68,5,0), 0)</f>
        <v>#NAME?</v>
      </c>
      <c r="V29" s="115" t="e">
        <f t="shared" ca="1" si="9"/>
        <v>#NAME?</v>
      </c>
      <c r="W29" s="117" t="str">
        <f t="shared" ca="1" si="10"/>
        <v>Not Included</v>
      </c>
      <c r="X29" s="114" t="str">
        <f t="shared" ca="1" si="11"/>
        <v>Not Included</v>
      </c>
      <c r="Y29" s="114">
        <f>IFERROR(VLOOKUP(B29, 'Hectares Details'!$A$2:$V$65, 17, 0), "")</f>
        <v>3.7167114293411396E-3</v>
      </c>
      <c r="Z29" s="114">
        <f>VLOOKUP(B29, 'Hectares of Cultivated Land-USD'!$C$3:$P$113, 14, 0)</f>
        <v>21677.66</v>
      </c>
    </row>
    <row r="30" spans="1:26" ht="14">
      <c r="A30" s="86" t="s">
        <v>348</v>
      </c>
      <c r="B30" s="86" t="s">
        <v>116</v>
      </c>
      <c r="C30" s="112" t="e">
        <f ca="1">_xludf.ifna(VLOOKUP(B30,'Rolldown Country Targets SALES'!$B$4:$X$53,25, FALSE ), "")</f>
        <v>#NAME?</v>
      </c>
      <c r="D30" s="112" t="e">
        <f ca="1">_xludf.ifna(VLOOKUP(B30,'FY24 budget'!$A$4:$H$68,7, FALSE ), "")</f>
        <v>#NAME?</v>
      </c>
      <c r="E30" s="113" t="e">
        <f t="shared" ca="1" si="0"/>
        <v>#NAME?</v>
      </c>
      <c r="F30" s="114" t="str">
        <f>IFERROR(VLOOKUP($B30, 'EG.3.2-25 Adaptation Hectares'!$C$3:$H$38, 4,0), "")</f>
        <v/>
      </c>
      <c r="G30" s="114" t="str">
        <f>IFERROR(VLOOKUP($B30, 'EG.3.2-25 Adaptation Hectares'!$C$3:$H$38, 5,0), "")</f>
        <v/>
      </c>
      <c r="H30" s="114" t="str">
        <f>IFERROR(VLOOKUP($B30, 'EG.3.2-25 Adaptation Hectares'!$C$3:$H$38, 6,0), "")</f>
        <v/>
      </c>
      <c r="I30" s="115" t="e">
        <f t="shared" si="1"/>
        <v>#VALUE!</v>
      </c>
      <c r="J30" s="115" t="e">
        <f t="shared" si="2"/>
        <v>#VALUE!</v>
      </c>
      <c r="K30" s="115" t="e">
        <f t="shared" si="3"/>
        <v>#VALUE!</v>
      </c>
      <c r="L30" s="114">
        <f>IFERROR(VLOOKUP($B30, 'Hectares of Cultivated Land-USD'!$C$2:$O$112, 11, 0), "")</f>
        <v>4704</v>
      </c>
      <c r="M30" s="114">
        <f>IFERROR(VLOOKUP($B30, 'Hectares of Cultivated Land-USD'!$C$2:$O$112, 12, 0), "")</f>
        <v>7405</v>
      </c>
      <c r="N30" s="114">
        <f>IFERROR(VLOOKUP($B30, 'Hectares of Cultivated Land-USD'!$C$2:$O$112, 13, 0), "")</f>
        <v>3239</v>
      </c>
      <c r="O30" s="115">
        <f t="shared" si="4"/>
        <v>1.6450789111550027E-3</v>
      </c>
      <c r="P30" s="115">
        <f t="shared" si="5"/>
        <v>1.4676985067482772E-3</v>
      </c>
      <c r="Q30" s="115">
        <f t="shared" si="6"/>
        <v>6.1797920342576088E-4</v>
      </c>
      <c r="R30" s="115">
        <f t="shared" si="7"/>
        <v>1.1675009257472971E-3</v>
      </c>
      <c r="S30" s="115">
        <f t="shared" si="8"/>
        <v>1.1424457237327226E-3</v>
      </c>
      <c r="T30" s="116" t="e">
        <f ca="1">_xludf.ifna(VLOOKUP($B30,'FY24 budget'!$A$4:$G$68,4,0), 0)</f>
        <v>#NAME?</v>
      </c>
      <c r="U30" s="116" t="e">
        <f ca="1">_xludf.ifna(VLOOKUP($B30,'FY24 budget'!$A$4:$G$68,5,0), 0)</f>
        <v>#NAME?</v>
      </c>
      <c r="V30" s="115" t="e">
        <f t="shared" ca="1" si="9"/>
        <v>#NAME?</v>
      </c>
      <c r="W30" s="117" t="str">
        <f t="shared" ca="1" si="10"/>
        <v>Not Included</v>
      </c>
      <c r="X30" s="114" t="str">
        <f t="shared" ca="1" si="11"/>
        <v>Not Included</v>
      </c>
      <c r="Y30" s="114">
        <f>IFERROR(VLOOKUP(B30, 'Hectares Details'!$A$2:$V$65, 17, 0), "")</f>
        <v>9.1247571126005036E-4</v>
      </c>
      <c r="Z30" s="114">
        <f>VLOOKUP(B30, 'Hectares of Cultivated Land-USD'!$C$3:$P$113, 14, 0)</f>
        <v>5322</v>
      </c>
    </row>
    <row r="31" spans="1:26" ht="14">
      <c r="A31" s="86" t="s">
        <v>348</v>
      </c>
      <c r="B31" s="86" t="s">
        <v>119</v>
      </c>
      <c r="C31" s="112" t="e">
        <f ca="1">_xludf.ifna(VLOOKUP(B31,'Rolldown Country Targets SALES'!$B$4:$X$53,25, FALSE ), "")</f>
        <v>#NAME?</v>
      </c>
      <c r="D31" s="112" t="e">
        <f ca="1">_xludf.ifna(VLOOKUP(B31,'FY24 budget'!$A$4:$H$68,7, FALSE ), "")</f>
        <v>#NAME?</v>
      </c>
      <c r="E31" s="113" t="e">
        <f t="shared" ca="1" si="0"/>
        <v>#NAME?</v>
      </c>
      <c r="F31" s="114">
        <f>IFERROR(VLOOKUP($B31, 'EG.3.2-25 Adaptation Hectares'!$C$3:$H$38, 4,0), "")</f>
        <v>1292.28</v>
      </c>
      <c r="G31" s="114">
        <f>IFERROR(VLOOKUP($B31, 'EG.3.2-25 Adaptation Hectares'!$C$3:$H$38, 5,0), "")</f>
        <v>0</v>
      </c>
      <c r="H31" s="114">
        <f>IFERROR(VLOOKUP($B31, 'EG.3.2-25 Adaptation Hectares'!$C$3:$H$38, 6,0), "")</f>
        <v>0</v>
      </c>
      <c r="I31" s="115">
        <f t="shared" si="1"/>
        <v>1.0432116867091323E-3</v>
      </c>
      <c r="J31" s="115">
        <f t="shared" si="2"/>
        <v>0</v>
      </c>
      <c r="K31" s="115">
        <f t="shared" si="3"/>
        <v>0</v>
      </c>
      <c r="L31" s="114">
        <f>IFERROR(VLOOKUP($B31, 'Hectares of Cultivated Land-USD'!$C$2:$O$112, 11, 0), "")</f>
        <v>1991.86</v>
      </c>
      <c r="M31" s="114">
        <f>IFERROR(VLOOKUP($B31, 'Hectares of Cultivated Land-USD'!$C$2:$O$112, 12, 0), "")</f>
        <v>831.66</v>
      </c>
      <c r="N31" s="114">
        <f>IFERROR(VLOOKUP($B31, 'Hectares of Cultivated Land-USD'!$C$2:$O$112, 13, 0), "")</f>
        <v>119</v>
      </c>
      <c r="O31" s="115">
        <f t="shared" si="4"/>
        <v>6.965915986337593E-4</v>
      </c>
      <c r="P31" s="115">
        <f t="shared" si="5"/>
        <v>1.6483810129942907E-4</v>
      </c>
      <c r="Q31" s="115">
        <f t="shared" si="6"/>
        <v>2.2704391851702851E-5</v>
      </c>
      <c r="R31" s="115">
        <f t="shared" si="7"/>
        <v>2.2383338702306079E-4</v>
      </c>
      <c r="S31" s="115">
        <f t="shared" si="8"/>
        <v>2.1902980134206481E-4</v>
      </c>
      <c r="T31" s="116" t="e">
        <f ca="1">_xludf.ifna(VLOOKUP($B31,'FY24 budget'!$A$4:$G$68,4,0), 0)</f>
        <v>#NAME?</v>
      </c>
      <c r="U31" s="116" t="e">
        <f ca="1">_xludf.ifna(VLOOKUP($B31,'FY24 budget'!$A$4:$G$68,5,0), 0)</f>
        <v>#NAME?</v>
      </c>
      <c r="V31" s="115" t="e">
        <f t="shared" ca="1" si="9"/>
        <v>#NAME?</v>
      </c>
      <c r="W31" s="117" t="str">
        <f t="shared" ca="1" si="10"/>
        <v>Not Included</v>
      </c>
      <c r="X31" s="114" t="str">
        <f t="shared" ca="1" si="11"/>
        <v>Not Included</v>
      </c>
      <c r="Y31" s="114">
        <f>IFERROR(VLOOKUP(B31, 'Hectares Details'!$A$2:$V$65, 17, 0), "")</f>
        <v>8.1497008612033025E-5</v>
      </c>
      <c r="Z31" s="114">
        <f>VLOOKUP(B31, 'Hectares of Cultivated Land-USD'!$C$3:$P$113, 14, 0)</f>
        <v>475.33</v>
      </c>
    </row>
    <row r="32" spans="1:26" ht="14">
      <c r="A32" s="86" t="s">
        <v>348</v>
      </c>
      <c r="B32" s="86" t="s">
        <v>122</v>
      </c>
      <c r="C32" s="112" t="e">
        <f ca="1">_xludf.ifna(VLOOKUP(B32,'Rolldown Country Targets SALES'!$B$4:$X$53,25, FALSE ), "")</f>
        <v>#NAME?</v>
      </c>
      <c r="D32" s="112" t="e">
        <f ca="1">_xludf.ifna(VLOOKUP(B32,'FY24 budget'!$A$4:$H$68,7, FALSE ), "")</f>
        <v>#NAME?</v>
      </c>
      <c r="E32" s="113" t="e">
        <f t="shared" ca="1" si="0"/>
        <v>#NAME?</v>
      </c>
      <c r="F32" s="114">
        <f>IFERROR(VLOOKUP($B32, 'EG.3.2-25 Adaptation Hectares'!$C$3:$H$38, 4,0), "")</f>
        <v>0</v>
      </c>
      <c r="G32" s="114">
        <f>IFERROR(VLOOKUP($B32, 'EG.3.2-25 Adaptation Hectares'!$C$3:$H$38, 5,0), "")</f>
        <v>0</v>
      </c>
      <c r="H32" s="114">
        <f>IFERROR(VLOOKUP($B32, 'EG.3.2-25 Adaptation Hectares'!$C$3:$H$38, 6,0), "")</f>
        <v>0</v>
      </c>
      <c r="I32" s="115">
        <f t="shared" si="1"/>
        <v>0</v>
      </c>
      <c r="J32" s="115">
        <f t="shared" si="2"/>
        <v>0</v>
      </c>
      <c r="K32" s="115">
        <f t="shared" si="3"/>
        <v>0</v>
      </c>
      <c r="L32" s="114">
        <f>IFERROR(VLOOKUP($B32, 'Hectares of Cultivated Land-USD'!$C$2:$O$112, 11, 0), "")</f>
        <v>0</v>
      </c>
      <c r="M32" s="114">
        <f>IFERROR(VLOOKUP($B32, 'Hectares of Cultivated Land-USD'!$C$2:$O$112, 12, 0), "")</f>
        <v>0</v>
      </c>
      <c r="N32" s="114">
        <f>IFERROR(VLOOKUP($B32, 'Hectares of Cultivated Land-USD'!$C$2:$O$112, 13, 0), "")</f>
        <v>929</v>
      </c>
      <c r="O32" s="115">
        <f t="shared" si="4"/>
        <v>0</v>
      </c>
      <c r="P32" s="115">
        <f t="shared" si="5"/>
        <v>0</v>
      </c>
      <c r="Q32" s="115">
        <f t="shared" si="6"/>
        <v>1.7724689101035251E-4</v>
      </c>
      <c r="R32" s="115">
        <f t="shared" si="7"/>
        <v>7.0667732604850082E-5</v>
      </c>
      <c r="S32" s="115">
        <f t="shared" si="8"/>
        <v>6.9151164799824031E-5</v>
      </c>
      <c r="T32" s="116" t="e">
        <f ca="1">_xludf.ifna(VLOOKUP($B32,'FY24 budget'!$A$4:$G$68,4,0), 0)</f>
        <v>#NAME?</v>
      </c>
      <c r="U32" s="116" t="e">
        <f ca="1">_xludf.ifna(VLOOKUP($B32,'FY24 budget'!$A$4:$G$68,5,0), 0)</f>
        <v>#NAME?</v>
      </c>
      <c r="V32" s="115" t="e">
        <f t="shared" ca="1" si="9"/>
        <v>#NAME?</v>
      </c>
      <c r="W32" s="117" t="str">
        <f t="shared" ca="1" si="10"/>
        <v>Not Included</v>
      </c>
      <c r="X32" s="114" t="str">
        <f t="shared" ca="1" si="11"/>
        <v>Not Included</v>
      </c>
      <c r="Y32" s="114">
        <f>IFERROR(VLOOKUP(B32, 'Hectares Details'!$A$2:$V$65, 17, 0), "")</f>
        <v>7.964016683207317E-5</v>
      </c>
      <c r="Z32" s="114">
        <f>VLOOKUP(B32, 'Hectares of Cultivated Land-USD'!$C$3:$P$113, 14, 0)</f>
        <v>929</v>
      </c>
    </row>
    <row r="33" spans="1:26" ht="14">
      <c r="A33" s="86" t="s">
        <v>348</v>
      </c>
      <c r="B33" s="86" t="s">
        <v>124</v>
      </c>
      <c r="C33" s="112" t="e">
        <f ca="1">_xludf.ifna(VLOOKUP(B33,'Rolldown Country Targets SALES'!$B$4:$X$53,25, FALSE ), "")</f>
        <v>#NAME?</v>
      </c>
      <c r="D33" s="112" t="e">
        <f ca="1">_xludf.ifna(VLOOKUP(B33,'FY24 budget'!$A$4:$H$68,7, FALSE ), "")</f>
        <v>#NAME?</v>
      </c>
      <c r="E33" s="113" t="e">
        <f t="shared" ca="1" si="0"/>
        <v>#NAME?</v>
      </c>
      <c r="F33" s="114">
        <f>IFERROR(VLOOKUP($B33, 'EG.3.2-25 Adaptation Hectares'!$C$3:$H$38, 4,0), "")</f>
        <v>0</v>
      </c>
      <c r="G33" s="114">
        <f>IFERROR(VLOOKUP($B33, 'EG.3.2-25 Adaptation Hectares'!$C$3:$H$38, 5,0), "")</f>
        <v>0</v>
      </c>
      <c r="H33" s="114">
        <f>IFERROR(VLOOKUP($B33, 'EG.3.2-25 Adaptation Hectares'!$C$3:$H$38, 6,0), "")</f>
        <v>63</v>
      </c>
      <c r="I33" s="115">
        <f t="shared" si="1"/>
        <v>0</v>
      </c>
      <c r="J33" s="115">
        <f t="shared" si="2"/>
        <v>0</v>
      </c>
      <c r="K33" s="115">
        <f t="shared" si="3"/>
        <v>3.3237341604612863E-5</v>
      </c>
      <c r="L33" s="114">
        <f>IFERROR(VLOOKUP($B33, 'Hectares of Cultivated Land-USD'!$C$2:$O$112, 11, 0), "")</f>
        <v>7462</v>
      </c>
      <c r="M33" s="114">
        <f>IFERROR(VLOOKUP($B33, 'Hectares of Cultivated Land-USD'!$C$2:$O$112, 12, 0), "")</f>
        <v>9694</v>
      </c>
      <c r="N33" s="114">
        <f>IFERROR(VLOOKUP($B33, 'Hectares of Cultivated Land-USD'!$C$2:$O$112, 13, 0), "")</f>
        <v>3637</v>
      </c>
      <c r="O33" s="115">
        <f t="shared" si="4"/>
        <v>2.6096043441833825E-3</v>
      </c>
      <c r="P33" s="115">
        <f t="shared" si="5"/>
        <v>1.9213868095094935E-3</v>
      </c>
      <c r="Q33" s="115">
        <f t="shared" si="6"/>
        <v>6.9391490054322084E-4</v>
      </c>
      <c r="R33" s="115">
        <f t="shared" si="7"/>
        <v>1.5816944715313754E-3</v>
      </c>
      <c r="S33" s="115">
        <f t="shared" si="8"/>
        <v>1.5477504517575253E-3</v>
      </c>
      <c r="T33" s="116" t="e">
        <f ca="1">_xludf.ifna(VLOOKUP($B33,'FY24 budget'!$A$4:$G$68,4,0), 0)</f>
        <v>#NAME?</v>
      </c>
      <c r="U33" s="116" t="e">
        <f ca="1">_xludf.ifna(VLOOKUP($B33,'FY24 budget'!$A$4:$G$68,5,0), 0)</f>
        <v>#NAME?</v>
      </c>
      <c r="V33" s="115" t="e">
        <f t="shared" ca="1" si="9"/>
        <v>#NAME?</v>
      </c>
      <c r="W33" s="117" t="str">
        <f t="shared" ca="1" si="10"/>
        <v>Not Included</v>
      </c>
      <c r="X33" s="114" t="str">
        <f t="shared" ca="1" si="11"/>
        <v>Not Included</v>
      </c>
      <c r="Y33" s="114">
        <f>IFERROR(VLOOKUP(B33, 'Hectares Details'!$A$2:$V$65, 17, 0), "")</f>
        <v>1.1428235350251534E-3</v>
      </c>
      <c r="Z33" s="114">
        <f>VLOOKUP(B33, 'Hectares of Cultivated Land-USD'!$C$3:$P$113, 14, 0)</f>
        <v>6665.5</v>
      </c>
    </row>
    <row r="34" spans="1:26" ht="14">
      <c r="A34" s="86" t="s">
        <v>348</v>
      </c>
      <c r="B34" s="86" t="s">
        <v>125</v>
      </c>
      <c r="C34" s="112" t="e">
        <f ca="1">_xludf.ifna(VLOOKUP(B34,'Rolldown Country Targets SALES'!$B$4:$X$53,25, FALSE ), "")</f>
        <v>#NAME?</v>
      </c>
      <c r="D34" s="112" t="e">
        <f ca="1">_xludf.ifna(VLOOKUP(B34,'FY24 budget'!$A$4:$H$68,7, FALSE ), "")</f>
        <v>#NAME?</v>
      </c>
      <c r="E34" s="113" t="e">
        <f t="shared" ca="1" si="0"/>
        <v>#NAME?</v>
      </c>
      <c r="F34" s="114">
        <f>IFERROR(VLOOKUP($B34, 'EG.3.2-25 Adaptation Hectares'!$C$3:$H$38, 4,0), "")</f>
        <v>0</v>
      </c>
      <c r="G34" s="114">
        <f>IFERROR(VLOOKUP($B34, 'EG.3.2-25 Adaptation Hectares'!$C$3:$H$38, 5,0), "")</f>
        <v>0.9</v>
      </c>
      <c r="H34" s="114">
        <f>IFERROR(VLOOKUP($B34, 'EG.3.2-25 Adaptation Hectares'!$C$3:$H$38, 6,0), "")</f>
        <v>9.9</v>
      </c>
      <c r="I34" s="115">
        <f t="shared" si="1"/>
        <v>0</v>
      </c>
      <c r="J34" s="115">
        <f t="shared" si="2"/>
        <v>4.532808741640519E-7</v>
      </c>
      <c r="K34" s="115">
        <f t="shared" si="3"/>
        <v>5.2230108235820215E-6</v>
      </c>
      <c r="L34" s="114">
        <f>IFERROR(VLOOKUP($B34, 'Hectares of Cultivated Land-USD'!$C$2:$O$112, 11, 0), "")</f>
        <v>950</v>
      </c>
      <c r="M34" s="114">
        <f>IFERROR(VLOOKUP($B34, 'Hectares of Cultivated Land-USD'!$C$2:$O$112, 12, 0), "")</f>
        <v>714.9</v>
      </c>
      <c r="N34" s="114">
        <f>IFERROR(VLOOKUP($B34, 'Hectares of Cultivated Land-USD'!$C$2:$O$112, 13, 0), "")</f>
        <v>893.9</v>
      </c>
      <c r="O34" s="115">
        <f t="shared" si="4"/>
        <v>3.322331984688037E-4</v>
      </c>
      <c r="P34" s="115">
        <f t="shared" si="5"/>
        <v>1.4169583558060005E-4</v>
      </c>
      <c r="Q34" s="115">
        <f t="shared" si="6"/>
        <v>1.7055004938014437E-4</v>
      </c>
      <c r="R34" s="115">
        <f t="shared" si="7"/>
        <v>1.9464434250730938E-4</v>
      </c>
      <c r="S34" s="115">
        <f t="shared" si="8"/>
        <v>1.9046716952614612E-4</v>
      </c>
      <c r="T34" s="116" t="e">
        <f ca="1">_xludf.ifna(VLOOKUP($B34,'FY24 budget'!$A$4:$G$68,4,0), 0)</f>
        <v>#NAME?</v>
      </c>
      <c r="U34" s="116" t="e">
        <f ca="1">_xludf.ifna(VLOOKUP($B34,'FY24 budget'!$A$4:$G$68,5,0), 0)</f>
        <v>#NAME?</v>
      </c>
      <c r="V34" s="115" t="e">
        <f t="shared" ca="1" si="9"/>
        <v>#NAME?</v>
      </c>
      <c r="W34" s="117" t="str">
        <f t="shared" ca="1" si="10"/>
        <v>Not Included</v>
      </c>
      <c r="X34" s="114" t="str">
        <f t="shared" ca="1" si="11"/>
        <v>Not Included</v>
      </c>
      <c r="Y34" s="114">
        <f>IFERROR(VLOOKUP(B34, 'Hectares Details'!$A$2:$V$65, 17, 0), "")</f>
        <v>1.3791722325020379E-4</v>
      </c>
      <c r="Z34" s="114">
        <f>VLOOKUP(B34, 'Hectares of Cultivated Land-USD'!$C$3:$P$113, 14, 0)</f>
        <v>804.4</v>
      </c>
    </row>
    <row r="35" spans="1:26" ht="14">
      <c r="A35" s="86" t="s">
        <v>348</v>
      </c>
      <c r="B35" s="86" t="s">
        <v>127</v>
      </c>
      <c r="C35" s="112" t="e">
        <f ca="1">_xludf.ifna(VLOOKUP(B35,'Rolldown Country Targets SALES'!$B$4:$X$53,25, FALSE ), "")</f>
        <v>#NAME?</v>
      </c>
      <c r="D35" s="112" t="e">
        <f ca="1">_xludf.ifna(VLOOKUP(B35,'FY24 budget'!$A$4:$H$68,7, FALSE ), "")</f>
        <v>#NAME?</v>
      </c>
      <c r="E35" s="113" t="e">
        <f t="shared" ca="1" si="0"/>
        <v>#NAME?</v>
      </c>
      <c r="F35" s="114">
        <f>IFERROR(VLOOKUP($B35, 'EG.3.2-25 Adaptation Hectares'!$C$3:$H$38, 4,0), "")</f>
        <v>0</v>
      </c>
      <c r="G35" s="114">
        <f>IFERROR(VLOOKUP($B35, 'EG.3.2-25 Adaptation Hectares'!$C$3:$H$38, 5,0), "")</f>
        <v>0</v>
      </c>
      <c r="H35" s="114">
        <f>IFERROR(VLOOKUP($B35, 'EG.3.2-25 Adaptation Hectares'!$C$3:$H$38, 6,0), "")</f>
        <v>2643</v>
      </c>
      <c r="I35" s="115">
        <f t="shared" si="1"/>
        <v>0</v>
      </c>
      <c r="J35" s="115">
        <f t="shared" si="2"/>
        <v>0</v>
      </c>
      <c r="K35" s="115">
        <f t="shared" si="3"/>
        <v>1.3943856168411395E-3</v>
      </c>
      <c r="L35" s="114">
        <f>IFERROR(VLOOKUP($B35, 'Hectares of Cultivated Land-USD'!$C$2:$O$112, 11, 0), "")</f>
        <v>7558</v>
      </c>
      <c r="M35" s="114">
        <f>IFERROR(VLOOKUP($B35, 'Hectares of Cultivated Land-USD'!$C$2:$O$112, 12, 0), "")</f>
        <v>0</v>
      </c>
      <c r="N35" s="114">
        <f>IFERROR(VLOOKUP($B35, 'Hectares of Cultivated Land-USD'!$C$2:$O$112, 13, 0), "")</f>
        <v>7138</v>
      </c>
      <c r="O35" s="115">
        <f t="shared" si="4"/>
        <v>2.6431773831865459E-3</v>
      </c>
      <c r="P35" s="115">
        <f t="shared" si="5"/>
        <v>0</v>
      </c>
      <c r="Q35" s="115">
        <f t="shared" si="6"/>
        <v>1.3618819246844955E-3</v>
      </c>
      <c r="R35" s="115">
        <f t="shared" si="7"/>
        <v>1.1179041962980376E-3</v>
      </c>
      <c r="S35" s="115">
        <f t="shared" si="8"/>
        <v>1.0939133669517912E-3</v>
      </c>
      <c r="T35" s="116" t="e">
        <f ca="1">_xludf.ifna(VLOOKUP($B35,'FY24 budget'!$A$4:$G$68,4,0), 0)</f>
        <v>#NAME?</v>
      </c>
      <c r="U35" s="116" t="e">
        <f ca="1">_xludf.ifna(VLOOKUP($B35,'FY24 budget'!$A$4:$G$68,5,0), 0)</f>
        <v>#NAME?</v>
      </c>
      <c r="V35" s="115" t="e">
        <f t="shared" ca="1" si="9"/>
        <v>#NAME?</v>
      </c>
      <c r="W35" s="117" t="str">
        <f t="shared" ca="1" si="10"/>
        <v>Not Included</v>
      </c>
      <c r="X35" s="114" t="str">
        <f t="shared" ca="1" si="11"/>
        <v>Not Included</v>
      </c>
      <c r="Y35" s="114">
        <f>IFERROR(VLOOKUP(B35, 'Hectares Details'!$A$2:$V$65, 17, 0), "")</f>
        <v>6.1191766506710253E-4</v>
      </c>
      <c r="Z35" s="114">
        <f>VLOOKUP(B35, 'Hectares of Cultivated Land-USD'!$C$3:$P$113, 14, 0)</f>
        <v>7138</v>
      </c>
    </row>
    <row r="36" spans="1:26" ht="14">
      <c r="A36" s="86" t="s">
        <v>348</v>
      </c>
      <c r="B36" s="86" t="s">
        <v>129</v>
      </c>
      <c r="C36" s="112" t="e">
        <f ca="1">_xludf.ifna(VLOOKUP(B36,'Rolldown Country Targets SALES'!$B$4:$X$53,25, FALSE ), "")</f>
        <v>#NAME?</v>
      </c>
      <c r="D36" s="112" t="e">
        <f ca="1">_xludf.ifna(VLOOKUP(B36,'FY24 budget'!$A$4:$H$68,7, FALSE ), "")</f>
        <v>#NAME?</v>
      </c>
      <c r="E36" s="113" t="e">
        <f t="shared" ca="1" si="0"/>
        <v>#NAME?</v>
      </c>
      <c r="F36" s="114" t="str">
        <f>IFERROR(VLOOKUP($B36, 'EG.3.2-25 Adaptation Hectares'!$C$3:$H$38, 4,0), "")</f>
        <v/>
      </c>
      <c r="G36" s="114" t="str">
        <f>IFERROR(VLOOKUP($B36, 'EG.3.2-25 Adaptation Hectares'!$C$3:$H$38, 5,0), "")</f>
        <v/>
      </c>
      <c r="H36" s="114" t="str">
        <f>IFERROR(VLOOKUP($B36, 'EG.3.2-25 Adaptation Hectares'!$C$3:$H$38, 6,0), "")</f>
        <v/>
      </c>
      <c r="I36" s="115" t="e">
        <f t="shared" si="1"/>
        <v>#VALUE!</v>
      </c>
      <c r="J36" s="115" t="e">
        <f t="shared" si="2"/>
        <v>#VALUE!</v>
      </c>
      <c r="K36" s="115" t="e">
        <f t="shared" si="3"/>
        <v>#VALUE!</v>
      </c>
      <c r="L36" s="114">
        <f>IFERROR(VLOOKUP($B36, 'Hectares of Cultivated Land-USD'!$C$2:$O$112, 11, 0), "")</f>
        <v>0</v>
      </c>
      <c r="M36" s="114">
        <f>IFERROR(VLOOKUP($B36, 'Hectares of Cultivated Land-USD'!$C$2:$O$112, 12, 0), "")</f>
        <v>191</v>
      </c>
      <c r="N36" s="114">
        <f>IFERROR(VLOOKUP($B36, 'Hectares of Cultivated Land-USD'!$C$2:$O$112, 13, 0), "")</f>
        <v>269</v>
      </c>
      <c r="O36" s="115">
        <f t="shared" si="4"/>
        <v>0</v>
      </c>
      <c r="P36" s="115">
        <f t="shared" si="5"/>
        <v>3.7856909492089257E-5</v>
      </c>
      <c r="Q36" s="115">
        <f t="shared" si="6"/>
        <v>5.1323373177378718E-5</v>
      </c>
      <c r="R36" s="115">
        <f t="shared" si="7"/>
        <v>3.4991557586901012E-5</v>
      </c>
      <c r="S36" s="115">
        <f t="shared" si="8"/>
        <v>3.4240619814767549E-5</v>
      </c>
      <c r="T36" s="116" t="e">
        <f ca="1">_xludf.ifna(VLOOKUP($B36,'FY24 budget'!$A$4:$G$68,4,0), 0)</f>
        <v>#NAME?</v>
      </c>
      <c r="U36" s="116" t="e">
        <f ca="1">_xludf.ifna(VLOOKUP($B36,'FY24 budget'!$A$4:$G$68,5,0), 0)</f>
        <v>#NAME?</v>
      </c>
      <c r="V36" s="115" t="e">
        <f t="shared" ca="1" si="9"/>
        <v>#NAME?</v>
      </c>
      <c r="W36" s="117" t="str">
        <f t="shared" ca="1" si="10"/>
        <v>Not Included</v>
      </c>
      <c r="X36" s="114" t="str">
        <f t="shared" ca="1" si="11"/>
        <v>Not Included</v>
      </c>
      <c r="Y36" s="114">
        <f>IFERROR(VLOOKUP(B36, 'Hectares Details'!$A$2:$V$65, 17, 0), "")</f>
        <v>3.9434312963136338E-5</v>
      </c>
      <c r="Z36" s="114">
        <f>VLOOKUP(B36, 'Hectares of Cultivated Land-USD'!$C$3:$P$113, 14, 0)</f>
        <v>230</v>
      </c>
    </row>
    <row r="37" spans="1:26" ht="14">
      <c r="A37" s="86" t="s">
        <v>348</v>
      </c>
      <c r="B37" s="86" t="s">
        <v>132</v>
      </c>
      <c r="C37" s="112" t="e">
        <f ca="1">_xludf.ifna(VLOOKUP(B37,'Rolldown Country Targets SALES'!$B$4:$X$53,25, FALSE ), "")</f>
        <v>#NAME?</v>
      </c>
      <c r="D37" s="112" t="e">
        <f ca="1">_xludf.ifna(VLOOKUP(B37,'FY24 budget'!$A$4:$H$68,7, FALSE ), "")</f>
        <v>#NAME?</v>
      </c>
      <c r="E37" s="113" t="e">
        <f t="shared" ca="1" si="0"/>
        <v>#NAME?</v>
      </c>
      <c r="F37" s="114">
        <f>IFERROR(VLOOKUP($B37, 'EG.3.2-25 Adaptation Hectares'!$C$3:$H$38, 4,0), "")</f>
        <v>0</v>
      </c>
      <c r="G37" s="114">
        <f>IFERROR(VLOOKUP($B37, 'EG.3.2-25 Adaptation Hectares'!$C$3:$H$38, 5,0), "")</f>
        <v>0</v>
      </c>
      <c r="H37" s="114">
        <f>IFERROR(VLOOKUP($B37, 'EG.3.2-25 Adaptation Hectares'!$C$3:$H$38, 6,0), "")</f>
        <v>40.68</v>
      </c>
      <c r="I37" s="115">
        <f t="shared" ref="I37:I68" si="12">F37/SUM(F$5:F$39)</f>
        <v>0</v>
      </c>
      <c r="J37" s="115">
        <f t="shared" ref="J37:J68" si="13">G37/SUM(G$5:G$39)</f>
        <v>0</v>
      </c>
      <c r="K37" s="115">
        <f t="shared" ref="K37:K68" si="14">H37/SUM(H$5:H$39)</f>
        <v>2.1461826293264307E-5</v>
      </c>
      <c r="L37" s="114">
        <f>IFERROR(VLOOKUP($B37, 'Hectares of Cultivated Land-USD'!$C$2:$O$112, 11, 0), "")</f>
        <v>0.13</v>
      </c>
      <c r="M37" s="114">
        <f>IFERROR(VLOOKUP($B37, 'Hectares of Cultivated Land-USD'!$C$2:$O$112, 12, 0), "")</f>
        <v>204</v>
      </c>
      <c r="N37" s="114">
        <f>IFERROR(VLOOKUP($B37, 'Hectares of Cultivated Land-USD'!$C$2:$O$112, 13, 0), "")</f>
        <v>22844</v>
      </c>
      <c r="O37" s="115">
        <f t="shared" ref="O37:O68" si="15">L37/SUM(L$5:L$38)</f>
        <v>4.5463490316783664E-8</v>
      </c>
      <c r="P37" s="115">
        <f t="shared" ref="P37:P68" si="16">M37/SUM(M$5:M$38)</f>
        <v>4.0433557782126745E-5</v>
      </c>
      <c r="Q37" s="115">
        <f t="shared" ref="Q37:Q68" si="17">N37/SUM(N$5:N$38)</f>
        <v>4.3584800626915964E-3</v>
      </c>
      <c r="R37" s="115">
        <f t="shared" si="7"/>
        <v>1.7532390612290888E-3</v>
      </c>
      <c r="S37" s="115">
        <f t="shared" si="8"/>
        <v>1.7156136016768227E-3</v>
      </c>
      <c r="T37" s="116" t="e">
        <f ca="1">_xludf.ifna(VLOOKUP($B37,'FY24 budget'!$A$4:$G$68,4,0), 0)</f>
        <v>#NAME?</v>
      </c>
      <c r="U37" s="116" t="e">
        <f ca="1">_xludf.ifna(VLOOKUP($B37,'FY24 budget'!$A$4:$G$68,5,0), 0)</f>
        <v>#NAME?</v>
      </c>
      <c r="V37" s="115" t="e">
        <f t="shared" ca="1" si="9"/>
        <v>#NAME?</v>
      </c>
      <c r="W37" s="117" t="str">
        <f t="shared" ca="1" si="10"/>
        <v>Not Included</v>
      </c>
      <c r="X37" s="114" t="str">
        <f t="shared" ca="1" si="11"/>
        <v>Not Included</v>
      </c>
      <c r="Y37" s="114">
        <f>IFERROR(VLOOKUP(B37, 'Hectares Details'!$A$2:$V$65, 17, 0), "")</f>
        <v>1.9758305329877529E-3</v>
      </c>
      <c r="Z37" s="114">
        <f>VLOOKUP(B37, 'Hectares of Cultivated Land-USD'!$C$3:$P$113, 14, 0)</f>
        <v>11524</v>
      </c>
    </row>
    <row r="38" spans="1:26" ht="14">
      <c r="A38" s="86" t="s">
        <v>348</v>
      </c>
      <c r="B38" s="86" t="s">
        <v>239</v>
      </c>
      <c r="C38" s="112" t="e">
        <f ca="1">_xludf.ifna(VLOOKUP(B38,'Rolldown Country Targets SALES'!$B$4:$X$53,25, FALSE ), "")</f>
        <v>#NAME?</v>
      </c>
      <c r="D38" s="112" t="e">
        <f ca="1">_xludf.ifna(VLOOKUP(B38,'FY24 budget'!$A$4:$H$68,7, FALSE ), "")</f>
        <v>#NAME?</v>
      </c>
      <c r="E38" s="113" t="e">
        <f t="shared" ca="1" si="0"/>
        <v>#NAME?</v>
      </c>
      <c r="F38" s="114" t="str">
        <f>IFERROR(VLOOKUP($B38, 'EG.3.2-25 Adaptation Hectares'!$C$3:$H$38, 4,0), "")</f>
        <v/>
      </c>
      <c r="G38" s="114" t="str">
        <f>IFERROR(VLOOKUP($B38, 'EG.3.2-25 Adaptation Hectares'!$C$3:$H$38, 5,0), "")</f>
        <v/>
      </c>
      <c r="H38" s="114" t="str">
        <f>IFERROR(VLOOKUP($B38, 'EG.3.2-25 Adaptation Hectares'!$C$3:$H$38, 6,0), "")</f>
        <v/>
      </c>
      <c r="I38" s="115" t="e">
        <f t="shared" si="12"/>
        <v>#VALUE!</v>
      </c>
      <c r="J38" s="115" t="e">
        <f t="shared" si="13"/>
        <v>#VALUE!</v>
      </c>
      <c r="K38" s="115" t="e">
        <f t="shared" si="14"/>
        <v>#VALUE!</v>
      </c>
      <c r="L38" s="114">
        <f>IFERROR(VLOOKUP($B38, 'Hectares of Cultivated Land-USD'!$C$2:$O$112, 11, 0), "")</f>
        <v>0</v>
      </c>
      <c r="M38" s="114">
        <f>IFERROR(VLOOKUP($B38, 'Hectares of Cultivated Land-USD'!$C$2:$O$112, 12, 0), "")</f>
        <v>10</v>
      </c>
      <c r="N38" s="114">
        <f>IFERROR(VLOOKUP($B38, 'Hectares of Cultivated Land-USD'!$C$2:$O$112, 13, 0), "")</f>
        <v>7</v>
      </c>
      <c r="O38" s="115">
        <f t="shared" si="15"/>
        <v>0</v>
      </c>
      <c r="P38" s="115">
        <f t="shared" si="16"/>
        <v>1.9820371461826835E-6</v>
      </c>
      <c r="Q38" s="115">
        <f t="shared" si="17"/>
        <v>1.3355524618648738E-6</v>
      </c>
      <c r="R38" s="115">
        <f t="shared" si="7"/>
        <v>1.2931662586463418E-6</v>
      </c>
      <c r="S38" s="115">
        <f t="shared" si="8"/>
        <v>1.2654142105457574E-6</v>
      </c>
      <c r="T38" s="116" t="e">
        <f ca="1">_xludf.ifna(VLOOKUP($B38,'FY24 budget'!$A$4:$G$68,4,0), 0)</f>
        <v>#NAME?</v>
      </c>
      <c r="U38" s="116" t="e">
        <f ca="1">_xludf.ifna(VLOOKUP($B38,'FY24 budget'!$A$4:$G$68,5,0), 0)</f>
        <v>#NAME?</v>
      </c>
      <c r="V38" s="115" t="e">
        <f t="shared" ca="1" si="9"/>
        <v>#NAME?</v>
      </c>
      <c r="W38" s="117" t="str">
        <f t="shared" ca="1" si="10"/>
        <v>Not Included</v>
      </c>
      <c r="X38" s="114" t="str">
        <f t="shared" ca="1" si="11"/>
        <v>Not Included</v>
      </c>
      <c r="Y38" s="114">
        <f>IFERROR(VLOOKUP(B38, 'Hectares Details'!$A$2:$V$65, 17, 0), "")</f>
        <v>1.4573550442898212E-6</v>
      </c>
      <c r="Z38" s="114">
        <f>VLOOKUP(B38, 'Hectares of Cultivated Land-USD'!$C$3:$P$113, 14, 0)</f>
        <v>8.5</v>
      </c>
    </row>
    <row r="39" spans="1:26" ht="14">
      <c r="A39" s="86" t="s">
        <v>348</v>
      </c>
      <c r="B39" s="86" t="s">
        <v>139</v>
      </c>
      <c r="C39" s="112" t="e">
        <f ca="1">_xludf.ifna(VLOOKUP(B39,'Rolldown Country Targets SALES'!$B$4:$X$53,25, FALSE ), "")</f>
        <v>#NAME?</v>
      </c>
      <c r="D39" s="112" t="e">
        <f ca="1">_xludf.ifna(VLOOKUP(B39,'FY24 budget'!$A$4:$H$68,7, FALSE ), "")</f>
        <v>#NAME?</v>
      </c>
      <c r="E39" s="113" t="e">
        <f t="shared" ca="1" si="0"/>
        <v>#NAME?</v>
      </c>
      <c r="F39" s="114">
        <f>IFERROR(VLOOKUP($B39, 'EG.3.2-25 Adaptation Hectares'!$C$3:$H$38, 4,0), "")</f>
        <v>0</v>
      </c>
      <c r="G39" s="114">
        <f>IFERROR(VLOOKUP($B39, 'EG.3.2-25 Adaptation Hectares'!$C$3:$H$38, 5,0), "")</f>
        <v>6879</v>
      </c>
      <c r="H39" s="114">
        <f>IFERROR(VLOOKUP($B39, 'EG.3.2-25 Adaptation Hectares'!$C$3:$H$38, 6,0), "")</f>
        <v>31013.14</v>
      </c>
      <c r="I39" s="115">
        <f t="shared" si="12"/>
        <v>0</v>
      </c>
      <c r="J39" s="115">
        <f t="shared" si="13"/>
        <v>3.4645768148605701E-3</v>
      </c>
      <c r="K39" s="115">
        <f t="shared" si="14"/>
        <v>1.6361814736693386E-2</v>
      </c>
      <c r="L39" s="114">
        <f>IFERROR(VLOOKUP($B39, 'Hectares of Cultivated Land-USD'!$C$2:$O$112, 11, 0), "")</f>
        <v>4961</v>
      </c>
      <c r="M39" s="114">
        <f>IFERROR(VLOOKUP($B39, 'Hectares of Cultivated Land-USD'!$C$2:$O$112, 12, 0), "")</f>
        <v>9040</v>
      </c>
      <c r="N39" s="114">
        <f>IFERROR(VLOOKUP($B39, 'Hectares of Cultivated Land-USD'!$C$2:$O$112, 13, 0), "")</f>
        <v>31905</v>
      </c>
      <c r="O39" s="115">
        <f t="shared" si="15"/>
        <v>1.7349567343197213E-3</v>
      </c>
      <c r="P39" s="115">
        <f t="shared" si="16"/>
        <v>1.791761580149146E-3</v>
      </c>
      <c r="Q39" s="115">
        <f t="shared" si="17"/>
        <v>6.0872573279712565E-3</v>
      </c>
      <c r="R39" s="115">
        <f t="shared" si="7"/>
        <v>3.4920053099658211E-3</v>
      </c>
      <c r="S39" s="115">
        <f t="shared" si="8"/>
        <v>3.4170649852537376E-3</v>
      </c>
      <c r="T39" s="116" t="e">
        <f ca="1">_xludf.ifna(VLOOKUP($B39,'FY24 budget'!$A$4:$G$68,4,0), 0)</f>
        <v>#NAME?</v>
      </c>
      <c r="U39" s="116" t="e">
        <f ca="1">_xludf.ifna(VLOOKUP($B39,'FY24 budget'!$A$4:$G$68,5,0), 0)</f>
        <v>#NAME?</v>
      </c>
      <c r="V39" s="115" t="e">
        <f t="shared" ca="1" si="9"/>
        <v>#NAME?</v>
      </c>
      <c r="W39" s="117" t="str">
        <f t="shared" ca="1" si="10"/>
        <v>Not Included</v>
      </c>
      <c r="X39" s="114" t="str">
        <f t="shared" ca="1" si="11"/>
        <v>Not Included</v>
      </c>
      <c r="Y39" s="114">
        <f>IFERROR(VLOOKUP(B39, 'Hectares Details'!$A$2:$V$65, 17, 0), "")</f>
        <v>3.5100824875556901E-3</v>
      </c>
      <c r="Z39" s="114">
        <f>VLOOKUP(B39, 'Hectares of Cultivated Land-USD'!$C$3:$P$113, 14, 0)</f>
        <v>20472.5</v>
      </c>
    </row>
    <row r="40" spans="1:26" ht="14">
      <c r="A40" s="86" t="s">
        <v>348</v>
      </c>
      <c r="B40" s="86" t="s">
        <v>137</v>
      </c>
      <c r="C40" s="112" t="e">
        <f ca="1">_xludf.ifna(VLOOKUP(B40,'Rolldown Country Targets SALES'!$B$4:$X$53,25, FALSE ), "")</f>
        <v>#NAME?</v>
      </c>
      <c r="D40" s="112" t="e">
        <f ca="1">_xludf.ifna(VLOOKUP(B40,'FY24 budget'!$A$4:$H$68,7, FALSE ), "")</f>
        <v>#NAME?</v>
      </c>
      <c r="E40" s="113" t="e">
        <f t="shared" ca="1" si="0"/>
        <v>#NAME?</v>
      </c>
      <c r="F40" s="114" t="str">
        <f>IFERROR(VLOOKUP($B40, 'EG.3.2-25 Adaptation Hectares'!$C$3:$H$38, 4,0), "")</f>
        <v/>
      </c>
      <c r="G40" s="114" t="str">
        <f>IFERROR(VLOOKUP($B40, 'EG.3.2-25 Adaptation Hectares'!$C$3:$H$38, 5,0), "")</f>
        <v/>
      </c>
      <c r="H40" s="114" t="str">
        <f>IFERROR(VLOOKUP($B40, 'EG.3.2-25 Adaptation Hectares'!$C$3:$H$38, 6,0), "")</f>
        <v/>
      </c>
      <c r="I40" s="115" t="e">
        <f t="shared" si="12"/>
        <v>#VALUE!</v>
      </c>
      <c r="J40" s="115" t="e">
        <f t="shared" si="13"/>
        <v>#VALUE!</v>
      </c>
      <c r="K40" s="115" t="e">
        <f t="shared" si="14"/>
        <v>#VALUE!</v>
      </c>
      <c r="L40" s="114">
        <f>IFERROR(VLOOKUP($B40, 'Hectares of Cultivated Land-USD'!$C$2:$O$112, 11, 0), "")</f>
        <v>20501.099999999999</v>
      </c>
      <c r="M40" s="114">
        <f>IFERROR(VLOOKUP($B40, 'Hectares of Cultivated Land-USD'!$C$2:$O$112, 12, 0), "")</f>
        <v>7223</v>
      </c>
      <c r="N40" s="114">
        <f>IFERROR(VLOOKUP($B40, 'Hectares of Cultivated Land-USD'!$C$2:$O$112, 13, 0), "")</f>
        <v>5987</v>
      </c>
      <c r="O40" s="115">
        <f t="shared" si="15"/>
        <v>7.1696273948724121E-3</v>
      </c>
      <c r="P40" s="115">
        <f t="shared" si="16"/>
        <v>1.4316254306877523E-3</v>
      </c>
      <c r="Q40" s="115">
        <f t="shared" si="17"/>
        <v>1.1422789413121426E-3</v>
      </c>
      <c r="R40" s="115">
        <f t="shared" si="7"/>
        <v>2.5643562977560406E-3</v>
      </c>
      <c r="S40" s="115">
        <f t="shared" si="8"/>
        <v>2.5093238231252398E-3</v>
      </c>
      <c r="T40" s="116" t="e">
        <f ca="1">_xludf.ifna(VLOOKUP($B40,'FY24 budget'!$A$4:$G$68,4,0), 0)</f>
        <v>#NAME?</v>
      </c>
      <c r="U40" s="116" t="e">
        <f ca="1">_xludf.ifna(VLOOKUP($B40,'FY24 budget'!$A$4:$G$68,5,0), 0)</f>
        <v>#NAME?</v>
      </c>
      <c r="V40" s="115" t="e">
        <f t="shared" ca="1" si="9"/>
        <v>#NAME?</v>
      </c>
      <c r="W40" s="117" t="str">
        <f t="shared" ca="1" si="10"/>
        <v>Not Included</v>
      </c>
      <c r="X40" s="114" t="str">
        <f t="shared" ca="1" si="11"/>
        <v>Not Included</v>
      </c>
      <c r="Y40" s="114">
        <f>IFERROR(VLOOKUP(B40, 'Hectares Details'!$A$2:$V$65, 17, 0), "")</f>
        <v>1.1324505961805022E-3</v>
      </c>
      <c r="Z40" s="114">
        <f>VLOOKUP(B40, 'Hectares of Cultivated Land-USD'!$C$3:$P$113, 14, 0)</f>
        <v>6605</v>
      </c>
    </row>
    <row r="41" spans="1:26" ht="14">
      <c r="A41" s="86" t="s">
        <v>348</v>
      </c>
      <c r="B41" s="86" t="s">
        <v>146</v>
      </c>
      <c r="C41" s="112" t="e">
        <f ca="1">_xludf.ifna(VLOOKUP(B41,'Rolldown Country Targets SALES'!$B$4:$X$53,25, FALSE ), "")</f>
        <v>#NAME?</v>
      </c>
      <c r="D41" s="112" t="e">
        <f ca="1">_xludf.ifna(VLOOKUP(B41,'FY24 budget'!$A$4:$H$68,7, FALSE ), "")</f>
        <v>#NAME?</v>
      </c>
      <c r="E41" s="113" t="e">
        <f t="shared" ca="1" si="0"/>
        <v>#NAME?</v>
      </c>
      <c r="F41" s="114">
        <f>IFERROR(VLOOKUP($B41, 'EG.3.2-25 Adaptation Hectares'!$C$3:$H$38, 4,0), "")</f>
        <v>53.89</v>
      </c>
      <c r="G41" s="114">
        <f>IFERROR(VLOOKUP($B41, 'EG.3.2-25 Adaptation Hectares'!$C$3:$H$38, 5,0), "")</f>
        <v>0</v>
      </c>
      <c r="H41" s="114">
        <f>IFERROR(VLOOKUP($B41, 'EG.3.2-25 Adaptation Hectares'!$C$3:$H$38, 6,0), "")</f>
        <v>0</v>
      </c>
      <c r="I41" s="115">
        <f t="shared" si="12"/>
        <v>4.35034805125477E-5</v>
      </c>
      <c r="J41" s="115">
        <f t="shared" si="13"/>
        <v>0</v>
      </c>
      <c r="K41" s="115">
        <f t="shared" si="14"/>
        <v>0</v>
      </c>
      <c r="L41" s="114">
        <f>IFERROR(VLOOKUP($B41, 'Hectares of Cultivated Land-USD'!$C$2:$O$112, 11, 0), "")</f>
        <v>34741.39</v>
      </c>
      <c r="M41" s="114">
        <f>IFERROR(VLOOKUP($B41, 'Hectares of Cultivated Land-USD'!$C$2:$O$112, 12, 0), "")</f>
        <v>0</v>
      </c>
      <c r="N41" s="114">
        <f>IFERROR(VLOOKUP($B41, 'Hectares of Cultivated Land-USD'!$C$2:$O$112, 13, 0), "")</f>
        <v>0</v>
      </c>
      <c r="O41" s="115">
        <f t="shared" si="15"/>
        <v>1.214972959889696E-2</v>
      </c>
      <c r="P41" s="115">
        <f t="shared" si="16"/>
        <v>0</v>
      </c>
      <c r="Q41" s="115">
        <f t="shared" si="17"/>
        <v>0</v>
      </c>
      <c r="R41" s="115">
        <f t="shared" si="7"/>
        <v>2.6427290192043195E-3</v>
      </c>
      <c r="S41" s="115">
        <f t="shared" si="8"/>
        <v>2.5860146235360155E-3</v>
      </c>
      <c r="T41" s="116" t="e">
        <f ca="1">_xludf.ifna(VLOOKUP($B41,'FY24 budget'!$A$4:$G$68,4,0), 0)</f>
        <v>#NAME?</v>
      </c>
      <c r="U41" s="116" t="e">
        <f ca="1">_xludf.ifna(VLOOKUP($B41,'FY24 budget'!$A$4:$G$68,5,0), 0)</f>
        <v>#NAME?</v>
      </c>
      <c r="V41" s="115" t="e">
        <f t="shared" ca="1" si="9"/>
        <v>#NAME?</v>
      </c>
      <c r="W41" s="117" t="str">
        <f t="shared" ca="1" si="10"/>
        <v>Not Included</v>
      </c>
      <c r="X41" s="114" t="str">
        <f t="shared" ca="1" si="11"/>
        <v>Not Included</v>
      </c>
      <c r="Y41" s="114">
        <f>IFERROR(VLOOKUP(B41, 'Hectares Details'!$A$2:$V$65, 17, 0), "")</f>
        <v>0</v>
      </c>
      <c r="Z41" s="114" t="str">
        <f>VLOOKUP(B41, 'Hectares of Cultivated Land-USD'!$C$3:$P$113, 14, 0)</f>
        <v/>
      </c>
    </row>
    <row r="42" spans="1:26" ht="14">
      <c r="A42" s="86" t="s">
        <v>348</v>
      </c>
      <c r="B42" s="86" t="s">
        <v>142</v>
      </c>
      <c r="C42" s="112" t="e">
        <f ca="1">_xludf.ifna(VLOOKUP(B42,'Rolldown Country Targets SALES'!$B$4:$X$53,25, FALSE ), "")</f>
        <v>#NAME?</v>
      </c>
      <c r="D42" s="112" t="e">
        <f ca="1">_xludf.ifna(VLOOKUP(B42,'FY24 budget'!$A$4:$H$68,7, FALSE ), "")</f>
        <v>#NAME?</v>
      </c>
      <c r="E42" s="113" t="e">
        <f t="shared" ca="1" si="0"/>
        <v>#NAME?</v>
      </c>
      <c r="F42" s="114">
        <f>IFERROR(VLOOKUP($B42, 'EG.3.2-25 Adaptation Hectares'!$C$3:$H$38, 4,0), "")</f>
        <v>62</v>
      </c>
      <c r="G42" s="114">
        <f>IFERROR(VLOOKUP($B42, 'EG.3.2-25 Adaptation Hectares'!$C$3:$H$38, 5,0), "")</f>
        <v>0</v>
      </c>
      <c r="H42" s="114">
        <f>IFERROR(VLOOKUP($B42, 'EG.3.2-25 Adaptation Hectares'!$C$3:$H$38, 6,0), "")</f>
        <v>0</v>
      </c>
      <c r="I42" s="115">
        <f t="shared" si="12"/>
        <v>5.0050395097011643E-5</v>
      </c>
      <c r="J42" s="115">
        <f t="shared" si="13"/>
        <v>0</v>
      </c>
      <c r="K42" s="115">
        <f t="shared" si="14"/>
        <v>0</v>
      </c>
      <c r="L42" s="114">
        <f>IFERROR(VLOOKUP($B42, 'Hectares of Cultivated Land-USD'!$C$2:$O$112, 11, 0), "")</f>
        <v>400</v>
      </c>
      <c r="M42" s="114">
        <f>IFERROR(VLOOKUP($B42, 'Hectares of Cultivated Land-USD'!$C$2:$O$112, 12, 0), "")</f>
        <v>0</v>
      </c>
      <c r="N42" s="114">
        <f>IFERROR(VLOOKUP($B42, 'Hectares of Cultivated Land-USD'!$C$2:$O$112, 13, 0), "")</f>
        <v>0</v>
      </c>
      <c r="O42" s="115">
        <f t="shared" si="15"/>
        <v>1.3988766251318052E-4</v>
      </c>
      <c r="P42" s="115">
        <f t="shared" si="16"/>
        <v>0</v>
      </c>
      <c r="Q42" s="115">
        <f t="shared" si="17"/>
        <v>0</v>
      </c>
      <c r="R42" s="115">
        <f t="shared" si="7"/>
        <v>3.0427441379913923E-5</v>
      </c>
      <c r="S42" s="115">
        <f t="shared" si="8"/>
        <v>2.9774452012841348E-5</v>
      </c>
      <c r="T42" s="116" t="e">
        <f ca="1">_xludf.ifna(VLOOKUP($B42,'FY24 budget'!$A$4:$G$68,4,0), 0)</f>
        <v>#NAME?</v>
      </c>
      <c r="U42" s="116" t="e">
        <f ca="1">_xludf.ifna(VLOOKUP($B42,'FY24 budget'!$A$4:$G$68,5,0), 0)</f>
        <v>#NAME?</v>
      </c>
      <c r="V42" s="115" t="e">
        <f t="shared" ca="1" si="9"/>
        <v>#NAME?</v>
      </c>
      <c r="W42" s="117" t="str">
        <f t="shared" ca="1" si="10"/>
        <v>Not Included</v>
      </c>
      <c r="X42" s="114" t="str">
        <f t="shared" ca="1" si="11"/>
        <v>Not Included</v>
      </c>
      <c r="Y42" s="114">
        <f>IFERROR(VLOOKUP(B42, 'Hectares Details'!$A$2:$V$65, 17, 0), "")</f>
        <v>0</v>
      </c>
      <c r="Z42" s="114" t="str">
        <f>VLOOKUP(B42, 'Hectares of Cultivated Land-USD'!$C$3:$P$113, 14, 0)</f>
        <v/>
      </c>
    </row>
    <row r="43" spans="1:26" ht="14">
      <c r="A43" s="86" t="s">
        <v>348</v>
      </c>
      <c r="B43" s="86" t="s">
        <v>143</v>
      </c>
      <c r="C43" s="112" t="e">
        <f ca="1">_xludf.ifna(VLOOKUP(B43,'Rolldown Country Targets SALES'!$B$4:$X$53,25, FALSE ), "")</f>
        <v>#NAME?</v>
      </c>
      <c r="D43" s="112" t="e">
        <f ca="1">_xludf.ifna(VLOOKUP(B43,'FY24 budget'!$A$4:$H$68,7, FALSE ), "")</f>
        <v>#NAME?</v>
      </c>
      <c r="E43" s="113" t="e">
        <f t="shared" ca="1" si="0"/>
        <v>#NAME?</v>
      </c>
      <c r="F43" s="114">
        <f>IFERROR(VLOOKUP($B43, 'EG.3.2-25 Adaptation Hectares'!$C$3:$H$38, 4,0), "")</f>
        <v>6776</v>
      </c>
      <c r="G43" s="114">
        <f>IFERROR(VLOOKUP($B43, 'EG.3.2-25 Adaptation Hectares'!$C$3:$H$38, 5,0), "")</f>
        <v>6673</v>
      </c>
      <c r="H43" s="114">
        <f>IFERROR(VLOOKUP($B43, 'EG.3.2-25 Adaptation Hectares'!$C$3:$H$38, 6,0), "")</f>
        <v>22773.67</v>
      </c>
      <c r="I43" s="115">
        <f t="shared" si="12"/>
        <v>5.4700238254411435E-3</v>
      </c>
      <c r="J43" s="115">
        <f t="shared" si="13"/>
        <v>3.3608258592185756E-3</v>
      </c>
      <c r="K43" s="115">
        <f t="shared" si="14"/>
        <v>1.2014861101281329E-2</v>
      </c>
      <c r="L43" s="114">
        <f>IFERROR(VLOOKUP($B43, 'Hectares of Cultivated Land-USD'!$C$2:$O$112, 11, 0), "")</f>
        <v>7787</v>
      </c>
      <c r="M43" s="114">
        <f>IFERROR(VLOOKUP($B43, 'Hectares of Cultivated Land-USD'!$C$2:$O$112, 12, 0), "")</f>
        <v>10096</v>
      </c>
      <c r="N43" s="114">
        <f>IFERROR(VLOOKUP($B43, 'Hectares of Cultivated Land-USD'!$C$2:$O$112, 13, 0), "")</f>
        <v>27709</v>
      </c>
      <c r="O43" s="115">
        <f t="shared" si="15"/>
        <v>2.7232630699753416E-3</v>
      </c>
      <c r="P43" s="115">
        <f t="shared" si="16"/>
        <v>2.0010647027860376E-3</v>
      </c>
      <c r="Q43" s="115">
        <f t="shared" si="17"/>
        <v>5.2866890236876836E-3</v>
      </c>
      <c r="R43" s="115">
        <f t="shared" si="7"/>
        <v>3.4681197684825887E-3</v>
      </c>
      <c r="S43" s="115">
        <f t="shared" si="8"/>
        <v>3.3936920404236568E-3</v>
      </c>
      <c r="T43" s="116" t="e">
        <f ca="1">_xludf.ifna(VLOOKUP($B43,'FY24 budget'!$A$4:$G$68,4,0), 0)</f>
        <v>#NAME?</v>
      </c>
      <c r="U43" s="116" t="e">
        <f ca="1">_xludf.ifna(VLOOKUP($B43,'FY24 budget'!$A$4:$G$68,5,0), 0)</f>
        <v>#NAME?</v>
      </c>
      <c r="V43" s="115" t="e">
        <f t="shared" ca="1" si="9"/>
        <v>#NAME?</v>
      </c>
      <c r="W43" s="117" t="str">
        <f t="shared" ca="1" si="10"/>
        <v>Not Included</v>
      </c>
      <c r="X43" s="114" t="str">
        <f t="shared" ca="1" si="11"/>
        <v>Not Included</v>
      </c>
      <c r="Y43" s="114">
        <f>IFERROR(VLOOKUP(B43, 'Hectares Details'!$A$2:$V$65, 17, 0), "")</f>
        <v>3.240900438198629E-3</v>
      </c>
      <c r="Z43" s="114">
        <f>VLOOKUP(B43, 'Hectares of Cultivated Land-USD'!$C$3:$P$113, 14, 0)</f>
        <v>18902.5</v>
      </c>
    </row>
    <row r="44" spans="1:26" ht="14">
      <c r="A44" s="86" t="s">
        <v>348</v>
      </c>
      <c r="B44" s="86" t="s">
        <v>145</v>
      </c>
      <c r="C44" s="112" t="e">
        <f ca="1">_xludf.ifna(VLOOKUP(B44,'Rolldown Country Targets SALES'!$B$4:$X$53,25, FALSE ), "")</f>
        <v>#NAME?</v>
      </c>
      <c r="D44" s="112" t="e">
        <f ca="1">_xludf.ifna(VLOOKUP(B44,'FY24 budget'!$A$4:$H$68,7, FALSE ), "")</f>
        <v>#NAME?</v>
      </c>
      <c r="E44" s="113" t="e">
        <f t="shared" ca="1" si="0"/>
        <v>#NAME?</v>
      </c>
      <c r="F44" s="114" t="str">
        <f>IFERROR(VLOOKUP($B44, 'EG.3.2-25 Adaptation Hectares'!$C$3:$H$38, 4,0), "")</f>
        <v/>
      </c>
      <c r="G44" s="114" t="str">
        <f>IFERROR(VLOOKUP($B44, 'EG.3.2-25 Adaptation Hectares'!$C$3:$H$38, 5,0), "")</f>
        <v/>
      </c>
      <c r="H44" s="114" t="str">
        <f>IFERROR(VLOOKUP($B44, 'EG.3.2-25 Adaptation Hectares'!$C$3:$H$38, 6,0), "")</f>
        <v/>
      </c>
      <c r="I44" s="115" t="e">
        <f t="shared" si="12"/>
        <v>#VALUE!</v>
      </c>
      <c r="J44" s="115" t="e">
        <f t="shared" si="13"/>
        <v>#VALUE!</v>
      </c>
      <c r="K44" s="115" t="e">
        <f t="shared" si="14"/>
        <v>#VALUE!</v>
      </c>
      <c r="L44" s="114">
        <f>IFERROR(VLOOKUP($B44, 'Hectares of Cultivated Land-USD'!$C$2:$O$112, 11, 0), "")</f>
        <v>0</v>
      </c>
      <c r="M44" s="114">
        <f>IFERROR(VLOOKUP($B44, 'Hectares of Cultivated Land-USD'!$C$2:$O$112, 12, 0), "")</f>
        <v>19</v>
      </c>
      <c r="N44" s="114">
        <f>IFERROR(VLOOKUP($B44, 'Hectares of Cultivated Land-USD'!$C$2:$O$112, 13, 0), "")</f>
        <v>11</v>
      </c>
      <c r="O44" s="115">
        <f t="shared" si="15"/>
        <v>0</v>
      </c>
      <c r="P44" s="115">
        <f t="shared" si="16"/>
        <v>3.7658705777470988E-6</v>
      </c>
      <c r="Q44" s="115">
        <f t="shared" si="17"/>
        <v>2.0987252972162302E-6</v>
      </c>
      <c r="R44" s="115">
        <f t="shared" si="7"/>
        <v>2.282058103493544E-6</v>
      </c>
      <c r="S44" s="115">
        <f t="shared" si="8"/>
        <v>2.2330839009631013E-6</v>
      </c>
      <c r="T44" s="116" t="e">
        <f ca="1">_xludf.ifna(VLOOKUP($B44,'FY24 budget'!$A$4:$G$68,4,0), 0)</f>
        <v>#NAME?</v>
      </c>
      <c r="U44" s="116" t="e">
        <f ca="1">_xludf.ifna(VLOOKUP($B44,'FY24 budget'!$A$4:$G$68,5,0), 0)</f>
        <v>#NAME?</v>
      </c>
      <c r="V44" s="115" t="e">
        <f t="shared" ca="1" si="9"/>
        <v>#NAME?</v>
      </c>
      <c r="W44" s="117" t="str">
        <f t="shared" ca="1" si="10"/>
        <v>Not Included</v>
      </c>
      <c r="X44" s="114" t="str">
        <f t="shared" ca="1" si="11"/>
        <v>Not Included</v>
      </c>
      <c r="Y44" s="114">
        <f>IFERROR(VLOOKUP(B44, 'Hectares Details'!$A$2:$V$65, 17, 0), "")</f>
        <v>2.5718030193349784E-6</v>
      </c>
      <c r="Z44" s="114">
        <f>VLOOKUP(B44, 'Hectares of Cultivated Land-USD'!$C$3:$P$113, 14, 0)</f>
        <v>15</v>
      </c>
    </row>
    <row r="45" spans="1:26" ht="14">
      <c r="A45" s="86" t="s">
        <v>348</v>
      </c>
      <c r="B45" s="86" t="s">
        <v>236</v>
      </c>
      <c r="C45" s="112" t="e">
        <f ca="1">_xludf.ifna(VLOOKUP(B45,'Rolldown Country Targets SALES'!$B$4:$X$53,25, FALSE ), "")</f>
        <v>#NAME?</v>
      </c>
      <c r="D45" s="112" t="e">
        <f ca="1">_xludf.ifna(VLOOKUP(B45,'FY24 budget'!$A$4:$H$68,7, FALSE ), "")</f>
        <v>#NAME?</v>
      </c>
      <c r="E45" s="113" t="e">
        <f t="shared" ca="1" si="0"/>
        <v>#NAME?</v>
      </c>
      <c r="F45" s="114" t="str">
        <f>IFERROR(VLOOKUP($B45, 'EG.3.2-25 Adaptation Hectares'!$C$3:$H$38, 4,0), "")</f>
        <v/>
      </c>
      <c r="G45" s="114" t="str">
        <f>IFERROR(VLOOKUP($B45, 'EG.3.2-25 Adaptation Hectares'!$C$3:$H$38, 5,0), "")</f>
        <v/>
      </c>
      <c r="H45" s="114" t="str">
        <f>IFERROR(VLOOKUP($B45, 'EG.3.2-25 Adaptation Hectares'!$C$3:$H$38, 6,0), "")</f>
        <v/>
      </c>
      <c r="I45" s="115" t="e">
        <f t="shared" si="12"/>
        <v>#VALUE!</v>
      </c>
      <c r="J45" s="115" t="e">
        <f t="shared" si="13"/>
        <v>#VALUE!</v>
      </c>
      <c r="K45" s="115" t="e">
        <f t="shared" si="14"/>
        <v>#VALUE!</v>
      </c>
      <c r="L45" s="114">
        <f>IFERROR(VLOOKUP($B45, 'Hectares of Cultivated Land-USD'!$C$2:$O$112, 11, 0), "")</f>
        <v>0</v>
      </c>
      <c r="M45" s="114">
        <f>IFERROR(VLOOKUP($B45, 'Hectares of Cultivated Land-USD'!$C$2:$O$112, 12, 0), "")</f>
        <v>0</v>
      </c>
      <c r="N45" s="114">
        <f>IFERROR(VLOOKUP($B45, 'Hectares of Cultivated Land-USD'!$C$2:$O$112, 13, 0), "")</f>
        <v>0</v>
      </c>
      <c r="O45" s="115">
        <f t="shared" si="15"/>
        <v>0</v>
      </c>
      <c r="P45" s="115">
        <f t="shared" si="16"/>
        <v>0</v>
      </c>
      <c r="Q45" s="115">
        <f t="shared" si="17"/>
        <v>0</v>
      </c>
      <c r="R45" s="115">
        <f t="shared" si="7"/>
        <v>0</v>
      </c>
      <c r="S45" s="115">
        <f t="shared" si="8"/>
        <v>0</v>
      </c>
      <c r="T45" s="116" t="e">
        <f ca="1">_xludf.ifna(VLOOKUP($B45,'FY24 budget'!$A$4:$G$68,4,0), 0)</f>
        <v>#NAME?</v>
      </c>
      <c r="U45" s="116" t="e">
        <f ca="1">_xludf.ifna(VLOOKUP($B45,'FY24 budget'!$A$4:$G$68,5,0), 0)</f>
        <v>#NAME?</v>
      </c>
      <c r="V45" s="115" t="e">
        <f t="shared" ca="1" si="9"/>
        <v>#NAME?</v>
      </c>
      <c r="W45" s="117" t="str">
        <f t="shared" ca="1" si="10"/>
        <v>Not Included</v>
      </c>
      <c r="X45" s="114" t="str">
        <f t="shared" ca="1" si="11"/>
        <v>Not Included</v>
      </c>
      <c r="Y45" s="114" t="str">
        <f>IFERROR(VLOOKUP(B45, 'Hectares Details'!$A$2:$V$65, 17, 0), "")</f>
        <v/>
      </c>
      <c r="Z45" s="114" t="str">
        <f>VLOOKUP(B45, 'Hectares of Cultivated Land-USD'!$C$3:$P$113, 14, 0)</f>
        <v/>
      </c>
    </row>
    <row r="46" spans="1:26" ht="14">
      <c r="A46" s="86" t="s">
        <v>348</v>
      </c>
      <c r="B46" s="86" t="s">
        <v>218</v>
      </c>
      <c r="C46" s="112" t="e">
        <f ca="1">_xludf.ifna(VLOOKUP(B46,'Rolldown Country Targets SALES'!$B$4:$X$53,25, FALSE ), "")</f>
        <v>#NAME?</v>
      </c>
      <c r="D46" s="112" t="e">
        <f ca="1">_xludf.ifna(VLOOKUP(B46,'FY24 budget'!$A$4:$H$68,7, FALSE ), "")</f>
        <v>#NAME?</v>
      </c>
      <c r="E46" s="113" t="e">
        <f t="shared" ca="1" si="0"/>
        <v>#NAME?</v>
      </c>
      <c r="F46" s="114" t="str">
        <f>IFERROR(VLOOKUP($B46, 'EG.3.2-25 Adaptation Hectares'!$C$3:$H$38, 4,0), "")</f>
        <v/>
      </c>
      <c r="G46" s="114" t="str">
        <f>IFERROR(VLOOKUP($B46, 'EG.3.2-25 Adaptation Hectares'!$C$3:$H$38, 5,0), "")</f>
        <v/>
      </c>
      <c r="H46" s="114" t="str">
        <f>IFERROR(VLOOKUP($B46, 'EG.3.2-25 Adaptation Hectares'!$C$3:$H$38, 6,0), "")</f>
        <v/>
      </c>
      <c r="I46" s="115" t="e">
        <f t="shared" si="12"/>
        <v>#VALUE!</v>
      </c>
      <c r="J46" s="115" t="e">
        <f t="shared" si="13"/>
        <v>#VALUE!</v>
      </c>
      <c r="K46" s="115" t="e">
        <f t="shared" si="14"/>
        <v>#VALUE!</v>
      </c>
      <c r="L46" s="114">
        <f>IFERROR(VLOOKUP($B46, 'Hectares of Cultivated Land-USD'!$C$2:$O$112, 11, 0), "")</f>
        <v>6760</v>
      </c>
      <c r="M46" s="114">
        <f>IFERROR(VLOOKUP($B46, 'Hectares of Cultivated Land-USD'!$C$2:$O$112, 12, 0), "")</f>
        <v>0</v>
      </c>
      <c r="N46" s="114">
        <f>IFERROR(VLOOKUP($B46, 'Hectares of Cultivated Land-USD'!$C$2:$O$112, 13, 0), "")</f>
        <v>29947</v>
      </c>
      <c r="O46" s="115">
        <f t="shared" si="15"/>
        <v>2.3641014964727505E-3</v>
      </c>
      <c r="P46" s="115">
        <f t="shared" si="16"/>
        <v>0</v>
      </c>
      <c r="Q46" s="115">
        <f t="shared" si="17"/>
        <v>5.7136842250667674E-3</v>
      </c>
      <c r="R46" s="115">
        <f t="shared" si="7"/>
        <v>2.7922502268312509E-3</v>
      </c>
      <c r="S46" s="115">
        <f t="shared" si="8"/>
        <v>2.7323270250884184E-3</v>
      </c>
      <c r="T46" s="116" t="e">
        <f ca="1">_xludf.ifna(VLOOKUP($B46,'FY24 budget'!$A$4:$G$68,4,0), 0)</f>
        <v>#NAME?</v>
      </c>
      <c r="U46" s="116" t="e">
        <f ca="1">_xludf.ifna(VLOOKUP($B46,'FY24 budget'!$A$4:$G$68,5,0), 0)</f>
        <v>#NAME?</v>
      </c>
      <c r="V46" s="115" t="e">
        <f t="shared" ca="1" si="9"/>
        <v>#NAME?</v>
      </c>
      <c r="W46" s="117" t="str">
        <f t="shared" ca="1" si="10"/>
        <v>Not Included</v>
      </c>
      <c r="X46" s="114" t="str">
        <f t="shared" ca="1" si="11"/>
        <v>Not Included</v>
      </c>
      <c r="Y46" s="114" t="str">
        <f>IFERROR(VLOOKUP(B46, 'Hectares Details'!$A$2:$V$65, 17, 0), "")</f>
        <v/>
      </c>
      <c r="Z46" s="114">
        <f>VLOOKUP(B46, 'Hectares of Cultivated Land-USD'!$C$3:$P$113, 14, 0)</f>
        <v>14973.5</v>
      </c>
    </row>
    <row r="47" spans="1:26" ht="14">
      <c r="A47" s="86" t="s">
        <v>348</v>
      </c>
      <c r="B47" s="86" t="s">
        <v>225</v>
      </c>
      <c r="C47" s="112" t="e">
        <f ca="1">_xludf.ifna(VLOOKUP(B47,'Rolldown Country Targets SALES'!$B$4:$X$53,25, FALSE ), "")</f>
        <v>#NAME?</v>
      </c>
      <c r="D47" s="112" t="e">
        <f ca="1">_xludf.ifna(VLOOKUP(B47,'FY24 budget'!$A$4:$H$68,7, FALSE ), "")</f>
        <v>#NAME?</v>
      </c>
      <c r="E47" s="113" t="e">
        <f t="shared" ca="1" si="0"/>
        <v>#NAME?</v>
      </c>
      <c r="F47" s="114" t="str">
        <f>IFERROR(VLOOKUP($B47, 'EG.3.2-25 Adaptation Hectares'!$C$3:$H$38, 4,0), "")</f>
        <v/>
      </c>
      <c r="G47" s="114" t="str">
        <f>IFERROR(VLOOKUP($B47, 'EG.3.2-25 Adaptation Hectares'!$C$3:$H$38, 5,0), "")</f>
        <v/>
      </c>
      <c r="H47" s="114" t="str">
        <f>IFERROR(VLOOKUP($B47, 'EG.3.2-25 Adaptation Hectares'!$C$3:$H$38, 6,0), "")</f>
        <v/>
      </c>
      <c r="I47" s="115" t="e">
        <f t="shared" si="12"/>
        <v>#VALUE!</v>
      </c>
      <c r="J47" s="115" t="e">
        <f t="shared" si="13"/>
        <v>#VALUE!</v>
      </c>
      <c r="K47" s="115" t="e">
        <f t="shared" si="14"/>
        <v>#VALUE!</v>
      </c>
      <c r="L47" s="114">
        <f>IFERROR(VLOOKUP($B47, 'Hectares of Cultivated Land-USD'!$C$2:$O$112, 11, 0), "")</f>
        <v>0</v>
      </c>
      <c r="M47" s="114">
        <f>IFERROR(VLOOKUP($B47, 'Hectares of Cultivated Land-USD'!$C$2:$O$112, 12, 0), "")</f>
        <v>2179</v>
      </c>
      <c r="N47" s="114">
        <f>IFERROR(VLOOKUP($B47, 'Hectares of Cultivated Land-USD'!$C$2:$O$112, 13, 0), "")</f>
        <v>29622</v>
      </c>
      <c r="O47" s="115">
        <f t="shared" si="15"/>
        <v>0</v>
      </c>
      <c r="P47" s="115">
        <f t="shared" si="16"/>
        <v>4.3188589415320679E-4</v>
      </c>
      <c r="Q47" s="115">
        <f t="shared" si="17"/>
        <v>5.6516764321944699E-3</v>
      </c>
      <c r="R47" s="115">
        <f t="shared" si="7"/>
        <v>2.4190576583066068E-3</v>
      </c>
      <c r="S47" s="115">
        <f t="shared" si="8"/>
        <v>2.3671433711509194E-3</v>
      </c>
      <c r="T47" s="116" t="e">
        <f ca="1">_xludf.ifna(VLOOKUP($B47,'FY24 budget'!$A$4:$G$68,4,0), 0)</f>
        <v>#NAME?</v>
      </c>
      <c r="U47" s="116" t="e">
        <f ca="1">_xludf.ifna(VLOOKUP($B47,'FY24 budget'!$A$4:$G$68,5,0), 0)</f>
        <v>#NAME?</v>
      </c>
      <c r="V47" s="115" t="e">
        <f t="shared" ca="1" si="9"/>
        <v>#NAME?</v>
      </c>
      <c r="W47" s="117" t="str">
        <f t="shared" ca="1" si="10"/>
        <v>Not Included</v>
      </c>
      <c r="X47" s="114" t="str">
        <f t="shared" ca="1" si="11"/>
        <v>Not Included</v>
      </c>
      <c r="Y47" s="114" t="str">
        <f>IFERROR(VLOOKUP(B47, 'Hectares Details'!$A$2:$V$65, 17, 0), "")</f>
        <v/>
      </c>
      <c r="Z47" s="114">
        <f>VLOOKUP(B47, 'Hectares of Cultivated Land-USD'!$C$3:$P$113, 14, 0)</f>
        <v>15900.5</v>
      </c>
    </row>
    <row r="48" spans="1:26" ht="14">
      <c r="A48" s="86" t="s">
        <v>348</v>
      </c>
      <c r="B48" s="86" t="s">
        <v>147</v>
      </c>
      <c r="C48" s="112" t="e">
        <f ca="1">_xludf.ifna(VLOOKUP(B48,'Rolldown Country Targets SALES'!$B$4:$X$53,25, FALSE ), "")</f>
        <v>#NAME?</v>
      </c>
      <c r="D48" s="112" t="e">
        <f ca="1">_xludf.ifna(VLOOKUP(B48,'FY24 budget'!$A$4:$H$68,7, FALSE ), "")</f>
        <v>#NAME?</v>
      </c>
      <c r="E48" s="113" t="e">
        <f t="shared" ca="1" si="0"/>
        <v>#NAME?</v>
      </c>
      <c r="F48" s="114" t="str">
        <f>IFERROR(VLOOKUP($B48, 'EG.3.2-25 Adaptation Hectares'!$C$3:$H$38, 4,0), "")</f>
        <v/>
      </c>
      <c r="G48" s="114" t="str">
        <f>IFERROR(VLOOKUP($B48, 'EG.3.2-25 Adaptation Hectares'!$C$3:$H$38, 5,0), "")</f>
        <v/>
      </c>
      <c r="H48" s="114" t="str">
        <f>IFERROR(VLOOKUP($B48, 'EG.3.2-25 Adaptation Hectares'!$C$3:$H$38, 6,0), "")</f>
        <v/>
      </c>
      <c r="I48" s="115" t="e">
        <f t="shared" si="12"/>
        <v>#VALUE!</v>
      </c>
      <c r="J48" s="115" t="e">
        <f t="shared" si="13"/>
        <v>#VALUE!</v>
      </c>
      <c r="K48" s="115" t="e">
        <f t="shared" si="14"/>
        <v>#VALUE!</v>
      </c>
      <c r="L48" s="114">
        <f>IFERROR(VLOOKUP($B48, 'Hectares of Cultivated Land-USD'!$C$2:$O$112, 11, 0), "")</f>
        <v>0</v>
      </c>
      <c r="M48" s="114">
        <f>IFERROR(VLOOKUP($B48, 'Hectares of Cultivated Land-USD'!$C$2:$O$112, 12, 0), "")</f>
        <v>23815</v>
      </c>
      <c r="N48" s="114">
        <f>IFERROR(VLOOKUP($B48, 'Hectares of Cultivated Land-USD'!$C$2:$O$112, 13, 0), "")</f>
        <v>5695</v>
      </c>
      <c r="O48" s="115">
        <f t="shared" si="15"/>
        <v>0</v>
      </c>
      <c r="P48" s="115">
        <f t="shared" si="16"/>
        <v>4.720221463634061E-3</v>
      </c>
      <c r="Q48" s="115">
        <f t="shared" si="17"/>
        <v>1.0865673243314936E-3</v>
      </c>
      <c r="R48" s="115">
        <f t="shared" si="7"/>
        <v>2.2447844878031495E-3</v>
      </c>
      <c r="S48" s="115">
        <f t="shared" si="8"/>
        <v>2.1966101972473707E-3</v>
      </c>
      <c r="T48" s="116" t="e">
        <f ca="1">_xludf.ifna(VLOOKUP($B48,'FY24 budget'!$A$4:$G$68,4,0), 0)</f>
        <v>#NAME?</v>
      </c>
      <c r="U48" s="116" t="e">
        <f ca="1">_xludf.ifna(VLOOKUP($B48,'FY24 budget'!$A$4:$G$68,5,0), 0)</f>
        <v>#NAME?</v>
      </c>
      <c r="V48" s="115" t="e">
        <f t="shared" ca="1" si="9"/>
        <v>#NAME?</v>
      </c>
      <c r="W48" s="117" t="str">
        <f t="shared" ca="1" si="10"/>
        <v>Not Included</v>
      </c>
      <c r="X48" s="114" t="str">
        <f t="shared" ca="1" si="11"/>
        <v>Not Included</v>
      </c>
      <c r="Y48" s="114">
        <f>IFERROR(VLOOKUP(B48, 'Hectares Details'!$A$2:$V$65, 17, 0), "")</f>
        <v>2.5297969033525073E-3</v>
      </c>
      <c r="Z48" s="114">
        <f>VLOOKUP(B48, 'Hectares of Cultivated Land-USD'!$C$3:$P$113, 14, 0)</f>
        <v>14755</v>
      </c>
    </row>
    <row r="49" spans="1:26" ht="14">
      <c r="A49" s="86" t="s">
        <v>348</v>
      </c>
      <c r="B49" s="86" t="s">
        <v>229</v>
      </c>
      <c r="C49" s="112" t="e">
        <f ca="1">_xludf.ifna(VLOOKUP(B49,'Rolldown Country Targets SALES'!$B$4:$X$53,25, FALSE ), "")</f>
        <v>#NAME?</v>
      </c>
      <c r="D49" s="112" t="e">
        <f ca="1">_xludf.ifna(VLOOKUP(B49,'FY24 budget'!$A$4:$H$68,7, FALSE ), "")</f>
        <v>#NAME?</v>
      </c>
      <c r="E49" s="113" t="e">
        <f t="shared" ca="1" si="0"/>
        <v>#NAME?</v>
      </c>
      <c r="F49" s="114" t="str">
        <f>IFERROR(VLOOKUP($B49, 'EG.3.2-25 Adaptation Hectares'!$C$3:$H$38, 4,0), "")</f>
        <v/>
      </c>
      <c r="G49" s="114" t="str">
        <f>IFERROR(VLOOKUP($B49, 'EG.3.2-25 Adaptation Hectares'!$C$3:$H$38, 5,0), "")</f>
        <v/>
      </c>
      <c r="H49" s="114" t="str">
        <f>IFERROR(VLOOKUP($B49, 'EG.3.2-25 Adaptation Hectares'!$C$3:$H$38, 6,0), "")</f>
        <v/>
      </c>
      <c r="I49" s="115" t="e">
        <f t="shared" si="12"/>
        <v>#VALUE!</v>
      </c>
      <c r="J49" s="115" t="e">
        <f t="shared" si="13"/>
        <v>#VALUE!</v>
      </c>
      <c r="K49" s="115" t="e">
        <f t="shared" si="14"/>
        <v>#VALUE!</v>
      </c>
      <c r="L49" s="114">
        <f>IFERROR(VLOOKUP($B49, 'Hectares of Cultivated Land-USD'!$C$2:$O$112, 11, 0), "")</f>
        <v>333</v>
      </c>
      <c r="M49" s="114">
        <f>IFERROR(VLOOKUP($B49, 'Hectares of Cultivated Land-USD'!$C$2:$O$112, 12, 0), "")</f>
        <v>5156</v>
      </c>
      <c r="N49" s="114">
        <f>IFERROR(VLOOKUP($B49, 'Hectares of Cultivated Land-USD'!$C$2:$O$112, 13, 0), "")</f>
        <v>8916</v>
      </c>
      <c r="O49" s="115">
        <f t="shared" si="15"/>
        <v>1.1645647904222277E-4</v>
      </c>
      <c r="P49" s="115">
        <f t="shared" si="16"/>
        <v>1.0219383525717917E-3</v>
      </c>
      <c r="Q49" s="115">
        <f t="shared" si="17"/>
        <v>1.7011122499981735E-3</v>
      </c>
      <c r="R49" s="115">
        <f t="shared" si="7"/>
        <v>1.0957682326941502E-3</v>
      </c>
      <c r="S49" s="115">
        <f t="shared" si="8"/>
        <v>1.0722524531124491E-3</v>
      </c>
      <c r="T49" s="116" t="e">
        <f ca="1">_xludf.ifna(VLOOKUP($B49,'FY24 budget'!$A$4:$G$68,4,0), 0)</f>
        <v>#NAME?</v>
      </c>
      <c r="U49" s="116" t="e">
        <f ca="1">_xludf.ifna(VLOOKUP($B49,'FY24 budget'!$A$4:$G$68,5,0), 0)</f>
        <v>#NAME?</v>
      </c>
      <c r="V49" s="115" t="e">
        <f t="shared" ca="1" si="9"/>
        <v>#NAME?</v>
      </c>
      <c r="W49" s="117" t="str">
        <f t="shared" ca="1" si="10"/>
        <v>Not Included</v>
      </c>
      <c r="X49" s="114" t="str">
        <f t="shared" ca="1" si="11"/>
        <v>Not Included</v>
      </c>
      <c r="Y49" s="114" t="str">
        <f>IFERROR(VLOOKUP(B49, 'Hectares Details'!$A$2:$V$65, 17, 0), "")</f>
        <v/>
      </c>
      <c r="Z49" s="114">
        <f>VLOOKUP(B49, 'Hectares of Cultivated Land-USD'!$C$3:$P$113, 14, 0)</f>
        <v>7036</v>
      </c>
    </row>
    <row r="50" spans="1:26" ht="14">
      <c r="A50" s="86" t="s">
        <v>348</v>
      </c>
      <c r="B50" s="86" t="s">
        <v>148</v>
      </c>
      <c r="C50" s="112" t="e">
        <f ca="1">_xludf.ifna(VLOOKUP(B50,'Rolldown Country Targets SALES'!$B$4:$X$53,25, FALSE ), "")</f>
        <v>#NAME?</v>
      </c>
      <c r="D50" s="112" t="e">
        <f ca="1">_xludf.ifna(VLOOKUP(B50,'FY24 budget'!$A$4:$H$68,7, FALSE ), "")</f>
        <v>#NAME?</v>
      </c>
      <c r="E50" s="113" t="e">
        <f t="shared" ca="1" si="0"/>
        <v>#NAME?</v>
      </c>
      <c r="F50" s="114">
        <f>IFERROR(VLOOKUP($B50, 'EG.3.2-25 Adaptation Hectares'!$C$3:$H$38, 4,0), "")</f>
        <v>0</v>
      </c>
      <c r="G50" s="114">
        <f>IFERROR(VLOOKUP($B50, 'EG.3.2-25 Adaptation Hectares'!$C$3:$H$38, 5,0), "")</f>
        <v>0</v>
      </c>
      <c r="H50" s="114">
        <f>IFERROR(VLOOKUP($B50, 'EG.3.2-25 Adaptation Hectares'!$C$3:$H$38, 6,0), "")</f>
        <v>0</v>
      </c>
      <c r="I50" s="115">
        <f t="shared" si="12"/>
        <v>0</v>
      </c>
      <c r="J50" s="115">
        <f t="shared" si="13"/>
        <v>0</v>
      </c>
      <c r="K50" s="115">
        <f t="shared" si="14"/>
        <v>0</v>
      </c>
      <c r="L50" s="114">
        <f>IFERROR(VLOOKUP($B50, 'Hectares of Cultivated Land-USD'!$C$2:$O$112, 11, 0), "")</f>
        <v>0</v>
      </c>
      <c r="M50" s="114">
        <f>IFERROR(VLOOKUP($B50, 'Hectares of Cultivated Land-USD'!$C$2:$O$112, 12, 0), "")</f>
        <v>1421.64</v>
      </c>
      <c r="N50" s="114">
        <f>IFERROR(VLOOKUP($B50, 'Hectares of Cultivated Land-USD'!$C$2:$O$112, 13, 0), "")</f>
        <v>1819</v>
      </c>
      <c r="O50" s="115">
        <f t="shared" si="15"/>
        <v>0</v>
      </c>
      <c r="P50" s="115">
        <f t="shared" si="16"/>
        <v>2.8177432884991506E-4</v>
      </c>
      <c r="Q50" s="115">
        <f t="shared" si="17"/>
        <v>3.470528468760293E-4</v>
      </c>
      <c r="R50" s="115">
        <f t="shared" si="7"/>
        <v>2.4651095908351066E-4</v>
      </c>
      <c r="S50" s="115">
        <f t="shared" si="8"/>
        <v>2.412207004272355E-4</v>
      </c>
      <c r="T50" s="116" t="e">
        <f ca="1">_xludf.ifna(VLOOKUP($B50,'FY24 budget'!$A$4:$G$68,4,0), 0)</f>
        <v>#NAME?</v>
      </c>
      <c r="U50" s="116" t="e">
        <f ca="1">_xludf.ifna(VLOOKUP($B50,'FY24 budget'!$A$4:$G$68,5,0), 0)</f>
        <v>#NAME?</v>
      </c>
      <c r="V50" s="115" t="e">
        <f t="shared" ca="1" si="9"/>
        <v>#NAME?</v>
      </c>
      <c r="W50" s="117" t="str">
        <f t="shared" ca="1" si="10"/>
        <v>Not Included</v>
      </c>
      <c r="X50" s="114" t="str">
        <f t="shared" ca="1" si="11"/>
        <v>Not Included</v>
      </c>
      <c r="Y50" s="114">
        <f>IFERROR(VLOOKUP(B50, 'Hectares Details'!$A$2:$V$65, 17, 0), "")</f>
        <v>2.7780959121925688E-4</v>
      </c>
      <c r="Z50" s="114">
        <f>VLOOKUP(B50, 'Hectares of Cultivated Land-USD'!$C$3:$P$113, 14, 0)</f>
        <v>1620.3200000000002</v>
      </c>
    </row>
    <row r="51" spans="1:26" ht="14">
      <c r="A51" s="86" t="s">
        <v>348</v>
      </c>
      <c r="B51" s="86" t="s">
        <v>150</v>
      </c>
      <c r="C51" s="112" t="e">
        <f ca="1">_xludf.ifna(VLOOKUP(B51,'Rolldown Country Targets SALES'!$B$4:$X$53,25, FALSE ), "")</f>
        <v>#NAME?</v>
      </c>
      <c r="D51" s="112" t="e">
        <f ca="1">_xludf.ifna(VLOOKUP(B51,'FY24 budget'!$A$4:$H$68,7, FALSE ), "")</f>
        <v>#NAME?</v>
      </c>
      <c r="E51" s="113" t="e">
        <f t="shared" ca="1" si="0"/>
        <v>#NAME?</v>
      </c>
      <c r="F51" s="114" t="str">
        <f>IFERROR(VLOOKUP($B51, 'EG.3.2-25 Adaptation Hectares'!$C$3:$H$38, 4,0), "")</f>
        <v/>
      </c>
      <c r="G51" s="114" t="str">
        <f>IFERROR(VLOOKUP($B51, 'EG.3.2-25 Adaptation Hectares'!$C$3:$H$38, 5,0), "")</f>
        <v/>
      </c>
      <c r="H51" s="114" t="str">
        <f>IFERROR(VLOOKUP($B51, 'EG.3.2-25 Adaptation Hectares'!$C$3:$H$38, 6,0), "")</f>
        <v/>
      </c>
      <c r="I51" s="115" t="e">
        <f t="shared" si="12"/>
        <v>#VALUE!</v>
      </c>
      <c r="J51" s="115" t="e">
        <f t="shared" si="13"/>
        <v>#VALUE!</v>
      </c>
      <c r="K51" s="115" t="e">
        <f t="shared" si="14"/>
        <v>#VALUE!</v>
      </c>
      <c r="L51" s="114">
        <f>IFERROR(VLOOKUP($B51, 'Hectares of Cultivated Land-USD'!$C$2:$O$112, 11, 0), "")</f>
        <v>6231</v>
      </c>
      <c r="M51" s="114">
        <f>IFERROR(VLOOKUP($B51, 'Hectares of Cultivated Land-USD'!$C$2:$O$112, 12, 0), "")</f>
        <v>816</v>
      </c>
      <c r="N51" s="114">
        <f>IFERROR(VLOOKUP($B51, 'Hectares of Cultivated Land-USD'!$C$2:$O$112, 13, 0), "")</f>
        <v>90</v>
      </c>
      <c r="O51" s="115">
        <f t="shared" si="15"/>
        <v>2.1791000627990696E-3</v>
      </c>
      <c r="P51" s="115">
        <f t="shared" si="16"/>
        <v>1.6173423112850698E-4</v>
      </c>
      <c r="Q51" s="115">
        <f t="shared" si="17"/>
        <v>1.717138879540552E-5</v>
      </c>
      <c r="R51" s="115">
        <f t="shared" si="7"/>
        <v>5.4290162282111417E-4</v>
      </c>
      <c r="S51" s="115">
        <f t="shared" si="8"/>
        <v>5.3125066003912181E-4</v>
      </c>
      <c r="T51" s="116" t="e">
        <f ca="1">_xludf.ifna(VLOOKUP($B51,'FY24 budget'!$A$4:$G$68,4,0), 0)</f>
        <v>#NAME?</v>
      </c>
      <c r="U51" s="116" t="e">
        <f ca="1">_xludf.ifna(VLOOKUP($B51,'FY24 budget'!$A$4:$G$68,5,0), 0)</f>
        <v>#NAME?</v>
      </c>
      <c r="V51" s="115" t="e">
        <f t="shared" ca="1" si="9"/>
        <v>#NAME?</v>
      </c>
      <c r="W51" s="117" t="str">
        <f t="shared" ca="1" si="10"/>
        <v>Not Included</v>
      </c>
      <c r="X51" s="114" t="str">
        <f t="shared" ca="1" si="11"/>
        <v>Not Included</v>
      </c>
      <c r="Y51" s="114">
        <f>IFERROR(VLOOKUP(B51, 'Hectares Details'!$A$2:$V$65, 17, 0), "")</f>
        <v>7.7668451183916348E-5</v>
      </c>
      <c r="Z51" s="114">
        <f>VLOOKUP(B51, 'Hectares of Cultivated Land-USD'!$C$3:$P$113, 14, 0)</f>
        <v>453</v>
      </c>
    </row>
    <row r="52" spans="1:26" ht="14">
      <c r="A52" s="86" t="s">
        <v>348</v>
      </c>
      <c r="B52" s="86" t="s">
        <v>240</v>
      </c>
      <c r="C52" s="112" t="e">
        <f ca="1">_xludf.ifna(VLOOKUP(B52,'Rolldown Country Targets SALES'!$B$4:$X$53,25, FALSE ), "")</f>
        <v>#NAME?</v>
      </c>
      <c r="D52" s="112" t="e">
        <f ca="1">_xludf.ifna(VLOOKUP(B52,'FY24 budget'!$A$4:$H$68,7, FALSE ), "")</f>
        <v>#NAME?</v>
      </c>
      <c r="E52" s="113" t="e">
        <f t="shared" ca="1" si="0"/>
        <v>#NAME?</v>
      </c>
      <c r="F52" s="114" t="str">
        <f>IFERROR(VLOOKUP($B52, 'EG.3.2-25 Adaptation Hectares'!$C$3:$H$38, 4,0), "")</f>
        <v/>
      </c>
      <c r="G52" s="114" t="str">
        <f>IFERROR(VLOOKUP($B52, 'EG.3.2-25 Adaptation Hectares'!$C$3:$H$38, 5,0), "")</f>
        <v/>
      </c>
      <c r="H52" s="114" t="str">
        <f>IFERROR(VLOOKUP($B52, 'EG.3.2-25 Adaptation Hectares'!$C$3:$H$38, 6,0), "")</f>
        <v/>
      </c>
      <c r="I52" s="115" t="e">
        <f t="shared" si="12"/>
        <v>#VALUE!</v>
      </c>
      <c r="J52" s="115" t="e">
        <f t="shared" si="13"/>
        <v>#VALUE!</v>
      </c>
      <c r="K52" s="115" t="e">
        <f t="shared" si="14"/>
        <v>#VALUE!</v>
      </c>
      <c r="L52" s="114">
        <f>IFERROR(VLOOKUP($B52, 'Hectares of Cultivated Land-USD'!$C$2:$O$112, 11, 0), "")</f>
        <v>0</v>
      </c>
      <c r="M52" s="114">
        <f>IFERROR(VLOOKUP($B52, 'Hectares of Cultivated Land-USD'!$C$2:$O$112, 12, 0), "")</f>
        <v>771</v>
      </c>
      <c r="N52" s="114">
        <f>IFERROR(VLOOKUP($B52, 'Hectares of Cultivated Land-USD'!$C$2:$O$112, 13, 0), "")</f>
        <v>4356</v>
      </c>
      <c r="O52" s="115">
        <f t="shared" si="15"/>
        <v>0</v>
      </c>
      <c r="P52" s="115">
        <f t="shared" si="16"/>
        <v>1.5281506397068492E-4</v>
      </c>
      <c r="Q52" s="115">
        <f t="shared" si="17"/>
        <v>8.3109521769762708E-4</v>
      </c>
      <c r="R52" s="115">
        <f t="shared" si="7"/>
        <v>3.9000372988704668E-4</v>
      </c>
      <c r="S52" s="115">
        <f t="shared" si="8"/>
        <v>3.8163403867459402E-4</v>
      </c>
      <c r="T52" s="116" t="e">
        <f ca="1">_xludf.ifna(VLOOKUP($B52,'FY24 budget'!$A$4:$G$68,4,0), 0)</f>
        <v>#NAME?</v>
      </c>
      <c r="U52" s="116" t="e">
        <f ca="1">_xludf.ifna(VLOOKUP($B52,'FY24 budget'!$A$4:$G$68,5,0), 0)</f>
        <v>#NAME?</v>
      </c>
      <c r="V52" s="115" t="e">
        <f t="shared" ca="1" si="9"/>
        <v>#NAME?</v>
      </c>
      <c r="W52" s="117" t="str">
        <f t="shared" ca="1" si="10"/>
        <v>Not Included</v>
      </c>
      <c r="X52" s="114" t="str">
        <f t="shared" ca="1" si="11"/>
        <v>Not Included</v>
      </c>
      <c r="Y52" s="114" t="str">
        <f>IFERROR(VLOOKUP(B52, 'Hectares Details'!$A$2:$V$65, 17, 0), "")</f>
        <v/>
      </c>
      <c r="Z52" s="114">
        <f>VLOOKUP(B52, 'Hectares of Cultivated Land-USD'!$C$3:$P$113, 14, 0)</f>
        <v>2563.5</v>
      </c>
    </row>
    <row r="53" spans="1:26" ht="14">
      <c r="A53" s="86" t="s">
        <v>348</v>
      </c>
      <c r="B53" s="86" t="s">
        <v>149</v>
      </c>
      <c r="C53" s="112" t="e">
        <f ca="1">_xludf.ifna(VLOOKUP(B53,'Rolldown Country Targets SALES'!$B$4:$X$53,25, FALSE ), "")</f>
        <v>#NAME?</v>
      </c>
      <c r="D53" s="112" t="e">
        <f ca="1">_xludf.ifna(VLOOKUP(B53,'FY24 budget'!$A$4:$H$68,7, FALSE ), "")</f>
        <v>#NAME?</v>
      </c>
      <c r="E53" s="113" t="e">
        <f t="shared" ca="1" si="0"/>
        <v>#NAME?</v>
      </c>
      <c r="F53" s="114" t="str">
        <f>IFERROR(VLOOKUP($B53, 'EG.3.2-25 Adaptation Hectares'!$C$3:$H$38, 4,0), "")</f>
        <v/>
      </c>
      <c r="G53" s="114" t="str">
        <f>IFERROR(VLOOKUP($B53, 'EG.3.2-25 Adaptation Hectares'!$C$3:$H$38, 5,0), "")</f>
        <v/>
      </c>
      <c r="H53" s="114" t="str">
        <f>IFERROR(VLOOKUP($B53, 'EG.3.2-25 Adaptation Hectares'!$C$3:$H$38, 6,0), "")</f>
        <v/>
      </c>
      <c r="I53" s="115" t="e">
        <f t="shared" si="12"/>
        <v>#VALUE!</v>
      </c>
      <c r="J53" s="115" t="e">
        <f t="shared" si="13"/>
        <v>#VALUE!</v>
      </c>
      <c r="K53" s="115" t="e">
        <f t="shared" si="14"/>
        <v>#VALUE!</v>
      </c>
      <c r="L53" s="114">
        <f>IFERROR(VLOOKUP($B53, 'Hectares of Cultivated Land-USD'!$C$2:$O$112, 11, 0), "")</f>
        <v>0</v>
      </c>
      <c r="M53" s="114">
        <f>IFERROR(VLOOKUP($B53, 'Hectares of Cultivated Land-USD'!$C$2:$O$112, 12, 0), "")</f>
        <v>503</v>
      </c>
      <c r="N53" s="114">
        <f>IFERROR(VLOOKUP($B53, 'Hectares of Cultivated Land-USD'!$C$2:$O$112, 13, 0), "")</f>
        <v>1466</v>
      </c>
      <c r="O53" s="115">
        <f t="shared" si="15"/>
        <v>0</v>
      </c>
      <c r="P53" s="115">
        <f t="shared" si="16"/>
        <v>9.9696468452988994E-5</v>
      </c>
      <c r="Q53" s="115">
        <f t="shared" si="17"/>
        <v>2.7970284415627212E-4</v>
      </c>
      <c r="R53" s="115">
        <f t="shared" si="7"/>
        <v>1.4977908019262628E-4</v>
      </c>
      <c r="S53" s="115">
        <f t="shared" si="8"/>
        <v>1.4656474003321154E-4</v>
      </c>
      <c r="T53" s="116" t="e">
        <f ca="1">_xludf.ifna(VLOOKUP($B53,'FY24 budget'!$A$4:$G$68,4,0), 0)</f>
        <v>#NAME?</v>
      </c>
      <c r="U53" s="116" t="e">
        <f ca="1">_xludf.ifna(VLOOKUP($B53,'FY24 budget'!$A$4:$G$68,5,0), 0)</f>
        <v>#NAME?</v>
      </c>
      <c r="V53" s="115" t="e">
        <f t="shared" ca="1" si="9"/>
        <v>#NAME?</v>
      </c>
      <c r="W53" s="117" t="str">
        <f t="shared" ca="1" si="10"/>
        <v>Not Included</v>
      </c>
      <c r="X53" s="114" t="str">
        <f t="shared" ca="1" si="11"/>
        <v>Not Included</v>
      </c>
      <c r="Y53" s="114">
        <f>IFERROR(VLOOKUP(B53, 'Hectares Details'!$A$2:$V$65, 17, 0), "")</f>
        <v>1.6879600483568575E-4</v>
      </c>
      <c r="Z53" s="114">
        <f>VLOOKUP(B53, 'Hectares of Cultivated Land-USD'!$C$3:$P$113, 14, 0)</f>
        <v>984.5</v>
      </c>
    </row>
    <row r="54" spans="1:26" ht="14">
      <c r="A54" s="86" t="s">
        <v>348</v>
      </c>
      <c r="B54" s="86" t="s">
        <v>152</v>
      </c>
      <c r="C54" s="112" t="e">
        <f ca="1">_xludf.ifna(VLOOKUP(B54,'Rolldown Country Targets SALES'!$B$4:$X$53,25, FALSE ), "")</f>
        <v>#NAME?</v>
      </c>
      <c r="D54" s="112" t="e">
        <f ca="1">_xludf.ifna(VLOOKUP(B54,'FY24 budget'!$A$4:$H$68,7, FALSE ), "")</f>
        <v>#NAME?</v>
      </c>
      <c r="E54" s="113" t="e">
        <f t="shared" ca="1" si="0"/>
        <v>#NAME?</v>
      </c>
      <c r="F54" s="114" t="str">
        <f>IFERROR(VLOOKUP($B54, 'EG.3.2-25 Adaptation Hectares'!$C$3:$H$38, 4,0), "")</f>
        <v/>
      </c>
      <c r="G54" s="114" t="str">
        <f>IFERROR(VLOOKUP($B54, 'EG.3.2-25 Adaptation Hectares'!$C$3:$H$38, 5,0), "")</f>
        <v/>
      </c>
      <c r="H54" s="114" t="str">
        <f>IFERROR(VLOOKUP($B54, 'EG.3.2-25 Adaptation Hectares'!$C$3:$H$38, 6,0), "")</f>
        <v/>
      </c>
      <c r="I54" s="115" t="e">
        <f t="shared" si="12"/>
        <v>#VALUE!</v>
      </c>
      <c r="J54" s="115" t="e">
        <f t="shared" si="13"/>
        <v>#VALUE!</v>
      </c>
      <c r="K54" s="115" t="e">
        <f t="shared" si="14"/>
        <v>#VALUE!</v>
      </c>
      <c r="L54" s="114">
        <f>IFERROR(VLOOKUP($B54, 'Hectares of Cultivated Land-USD'!$C$2:$O$112, 11, 0), "")</f>
        <v>0</v>
      </c>
      <c r="M54" s="114">
        <f>IFERROR(VLOOKUP($B54, 'Hectares of Cultivated Land-USD'!$C$2:$O$112, 12, 0), "")</f>
        <v>10</v>
      </c>
      <c r="N54" s="114">
        <f>IFERROR(VLOOKUP($B54, 'Hectares of Cultivated Land-USD'!$C$2:$O$112, 13, 0), "")</f>
        <v>871</v>
      </c>
      <c r="O54" s="115">
        <f t="shared" si="15"/>
        <v>0</v>
      </c>
      <c r="P54" s="115">
        <f t="shared" si="16"/>
        <v>1.9820371461826835E-6</v>
      </c>
      <c r="Q54" s="115">
        <f t="shared" si="17"/>
        <v>1.6618088489775786E-4</v>
      </c>
      <c r="R54" s="115">
        <f t="shared" si="7"/>
        <v>6.7016439639260418E-5</v>
      </c>
      <c r="S54" s="115">
        <f t="shared" si="8"/>
        <v>6.5578230558283065E-5</v>
      </c>
      <c r="T54" s="116" t="e">
        <f ca="1">_xludf.ifna(VLOOKUP($B54,'FY24 budget'!$A$4:$G$68,4,0), 0)</f>
        <v>#NAME?</v>
      </c>
      <c r="U54" s="116" t="e">
        <f ca="1">_xludf.ifna(VLOOKUP($B54,'FY24 budget'!$A$4:$G$68,5,0), 0)</f>
        <v>#NAME?</v>
      </c>
      <c r="V54" s="115" t="e">
        <f t="shared" ca="1" si="9"/>
        <v>#NAME?</v>
      </c>
      <c r="W54" s="117" t="str">
        <f t="shared" ca="1" si="10"/>
        <v>Not Included</v>
      </c>
      <c r="X54" s="114" t="str">
        <f t="shared" ca="1" si="11"/>
        <v>Not Included</v>
      </c>
      <c r="Y54" s="114">
        <f>IFERROR(VLOOKUP(B54, 'Hectares Details'!$A$2:$V$65, 17, 0), "")</f>
        <v>7.552528200113721E-5</v>
      </c>
      <c r="Z54" s="114">
        <f>VLOOKUP(B54, 'Hectares of Cultivated Land-USD'!$C$3:$P$113, 14, 0)</f>
        <v>440.5</v>
      </c>
    </row>
    <row r="55" spans="1:26" ht="14">
      <c r="A55" s="86" t="s">
        <v>348</v>
      </c>
      <c r="B55" s="86" t="s">
        <v>153</v>
      </c>
      <c r="C55" s="112" t="e">
        <f ca="1">_xludf.ifna(VLOOKUP(B55,'Rolldown Country Targets SALES'!$B$4:$X$53,25, FALSE ), "")</f>
        <v>#NAME?</v>
      </c>
      <c r="D55" s="112" t="e">
        <f ca="1">_xludf.ifna(VLOOKUP(B55,'FY24 budget'!$A$4:$H$68,7, FALSE ), "")</f>
        <v>#NAME?</v>
      </c>
      <c r="E55" s="113" t="e">
        <f t="shared" ca="1" si="0"/>
        <v>#NAME?</v>
      </c>
      <c r="F55" s="114" t="str">
        <f>IFERROR(VLOOKUP($B55, 'EG.3.2-25 Adaptation Hectares'!$C$3:$H$38, 4,0), "")</f>
        <v/>
      </c>
      <c r="G55" s="114" t="str">
        <f>IFERROR(VLOOKUP($B55, 'EG.3.2-25 Adaptation Hectares'!$C$3:$H$38, 5,0), "")</f>
        <v/>
      </c>
      <c r="H55" s="114" t="str">
        <f>IFERROR(VLOOKUP($B55, 'EG.3.2-25 Adaptation Hectares'!$C$3:$H$38, 6,0), "")</f>
        <v/>
      </c>
      <c r="I55" s="115" t="e">
        <f t="shared" si="12"/>
        <v>#VALUE!</v>
      </c>
      <c r="J55" s="115" t="e">
        <f t="shared" si="13"/>
        <v>#VALUE!</v>
      </c>
      <c r="K55" s="115" t="e">
        <f t="shared" si="14"/>
        <v>#VALUE!</v>
      </c>
      <c r="L55" s="114">
        <f>IFERROR(VLOOKUP($B55, 'Hectares of Cultivated Land-USD'!$C$2:$O$112, 11, 0), "")</f>
        <v>0</v>
      </c>
      <c r="M55" s="114">
        <f>IFERROR(VLOOKUP($B55, 'Hectares of Cultivated Land-USD'!$C$2:$O$112, 12, 0), "")</f>
        <v>342</v>
      </c>
      <c r="N55" s="114">
        <f>IFERROR(VLOOKUP($B55, 'Hectares of Cultivated Land-USD'!$C$2:$O$112, 13, 0), "")</f>
        <v>369</v>
      </c>
      <c r="O55" s="115">
        <f t="shared" si="15"/>
        <v>0</v>
      </c>
      <c r="P55" s="115">
        <f t="shared" si="16"/>
        <v>6.7785670399447777E-5</v>
      </c>
      <c r="Q55" s="115">
        <f t="shared" si="17"/>
        <v>7.0402694061162622E-5</v>
      </c>
      <c r="R55" s="115">
        <f t="shared" si="7"/>
        <v>5.4084777052796998E-5</v>
      </c>
      <c r="S55" s="115">
        <f t="shared" si="8"/>
        <v>5.2924088452825498E-5</v>
      </c>
      <c r="T55" s="116" t="e">
        <f ca="1">_xludf.ifna(VLOOKUP($B55,'FY24 budget'!$A$4:$G$68,4,0), 0)</f>
        <v>#NAME?</v>
      </c>
      <c r="U55" s="116" t="e">
        <f ca="1">_xludf.ifna(VLOOKUP($B55,'FY24 budget'!$A$4:$G$68,5,0), 0)</f>
        <v>#NAME?</v>
      </c>
      <c r="V55" s="115" t="e">
        <f t="shared" ca="1" si="9"/>
        <v>#NAME?</v>
      </c>
      <c r="W55" s="117" t="str">
        <f t="shared" ca="1" si="10"/>
        <v>Not Included</v>
      </c>
      <c r="X55" s="114" t="str">
        <f t="shared" ca="1" si="11"/>
        <v>Not Included</v>
      </c>
      <c r="Y55" s="114">
        <f>IFERROR(VLOOKUP(B55, 'Hectares Details'!$A$2:$V$65, 17, 0), "")</f>
        <v>6.0951731558238994E-5</v>
      </c>
      <c r="Z55" s="114">
        <f>VLOOKUP(B55, 'Hectares of Cultivated Land-USD'!$C$3:$P$113, 14, 0)</f>
        <v>355.5</v>
      </c>
    </row>
    <row r="56" spans="1:26" ht="14">
      <c r="A56" s="86" t="s">
        <v>348</v>
      </c>
      <c r="B56" s="86" t="s">
        <v>154</v>
      </c>
      <c r="C56" s="112" t="e">
        <f ca="1">_xludf.ifna(VLOOKUP(B56,'Rolldown Country Targets SALES'!$B$4:$X$53,25, FALSE ), "")</f>
        <v>#NAME?</v>
      </c>
      <c r="D56" s="112" t="e">
        <f ca="1">_xludf.ifna(VLOOKUP(B56,'FY24 budget'!$A$4:$H$68,7, FALSE ), "")</f>
        <v>#NAME?</v>
      </c>
      <c r="E56" s="113" t="e">
        <f t="shared" ca="1" si="0"/>
        <v>#NAME?</v>
      </c>
      <c r="F56" s="114" t="str">
        <f>IFERROR(VLOOKUP($B56, 'EG.3.2-25 Adaptation Hectares'!$C$3:$H$38, 4,0), "")</f>
        <v/>
      </c>
      <c r="G56" s="114" t="str">
        <f>IFERROR(VLOOKUP($B56, 'EG.3.2-25 Adaptation Hectares'!$C$3:$H$38, 5,0), "")</f>
        <v/>
      </c>
      <c r="H56" s="114" t="str">
        <f>IFERROR(VLOOKUP($B56, 'EG.3.2-25 Adaptation Hectares'!$C$3:$H$38, 6,0), "")</f>
        <v/>
      </c>
      <c r="I56" s="115" t="e">
        <f t="shared" si="12"/>
        <v>#VALUE!</v>
      </c>
      <c r="J56" s="115" t="e">
        <f t="shared" si="13"/>
        <v>#VALUE!</v>
      </c>
      <c r="K56" s="115" t="e">
        <f t="shared" si="14"/>
        <v>#VALUE!</v>
      </c>
      <c r="L56" s="114">
        <f>IFERROR(VLOOKUP($B56, 'Hectares of Cultivated Land-USD'!$C$2:$O$112, 11, 0), "")</f>
        <v>0</v>
      </c>
      <c r="M56" s="114">
        <f>IFERROR(VLOOKUP($B56, 'Hectares of Cultivated Land-USD'!$C$2:$O$112, 12, 0), "")</f>
        <v>56</v>
      </c>
      <c r="N56" s="114">
        <f>IFERROR(VLOOKUP($B56, 'Hectares of Cultivated Land-USD'!$C$2:$O$112, 13, 0), "")</f>
        <v>470</v>
      </c>
      <c r="O56" s="115">
        <f t="shared" si="15"/>
        <v>0</v>
      </c>
      <c r="P56" s="115">
        <f t="shared" si="16"/>
        <v>1.1099408018623028E-5</v>
      </c>
      <c r="Q56" s="115">
        <f t="shared" si="17"/>
        <v>8.9672808153784376E-5</v>
      </c>
      <c r="R56" s="115">
        <f t="shared" si="7"/>
        <v>4.001208541458681E-5</v>
      </c>
      <c r="S56" s="115">
        <f t="shared" si="8"/>
        <v>3.9153404396886376E-5</v>
      </c>
      <c r="T56" s="116" t="e">
        <f ca="1">_xludf.ifna(VLOOKUP($B56,'FY24 budget'!$A$4:$G$68,4,0), 0)</f>
        <v>#NAME?</v>
      </c>
      <c r="U56" s="116" t="e">
        <f ca="1">_xludf.ifna(VLOOKUP($B56,'FY24 budget'!$A$4:$G$68,5,0), 0)</f>
        <v>#NAME?</v>
      </c>
      <c r="V56" s="115" t="e">
        <f t="shared" ca="1" si="9"/>
        <v>#NAME?</v>
      </c>
      <c r="W56" s="117" t="str">
        <f t="shared" ca="1" si="10"/>
        <v>Not Included</v>
      </c>
      <c r="X56" s="114" t="str">
        <f t="shared" ca="1" si="11"/>
        <v>Not Included</v>
      </c>
      <c r="Y56" s="114">
        <f>IFERROR(VLOOKUP(B56, 'Hectares Details'!$A$2:$V$65, 17, 0), "")</f>
        <v>4.5092279605673292E-5</v>
      </c>
      <c r="Z56" s="114">
        <f>VLOOKUP(B56, 'Hectares of Cultivated Land-USD'!$C$3:$P$113, 14, 0)</f>
        <v>263</v>
      </c>
    </row>
    <row r="57" spans="1:26" ht="14">
      <c r="A57" s="86" t="s">
        <v>348</v>
      </c>
      <c r="B57" s="86" t="s">
        <v>221</v>
      </c>
      <c r="C57" s="112" t="e">
        <f ca="1">_xludf.ifna(VLOOKUP(B57,'Rolldown Country Targets SALES'!$B$4:$X$53,25, FALSE ), "")</f>
        <v>#NAME?</v>
      </c>
      <c r="D57" s="112" t="e">
        <f ca="1">_xludf.ifna(VLOOKUP(B57,'FY24 budget'!$A$4:$H$68,7, FALSE ), "")</f>
        <v>#NAME?</v>
      </c>
      <c r="E57" s="113" t="e">
        <f t="shared" ca="1" si="0"/>
        <v>#NAME?</v>
      </c>
      <c r="F57" s="114" t="str">
        <f>IFERROR(VLOOKUP($B57, 'EG.3.2-25 Adaptation Hectares'!$C$3:$H$38, 4,0), "")</f>
        <v/>
      </c>
      <c r="G57" s="114" t="str">
        <f>IFERROR(VLOOKUP($B57, 'EG.3.2-25 Adaptation Hectares'!$C$3:$H$38, 5,0), "")</f>
        <v/>
      </c>
      <c r="H57" s="114" t="str">
        <f>IFERROR(VLOOKUP($B57, 'EG.3.2-25 Adaptation Hectares'!$C$3:$H$38, 6,0), "")</f>
        <v/>
      </c>
      <c r="I57" s="115" t="e">
        <f t="shared" si="12"/>
        <v>#VALUE!</v>
      </c>
      <c r="J57" s="115" t="e">
        <f t="shared" si="13"/>
        <v>#VALUE!</v>
      </c>
      <c r="K57" s="115" t="e">
        <f t="shared" si="14"/>
        <v>#VALUE!</v>
      </c>
      <c r="L57" s="114">
        <f>IFERROR(VLOOKUP($B57, 'Hectares of Cultivated Land-USD'!$C$2:$O$112, 11, 0), "")</f>
        <v>0</v>
      </c>
      <c r="M57" s="114">
        <f>IFERROR(VLOOKUP($B57, 'Hectares of Cultivated Land-USD'!$C$2:$O$112, 12, 0), "")</f>
        <v>0</v>
      </c>
      <c r="N57" s="114">
        <f>IFERROR(VLOOKUP($B57, 'Hectares of Cultivated Land-USD'!$C$2:$O$112, 13, 0), "")</f>
        <v>483</v>
      </c>
      <c r="O57" s="115">
        <f t="shared" si="15"/>
        <v>0</v>
      </c>
      <c r="P57" s="115">
        <f t="shared" si="16"/>
        <v>0</v>
      </c>
      <c r="Q57" s="115">
        <f t="shared" si="17"/>
        <v>9.2153119868676288E-5</v>
      </c>
      <c r="R57" s="115">
        <f t="shared" si="7"/>
        <v>3.6741135466246062E-5</v>
      </c>
      <c r="S57" s="115">
        <f t="shared" si="8"/>
        <v>3.5952650805505926E-5</v>
      </c>
      <c r="T57" s="116" t="e">
        <f ca="1">_xludf.ifna(VLOOKUP($B57,'FY24 budget'!$A$4:$G$68,4,0), 0)</f>
        <v>#NAME?</v>
      </c>
      <c r="U57" s="116" t="e">
        <f ca="1">_xludf.ifna(VLOOKUP($B57,'FY24 budget'!$A$4:$G$68,5,0), 0)</f>
        <v>#NAME?</v>
      </c>
      <c r="V57" s="115" t="e">
        <f t="shared" ca="1" si="9"/>
        <v>#NAME?</v>
      </c>
      <c r="W57" s="117" t="str">
        <f t="shared" ca="1" si="10"/>
        <v>Not Included</v>
      </c>
      <c r="X57" s="114" t="str">
        <f t="shared" ca="1" si="11"/>
        <v>Not Included</v>
      </c>
      <c r="Y57" s="114" t="str">
        <f>IFERROR(VLOOKUP(B57, 'Hectares Details'!$A$2:$V$65, 17, 0), "")</f>
        <v/>
      </c>
      <c r="Z57" s="114">
        <f>VLOOKUP(B57, 'Hectares of Cultivated Land-USD'!$C$3:$P$113, 14, 0)</f>
        <v>241.5</v>
      </c>
    </row>
    <row r="58" spans="1:26" ht="14">
      <c r="A58" s="86" t="s">
        <v>348</v>
      </c>
      <c r="B58" s="86" t="s">
        <v>226</v>
      </c>
      <c r="C58" s="112" t="e">
        <f ca="1">_xludf.ifna(VLOOKUP(B58,'Rolldown Country Targets SALES'!$B$4:$X$53,25, FALSE ), "")</f>
        <v>#NAME?</v>
      </c>
      <c r="D58" s="112" t="e">
        <f ca="1">_xludf.ifna(VLOOKUP(B58,'FY24 budget'!$A$4:$H$68,7, FALSE ), "")</f>
        <v>#NAME?</v>
      </c>
      <c r="E58" s="113" t="e">
        <f t="shared" ca="1" si="0"/>
        <v>#NAME?</v>
      </c>
      <c r="F58" s="114" t="str">
        <f>IFERROR(VLOOKUP($B58, 'EG.3.2-25 Adaptation Hectares'!$C$3:$H$38, 4,0), "")</f>
        <v/>
      </c>
      <c r="G58" s="114" t="str">
        <f>IFERROR(VLOOKUP($B58, 'EG.3.2-25 Adaptation Hectares'!$C$3:$H$38, 5,0), "")</f>
        <v/>
      </c>
      <c r="H58" s="114" t="str">
        <f>IFERROR(VLOOKUP($B58, 'EG.3.2-25 Adaptation Hectares'!$C$3:$H$38, 6,0), "")</f>
        <v/>
      </c>
      <c r="I58" s="115" t="e">
        <f t="shared" si="12"/>
        <v>#VALUE!</v>
      </c>
      <c r="J58" s="115" t="e">
        <f t="shared" si="13"/>
        <v>#VALUE!</v>
      </c>
      <c r="K58" s="115" t="e">
        <f t="shared" si="14"/>
        <v>#VALUE!</v>
      </c>
      <c r="L58" s="114">
        <f>IFERROR(VLOOKUP($B58, 'Hectares of Cultivated Land-USD'!$C$2:$O$112, 11, 0), "")</f>
        <v>478</v>
      </c>
      <c r="M58" s="114">
        <f>IFERROR(VLOOKUP($B58, 'Hectares of Cultivated Land-USD'!$C$2:$O$112, 12, 0), "")</f>
        <v>0</v>
      </c>
      <c r="N58" s="114">
        <f>IFERROR(VLOOKUP($B58, 'Hectares of Cultivated Land-USD'!$C$2:$O$112, 13, 0), "")</f>
        <v>0</v>
      </c>
      <c r="O58" s="115">
        <f t="shared" si="15"/>
        <v>1.6716575670325072E-4</v>
      </c>
      <c r="P58" s="115">
        <f t="shared" si="16"/>
        <v>0</v>
      </c>
      <c r="Q58" s="115">
        <f t="shared" si="17"/>
        <v>0</v>
      </c>
      <c r="R58" s="115">
        <f t="shared" si="7"/>
        <v>3.636079244899714E-5</v>
      </c>
      <c r="S58" s="115">
        <f t="shared" si="8"/>
        <v>3.5580470155345409E-5</v>
      </c>
      <c r="T58" s="116" t="e">
        <f ca="1">_xludf.ifna(VLOOKUP($B58,'FY24 budget'!$A$4:$G$68,4,0), 0)</f>
        <v>#NAME?</v>
      </c>
      <c r="U58" s="116" t="e">
        <f ca="1">_xludf.ifna(VLOOKUP($B58,'FY24 budget'!$A$4:$G$68,5,0), 0)</f>
        <v>#NAME?</v>
      </c>
      <c r="V58" s="115" t="e">
        <f t="shared" ca="1" si="9"/>
        <v>#NAME?</v>
      </c>
      <c r="W58" s="117" t="str">
        <f t="shared" ca="1" si="10"/>
        <v>Not Included</v>
      </c>
      <c r="X58" s="114" t="str">
        <f t="shared" ca="1" si="11"/>
        <v>Not Included</v>
      </c>
      <c r="Y58" s="114" t="str">
        <f>IFERROR(VLOOKUP(B58, 'Hectares Details'!$A$2:$V$65, 17, 0), "")</f>
        <v/>
      </c>
      <c r="Z58" s="114" t="str">
        <f>VLOOKUP(B58, 'Hectares of Cultivated Land-USD'!$C$3:$P$113, 14, 0)</f>
        <v/>
      </c>
    </row>
    <row r="59" spans="1:26" ht="14">
      <c r="A59" s="86" t="s">
        <v>348</v>
      </c>
      <c r="B59" s="86" t="s">
        <v>156</v>
      </c>
      <c r="C59" s="112" t="e">
        <f ca="1">_xludf.ifna(VLOOKUP(B59,'Rolldown Country Targets SALES'!$B$4:$X$53,25, FALSE ), "")</f>
        <v>#NAME?</v>
      </c>
      <c r="D59" s="112" t="e">
        <f ca="1">_xludf.ifna(VLOOKUP(B59,'FY24 budget'!$A$4:$H$68,7, FALSE ), "")</f>
        <v>#NAME?</v>
      </c>
      <c r="E59" s="113" t="e">
        <f t="shared" ca="1" si="0"/>
        <v>#NAME?</v>
      </c>
      <c r="F59" s="114" t="str">
        <f>IFERROR(VLOOKUP($B59, 'EG.3.2-25 Adaptation Hectares'!$C$3:$H$38, 4,0), "")</f>
        <v/>
      </c>
      <c r="G59" s="114" t="str">
        <f>IFERROR(VLOOKUP($B59, 'EG.3.2-25 Adaptation Hectares'!$C$3:$H$38, 5,0), "")</f>
        <v/>
      </c>
      <c r="H59" s="114" t="str">
        <f>IFERROR(VLOOKUP($B59, 'EG.3.2-25 Adaptation Hectares'!$C$3:$H$38, 6,0), "")</f>
        <v/>
      </c>
      <c r="I59" s="115" t="e">
        <f t="shared" si="12"/>
        <v>#VALUE!</v>
      </c>
      <c r="J59" s="115" t="e">
        <f t="shared" si="13"/>
        <v>#VALUE!</v>
      </c>
      <c r="K59" s="115" t="e">
        <f t="shared" si="14"/>
        <v>#VALUE!</v>
      </c>
      <c r="L59" s="114">
        <f>IFERROR(VLOOKUP($B59, 'Hectares of Cultivated Land-USD'!$C$2:$O$112, 11, 0), "")</f>
        <v>0</v>
      </c>
      <c r="M59" s="114">
        <f>IFERROR(VLOOKUP($B59, 'Hectares of Cultivated Land-USD'!$C$2:$O$112, 12, 0), "")</f>
        <v>0</v>
      </c>
      <c r="N59" s="114">
        <f>IFERROR(VLOOKUP($B59, 'Hectares of Cultivated Land-USD'!$C$2:$O$112, 13, 0), "")</f>
        <v>370</v>
      </c>
      <c r="O59" s="115">
        <f t="shared" si="15"/>
        <v>0</v>
      </c>
      <c r="P59" s="115">
        <f t="shared" si="16"/>
        <v>0</v>
      </c>
      <c r="Q59" s="115">
        <f t="shared" si="17"/>
        <v>7.0593487270000465E-5</v>
      </c>
      <c r="R59" s="115">
        <f t="shared" si="7"/>
        <v>2.814538327642038E-5</v>
      </c>
      <c r="S59" s="115">
        <f t="shared" si="8"/>
        <v>2.7541368111878249E-5</v>
      </c>
      <c r="T59" s="116" t="e">
        <f ca="1">_xludf.ifna(VLOOKUP($B59,'FY24 budget'!$A$4:$G$68,4,0), 0)</f>
        <v>#NAME?</v>
      </c>
      <c r="U59" s="116" t="e">
        <f ca="1">_xludf.ifna(VLOOKUP($B59,'FY24 budget'!$A$4:$G$68,5,0), 0)</f>
        <v>#NAME?</v>
      </c>
      <c r="V59" s="115" t="e">
        <f t="shared" ca="1" si="9"/>
        <v>#NAME?</v>
      </c>
      <c r="W59" s="117" t="str">
        <f t="shared" ca="1" si="10"/>
        <v>Not Included</v>
      </c>
      <c r="X59" s="114" t="str">
        <f t="shared" ca="1" si="11"/>
        <v>Not Included</v>
      </c>
      <c r="Y59" s="114">
        <f>IFERROR(VLOOKUP(B59, 'Hectares Details'!$A$2:$V$65, 17, 0), "")</f>
        <v>3.1718903905131405E-5</v>
      </c>
      <c r="Z59" s="114">
        <f>VLOOKUP(B59, 'Hectares of Cultivated Land-USD'!$C$3:$P$113, 14, 0)</f>
        <v>370</v>
      </c>
    </row>
    <row r="60" spans="1:26" ht="14">
      <c r="A60" s="86" t="s">
        <v>348</v>
      </c>
      <c r="B60" s="86" t="s">
        <v>157</v>
      </c>
      <c r="C60" s="112" t="e">
        <f ca="1">_xludf.ifna(VLOOKUP(B60,'Rolldown Country Targets SALES'!$B$4:$X$53,25, FALSE ), "")</f>
        <v>#NAME?</v>
      </c>
      <c r="D60" s="112" t="e">
        <f ca="1">_xludf.ifna(VLOOKUP(B60,'FY24 budget'!$A$4:$H$68,7, FALSE ), "")</f>
        <v>#NAME?</v>
      </c>
      <c r="E60" s="113" t="e">
        <f t="shared" ca="1" si="0"/>
        <v>#NAME?</v>
      </c>
      <c r="F60" s="114" t="str">
        <f>IFERROR(VLOOKUP($B60, 'EG.3.2-25 Adaptation Hectares'!$C$3:$H$38, 4,0), "")</f>
        <v/>
      </c>
      <c r="G60" s="114" t="str">
        <f>IFERROR(VLOOKUP($B60, 'EG.3.2-25 Adaptation Hectares'!$C$3:$H$38, 5,0), "")</f>
        <v/>
      </c>
      <c r="H60" s="114" t="str">
        <f>IFERROR(VLOOKUP($B60, 'EG.3.2-25 Adaptation Hectares'!$C$3:$H$38, 6,0), "")</f>
        <v/>
      </c>
      <c r="I60" s="115" t="e">
        <f t="shared" si="12"/>
        <v>#VALUE!</v>
      </c>
      <c r="J60" s="115" t="e">
        <f t="shared" si="13"/>
        <v>#VALUE!</v>
      </c>
      <c r="K60" s="115" t="e">
        <f t="shared" si="14"/>
        <v>#VALUE!</v>
      </c>
      <c r="L60" s="114">
        <f>IFERROR(VLOOKUP($B60, 'Hectares of Cultivated Land-USD'!$C$2:$O$112, 11, 0), "")</f>
        <v>0</v>
      </c>
      <c r="M60" s="114">
        <f>IFERROR(VLOOKUP($B60, 'Hectares of Cultivated Land-USD'!$C$2:$O$112, 12, 0), "")</f>
        <v>247</v>
      </c>
      <c r="N60" s="114">
        <f>IFERROR(VLOOKUP($B60, 'Hectares of Cultivated Land-USD'!$C$2:$O$112, 13, 0), "")</f>
        <v>91</v>
      </c>
      <c r="O60" s="115">
        <f t="shared" si="15"/>
        <v>0</v>
      </c>
      <c r="P60" s="115">
        <f t="shared" si="16"/>
        <v>4.8956317510712285E-5</v>
      </c>
      <c r="Q60" s="115">
        <f t="shared" si="17"/>
        <v>1.7362182004243359E-5</v>
      </c>
      <c r="R60" s="115">
        <f t="shared" si="7"/>
        <v>2.5711187966027263E-5</v>
      </c>
      <c r="S60" s="115">
        <f t="shared" si="8"/>
        <v>2.5159411950850942E-5</v>
      </c>
      <c r="T60" s="116" t="e">
        <f ca="1">_xludf.ifna(VLOOKUP($B60,'FY24 budget'!$A$4:$G$68,4,0), 0)</f>
        <v>#NAME?</v>
      </c>
      <c r="U60" s="116" t="e">
        <f ca="1">_xludf.ifna(VLOOKUP($B60,'FY24 budget'!$A$4:$G$68,5,0), 0)</f>
        <v>#NAME?</v>
      </c>
      <c r="V60" s="115" t="e">
        <f t="shared" ca="1" si="9"/>
        <v>#NAME?</v>
      </c>
      <c r="W60" s="117" t="str">
        <f t="shared" ca="1" si="10"/>
        <v>Not Included</v>
      </c>
      <c r="X60" s="114" t="str">
        <f t="shared" ca="1" si="11"/>
        <v>Not Included</v>
      </c>
      <c r="Y60" s="114">
        <f>IFERROR(VLOOKUP(B60, 'Hectares Details'!$A$2:$V$65, 17, 0), "")</f>
        <v>2.8975647351174093E-5</v>
      </c>
      <c r="Z60" s="114">
        <f>VLOOKUP(B60, 'Hectares of Cultivated Land-USD'!$C$3:$P$113, 14, 0)</f>
        <v>169</v>
      </c>
    </row>
    <row r="61" spans="1:26" ht="14">
      <c r="A61" s="86" t="s">
        <v>348</v>
      </c>
      <c r="B61" s="86" t="s">
        <v>158</v>
      </c>
      <c r="C61" s="112" t="e">
        <f ca="1">_xludf.ifna(VLOOKUP(B61,'Rolldown Country Targets SALES'!$B$4:$X$53,25, FALSE ), "")</f>
        <v>#NAME?</v>
      </c>
      <c r="D61" s="112" t="e">
        <f ca="1">_xludf.ifna(VLOOKUP(B61,'FY24 budget'!$A$4:$H$68,7, FALSE ), "")</f>
        <v>#NAME?</v>
      </c>
      <c r="E61" s="113" t="e">
        <f t="shared" ca="1" si="0"/>
        <v>#NAME?</v>
      </c>
      <c r="F61" s="114" t="str">
        <f>IFERROR(VLOOKUP($B61, 'EG.3.2-25 Adaptation Hectares'!$C$3:$H$38, 4,0), "")</f>
        <v/>
      </c>
      <c r="G61" s="114" t="str">
        <f>IFERROR(VLOOKUP($B61, 'EG.3.2-25 Adaptation Hectares'!$C$3:$H$38, 5,0), "")</f>
        <v/>
      </c>
      <c r="H61" s="114" t="str">
        <f>IFERROR(VLOOKUP($B61, 'EG.3.2-25 Adaptation Hectares'!$C$3:$H$38, 6,0), "")</f>
        <v/>
      </c>
      <c r="I61" s="115" t="e">
        <f t="shared" si="12"/>
        <v>#VALUE!</v>
      </c>
      <c r="J61" s="115" t="e">
        <f t="shared" si="13"/>
        <v>#VALUE!</v>
      </c>
      <c r="K61" s="115" t="e">
        <f t="shared" si="14"/>
        <v>#VALUE!</v>
      </c>
      <c r="L61" s="114">
        <f>IFERROR(VLOOKUP($B61, 'Hectares of Cultivated Land-USD'!$C$2:$O$112, 11, 0), "")</f>
        <v>0</v>
      </c>
      <c r="M61" s="114">
        <f>IFERROR(VLOOKUP($B61, 'Hectares of Cultivated Land-USD'!$C$2:$O$112, 12, 0), "")</f>
        <v>50</v>
      </c>
      <c r="N61" s="114">
        <f>IFERROR(VLOOKUP($B61, 'Hectares of Cultivated Land-USD'!$C$2:$O$112, 13, 0), "")</f>
        <v>255</v>
      </c>
      <c r="O61" s="115">
        <f t="shared" si="15"/>
        <v>0</v>
      </c>
      <c r="P61" s="115">
        <f t="shared" si="16"/>
        <v>9.9101857309134184E-6</v>
      </c>
      <c r="Q61" s="115">
        <f t="shared" si="17"/>
        <v>4.865226825364897E-5</v>
      </c>
      <c r="R61" s="115">
        <f t="shared" si="7"/>
        <v>2.3200924052184367E-5</v>
      </c>
      <c r="S61" s="115">
        <f t="shared" si="8"/>
        <v>2.2703019659791528E-5</v>
      </c>
      <c r="T61" s="116" t="e">
        <f ca="1">_xludf.ifna(VLOOKUP($B61,'FY24 budget'!$A$4:$G$68,4,0), 0)</f>
        <v>#NAME?</v>
      </c>
      <c r="U61" s="116" t="e">
        <f ca="1">_xludf.ifna(VLOOKUP($B61,'FY24 budget'!$A$4:$G$68,5,0), 0)</f>
        <v>#NAME?</v>
      </c>
      <c r="V61" s="115" t="e">
        <f t="shared" ca="1" si="9"/>
        <v>#NAME?</v>
      </c>
      <c r="W61" s="117" t="str">
        <f t="shared" ca="1" si="10"/>
        <v>Not Included</v>
      </c>
      <c r="X61" s="114" t="str">
        <f t="shared" ca="1" si="11"/>
        <v>Not Included</v>
      </c>
      <c r="Y61" s="114">
        <f>IFERROR(VLOOKUP(B61, 'Hectares Details'!$A$2:$V$65, 17, 0), "")</f>
        <v>2.6146664029905616E-5</v>
      </c>
      <c r="Z61" s="114">
        <f>VLOOKUP(B61, 'Hectares of Cultivated Land-USD'!$C$3:$P$113, 14, 0)</f>
        <v>152.5</v>
      </c>
    </row>
    <row r="62" spans="1:26" ht="14">
      <c r="A62" s="86" t="s">
        <v>348</v>
      </c>
      <c r="B62" s="86" t="s">
        <v>159</v>
      </c>
      <c r="C62" s="112" t="e">
        <f ca="1">_xludf.ifna(VLOOKUP(B62,'Rolldown Country Targets SALES'!$B$4:$X$53,25, FALSE ), "")</f>
        <v>#NAME?</v>
      </c>
      <c r="D62" s="112" t="e">
        <f ca="1">_xludf.ifna(VLOOKUP(B62,'FY24 budget'!$A$4:$H$68,7, FALSE ), "")</f>
        <v>#NAME?</v>
      </c>
      <c r="E62" s="113" t="e">
        <f t="shared" ca="1" si="0"/>
        <v>#NAME?</v>
      </c>
      <c r="F62" s="114" t="str">
        <f>IFERROR(VLOOKUP($B62, 'EG.3.2-25 Adaptation Hectares'!$C$3:$H$38, 4,0), "")</f>
        <v/>
      </c>
      <c r="G62" s="114" t="str">
        <f>IFERROR(VLOOKUP($B62, 'EG.3.2-25 Adaptation Hectares'!$C$3:$H$38, 5,0), "")</f>
        <v/>
      </c>
      <c r="H62" s="114" t="str">
        <f>IFERROR(VLOOKUP($B62, 'EG.3.2-25 Adaptation Hectares'!$C$3:$H$38, 6,0), "")</f>
        <v/>
      </c>
      <c r="I62" s="115" t="e">
        <f t="shared" si="12"/>
        <v>#VALUE!</v>
      </c>
      <c r="J62" s="115" t="e">
        <f t="shared" si="13"/>
        <v>#VALUE!</v>
      </c>
      <c r="K62" s="115" t="e">
        <f t="shared" si="14"/>
        <v>#VALUE!</v>
      </c>
      <c r="L62" s="114">
        <f>IFERROR(VLOOKUP($B62, 'Hectares of Cultivated Land-USD'!$C$2:$O$112, 11, 0), "")</f>
        <v>0</v>
      </c>
      <c r="M62" s="114">
        <f>IFERROR(VLOOKUP($B62, 'Hectares of Cultivated Land-USD'!$C$2:$O$112, 12, 0), "")</f>
        <v>0</v>
      </c>
      <c r="N62" s="114">
        <f>IFERROR(VLOOKUP($B62, 'Hectares of Cultivated Land-USD'!$C$2:$O$112, 13, 0), "")</f>
        <v>197</v>
      </c>
      <c r="O62" s="115">
        <f t="shared" si="15"/>
        <v>0</v>
      </c>
      <c r="P62" s="115">
        <f t="shared" si="16"/>
        <v>0</v>
      </c>
      <c r="Q62" s="115">
        <f t="shared" si="17"/>
        <v>3.7586262141054302E-5</v>
      </c>
      <c r="R62" s="115">
        <f t="shared" si="7"/>
        <v>1.4985514879607607E-5</v>
      </c>
      <c r="S62" s="115">
        <f t="shared" si="8"/>
        <v>1.4663917616324364E-5</v>
      </c>
      <c r="T62" s="116" t="e">
        <f ca="1">_xludf.ifna(VLOOKUP($B62,'FY24 budget'!$A$4:$G$68,4,0), 0)</f>
        <v>#NAME?</v>
      </c>
      <c r="U62" s="116" t="e">
        <f ca="1">_xludf.ifna(VLOOKUP($B62,'FY24 budget'!$A$4:$G$68,5,0), 0)</f>
        <v>#NAME?</v>
      </c>
      <c r="V62" s="115" t="e">
        <f t="shared" ca="1" si="9"/>
        <v>#NAME?</v>
      </c>
      <c r="W62" s="117" t="str">
        <f t="shared" ca="1" si="10"/>
        <v>Not Included</v>
      </c>
      <c r="X62" s="114" t="str">
        <f t="shared" ca="1" si="11"/>
        <v>Not Included</v>
      </c>
      <c r="Y62" s="114">
        <f>IFERROR(VLOOKUP(B62, 'Hectares Details'!$A$2:$V$65, 17, 0), "")</f>
        <v>1.6888173160299693E-5</v>
      </c>
      <c r="Z62" s="114">
        <f>VLOOKUP(B62, 'Hectares of Cultivated Land-USD'!$C$3:$P$113, 14, 0)</f>
        <v>197</v>
      </c>
    </row>
    <row r="63" spans="1:26" ht="14">
      <c r="A63" s="86" t="s">
        <v>348</v>
      </c>
      <c r="B63" s="86" t="s">
        <v>160</v>
      </c>
      <c r="C63" s="112" t="e">
        <f ca="1">_xludf.ifna(VLOOKUP(B63,'Rolldown Country Targets SALES'!$B$4:$X$53,25, FALSE ), "")</f>
        <v>#NAME?</v>
      </c>
      <c r="D63" s="112" t="e">
        <f ca="1">_xludf.ifna(VLOOKUP(B63,'FY24 budget'!$A$4:$H$68,7, FALSE ), "")</f>
        <v>#NAME?</v>
      </c>
      <c r="E63" s="113" t="e">
        <f t="shared" ca="1" si="0"/>
        <v>#NAME?</v>
      </c>
      <c r="F63" s="114" t="str">
        <f>IFERROR(VLOOKUP($B63, 'EG.3.2-25 Adaptation Hectares'!$C$3:$H$38, 4,0), "")</f>
        <v/>
      </c>
      <c r="G63" s="114" t="str">
        <f>IFERROR(VLOOKUP($B63, 'EG.3.2-25 Adaptation Hectares'!$C$3:$H$38, 5,0), "")</f>
        <v/>
      </c>
      <c r="H63" s="114" t="str">
        <f>IFERROR(VLOOKUP($B63, 'EG.3.2-25 Adaptation Hectares'!$C$3:$H$38, 6,0), "")</f>
        <v/>
      </c>
      <c r="I63" s="115" t="e">
        <f t="shared" si="12"/>
        <v>#VALUE!</v>
      </c>
      <c r="J63" s="115" t="e">
        <f t="shared" si="13"/>
        <v>#VALUE!</v>
      </c>
      <c r="K63" s="115" t="e">
        <f t="shared" si="14"/>
        <v>#VALUE!</v>
      </c>
      <c r="L63" s="114">
        <f>IFERROR(VLOOKUP($B63, 'Hectares of Cultivated Land-USD'!$C$2:$O$112, 11, 0), "")</f>
        <v>0</v>
      </c>
      <c r="M63" s="114">
        <f>IFERROR(VLOOKUP($B63, 'Hectares of Cultivated Land-USD'!$C$2:$O$112, 12, 0), "")</f>
        <v>49</v>
      </c>
      <c r="N63" s="114">
        <f>IFERROR(VLOOKUP($B63, 'Hectares of Cultivated Land-USD'!$C$2:$O$112, 13, 0), "")</f>
        <v>50</v>
      </c>
      <c r="O63" s="115">
        <f t="shared" si="15"/>
        <v>0</v>
      </c>
      <c r="P63" s="115">
        <f t="shared" si="16"/>
        <v>9.7119820162951507E-6</v>
      </c>
      <c r="Q63" s="115">
        <f t="shared" si="17"/>
        <v>9.5396604418919556E-6</v>
      </c>
      <c r="R63" s="115">
        <f t="shared" si="7"/>
        <v>7.5307917415286955E-6</v>
      </c>
      <c r="S63" s="115">
        <f t="shared" si="8"/>
        <v>7.3691768731782335E-6</v>
      </c>
      <c r="T63" s="116" t="e">
        <f ca="1">_xludf.ifna(VLOOKUP($B63,'FY24 budget'!$A$4:$G$68,4,0), 0)</f>
        <v>#NAME?</v>
      </c>
      <c r="U63" s="116" t="e">
        <f ca="1">_xludf.ifna(VLOOKUP($B63,'FY24 budget'!$A$4:$G$68,5,0), 0)</f>
        <v>#NAME?</v>
      </c>
      <c r="V63" s="115" t="e">
        <f t="shared" ca="1" si="9"/>
        <v>#NAME?</v>
      </c>
      <c r="W63" s="117" t="str">
        <f t="shared" ca="1" si="10"/>
        <v>Not Included</v>
      </c>
      <c r="X63" s="114" t="str">
        <f t="shared" ca="1" si="11"/>
        <v>Not Included</v>
      </c>
      <c r="Y63" s="114">
        <f>IFERROR(VLOOKUP(B63, 'Hectares Details'!$A$2:$V$65, 17, 0), "")</f>
        <v>8.4869499638054285E-6</v>
      </c>
      <c r="Z63" s="114">
        <f>VLOOKUP(B63, 'Hectares of Cultivated Land-USD'!$C$3:$P$113, 14, 0)</f>
        <v>49.5</v>
      </c>
    </row>
    <row r="64" spans="1:26" ht="14">
      <c r="A64" s="86" t="s">
        <v>348</v>
      </c>
      <c r="B64" s="86" t="s">
        <v>161</v>
      </c>
      <c r="C64" s="112" t="e">
        <f ca="1">_xludf.ifna(VLOOKUP(B64,'Rolldown Country Targets SALES'!$B$4:$X$53,25, FALSE ), "")</f>
        <v>#NAME?</v>
      </c>
      <c r="D64" s="112" t="e">
        <f ca="1">_xludf.ifna(VLOOKUP(B64,'FY24 budget'!$A$4:$H$68,7, FALSE ), "")</f>
        <v>#NAME?</v>
      </c>
      <c r="E64" s="113" t="e">
        <f t="shared" ca="1" si="0"/>
        <v>#NAME?</v>
      </c>
      <c r="F64" s="114" t="str">
        <f>IFERROR(VLOOKUP($B64, 'EG.3.2-25 Adaptation Hectares'!$C$3:$H$38, 4,0), "")</f>
        <v/>
      </c>
      <c r="G64" s="114" t="str">
        <f>IFERROR(VLOOKUP($B64, 'EG.3.2-25 Adaptation Hectares'!$C$3:$H$38, 5,0), "")</f>
        <v/>
      </c>
      <c r="H64" s="114" t="str">
        <f>IFERROR(VLOOKUP($B64, 'EG.3.2-25 Adaptation Hectares'!$C$3:$H$38, 6,0), "")</f>
        <v/>
      </c>
      <c r="I64" s="115" t="e">
        <f t="shared" si="12"/>
        <v>#VALUE!</v>
      </c>
      <c r="J64" s="115" t="e">
        <f t="shared" si="13"/>
        <v>#VALUE!</v>
      </c>
      <c r="K64" s="115" t="e">
        <f t="shared" si="14"/>
        <v>#VALUE!</v>
      </c>
      <c r="L64" s="114">
        <f>IFERROR(VLOOKUP($B64, 'Hectares of Cultivated Land-USD'!$C$2:$O$112, 11, 0), "")</f>
        <v>0</v>
      </c>
      <c r="M64" s="114">
        <f>IFERROR(VLOOKUP($B64, 'Hectares of Cultivated Land-USD'!$C$2:$O$112, 12, 0), "")</f>
        <v>1</v>
      </c>
      <c r="N64" s="114">
        <f>IFERROR(VLOOKUP($B64, 'Hectares of Cultivated Land-USD'!$C$2:$O$112, 13, 0), "")</f>
        <v>58</v>
      </c>
      <c r="O64" s="115">
        <f t="shared" si="15"/>
        <v>0</v>
      </c>
      <c r="P64" s="115">
        <f t="shared" si="16"/>
        <v>1.9820371461826837E-7</v>
      </c>
      <c r="Q64" s="115">
        <f t="shared" si="17"/>
        <v>1.1066006112594667E-5</v>
      </c>
      <c r="R64" s="115">
        <f t="shared" si="7"/>
        <v>4.4880476035373035E-6</v>
      </c>
      <c r="S64" s="115">
        <f t="shared" si="8"/>
        <v>4.3917316718940992E-6</v>
      </c>
      <c r="T64" s="116" t="e">
        <f ca="1">_xludf.ifna(VLOOKUP($B64,'FY24 budget'!$A$4:$G$68,4,0), 0)</f>
        <v>#NAME?</v>
      </c>
      <c r="U64" s="116" t="e">
        <f ca="1">_xludf.ifna(VLOOKUP($B64,'FY24 budget'!$A$4:$G$68,5,0), 0)</f>
        <v>#NAME?</v>
      </c>
      <c r="V64" s="115" t="e">
        <f t="shared" ca="1" si="9"/>
        <v>#NAME?</v>
      </c>
      <c r="W64" s="117" t="str">
        <f t="shared" ca="1" si="10"/>
        <v>Not Included</v>
      </c>
      <c r="X64" s="114" t="str">
        <f t="shared" ca="1" si="11"/>
        <v>Not Included</v>
      </c>
      <c r="Y64" s="114">
        <f>IFERROR(VLOOKUP(B64, 'Hectares Details'!$A$2:$V$65, 17, 0), "")</f>
        <v>5.0578792713587915E-6</v>
      </c>
      <c r="Z64" s="114">
        <f>VLOOKUP(B64, 'Hectares of Cultivated Land-USD'!$C$3:$P$113, 14, 0)</f>
        <v>29.5</v>
      </c>
    </row>
    <row r="65" spans="1:26" ht="14">
      <c r="A65" s="86" t="s">
        <v>348</v>
      </c>
      <c r="B65" s="86" t="s">
        <v>163</v>
      </c>
      <c r="C65" s="112" t="e">
        <f ca="1">_xludf.ifna(VLOOKUP(B65,'Rolldown Country Targets SALES'!$B$4:$X$53,25, FALSE ), "")</f>
        <v>#NAME?</v>
      </c>
      <c r="D65" s="112" t="e">
        <f ca="1">_xludf.ifna(VLOOKUP(B65,'FY24 budget'!$A$4:$H$68,7, FALSE ), "")</f>
        <v>#NAME?</v>
      </c>
      <c r="E65" s="113" t="e">
        <f t="shared" ca="1" si="0"/>
        <v>#NAME?</v>
      </c>
      <c r="F65" s="114" t="str">
        <f>IFERROR(VLOOKUP($B65, 'EG.3.2-25 Adaptation Hectares'!$C$3:$H$38, 4,0), "")</f>
        <v/>
      </c>
      <c r="G65" s="114" t="str">
        <f>IFERROR(VLOOKUP($B65, 'EG.3.2-25 Adaptation Hectares'!$C$3:$H$38, 5,0), "")</f>
        <v/>
      </c>
      <c r="H65" s="114" t="str">
        <f>IFERROR(VLOOKUP($B65, 'EG.3.2-25 Adaptation Hectares'!$C$3:$H$38, 6,0), "")</f>
        <v/>
      </c>
      <c r="I65" s="115" t="e">
        <f t="shared" si="12"/>
        <v>#VALUE!</v>
      </c>
      <c r="J65" s="115" t="e">
        <f t="shared" si="13"/>
        <v>#VALUE!</v>
      </c>
      <c r="K65" s="115" t="e">
        <f t="shared" si="14"/>
        <v>#VALUE!</v>
      </c>
      <c r="L65" s="114">
        <f>IFERROR(VLOOKUP($B65, 'Hectares of Cultivated Land-USD'!$C$2:$O$112, 11, 0), "")</f>
        <v>0</v>
      </c>
      <c r="M65" s="114">
        <f>IFERROR(VLOOKUP($B65, 'Hectares of Cultivated Land-USD'!$C$2:$O$112, 12, 0), "")</f>
        <v>21</v>
      </c>
      <c r="N65" s="114">
        <f>IFERROR(VLOOKUP($B65, 'Hectares of Cultivated Land-USD'!$C$2:$O$112, 13, 0), "")</f>
        <v>13</v>
      </c>
      <c r="O65" s="115">
        <f t="shared" si="15"/>
        <v>0</v>
      </c>
      <c r="P65" s="115">
        <f t="shared" si="16"/>
        <v>4.1622780069836356E-6</v>
      </c>
      <c r="Q65" s="115">
        <f t="shared" si="17"/>
        <v>2.4803117148919085E-6</v>
      </c>
      <c r="R65" s="115">
        <f t="shared" si="7"/>
        <v>2.5863325172926836E-6</v>
      </c>
      <c r="S65" s="115">
        <f t="shared" si="8"/>
        <v>2.5308284210915148E-6</v>
      </c>
      <c r="T65" s="116" t="e">
        <f ca="1">_xludf.ifna(VLOOKUP($B65,'FY24 budget'!$A$4:$G$68,4,0), 0)</f>
        <v>#NAME?</v>
      </c>
      <c r="U65" s="116" t="e">
        <f ca="1">_xludf.ifna(VLOOKUP($B65,'FY24 budget'!$A$4:$G$68,5,0), 0)</f>
        <v>#NAME?</v>
      </c>
      <c r="V65" s="115" t="e">
        <f t="shared" ca="1" si="9"/>
        <v>#NAME?</v>
      </c>
      <c r="W65" s="117" t="str">
        <f t="shared" ca="1" si="10"/>
        <v>Not Included</v>
      </c>
      <c r="X65" s="114" t="str">
        <f t="shared" ca="1" si="11"/>
        <v>Not Included</v>
      </c>
      <c r="Y65" s="114">
        <f>IFERROR(VLOOKUP(B65, 'Hectares Details'!$A$2:$V$65, 17, 0), "")</f>
        <v>2.9147100885796424E-6</v>
      </c>
      <c r="Z65" s="114">
        <f>VLOOKUP(B65, 'Hectares of Cultivated Land-USD'!$C$3:$P$113, 14, 0)</f>
        <v>17</v>
      </c>
    </row>
    <row r="66" spans="1:26" ht="14">
      <c r="A66" s="86" t="s">
        <v>348</v>
      </c>
      <c r="B66" s="86" t="s">
        <v>164</v>
      </c>
      <c r="C66" s="112" t="e">
        <f ca="1">_xludf.ifna(VLOOKUP(B66,'Rolldown Country Targets SALES'!$B$4:$X$53,25, FALSE ), "")</f>
        <v>#NAME?</v>
      </c>
      <c r="D66" s="112" t="e">
        <f ca="1">_xludf.ifna(VLOOKUP(B66,'FY24 budget'!$A$4:$H$68,7, FALSE ), "")</f>
        <v>#NAME?</v>
      </c>
      <c r="E66" s="113" t="e">
        <f t="shared" ca="1" si="0"/>
        <v>#NAME?</v>
      </c>
      <c r="F66" s="114" t="str">
        <f>IFERROR(VLOOKUP($B66, 'EG.3.2-25 Adaptation Hectares'!$C$3:$H$38, 4,0), "")</f>
        <v/>
      </c>
      <c r="G66" s="114" t="str">
        <f>IFERROR(VLOOKUP($B66, 'EG.3.2-25 Adaptation Hectares'!$C$3:$H$38, 5,0), "")</f>
        <v/>
      </c>
      <c r="H66" s="114" t="str">
        <f>IFERROR(VLOOKUP($B66, 'EG.3.2-25 Adaptation Hectares'!$C$3:$H$38, 6,0), "")</f>
        <v/>
      </c>
      <c r="I66" s="115" t="e">
        <f t="shared" si="12"/>
        <v>#VALUE!</v>
      </c>
      <c r="J66" s="115" t="e">
        <f t="shared" si="13"/>
        <v>#VALUE!</v>
      </c>
      <c r="K66" s="115" t="e">
        <f t="shared" si="14"/>
        <v>#VALUE!</v>
      </c>
      <c r="L66" s="114">
        <f>IFERROR(VLOOKUP($B66, 'Hectares of Cultivated Land-USD'!$C$2:$O$112, 11, 0), "")</f>
        <v>0</v>
      </c>
      <c r="M66" s="114">
        <f>IFERROR(VLOOKUP($B66, 'Hectares of Cultivated Land-USD'!$C$2:$O$112, 12, 0), "")</f>
        <v>32</v>
      </c>
      <c r="N66" s="114">
        <f>IFERROR(VLOOKUP($B66, 'Hectares of Cultivated Land-USD'!$C$2:$O$112, 13, 0), "")</f>
        <v>0</v>
      </c>
      <c r="O66" s="115">
        <f t="shared" si="15"/>
        <v>0</v>
      </c>
      <c r="P66" s="115">
        <f t="shared" si="16"/>
        <v>6.3425188677845878E-6</v>
      </c>
      <c r="Q66" s="115">
        <f t="shared" si="17"/>
        <v>0</v>
      </c>
      <c r="R66" s="115">
        <f t="shared" si="7"/>
        <v>2.434195310393114E-6</v>
      </c>
      <c r="S66" s="115">
        <f t="shared" si="8"/>
        <v>2.3819561610273078E-6</v>
      </c>
      <c r="T66" s="116" t="e">
        <f ca="1">_xludf.ifna(VLOOKUP($B66,'FY24 budget'!$A$4:$G$68,4,0), 0)</f>
        <v>#NAME?</v>
      </c>
      <c r="U66" s="116" t="e">
        <f ca="1">_xludf.ifna(VLOOKUP($B66,'FY24 budget'!$A$4:$G$68,5,0), 0)</f>
        <v>#NAME?</v>
      </c>
      <c r="V66" s="115" t="e">
        <f t="shared" ca="1" si="9"/>
        <v>#NAME?</v>
      </c>
      <c r="W66" s="117" t="str">
        <f t="shared" ca="1" si="10"/>
        <v>Not Included</v>
      </c>
      <c r="X66" s="114" t="str">
        <f t="shared" ca="1" si="11"/>
        <v>Not Included</v>
      </c>
      <c r="Y66" s="114">
        <f>IFERROR(VLOOKUP(B66, 'Hectares Details'!$A$2:$V$65, 17, 0), "")</f>
        <v>2.7432565539573106E-6</v>
      </c>
      <c r="Z66" s="114">
        <f>VLOOKUP(B66, 'Hectares of Cultivated Land-USD'!$C$3:$P$113, 14, 0)</f>
        <v>32</v>
      </c>
    </row>
    <row r="67" spans="1:26" ht="14">
      <c r="A67" s="86" t="s">
        <v>348</v>
      </c>
      <c r="B67" s="86" t="s">
        <v>165</v>
      </c>
      <c r="C67" s="112" t="e">
        <f ca="1">_xludf.ifna(VLOOKUP(B67,'Rolldown Country Targets SALES'!$B$4:$X$53,25, FALSE ), "")</f>
        <v>#NAME?</v>
      </c>
      <c r="D67" s="112" t="e">
        <f ca="1">_xludf.ifna(VLOOKUP(B67,'FY24 budget'!$A$4:$H$68,7, FALSE ), "")</f>
        <v>#NAME?</v>
      </c>
      <c r="E67" s="113" t="e">
        <f t="shared" ca="1" si="0"/>
        <v>#NAME?</v>
      </c>
      <c r="F67" s="114" t="str">
        <f>IFERROR(VLOOKUP($B67, 'EG.3.2-25 Adaptation Hectares'!$C$3:$H$38, 4,0), "")</f>
        <v/>
      </c>
      <c r="G67" s="114" t="str">
        <f>IFERROR(VLOOKUP($B67, 'EG.3.2-25 Adaptation Hectares'!$C$3:$H$38, 5,0), "")</f>
        <v/>
      </c>
      <c r="H67" s="114" t="str">
        <f>IFERROR(VLOOKUP($B67, 'EG.3.2-25 Adaptation Hectares'!$C$3:$H$38, 6,0), "")</f>
        <v/>
      </c>
      <c r="I67" s="115" t="e">
        <f t="shared" si="12"/>
        <v>#VALUE!</v>
      </c>
      <c r="J67" s="115" t="e">
        <f t="shared" si="13"/>
        <v>#VALUE!</v>
      </c>
      <c r="K67" s="115" t="e">
        <f t="shared" si="14"/>
        <v>#VALUE!</v>
      </c>
      <c r="L67" s="114">
        <f>IFERROR(VLOOKUP($B67, 'Hectares of Cultivated Land-USD'!$C$2:$O$112, 11, 0), "")</f>
        <v>0</v>
      </c>
      <c r="M67" s="114">
        <f>IFERROR(VLOOKUP($B67, 'Hectares of Cultivated Land-USD'!$C$2:$O$112, 12, 0), "")</f>
        <v>17</v>
      </c>
      <c r="N67" s="114">
        <f>IFERROR(VLOOKUP($B67, 'Hectares of Cultivated Land-USD'!$C$2:$O$112, 13, 0), "")</f>
        <v>7</v>
      </c>
      <c r="O67" s="115">
        <f t="shared" si="15"/>
        <v>0</v>
      </c>
      <c r="P67" s="115">
        <f t="shared" si="16"/>
        <v>3.3694631485105621E-6</v>
      </c>
      <c r="Q67" s="115">
        <f t="shared" si="17"/>
        <v>1.3355524618648738E-6</v>
      </c>
      <c r="R67" s="115">
        <f t="shared" si="7"/>
        <v>1.8256464827948354E-6</v>
      </c>
      <c r="S67" s="115">
        <f t="shared" si="8"/>
        <v>1.786467120770481E-6</v>
      </c>
      <c r="T67" s="116" t="e">
        <f ca="1">_xludf.ifna(VLOOKUP($B67,'FY24 budget'!$A$4:$G$68,4,0), 0)</f>
        <v>#NAME?</v>
      </c>
      <c r="U67" s="116" t="e">
        <f ca="1">_xludf.ifna(VLOOKUP($B67,'FY24 budget'!$A$4:$G$68,5,0), 0)</f>
        <v>#NAME?</v>
      </c>
      <c r="V67" s="115" t="e">
        <f t="shared" ca="1" si="9"/>
        <v>#NAME?</v>
      </c>
      <c r="W67" s="117" t="str">
        <f t="shared" ca="1" si="10"/>
        <v>Not Included</v>
      </c>
      <c r="X67" s="114" t="str">
        <f t="shared" ca="1" si="11"/>
        <v>Not Included</v>
      </c>
      <c r="Y67" s="114">
        <f>IFERROR(VLOOKUP(B67, 'Hectares Details'!$A$2:$V$65, 17, 0), "")</f>
        <v>2.057442415467983E-6</v>
      </c>
      <c r="Z67" s="114">
        <f>VLOOKUP(B67, 'Hectares of Cultivated Land-USD'!$C$3:$P$113, 14, 0)</f>
        <v>12</v>
      </c>
    </row>
    <row r="68" spans="1:26" ht="14">
      <c r="A68" s="86" t="s">
        <v>348</v>
      </c>
      <c r="B68" s="86" t="s">
        <v>166</v>
      </c>
      <c r="C68" s="112" t="e">
        <f ca="1">_xludf.ifna(VLOOKUP(B68,'Rolldown Country Targets SALES'!$B$4:$X$53,25, FALSE ), "")</f>
        <v>#NAME?</v>
      </c>
      <c r="D68" s="112" t="e">
        <f ca="1">_xludf.ifna(VLOOKUP(B68,'FY24 budget'!$A$4:$H$68,7, FALSE ), "")</f>
        <v>#NAME?</v>
      </c>
      <c r="E68" s="113" t="e">
        <f t="shared" ca="1" si="0"/>
        <v>#NAME?</v>
      </c>
      <c r="F68" s="114" t="str">
        <f>IFERROR(VLOOKUP($B68, 'EG.3.2-25 Adaptation Hectares'!$C$3:$H$38, 4,0), "")</f>
        <v/>
      </c>
      <c r="G68" s="114" t="str">
        <f>IFERROR(VLOOKUP($B68, 'EG.3.2-25 Adaptation Hectares'!$C$3:$H$38, 5,0), "")</f>
        <v/>
      </c>
      <c r="H68" s="114" t="str">
        <f>IFERROR(VLOOKUP($B68, 'EG.3.2-25 Adaptation Hectares'!$C$3:$H$38, 6,0), "")</f>
        <v/>
      </c>
      <c r="I68" s="115" t="e">
        <f t="shared" si="12"/>
        <v>#VALUE!</v>
      </c>
      <c r="J68" s="115" t="e">
        <f t="shared" si="13"/>
        <v>#VALUE!</v>
      </c>
      <c r="K68" s="115" t="e">
        <f t="shared" si="14"/>
        <v>#VALUE!</v>
      </c>
      <c r="L68" s="114">
        <f>IFERROR(VLOOKUP($B68, 'Hectares of Cultivated Land-USD'!$C$2:$O$112, 11, 0), "")</f>
        <v>0</v>
      </c>
      <c r="M68" s="114">
        <f>IFERROR(VLOOKUP($B68, 'Hectares of Cultivated Land-USD'!$C$2:$O$112, 12, 0), "")</f>
        <v>16</v>
      </c>
      <c r="N68" s="114">
        <f>IFERROR(VLOOKUP($B68, 'Hectares of Cultivated Land-USD'!$C$2:$O$112, 13, 0), "")</f>
        <v>0</v>
      </c>
      <c r="O68" s="115">
        <f t="shared" si="15"/>
        <v>0</v>
      </c>
      <c r="P68" s="115">
        <f t="shared" si="16"/>
        <v>3.1712594338922939E-6</v>
      </c>
      <c r="Q68" s="115">
        <f t="shared" si="17"/>
        <v>0</v>
      </c>
      <c r="R68" s="115">
        <f t="shared" si="7"/>
        <v>1.217097655196557E-6</v>
      </c>
      <c r="S68" s="115">
        <f t="shared" si="8"/>
        <v>1.1909780805136539E-6</v>
      </c>
      <c r="T68" s="116" t="e">
        <f ca="1">_xludf.ifna(VLOOKUP($B68,'FY24 budget'!$A$4:$G$68,4,0), 0)</f>
        <v>#NAME?</v>
      </c>
      <c r="U68" s="116" t="e">
        <f ca="1">_xludf.ifna(VLOOKUP($B68,'FY24 budget'!$A$4:$G$68,5,0), 0)</f>
        <v>#NAME?</v>
      </c>
      <c r="V68" s="115" t="e">
        <f t="shared" ca="1" si="9"/>
        <v>#NAME?</v>
      </c>
      <c r="W68" s="117" t="str">
        <f t="shared" ca="1" si="10"/>
        <v>Not Included</v>
      </c>
      <c r="X68" s="114" t="str">
        <f t="shared" ca="1" si="11"/>
        <v>Not Included</v>
      </c>
      <c r="Y68" s="114">
        <f>IFERROR(VLOOKUP(B68, 'Hectares Details'!$A$2:$V$65, 17, 0), "")</f>
        <v>1.3716282769786553E-6</v>
      </c>
      <c r="Z68" s="114">
        <f>VLOOKUP(B68, 'Hectares of Cultivated Land-USD'!$C$3:$P$113, 14, 0)</f>
        <v>16</v>
      </c>
    </row>
    <row r="69" spans="1:26" ht="14">
      <c r="A69" s="86" t="s">
        <v>348</v>
      </c>
      <c r="B69" s="86" t="s">
        <v>167</v>
      </c>
      <c r="C69" s="112" t="e">
        <f ca="1">_xludf.ifna(VLOOKUP(B69,'Rolldown Country Targets SALES'!$B$4:$X$53,25, FALSE ), "")</f>
        <v>#NAME?</v>
      </c>
      <c r="D69" s="112" t="e">
        <f ca="1">_xludf.ifna(VLOOKUP(B69,'FY24 budget'!$A$4:$H$68,7, FALSE ), "")</f>
        <v>#NAME?</v>
      </c>
      <c r="E69" s="113" t="e">
        <f t="shared" ca="1" si="0"/>
        <v>#NAME?</v>
      </c>
      <c r="F69" s="114" t="str">
        <f>IFERROR(VLOOKUP($B69, 'EG.3.2-25 Adaptation Hectares'!$C$3:$H$38, 4,0), "")</f>
        <v/>
      </c>
      <c r="G69" s="114" t="str">
        <f>IFERROR(VLOOKUP($B69, 'EG.3.2-25 Adaptation Hectares'!$C$3:$H$38, 5,0), "")</f>
        <v/>
      </c>
      <c r="H69" s="114" t="str">
        <f>IFERROR(VLOOKUP($B69, 'EG.3.2-25 Adaptation Hectares'!$C$3:$H$38, 6,0), "")</f>
        <v/>
      </c>
      <c r="I69" s="115" t="e">
        <f t="shared" ref="I69:I93" si="18">F69/SUM(F$5:F$39)</f>
        <v>#VALUE!</v>
      </c>
      <c r="J69" s="115" t="e">
        <f t="shared" ref="J69:J93" si="19">G69/SUM(G$5:G$39)</f>
        <v>#VALUE!</v>
      </c>
      <c r="K69" s="115" t="e">
        <f t="shared" ref="K69:K93" si="20">H69/SUM(H$5:H$39)</f>
        <v>#VALUE!</v>
      </c>
      <c r="L69" s="114">
        <f>IFERROR(VLOOKUP($B69, 'Hectares of Cultivated Land-USD'!$C$2:$O$112, 11, 0), "")</f>
        <v>0</v>
      </c>
      <c r="M69" s="114">
        <f>IFERROR(VLOOKUP($B69, 'Hectares of Cultivated Land-USD'!$C$2:$O$112, 12, 0), "")</f>
        <v>7</v>
      </c>
      <c r="N69" s="114">
        <f>IFERROR(VLOOKUP($B69, 'Hectares of Cultivated Land-USD'!$C$2:$O$112, 13, 0), "")</f>
        <v>7</v>
      </c>
      <c r="O69" s="115">
        <f t="shared" ref="O69:O93" si="21">L69/SUM(L$5:L$38)</f>
        <v>0</v>
      </c>
      <c r="P69" s="115">
        <f t="shared" ref="P69:P93" si="22">M69/SUM(M$5:M$38)</f>
        <v>1.3874260023278785E-6</v>
      </c>
      <c r="Q69" s="115">
        <f t="shared" ref="Q69:Q93" si="23">N69/SUM(N$5:N$38)</f>
        <v>1.3355524618648738E-6</v>
      </c>
      <c r="R69" s="115">
        <f t="shared" si="7"/>
        <v>1.0649604482969872E-6</v>
      </c>
      <c r="S69" s="115">
        <f t="shared" si="8"/>
        <v>1.0421058204494472E-6</v>
      </c>
      <c r="T69" s="116" t="e">
        <f ca="1">_xludf.ifna(VLOOKUP($B69,'FY24 budget'!$A$4:$G$68,4,0), 0)</f>
        <v>#NAME?</v>
      </c>
      <c r="U69" s="116" t="e">
        <f ca="1">_xludf.ifna(VLOOKUP($B69,'FY24 budget'!$A$4:$G$68,5,0), 0)</f>
        <v>#NAME?</v>
      </c>
      <c r="V69" s="115" t="e">
        <f t="shared" ca="1" si="9"/>
        <v>#NAME?</v>
      </c>
      <c r="W69" s="117" t="str">
        <f t="shared" ca="1" si="10"/>
        <v>Not Included</v>
      </c>
      <c r="X69" s="114" t="str">
        <f t="shared" ca="1" si="11"/>
        <v>Not Included</v>
      </c>
      <c r="Y69" s="114">
        <f>IFERROR(VLOOKUP(B69, 'Hectares Details'!$A$2:$V$65, 17, 0), "")</f>
        <v>1.2001747423563233E-6</v>
      </c>
      <c r="Z69" s="114">
        <f>VLOOKUP(B69, 'Hectares of Cultivated Land-USD'!$C$3:$P$113, 14, 0)</f>
        <v>7</v>
      </c>
    </row>
    <row r="70" spans="1:26" ht="14">
      <c r="A70" s="86" t="s">
        <v>348</v>
      </c>
      <c r="B70" s="86" t="s">
        <v>232</v>
      </c>
      <c r="C70" s="112" t="e">
        <f ca="1">_xludf.ifna(VLOOKUP(B70,'Rolldown Country Targets SALES'!$B$4:$X$53,25, FALSE ), "")</f>
        <v>#NAME?</v>
      </c>
      <c r="D70" s="112" t="e">
        <f ca="1">_xludf.ifna(VLOOKUP(B70,'FY24 budget'!$A$4:$H$68,7, FALSE ), "")</f>
        <v>#NAME?</v>
      </c>
      <c r="E70" s="113" t="e">
        <f t="shared" ca="1" si="0"/>
        <v>#NAME?</v>
      </c>
      <c r="F70" s="114" t="str">
        <f>IFERROR(VLOOKUP($B70, 'EG.3.2-25 Adaptation Hectares'!$C$3:$H$38, 4,0), "")</f>
        <v/>
      </c>
      <c r="G70" s="114" t="str">
        <f>IFERROR(VLOOKUP($B70, 'EG.3.2-25 Adaptation Hectares'!$C$3:$H$38, 5,0), "")</f>
        <v/>
      </c>
      <c r="H70" s="114" t="str">
        <f>IFERROR(VLOOKUP($B70, 'EG.3.2-25 Adaptation Hectares'!$C$3:$H$38, 6,0), "")</f>
        <v/>
      </c>
      <c r="I70" s="115" t="e">
        <f t="shared" si="18"/>
        <v>#VALUE!</v>
      </c>
      <c r="J70" s="115" t="e">
        <f t="shared" si="19"/>
        <v>#VALUE!</v>
      </c>
      <c r="K70" s="115" t="e">
        <f t="shared" si="20"/>
        <v>#VALUE!</v>
      </c>
      <c r="L70" s="114">
        <f>IFERROR(VLOOKUP($B70, 'Hectares of Cultivated Land-USD'!$C$2:$O$112, 11, 0), "")</f>
        <v>13.5</v>
      </c>
      <c r="M70" s="114">
        <f>IFERROR(VLOOKUP($B70, 'Hectares of Cultivated Land-USD'!$C$2:$O$112, 12, 0), "")</f>
        <v>0</v>
      </c>
      <c r="N70" s="114">
        <f>IFERROR(VLOOKUP($B70, 'Hectares of Cultivated Land-USD'!$C$2:$O$112, 13, 0), "")</f>
        <v>0</v>
      </c>
      <c r="O70" s="115">
        <f t="shared" si="21"/>
        <v>4.7212086098198423E-6</v>
      </c>
      <c r="P70" s="115">
        <f t="shared" si="22"/>
        <v>0</v>
      </c>
      <c r="Q70" s="115">
        <f t="shared" si="23"/>
        <v>0</v>
      </c>
      <c r="R70" s="115">
        <f t="shared" si="7"/>
        <v>1.0269261465720948E-6</v>
      </c>
      <c r="S70" s="115">
        <f t="shared" si="8"/>
        <v>1.0048877554333955E-6</v>
      </c>
      <c r="T70" s="116" t="e">
        <f ca="1">_xludf.ifna(VLOOKUP($B70,'FY24 budget'!$A$4:$G$68,4,0), 0)</f>
        <v>#NAME?</v>
      </c>
      <c r="U70" s="116" t="e">
        <f ca="1">_xludf.ifna(VLOOKUP($B70,'FY24 budget'!$A$4:$G$68,5,0), 0)</f>
        <v>#NAME?</v>
      </c>
      <c r="V70" s="115" t="e">
        <f t="shared" ca="1" si="9"/>
        <v>#NAME?</v>
      </c>
      <c r="W70" s="117" t="str">
        <f t="shared" ca="1" si="10"/>
        <v>Not Included</v>
      </c>
      <c r="X70" s="114" t="str">
        <f t="shared" ca="1" si="11"/>
        <v>Not Included</v>
      </c>
      <c r="Y70" s="114" t="str">
        <f>IFERROR(VLOOKUP(B70, 'Hectares Details'!$A$2:$V$65, 17, 0), "")</f>
        <v/>
      </c>
      <c r="Z70" s="114" t="str">
        <f>VLOOKUP(B70, 'Hectares of Cultivated Land-USD'!$C$3:$P$113, 14, 0)</f>
        <v/>
      </c>
    </row>
    <row r="71" spans="1:26" ht="14">
      <c r="A71" s="86" t="s">
        <v>348</v>
      </c>
      <c r="B71" s="86" t="s">
        <v>234</v>
      </c>
      <c r="C71" s="112" t="e">
        <f ca="1">_xludf.ifna(VLOOKUP(B71,'Rolldown Country Targets SALES'!$B$4:$X$53,25, FALSE ), "")</f>
        <v>#NAME?</v>
      </c>
      <c r="D71" s="112" t="e">
        <f ca="1">_xludf.ifna(VLOOKUP(B71,'FY24 budget'!$A$4:$H$68,7, FALSE ), "")</f>
        <v>#NAME?</v>
      </c>
      <c r="E71" s="113" t="e">
        <f t="shared" ca="1" si="0"/>
        <v>#NAME?</v>
      </c>
      <c r="F71" s="114" t="str">
        <f>IFERROR(VLOOKUP($B71, 'EG.3.2-25 Adaptation Hectares'!$C$3:$H$38, 4,0), "")</f>
        <v/>
      </c>
      <c r="G71" s="114" t="str">
        <f>IFERROR(VLOOKUP($B71, 'EG.3.2-25 Adaptation Hectares'!$C$3:$H$38, 5,0), "")</f>
        <v/>
      </c>
      <c r="H71" s="114" t="str">
        <f>IFERROR(VLOOKUP($B71, 'EG.3.2-25 Adaptation Hectares'!$C$3:$H$38, 6,0), "")</f>
        <v/>
      </c>
      <c r="I71" s="115" t="e">
        <f t="shared" si="18"/>
        <v>#VALUE!</v>
      </c>
      <c r="J71" s="115" t="e">
        <f t="shared" si="19"/>
        <v>#VALUE!</v>
      </c>
      <c r="K71" s="115" t="e">
        <f t="shared" si="20"/>
        <v>#VALUE!</v>
      </c>
      <c r="L71" s="114">
        <f>IFERROR(VLOOKUP($B71, 'Hectares of Cultivated Land-USD'!$C$2:$O$112, 11, 0), "")</f>
        <v>12.03</v>
      </c>
      <c r="M71" s="114">
        <f>IFERROR(VLOOKUP($B71, 'Hectares of Cultivated Land-USD'!$C$2:$O$112, 12, 0), "")</f>
        <v>0</v>
      </c>
      <c r="N71" s="114">
        <f>IFERROR(VLOOKUP($B71, 'Hectares of Cultivated Land-USD'!$C$2:$O$112, 13, 0), "")</f>
        <v>0</v>
      </c>
      <c r="O71" s="115">
        <f t="shared" si="21"/>
        <v>4.2071214500839033E-6</v>
      </c>
      <c r="P71" s="115">
        <f t="shared" si="22"/>
        <v>0</v>
      </c>
      <c r="Q71" s="115">
        <f t="shared" si="23"/>
        <v>0</v>
      </c>
      <c r="R71" s="115">
        <f t="shared" si="7"/>
        <v>9.1510529950091113E-7</v>
      </c>
      <c r="S71" s="115">
        <f t="shared" si="8"/>
        <v>8.954666442862035E-7</v>
      </c>
      <c r="T71" s="116" t="e">
        <f ca="1">_xludf.ifna(VLOOKUP($B71,'FY24 budget'!$A$4:$G$68,4,0), 0)</f>
        <v>#NAME?</v>
      </c>
      <c r="U71" s="116" t="e">
        <f ca="1">_xludf.ifna(VLOOKUP($B71,'FY24 budget'!$A$4:$G$68,5,0), 0)</f>
        <v>#NAME?</v>
      </c>
      <c r="V71" s="115" t="e">
        <f t="shared" ca="1" si="9"/>
        <v>#NAME?</v>
      </c>
      <c r="W71" s="117" t="str">
        <f t="shared" ca="1" si="10"/>
        <v>Not Included</v>
      </c>
      <c r="X71" s="114" t="str">
        <f t="shared" ca="1" si="11"/>
        <v>Not Included</v>
      </c>
      <c r="Y71" s="114" t="str">
        <f>IFERROR(VLOOKUP(B71, 'Hectares Details'!$A$2:$V$65, 17, 0), "")</f>
        <v/>
      </c>
      <c r="Z71" s="114" t="str">
        <f>VLOOKUP(B71, 'Hectares of Cultivated Land-USD'!$C$3:$P$113, 14, 0)</f>
        <v/>
      </c>
    </row>
    <row r="72" spans="1:26" ht="14">
      <c r="A72" s="86" t="s">
        <v>348</v>
      </c>
      <c r="B72" s="86" t="s">
        <v>168</v>
      </c>
      <c r="C72" s="112" t="e">
        <f ca="1">_xludf.ifna(VLOOKUP(B72,'Rolldown Country Targets SALES'!$B$4:$X$53,25, FALSE ), "")</f>
        <v>#NAME?</v>
      </c>
      <c r="D72" s="112" t="e">
        <f ca="1">_xludf.ifna(VLOOKUP(B72,'FY24 budget'!$A$4:$H$68,7, FALSE ), "")</f>
        <v>#NAME?</v>
      </c>
      <c r="E72" s="113" t="e">
        <f t="shared" ca="1" si="0"/>
        <v>#NAME?</v>
      </c>
      <c r="F72" s="114" t="str">
        <f>IFERROR(VLOOKUP($B72, 'EG.3.2-25 Adaptation Hectares'!$C$3:$H$38, 4,0), "")</f>
        <v/>
      </c>
      <c r="G72" s="114" t="str">
        <f>IFERROR(VLOOKUP($B72, 'EG.3.2-25 Adaptation Hectares'!$C$3:$H$38, 5,0), "")</f>
        <v/>
      </c>
      <c r="H72" s="114" t="str">
        <f>IFERROR(VLOOKUP($B72, 'EG.3.2-25 Adaptation Hectares'!$C$3:$H$38, 6,0), "")</f>
        <v/>
      </c>
      <c r="I72" s="115" t="e">
        <f t="shared" si="18"/>
        <v>#VALUE!</v>
      </c>
      <c r="J72" s="115" t="e">
        <f t="shared" si="19"/>
        <v>#VALUE!</v>
      </c>
      <c r="K72" s="115" t="e">
        <f t="shared" si="20"/>
        <v>#VALUE!</v>
      </c>
      <c r="L72" s="114">
        <f>IFERROR(VLOOKUP($B72, 'Hectares of Cultivated Land-USD'!$C$2:$O$112, 11, 0), "")</f>
        <v>0</v>
      </c>
      <c r="M72" s="114">
        <f>IFERROR(VLOOKUP($B72, 'Hectares of Cultivated Land-USD'!$C$2:$O$112, 12, 0), "")</f>
        <v>5</v>
      </c>
      <c r="N72" s="114">
        <f>IFERROR(VLOOKUP($B72, 'Hectares of Cultivated Land-USD'!$C$2:$O$112, 13, 0), "")</f>
        <v>0</v>
      </c>
      <c r="O72" s="115">
        <f t="shared" si="21"/>
        <v>0</v>
      </c>
      <c r="P72" s="115">
        <f t="shared" si="22"/>
        <v>9.9101857309134176E-7</v>
      </c>
      <c r="Q72" s="115">
        <f t="shared" si="23"/>
        <v>0</v>
      </c>
      <c r="R72" s="115">
        <f t="shared" si="7"/>
        <v>3.8034301724892405E-7</v>
      </c>
      <c r="S72" s="115">
        <f t="shared" si="8"/>
        <v>3.7218065016051684E-7</v>
      </c>
      <c r="T72" s="116" t="e">
        <f ca="1">_xludf.ifna(VLOOKUP($B72,'FY24 budget'!$A$4:$G$68,4,0), 0)</f>
        <v>#NAME?</v>
      </c>
      <c r="U72" s="116" t="e">
        <f ca="1">_xludf.ifna(VLOOKUP($B72,'FY24 budget'!$A$4:$G$68,5,0), 0)</f>
        <v>#NAME?</v>
      </c>
      <c r="V72" s="115" t="e">
        <f t="shared" ca="1" si="9"/>
        <v>#NAME?</v>
      </c>
      <c r="W72" s="117" t="str">
        <f t="shared" ca="1" si="10"/>
        <v>Not Included</v>
      </c>
      <c r="X72" s="114" t="str">
        <f t="shared" ca="1" si="11"/>
        <v>Not Included</v>
      </c>
      <c r="Y72" s="114">
        <f>IFERROR(VLOOKUP(B72, 'Hectares Details'!$A$2:$V$65, 17, 0), "")</f>
        <v>4.2863383655582978E-7</v>
      </c>
      <c r="Z72" s="114">
        <f>VLOOKUP(B72, 'Hectares of Cultivated Land-USD'!$C$3:$P$113, 14, 0)</f>
        <v>5</v>
      </c>
    </row>
    <row r="73" spans="1:26" ht="14">
      <c r="A73" s="86" t="s">
        <v>348</v>
      </c>
      <c r="B73" s="86" t="s">
        <v>169</v>
      </c>
      <c r="C73" s="112" t="e">
        <f ca="1">_xludf.ifna(VLOOKUP(B73,'Rolldown Country Targets SALES'!$B$4:$X$53,25, FALSE ), "")</f>
        <v>#NAME?</v>
      </c>
      <c r="D73" s="112" t="e">
        <f ca="1">_xludf.ifna(VLOOKUP(B73,'FY24 budget'!$A$4:$H$68,7, FALSE ), "")</f>
        <v>#NAME?</v>
      </c>
      <c r="E73" s="113" t="e">
        <f t="shared" ca="1" si="0"/>
        <v>#NAME?</v>
      </c>
      <c r="F73" s="114" t="str">
        <f>IFERROR(VLOOKUP($B73, 'EG.3.2-25 Adaptation Hectares'!$C$3:$H$38, 4,0), "")</f>
        <v/>
      </c>
      <c r="G73" s="114" t="str">
        <f>IFERROR(VLOOKUP($B73, 'EG.3.2-25 Adaptation Hectares'!$C$3:$H$38, 5,0), "")</f>
        <v/>
      </c>
      <c r="H73" s="114" t="str">
        <f>IFERROR(VLOOKUP($B73, 'EG.3.2-25 Adaptation Hectares'!$C$3:$H$38, 6,0), "")</f>
        <v/>
      </c>
      <c r="I73" s="115" t="e">
        <f t="shared" si="18"/>
        <v>#VALUE!</v>
      </c>
      <c r="J73" s="115" t="e">
        <f t="shared" si="19"/>
        <v>#VALUE!</v>
      </c>
      <c r="K73" s="115" t="e">
        <f t="shared" si="20"/>
        <v>#VALUE!</v>
      </c>
      <c r="L73" s="114">
        <f>IFERROR(VLOOKUP($B73, 'Hectares of Cultivated Land-USD'!$C$2:$O$112, 11, 0), "")</f>
        <v>0.73</v>
      </c>
      <c r="M73" s="114">
        <f>IFERROR(VLOOKUP($B73, 'Hectares of Cultivated Land-USD'!$C$2:$O$112, 12, 0), "")</f>
        <v>0</v>
      </c>
      <c r="N73" s="114">
        <f>IFERROR(VLOOKUP($B73, 'Hectares of Cultivated Land-USD'!$C$2:$O$112, 13, 0), "")</f>
        <v>2</v>
      </c>
      <c r="O73" s="115">
        <f t="shared" si="21"/>
        <v>2.5529498408655441E-7</v>
      </c>
      <c r="P73" s="115">
        <f t="shared" si="22"/>
        <v>0</v>
      </c>
      <c r="Q73" s="115">
        <f t="shared" si="23"/>
        <v>3.8158641767567817E-7</v>
      </c>
      <c r="R73" s="115">
        <f t="shared" si="7"/>
        <v>2.0766728741791252E-7</v>
      </c>
      <c r="S73" s="115">
        <f t="shared" si="8"/>
        <v>2.0321063498764222E-7</v>
      </c>
      <c r="T73" s="116" t="e">
        <f ca="1">_xludf.ifna(VLOOKUP($B73,'FY24 budget'!$A$4:$G$68,4,0), 0)</f>
        <v>#NAME?</v>
      </c>
      <c r="U73" s="116" t="e">
        <f ca="1">_xludf.ifna(VLOOKUP($B73,'FY24 budget'!$A$4:$G$68,5,0), 0)</f>
        <v>#NAME?</v>
      </c>
      <c r="V73" s="115" t="e">
        <f t="shared" ca="1" si="9"/>
        <v>#NAME?</v>
      </c>
      <c r="W73" s="117" t="str">
        <f t="shared" ca="1" si="10"/>
        <v>Not Included</v>
      </c>
      <c r="X73" s="114" t="str">
        <f t="shared" ca="1" si="11"/>
        <v>Not Included</v>
      </c>
      <c r="Y73" s="114">
        <f>IFERROR(VLOOKUP(B73, 'Hectares Details'!$A$2:$V$65, 17, 0), "")</f>
        <v>1.7145353462233191E-7</v>
      </c>
      <c r="Z73" s="114">
        <f>VLOOKUP(B73, 'Hectares of Cultivated Land-USD'!$C$3:$P$113, 14, 0)</f>
        <v>2</v>
      </c>
    </row>
    <row r="74" spans="1:26" ht="14">
      <c r="A74" s="86" t="s">
        <v>348</v>
      </c>
      <c r="B74" s="86" t="s">
        <v>223</v>
      </c>
      <c r="C74" s="112" t="e">
        <f ca="1">_xludf.ifna(VLOOKUP(B74,'Rolldown Country Targets SALES'!$B$4:$X$53,25, FALSE ), "")</f>
        <v>#NAME?</v>
      </c>
      <c r="D74" s="112" t="e">
        <f ca="1">_xludf.ifna(VLOOKUP(B74,'FY24 budget'!$A$4:$H$68,7, FALSE ), "")</f>
        <v>#NAME?</v>
      </c>
      <c r="E74" s="113" t="e">
        <f t="shared" ca="1" si="0"/>
        <v>#NAME?</v>
      </c>
      <c r="F74" s="114" t="str">
        <f>IFERROR(VLOOKUP($B74, 'EG.3.2-25 Adaptation Hectares'!$C$3:$H$38, 4,0), "")</f>
        <v/>
      </c>
      <c r="G74" s="114" t="str">
        <f>IFERROR(VLOOKUP($B74, 'EG.3.2-25 Adaptation Hectares'!$C$3:$H$38, 5,0), "")</f>
        <v/>
      </c>
      <c r="H74" s="114" t="str">
        <f>IFERROR(VLOOKUP($B74, 'EG.3.2-25 Adaptation Hectares'!$C$3:$H$38, 6,0), "")</f>
        <v/>
      </c>
      <c r="I74" s="115" t="e">
        <f t="shared" si="18"/>
        <v>#VALUE!</v>
      </c>
      <c r="J74" s="115" t="e">
        <f t="shared" si="19"/>
        <v>#VALUE!</v>
      </c>
      <c r="K74" s="115" t="e">
        <f t="shared" si="20"/>
        <v>#VALUE!</v>
      </c>
      <c r="L74" s="114">
        <f>IFERROR(VLOOKUP($B74, 'Hectares of Cultivated Land-USD'!$C$2:$O$112, 11, 0), "")</f>
        <v>0.59</v>
      </c>
      <c r="M74" s="114">
        <f>IFERROR(VLOOKUP($B74, 'Hectares of Cultivated Land-USD'!$C$2:$O$112, 12, 0), "")</f>
        <v>0</v>
      </c>
      <c r="N74" s="114">
        <f>IFERROR(VLOOKUP($B74, 'Hectares of Cultivated Land-USD'!$C$2:$O$112, 13, 0), "")</f>
        <v>0</v>
      </c>
      <c r="O74" s="115">
        <f t="shared" si="21"/>
        <v>2.0633430220694125E-7</v>
      </c>
      <c r="P74" s="115">
        <f t="shared" si="22"/>
        <v>0</v>
      </c>
      <c r="Q74" s="115">
        <f t="shared" si="23"/>
        <v>0</v>
      </c>
      <c r="R74" s="115">
        <f t="shared" si="7"/>
        <v>4.4880476035373031E-8</v>
      </c>
      <c r="S74" s="115">
        <f t="shared" si="8"/>
        <v>4.3917316718940989E-8</v>
      </c>
      <c r="T74" s="116" t="e">
        <f ca="1">_xludf.ifna(VLOOKUP($B74,'FY24 budget'!$A$4:$G$68,4,0), 0)</f>
        <v>#NAME?</v>
      </c>
      <c r="U74" s="116" t="e">
        <f ca="1">_xludf.ifna(VLOOKUP($B74,'FY24 budget'!$A$4:$G$68,5,0), 0)</f>
        <v>#NAME?</v>
      </c>
      <c r="V74" s="115" t="e">
        <f t="shared" ca="1" si="9"/>
        <v>#NAME?</v>
      </c>
      <c r="W74" s="117" t="str">
        <f t="shared" ca="1" si="10"/>
        <v>Not Included</v>
      </c>
      <c r="X74" s="114" t="str">
        <f t="shared" ca="1" si="11"/>
        <v>Not Included</v>
      </c>
      <c r="Y74" s="114" t="str">
        <f>IFERROR(VLOOKUP(B74, 'Hectares Details'!$A$2:$V$65, 17, 0), "")</f>
        <v/>
      </c>
      <c r="Z74" s="114" t="str">
        <f>VLOOKUP(B74, 'Hectares of Cultivated Land-USD'!$C$3:$P$113, 14, 0)</f>
        <v/>
      </c>
    </row>
    <row r="75" spans="1:26" ht="14">
      <c r="A75" s="86" t="s">
        <v>348</v>
      </c>
      <c r="B75" s="86" t="s">
        <v>214</v>
      </c>
      <c r="C75" s="112" t="e">
        <f ca="1">_xludf.ifna(VLOOKUP(B75,'Rolldown Country Targets SALES'!$B$4:$X$53,25, FALSE ), "")</f>
        <v>#NAME?</v>
      </c>
      <c r="D75" s="112" t="e">
        <f ca="1">_xludf.ifna(VLOOKUP(B75,'FY24 budget'!$A$4:$H$68,7, FALSE ), "")</f>
        <v>#NAME?</v>
      </c>
      <c r="E75" s="113" t="e">
        <f t="shared" ca="1" si="0"/>
        <v>#NAME?</v>
      </c>
      <c r="F75" s="114" t="str">
        <f>IFERROR(VLOOKUP($B75, 'EG.3.2-25 Adaptation Hectares'!$C$3:$H$38, 4,0), "")</f>
        <v/>
      </c>
      <c r="G75" s="114" t="str">
        <f>IFERROR(VLOOKUP($B75, 'EG.3.2-25 Adaptation Hectares'!$C$3:$H$38, 5,0), "")</f>
        <v/>
      </c>
      <c r="H75" s="114" t="str">
        <f>IFERROR(VLOOKUP($B75, 'EG.3.2-25 Adaptation Hectares'!$C$3:$H$38, 6,0), "")</f>
        <v/>
      </c>
      <c r="I75" s="115" t="e">
        <f t="shared" si="18"/>
        <v>#VALUE!</v>
      </c>
      <c r="J75" s="115" t="e">
        <f t="shared" si="19"/>
        <v>#VALUE!</v>
      </c>
      <c r="K75" s="115" t="e">
        <f t="shared" si="20"/>
        <v>#VALUE!</v>
      </c>
      <c r="L75" s="114">
        <f>IFERROR(VLOOKUP($B75, 'Hectares of Cultivated Land-USD'!$C$2:$O$112, 11, 0), "")</f>
        <v>0.37</v>
      </c>
      <c r="M75" s="114">
        <f>IFERROR(VLOOKUP($B75, 'Hectares of Cultivated Land-USD'!$C$2:$O$112, 12, 0), "")</f>
        <v>0</v>
      </c>
      <c r="N75" s="114">
        <f>IFERROR(VLOOKUP($B75, 'Hectares of Cultivated Land-USD'!$C$2:$O$112, 13, 0), "")</f>
        <v>0</v>
      </c>
      <c r="O75" s="115">
        <f t="shared" si="21"/>
        <v>1.2939608782469198E-7</v>
      </c>
      <c r="P75" s="115">
        <f t="shared" si="22"/>
        <v>0</v>
      </c>
      <c r="Q75" s="115">
        <f t="shared" si="23"/>
        <v>0</v>
      </c>
      <c r="R75" s="115">
        <f t="shared" si="7"/>
        <v>2.8145383276420379E-8</v>
      </c>
      <c r="S75" s="115">
        <f t="shared" si="8"/>
        <v>2.7541368111878249E-8</v>
      </c>
      <c r="T75" s="116" t="e">
        <f ca="1">_xludf.ifna(VLOOKUP($B75,'FY24 budget'!$A$4:$G$68,4,0), 0)</f>
        <v>#NAME?</v>
      </c>
      <c r="U75" s="116" t="e">
        <f ca="1">_xludf.ifna(VLOOKUP($B75,'FY24 budget'!$A$4:$G$68,5,0), 0)</f>
        <v>#NAME?</v>
      </c>
      <c r="V75" s="115" t="e">
        <f t="shared" ca="1" si="9"/>
        <v>#NAME?</v>
      </c>
      <c r="W75" s="117" t="str">
        <f t="shared" ca="1" si="10"/>
        <v>Not Included</v>
      </c>
      <c r="X75" s="114" t="str">
        <f t="shared" ca="1" si="11"/>
        <v>Not Included</v>
      </c>
      <c r="Y75" s="114" t="str">
        <f>IFERROR(VLOOKUP(B75, 'Hectares Details'!$A$2:$V$65, 17, 0), "")</f>
        <v/>
      </c>
      <c r="Z75" s="114" t="str">
        <f>VLOOKUP(B75, 'Hectares of Cultivated Land-USD'!$C$3:$P$113, 14, 0)</f>
        <v/>
      </c>
    </row>
    <row r="76" spans="1:26" ht="14">
      <c r="A76" s="86" t="s">
        <v>348</v>
      </c>
      <c r="B76" s="86" t="s">
        <v>216</v>
      </c>
      <c r="C76" s="112" t="e">
        <f ca="1">_xludf.ifna(VLOOKUP(B76,'Rolldown Country Targets SALES'!$B$4:$X$53,25, FALSE ), "")</f>
        <v>#NAME?</v>
      </c>
      <c r="D76" s="112" t="e">
        <f ca="1">_xludf.ifna(VLOOKUP(B76,'FY24 budget'!$A$4:$H$68,7, FALSE ), "")</f>
        <v>#NAME?</v>
      </c>
      <c r="E76" s="113" t="e">
        <f t="shared" ca="1" si="0"/>
        <v>#NAME?</v>
      </c>
      <c r="F76" s="114" t="str">
        <f>IFERROR(VLOOKUP($B76, 'EG.3.2-25 Adaptation Hectares'!$C$3:$H$38, 4,0), "")</f>
        <v/>
      </c>
      <c r="G76" s="114" t="str">
        <f>IFERROR(VLOOKUP($B76, 'EG.3.2-25 Adaptation Hectares'!$C$3:$H$38, 5,0), "")</f>
        <v/>
      </c>
      <c r="H76" s="114" t="str">
        <f>IFERROR(VLOOKUP($B76, 'EG.3.2-25 Adaptation Hectares'!$C$3:$H$38, 6,0), "")</f>
        <v/>
      </c>
      <c r="I76" s="115" t="e">
        <f t="shared" si="18"/>
        <v>#VALUE!</v>
      </c>
      <c r="J76" s="115" t="e">
        <f t="shared" si="19"/>
        <v>#VALUE!</v>
      </c>
      <c r="K76" s="115" t="e">
        <f t="shared" si="20"/>
        <v>#VALUE!</v>
      </c>
      <c r="L76" s="114">
        <f>IFERROR(VLOOKUP($B76, 'Hectares of Cultivated Land-USD'!$C$2:$O$112, 11, 0), "")</f>
        <v>0.33</v>
      </c>
      <c r="M76" s="114">
        <f>IFERROR(VLOOKUP($B76, 'Hectares of Cultivated Land-USD'!$C$2:$O$112, 12, 0), "")</f>
        <v>0</v>
      </c>
      <c r="N76" s="114">
        <f>IFERROR(VLOOKUP($B76, 'Hectares of Cultivated Land-USD'!$C$2:$O$112, 13, 0), "")</f>
        <v>0</v>
      </c>
      <c r="O76" s="115">
        <f t="shared" si="21"/>
        <v>1.1540732157337392E-7</v>
      </c>
      <c r="P76" s="115">
        <f t="shared" si="22"/>
        <v>0</v>
      </c>
      <c r="Q76" s="115">
        <f t="shared" si="23"/>
        <v>0</v>
      </c>
      <c r="R76" s="115">
        <f t="shared" si="7"/>
        <v>2.5102639138428987E-8</v>
      </c>
      <c r="S76" s="115">
        <f t="shared" si="8"/>
        <v>2.4563922910594113E-8</v>
      </c>
      <c r="T76" s="116" t="e">
        <f ca="1">_xludf.ifna(VLOOKUP($B76,'FY24 budget'!$A$4:$G$68,4,0), 0)</f>
        <v>#NAME?</v>
      </c>
      <c r="U76" s="116" t="e">
        <f ca="1">_xludf.ifna(VLOOKUP($B76,'FY24 budget'!$A$4:$G$68,5,0), 0)</f>
        <v>#NAME?</v>
      </c>
      <c r="V76" s="115" t="e">
        <f t="shared" ca="1" si="9"/>
        <v>#NAME?</v>
      </c>
      <c r="W76" s="117" t="str">
        <f t="shared" ca="1" si="10"/>
        <v>Not Included</v>
      </c>
      <c r="X76" s="114" t="str">
        <f t="shared" ca="1" si="11"/>
        <v>Not Included</v>
      </c>
      <c r="Y76" s="114" t="str">
        <f>IFERROR(VLOOKUP(B76, 'Hectares Details'!$A$2:$V$65, 17, 0), "")</f>
        <v/>
      </c>
      <c r="Z76" s="114" t="str">
        <f>VLOOKUP(B76, 'Hectares of Cultivated Land-USD'!$C$3:$P$113, 14, 0)</f>
        <v/>
      </c>
    </row>
    <row r="77" spans="1:26" ht="14">
      <c r="A77" s="86" t="s">
        <v>348</v>
      </c>
      <c r="B77" s="86" t="s">
        <v>227</v>
      </c>
      <c r="C77" s="112" t="e">
        <f ca="1">_xludf.ifna(VLOOKUP(B77,'Rolldown Country Targets SALES'!$B$4:$X$53,25, FALSE ), "")</f>
        <v>#NAME?</v>
      </c>
      <c r="D77" s="112" t="e">
        <f ca="1">_xludf.ifna(VLOOKUP(B77,'FY24 budget'!$A$4:$H$68,7, FALSE ), "")</f>
        <v>#NAME?</v>
      </c>
      <c r="E77" s="113" t="e">
        <f t="shared" ca="1" si="0"/>
        <v>#NAME?</v>
      </c>
      <c r="F77" s="114" t="str">
        <f>IFERROR(VLOOKUP($B77, 'EG.3.2-25 Adaptation Hectares'!$C$3:$H$38, 4,0), "")</f>
        <v/>
      </c>
      <c r="G77" s="114" t="str">
        <f>IFERROR(VLOOKUP($B77, 'EG.3.2-25 Adaptation Hectares'!$C$3:$H$38, 5,0), "")</f>
        <v/>
      </c>
      <c r="H77" s="114" t="str">
        <f>IFERROR(VLOOKUP($B77, 'EG.3.2-25 Adaptation Hectares'!$C$3:$H$38, 6,0), "")</f>
        <v/>
      </c>
      <c r="I77" s="115" t="e">
        <f t="shared" si="18"/>
        <v>#VALUE!</v>
      </c>
      <c r="J77" s="115" t="e">
        <f t="shared" si="19"/>
        <v>#VALUE!</v>
      </c>
      <c r="K77" s="115" t="e">
        <f t="shared" si="20"/>
        <v>#VALUE!</v>
      </c>
      <c r="L77" s="114">
        <f>IFERROR(VLOOKUP($B77, 'Hectares of Cultivated Land-USD'!$C$2:$O$112, 11, 0), "")</f>
        <v>0.11</v>
      </c>
      <c r="M77" s="114">
        <f>IFERROR(VLOOKUP($B77, 'Hectares of Cultivated Land-USD'!$C$2:$O$112, 12, 0), "")</f>
        <v>0</v>
      </c>
      <c r="N77" s="114">
        <f>IFERROR(VLOOKUP($B77, 'Hectares of Cultivated Land-USD'!$C$2:$O$112, 13, 0), "")</f>
        <v>0</v>
      </c>
      <c r="O77" s="115">
        <f t="shared" si="21"/>
        <v>3.8469107191124643E-8</v>
      </c>
      <c r="P77" s="115">
        <f t="shared" si="22"/>
        <v>0</v>
      </c>
      <c r="Q77" s="115">
        <f t="shared" si="23"/>
        <v>0</v>
      </c>
      <c r="R77" s="115">
        <f t="shared" si="7"/>
        <v>8.367546379476329E-9</v>
      </c>
      <c r="S77" s="115">
        <f t="shared" si="8"/>
        <v>8.1879743035313717E-9</v>
      </c>
      <c r="T77" s="116" t="e">
        <f ca="1">_xludf.ifna(VLOOKUP($B77,'FY24 budget'!$A$4:$G$68,4,0), 0)</f>
        <v>#NAME?</v>
      </c>
      <c r="U77" s="116" t="e">
        <f ca="1">_xludf.ifna(VLOOKUP($B77,'FY24 budget'!$A$4:$G$68,5,0), 0)</f>
        <v>#NAME?</v>
      </c>
      <c r="V77" s="115" t="e">
        <f t="shared" ca="1" si="9"/>
        <v>#NAME?</v>
      </c>
      <c r="W77" s="117" t="str">
        <f t="shared" ca="1" si="10"/>
        <v>Not Included</v>
      </c>
      <c r="X77" s="114" t="str">
        <f t="shared" ca="1" si="11"/>
        <v>Not Included</v>
      </c>
      <c r="Y77" s="114" t="str">
        <f>IFERROR(VLOOKUP(B77, 'Hectares Details'!$A$2:$V$65, 17, 0), "")</f>
        <v/>
      </c>
      <c r="Z77" s="114" t="str">
        <f>VLOOKUP(B77, 'Hectares of Cultivated Land-USD'!$C$3:$P$113, 14, 0)</f>
        <v/>
      </c>
    </row>
    <row r="78" spans="1:26" ht="14">
      <c r="A78" s="86" t="s">
        <v>348</v>
      </c>
      <c r="B78" s="86" t="s">
        <v>230</v>
      </c>
      <c r="C78" s="112" t="e">
        <f ca="1">_xludf.ifna(VLOOKUP(B78,'Rolldown Country Targets SALES'!$B$4:$X$53,25, FALSE ), "")</f>
        <v>#NAME?</v>
      </c>
      <c r="D78" s="112" t="e">
        <f ca="1">_xludf.ifna(VLOOKUP(B78,'FY24 budget'!$A$4:$H$68,7, FALSE ), "")</f>
        <v>#NAME?</v>
      </c>
      <c r="E78" s="113" t="e">
        <f t="shared" ca="1" si="0"/>
        <v>#NAME?</v>
      </c>
      <c r="F78" s="114" t="str">
        <f>IFERROR(VLOOKUP($B78, 'EG.3.2-25 Adaptation Hectares'!$C$3:$H$38, 4,0), "")</f>
        <v/>
      </c>
      <c r="G78" s="114" t="str">
        <f>IFERROR(VLOOKUP($B78, 'EG.3.2-25 Adaptation Hectares'!$C$3:$H$38, 5,0), "")</f>
        <v/>
      </c>
      <c r="H78" s="114" t="str">
        <f>IFERROR(VLOOKUP($B78, 'EG.3.2-25 Adaptation Hectares'!$C$3:$H$38, 6,0), "")</f>
        <v/>
      </c>
      <c r="I78" s="115" t="e">
        <f t="shared" si="18"/>
        <v>#VALUE!</v>
      </c>
      <c r="J78" s="115" t="e">
        <f t="shared" si="19"/>
        <v>#VALUE!</v>
      </c>
      <c r="K78" s="115" t="e">
        <f t="shared" si="20"/>
        <v>#VALUE!</v>
      </c>
      <c r="L78" s="114">
        <f>IFERROR(VLOOKUP($B78, 'Hectares of Cultivated Land-USD'!$C$2:$O$112, 11, 0), "")</f>
        <v>0.05</v>
      </c>
      <c r="M78" s="114">
        <f>IFERROR(VLOOKUP($B78, 'Hectares of Cultivated Land-USD'!$C$2:$O$112, 12, 0), "")</f>
        <v>0</v>
      </c>
      <c r="N78" s="114">
        <f>IFERROR(VLOOKUP($B78, 'Hectares of Cultivated Land-USD'!$C$2:$O$112, 13, 0), "")</f>
        <v>0</v>
      </c>
      <c r="O78" s="115">
        <f t="shared" si="21"/>
        <v>1.7485957814147566E-8</v>
      </c>
      <c r="P78" s="115">
        <f t="shared" si="22"/>
        <v>0</v>
      </c>
      <c r="Q78" s="115">
        <f t="shared" si="23"/>
        <v>0</v>
      </c>
      <c r="R78" s="115">
        <f t="shared" si="7"/>
        <v>3.8034301724892401E-9</v>
      </c>
      <c r="S78" s="115">
        <f t="shared" si="8"/>
        <v>3.7218065016051689E-9</v>
      </c>
      <c r="T78" s="116" t="e">
        <f ca="1">_xludf.ifna(VLOOKUP($B78,'FY24 budget'!$A$4:$G$68,4,0), 0)</f>
        <v>#NAME?</v>
      </c>
      <c r="U78" s="116" t="e">
        <f ca="1">_xludf.ifna(VLOOKUP($B78,'FY24 budget'!$A$4:$G$68,5,0), 0)</f>
        <v>#NAME?</v>
      </c>
      <c r="V78" s="115" t="e">
        <f t="shared" ca="1" si="9"/>
        <v>#NAME?</v>
      </c>
      <c r="W78" s="117" t="str">
        <f t="shared" ca="1" si="10"/>
        <v>Not Included</v>
      </c>
      <c r="X78" s="114" t="str">
        <f t="shared" ca="1" si="11"/>
        <v>Not Included</v>
      </c>
      <c r="Y78" s="114" t="str">
        <f>IFERROR(VLOOKUP(B78, 'Hectares Details'!$A$2:$V$65, 17, 0), "")</f>
        <v/>
      </c>
      <c r="Z78" s="114" t="str">
        <f>VLOOKUP(B78, 'Hectares of Cultivated Land-USD'!$C$3:$P$113, 14, 0)</f>
        <v/>
      </c>
    </row>
    <row r="79" spans="1:26" ht="14">
      <c r="A79" s="86" t="s">
        <v>348</v>
      </c>
      <c r="B79" s="86" t="s">
        <v>235</v>
      </c>
      <c r="C79" s="112" t="e">
        <f ca="1">_xludf.ifna(VLOOKUP(B79,'Rolldown Country Targets SALES'!$B$4:$X$53,25, FALSE ), "")</f>
        <v>#NAME?</v>
      </c>
      <c r="D79" s="112" t="e">
        <f ca="1">_xludf.ifna(VLOOKUP(B79,'FY24 budget'!$A$4:$H$68,7, FALSE ), "")</f>
        <v>#NAME?</v>
      </c>
      <c r="E79" s="113" t="e">
        <f t="shared" ca="1" si="0"/>
        <v>#NAME?</v>
      </c>
      <c r="F79" s="114" t="str">
        <f>IFERROR(VLOOKUP($B79, 'EG.3.2-25 Adaptation Hectares'!$C$3:$H$38, 4,0), "")</f>
        <v/>
      </c>
      <c r="G79" s="114" t="str">
        <f>IFERROR(VLOOKUP($B79, 'EG.3.2-25 Adaptation Hectares'!$C$3:$H$38, 5,0), "")</f>
        <v/>
      </c>
      <c r="H79" s="114" t="str">
        <f>IFERROR(VLOOKUP($B79, 'EG.3.2-25 Adaptation Hectares'!$C$3:$H$38, 6,0), "")</f>
        <v/>
      </c>
      <c r="I79" s="115" t="e">
        <f t="shared" si="18"/>
        <v>#VALUE!</v>
      </c>
      <c r="J79" s="115" t="e">
        <f t="shared" si="19"/>
        <v>#VALUE!</v>
      </c>
      <c r="K79" s="115" t="e">
        <f t="shared" si="20"/>
        <v>#VALUE!</v>
      </c>
      <c r="L79" s="114">
        <f>IFERROR(VLOOKUP($B79, 'Hectares of Cultivated Land-USD'!$C$2:$O$112, 11, 0), "")</f>
        <v>0.05</v>
      </c>
      <c r="M79" s="114">
        <f>IFERROR(VLOOKUP($B79, 'Hectares of Cultivated Land-USD'!$C$2:$O$112, 12, 0), "")</f>
        <v>0</v>
      </c>
      <c r="N79" s="114">
        <f>IFERROR(VLOOKUP($B79, 'Hectares of Cultivated Land-USD'!$C$2:$O$112, 13, 0), "")</f>
        <v>0</v>
      </c>
      <c r="O79" s="115">
        <f t="shared" si="21"/>
        <v>1.7485957814147566E-8</v>
      </c>
      <c r="P79" s="115">
        <f t="shared" si="22"/>
        <v>0</v>
      </c>
      <c r="Q79" s="115">
        <f t="shared" si="23"/>
        <v>0</v>
      </c>
      <c r="R79" s="115">
        <f t="shared" si="7"/>
        <v>3.8034301724892401E-9</v>
      </c>
      <c r="S79" s="115">
        <f t="shared" si="8"/>
        <v>3.7218065016051689E-9</v>
      </c>
      <c r="T79" s="116" t="e">
        <f ca="1">_xludf.ifna(VLOOKUP($B79,'FY24 budget'!$A$4:$G$68,4,0), 0)</f>
        <v>#NAME?</v>
      </c>
      <c r="U79" s="116" t="e">
        <f ca="1">_xludf.ifna(VLOOKUP($B79,'FY24 budget'!$A$4:$G$68,5,0), 0)</f>
        <v>#NAME?</v>
      </c>
      <c r="V79" s="115" t="e">
        <f t="shared" ca="1" si="9"/>
        <v>#NAME?</v>
      </c>
      <c r="W79" s="117" t="str">
        <f t="shared" ca="1" si="10"/>
        <v>Not Included</v>
      </c>
      <c r="X79" s="114" t="str">
        <f t="shared" ca="1" si="11"/>
        <v>Not Included</v>
      </c>
      <c r="Y79" s="114" t="str">
        <f>IFERROR(VLOOKUP(B79, 'Hectares Details'!$A$2:$V$65, 17, 0), "")</f>
        <v/>
      </c>
      <c r="Z79" s="114" t="str">
        <f>VLOOKUP(B79, 'Hectares of Cultivated Land-USD'!$C$3:$P$113, 14, 0)</f>
        <v/>
      </c>
    </row>
    <row r="80" spans="1:26" ht="14">
      <c r="A80" s="86" t="s">
        <v>348</v>
      </c>
      <c r="B80" s="86" t="s">
        <v>224</v>
      </c>
      <c r="C80" s="112" t="e">
        <f ca="1">_xludf.ifna(VLOOKUP(B80,'Rolldown Country Targets SALES'!$B$4:$X$53,25, FALSE ), "")</f>
        <v>#NAME?</v>
      </c>
      <c r="D80" s="112" t="e">
        <f ca="1">_xludf.ifna(VLOOKUP(B80,'FY24 budget'!$A$4:$H$68,7, FALSE ), "")</f>
        <v>#NAME?</v>
      </c>
      <c r="E80" s="113" t="e">
        <f t="shared" ca="1" si="0"/>
        <v>#NAME?</v>
      </c>
      <c r="F80" s="114" t="str">
        <f>IFERROR(VLOOKUP($B80, 'EG.3.2-25 Adaptation Hectares'!$C$3:$H$38, 4,0), "")</f>
        <v/>
      </c>
      <c r="G80" s="114" t="str">
        <f>IFERROR(VLOOKUP($B80, 'EG.3.2-25 Adaptation Hectares'!$C$3:$H$38, 5,0), "")</f>
        <v/>
      </c>
      <c r="H80" s="114" t="str">
        <f>IFERROR(VLOOKUP($B80, 'EG.3.2-25 Adaptation Hectares'!$C$3:$H$38, 6,0), "")</f>
        <v/>
      </c>
      <c r="I80" s="115" t="e">
        <f t="shared" si="18"/>
        <v>#VALUE!</v>
      </c>
      <c r="J80" s="115" t="e">
        <f t="shared" si="19"/>
        <v>#VALUE!</v>
      </c>
      <c r="K80" s="115" t="e">
        <f t="shared" si="20"/>
        <v>#VALUE!</v>
      </c>
      <c r="L80" s="114">
        <f>IFERROR(VLOOKUP($B80, 'Hectares of Cultivated Land-USD'!$C$2:$O$112, 11, 0), "")</f>
        <v>0.02</v>
      </c>
      <c r="M80" s="114">
        <f>IFERROR(VLOOKUP($B80, 'Hectares of Cultivated Land-USD'!$C$2:$O$112, 12, 0), "")</f>
        <v>0</v>
      </c>
      <c r="N80" s="114">
        <f>IFERROR(VLOOKUP($B80, 'Hectares of Cultivated Land-USD'!$C$2:$O$112, 13, 0), "")</f>
        <v>0</v>
      </c>
      <c r="O80" s="115">
        <f t="shared" si="21"/>
        <v>6.9943831256590253E-9</v>
      </c>
      <c r="P80" s="115">
        <f t="shared" si="22"/>
        <v>0</v>
      </c>
      <c r="Q80" s="115">
        <f t="shared" si="23"/>
        <v>0</v>
      </c>
      <c r="R80" s="115">
        <f t="shared" si="7"/>
        <v>1.5213720689956962E-9</v>
      </c>
      <c r="S80" s="115">
        <f t="shared" si="8"/>
        <v>1.4887226006420675E-9</v>
      </c>
      <c r="T80" s="116" t="e">
        <f ca="1">_xludf.ifna(VLOOKUP($B80,'FY24 budget'!$A$4:$G$68,4,0), 0)</f>
        <v>#NAME?</v>
      </c>
      <c r="U80" s="116" t="e">
        <f ca="1">_xludf.ifna(VLOOKUP($B80,'FY24 budget'!$A$4:$G$68,5,0), 0)</f>
        <v>#NAME?</v>
      </c>
      <c r="V80" s="115" t="e">
        <f t="shared" ca="1" si="9"/>
        <v>#NAME?</v>
      </c>
      <c r="W80" s="117" t="str">
        <f t="shared" ca="1" si="10"/>
        <v>Not Included</v>
      </c>
      <c r="X80" s="114" t="str">
        <f t="shared" ca="1" si="11"/>
        <v>Not Included</v>
      </c>
      <c r="Y80" s="114" t="str">
        <f>IFERROR(VLOOKUP(B80, 'Hectares Details'!$A$2:$V$65, 17, 0), "")</f>
        <v/>
      </c>
      <c r="Z80" s="114" t="str">
        <f>VLOOKUP(B80, 'Hectares of Cultivated Land-USD'!$C$3:$P$113, 14, 0)</f>
        <v/>
      </c>
    </row>
    <row r="81" spans="1:26" ht="14">
      <c r="A81" s="86" t="s">
        <v>348</v>
      </c>
      <c r="B81" s="86" t="s">
        <v>215</v>
      </c>
      <c r="C81" s="112" t="e">
        <f ca="1">_xludf.ifna(VLOOKUP(B81,'Rolldown Country Targets SALES'!$B$4:$X$53,25, FALSE ), "")</f>
        <v>#NAME?</v>
      </c>
      <c r="D81" s="112" t="e">
        <f ca="1">_xludf.ifna(VLOOKUP(B81,'FY24 budget'!$A$4:$H$68,7, FALSE ), "")</f>
        <v>#NAME?</v>
      </c>
      <c r="E81" s="113" t="e">
        <f t="shared" ca="1" si="0"/>
        <v>#NAME?</v>
      </c>
      <c r="F81" s="114" t="str">
        <f>IFERROR(VLOOKUP($B81, 'EG.3.2-25 Adaptation Hectares'!$C$3:$H$38, 4,0), "")</f>
        <v/>
      </c>
      <c r="G81" s="114" t="str">
        <f>IFERROR(VLOOKUP($B81, 'EG.3.2-25 Adaptation Hectares'!$C$3:$H$38, 5,0), "")</f>
        <v/>
      </c>
      <c r="H81" s="114" t="str">
        <f>IFERROR(VLOOKUP($B81, 'EG.3.2-25 Adaptation Hectares'!$C$3:$H$38, 6,0), "")</f>
        <v/>
      </c>
      <c r="I81" s="115" t="e">
        <f t="shared" si="18"/>
        <v>#VALUE!</v>
      </c>
      <c r="J81" s="115" t="e">
        <f t="shared" si="19"/>
        <v>#VALUE!</v>
      </c>
      <c r="K81" s="115" t="e">
        <f t="shared" si="20"/>
        <v>#VALUE!</v>
      </c>
      <c r="L81" s="114">
        <f>IFERROR(VLOOKUP($B81, 'Hectares of Cultivated Land-USD'!$C$2:$O$112, 11, 0), "")</f>
        <v>0</v>
      </c>
      <c r="M81" s="114">
        <f>IFERROR(VLOOKUP($B81, 'Hectares of Cultivated Land-USD'!$C$2:$O$112, 12, 0), "")</f>
        <v>0</v>
      </c>
      <c r="N81" s="114">
        <f>IFERROR(VLOOKUP($B81, 'Hectares of Cultivated Land-USD'!$C$2:$O$112, 13, 0), "")</f>
        <v>0</v>
      </c>
      <c r="O81" s="115">
        <f t="shared" si="21"/>
        <v>0</v>
      </c>
      <c r="P81" s="115">
        <f t="shared" si="22"/>
        <v>0</v>
      </c>
      <c r="Q81" s="115">
        <f t="shared" si="23"/>
        <v>0</v>
      </c>
      <c r="R81" s="115">
        <f t="shared" si="7"/>
        <v>0</v>
      </c>
      <c r="S81" s="115">
        <f t="shared" si="8"/>
        <v>0</v>
      </c>
      <c r="T81" s="116" t="e">
        <f ca="1">_xludf.ifna(VLOOKUP($B81,'FY24 budget'!$A$4:$G$68,4,0), 0)</f>
        <v>#NAME?</v>
      </c>
      <c r="U81" s="116" t="e">
        <f ca="1">_xludf.ifna(VLOOKUP($B81,'FY24 budget'!$A$4:$G$68,5,0), 0)</f>
        <v>#NAME?</v>
      </c>
      <c r="V81" s="115" t="e">
        <f t="shared" ca="1" si="9"/>
        <v>#NAME?</v>
      </c>
      <c r="W81" s="117" t="str">
        <f t="shared" ca="1" si="10"/>
        <v>Not Included</v>
      </c>
      <c r="X81" s="114" t="str">
        <f t="shared" ca="1" si="11"/>
        <v>Not Included</v>
      </c>
      <c r="Y81" s="114" t="str">
        <f>IFERROR(VLOOKUP(B81, 'Hectares Details'!$A$2:$V$65, 17, 0), "")</f>
        <v/>
      </c>
      <c r="Z81" s="114" t="str">
        <f>VLOOKUP(B81, 'Hectares of Cultivated Land-USD'!$C$3:$P$113, 14, 0)</f>
        <v/>
      </c>
    </row>
    <row r="82" spans="1:26" ht="14">
      <c r="A82" s="86" t="s">
        <v>348</v>
      </c>
      <c r="B82" s="86" t="s">
        <v>217</v>
      </c>
      <c r="C82" s="112" t="e">
        <f ca="1">_xludf.ifna(VLOOKUP(B82,'Rolldown Country Targets SALES'!$B$4:$X$53,25, FALSE ), "")</f>
        <v>#NAME?</v>
      </c>
      <c r="D82" s="112" t="e">
        <f ca="1">_xludf.ifna(VLOOKUP(B82,'FY24 budget'!$A$4:$H$68,7, FALSE ), "")</f>
        <v>#NAME?</v>
      </c>
      <c r="E82" s="113" t="e">
        <f t="shared" ca="1" si="0"/>
        <v>#NAME?</v>
      </c>
      <c r="F82" s="114" t="str">
        <f>IFERROR(VLOOKUP($B82, 'EG.3.2-25 Adaptation Hectares'!$C$3:$H$38, 4,0), "")</f>
        <v/>
      </c>
      <c r="G82" s="114" t="str">
        <f>IFERROR(VLOOKUP($B82, 'EG.3.2-25 Adaptation Hectares'!$C$3:$H$38, 5,0), "")</f>
        <v/>
      </c>
      <c r="H82" s="114" t="str">
        <f>IFERROR(VLOOKUP($B82, 'EG.3.2-25 Adaptation Hectares'!$C$3:$H$38, 6,0), "")</f>
        <v/>
      </c>
      <c r="I82" s="115" t="e">
        <f t="shared" si="18"/>
        <v>#VALUE!</v>
      </c>
      <c r="J82" s="115" t="e">
        <f t="shared" si="19"/>
        <v>#VALUE!</v>
      </c>
      <c r="K82" s="115" t="e">
        <f t="shared" si="20"/>
        <v>#VALUE!</v>
      </c>
      <c r="L82" s="114">
        <f>IFERROR(VLOOKUP($B82, 'Hectares of Cultivated Land-USD'!$C$2:$O$112, 11, 0), "")</f>
        <v>0</v>
      </c>
      <c r="M82" s="114">
        <f>IFERROR(VLOOKUP($B82, 'Hectares of Cultivated Land-USD'!$C$2:$O$112, 12, 0), "")</f>
        <v>0</v>
      </c>
      <c r="N82" s="114">
        <f>IFERROR(VLOOKUP($B82, 'Hectares of Cultivated Land-USD'!$C$2:$O$112, 13, 0), "")</f>
        <v>0</v>
      </c>
      <c r="O82" s="115">
        <f t="shared" si="21"/>
        <v>0</v>
      </c>
      <c r="P82" s="115">
        <f t="shared" si="22"/>
        <v>0</v>
      </c>
      <c r="Q82" s="115">
        <f t="shared" si="23"/>
        <v>0</v>
      </c>
      <c r="R82" s="115">
        <f t="shared" si="7"/>
        <v>0</v>
      </c>
      <c r="S82" s="115">
        <f t="shared" si="8"/>
        <v>0</v>
      </c>
      <c r="T82" s="116" t="e">
        <f ca="1">_xludf.ifna(VLOOKUP($B82,'FY24 budget'!$A$4:$G$68,4,0), 0)</f>
        <v>#NAME?</v>
      </c>
      <c r="U82" s="116" t="e">
        <f ca="1">_xludf.ifna(VLOOKUP($B82,'FY24 budget'!$A$4:$G$68,5,0), 0)</f>
        <v>#NAME?</v>
      </c>
      <c r="V82" s="115" t="e">
        <f t="shared" ca="1" si="9"/>
        <v>#NAME?</v>
      </c>
      <c r="W82" s="117" t="str">
        <f t="shared" ca="1" si="10"/>
        <v>Not Included</v>
      </c>
      <c r="X82" s="114" t="str">
        <f t="shared" ca="1" si="11"/>
        <v>Not Included</v>
      </c>
      <c r="Y82" s="114" t="str">
        <f>IFERROR(VLOOKUP(B82, 'Hectares Details'!$A$2:$V$65, 17, 0), "")</f>
        <v/>
      </c>
      <c r="Z82" s="114" t="str">
        <f>VLOOKUP(B82, 'Hectares of Cultivated Land-USD'!$C$3:$P$113, 14, 0)</f>
        <v/>
      </c>
    </row>
    <row r="83" spans="1:26" ht="14">
      <c r="A83" s="86" t="s">
        <v>348</v>
      </c>
      <c r="B83" s="86" t="s">
        <v>219</v>
      </c>
      <c r="C83" s="112" t="e">
        <f ca="1">_xludf.ifna(VLOOKUP(B83,'Rolldown Country Targets SALES'!$B$4:$X$53,25, FALSE ), "")</f>
        <v>#NAME?</v>
      </c>
      <c r="D83" s="112" t="e">
        <f ca="1">_xludf.ifna(VLOOKUP(B83,'FY24 budget'!$A$4:$H$68,7, FALSE ), "")</f>
        <v>#NAME?</v>
      </c>
      <c r="E83" s="113" t="e">
        <f t="shared" ca="1" si="0"/>
        <v>#NAME?</v>
      </c>
      <c r="F83" s="114" t="str">
        <f>IFERROR(VLOOKUP($B83, 'EG.3.2-25 Adaptation Hectares'!$C$3:$H$38, 4,0), "")</f>
        <v/>
      </c>
      <c r="G83" s="114" t="str">
        <f>IFERROR(VLOOKUP($B83, 'EG.3.2-25 Adaptation Hectares'!$C$3:$H$38, 5,0), "")</f>
        <v/>
      </c>
      <c r="H83" s="114" t="str">
        <f>IFERROR(VLOOKUP($B83, 'EG.3.2-25 Adaptation Hectares'!$C$3:$H$38, 6,0), "")</f>
        <v/>
      </c>
      <c r="I83" s="115" t="e">
        <f t="shared" si="18"/>
        <v>#VALUE!</v>
      </c>
      <c r="J83" s="115" t="e">
        <f t="shared" si="19"/>
        <v>#VALUE!</v>
      </c>
      <c r="K83" s="115" t="e">
        <f t="shared" si="20"/>
        <v>#VALUE!</v>
      </c>
      <c r="L83" s="114">
        <f>IFERROR(VLOOKUP($B83, 'Hectares of Cultivated Land-USD'!$C$2:$O$112, 11, 0), "")</f>
        <v>0</v>
      </c>
      <c r="M83" s="114">
        <f>IFERROR(VLOOKUP($B83, 'Hectares of Cultivated Land-USD'!$C$2:$O$112, 12, 0), "")</f>
        <v>0</v>
      </c>
      <c r="N83" s="114">
        <f>IFERROR(VLOOKUP($B83, 'Hectares of Cultivated Land-USD'!$C$2:$O$112, 13, 0), "")</f>
        <v>0</v>
      </c>
      <c r="O83" s="115">
        <f t="shared" si="21"/>
        <v>0</v>
      </c>
      <c r="P83" s="115">
        <f t="shared" si="22"/>
        <v>0</v>
      </c>
      <c r="Q83" s="115">
        <f t="shared" si="23"/>
        <v>0</v>
      </c>
      <c r="R83" s="115">
        <f t="shared" si="7"/>
        <v>0</v>
      </c>
      <c r="S83" s="115">
        <f t="shared" si="8"/>
        <v>0</v>
      </c>
      <c r="T83" s="116" t="e">
        <f ca="1">_xludf.ifna(VLOOKUP($B83,'FY24 budget'!$A$4:$G$68,4,0), 0)</f>
        <v>#NAME?</v>
      </c>
      <c r="U83" s="116" t="e">
        <f ca="1">_xludf.ifna(VLOOKUP($B83,'FY24 budget'!$A$4:$G$68,5,0), 0)</f>
        <v>#NAME?</v>
      </c>
      <c r="V83" s="115" t="e">
        <f t="shared" ca="1" si="9"/>
        <v>#NAME?</v>
      </c>
      <c r="W83" s="117" t="str">
        <f t="shared" ca="1" si="10"/>
        <v>Not Included</v>
      </c>
      <c r="X83" s="114" t="str">
        <f t="shared" ca="1" si="11"/>
        <v>Not Included</v>
      </c>
      <c r="Y83" s="114" t="str">
        <f>IFERROR(VLOOKUP(B83, 'Hectares Details'!$A$2:$V$65, 17, 0), "")</f>
        <v/>
      </c>
      <c r="Z83" s="114" t="str">
        <f>VLOOKUP(B83, 'Hectares of Cultivated Land-USD'!$C$3:$P$113, 14, 0)</f>
        <v/>
      </c>
    </row>
    <row r="84" spans="1:26" ht="14">
      <c r="A84" s="86" t="s">
        <v>348</v>
      </c>
      <c r="B84" s="86" t="s">
        <v>220</v>
      </c>
      <c r="C84" s="112" t="e">
        <f ca="1">_xludf.ifna(VLOOKUP(B84,'Rolldown Country Targets SALES'!$B$4:$X$53,25, FALSE ), "")</f>
        <v>#NAME?</v>
      </c>
      <c r="D84" s="112" t="e">
        <f ca="1">_xludf.ifna(VLOOKUP(B84,'FY24 budget'!$A$4:$H$68,7, FALSE ), "")</f>
        <v>#NAME?</v>
      </c>
      <c r="E84" s="113" t="e">
        <f t="shared" ca="1" si="0"/>
        <v>#NAME?</v>
      </c>
      <c r="F84" s="114" t="str">
        <f>IFERROR(VLOOKUP($B84, 'EG.3.2-25 Adaptation Hectares'!$C$3:$H$38, 4,0), "")</f>
        <v/>
      </c>
      <c r="G84" s="114" t="str">
        <f>IFERROR(VLOOKUP($B84, 'EG.3.2-25 Adaptation Hectares'!$C$3:$H$38, 5,0), "")</f>
        <v/>
      </c>
      <c r="H84" s="114" t="str">
        <f>IFERROR(VLOOKUP($B84, 'EG.3.2-25 Adaptation Hectares'!$C$3:$H$38, 6,0), "")</f>
        <v/>
      </c>
      <c r="I84" s="115" t="e">
        <f t="shared" si="18"/>
        <v>#VALUE!</v>
      </c>
      <c r="J84" s="115" t="e">
        <f t="shared" si="19"/>
        <v>#VALUE!</v>
      </c>
      <c r="K84" s="115" t="e">
        <f t="shared" si="20"/>
        <v>#VALUE!</v>
      </c>
      <c r="L84" s="114">
        <f>IFERROR(VLOOKUP($B84, 'Hectares of Cultivated Land-USD'!$C$2:$O$112, 11, 0), "")</f>
        <v>0</v>
      </c>
      <c r="M84" s="114">
        <f>IFERROR(VLOOKUP($B84, 'Hectares of Cultivated Land-USD'!$C$2:$O$112, 12, 0), "")</f>
        <v>0</v>
      </c>
      <c r="N84" s="114">
        <f>IFERROR(VLOOKUP($B84, 'Hectares of Cultivated Land-USD'!$C$2:$O$112, 13, 0), "")</f>
        <v>0</v>
      </c>
      <c r="O84" s="115">
        <f t="shared" si="21"/>
        <v>0</v>
      </c>
      <c r="P84" s="115">
        <f t="shared" si="22"/>
        <v>0</v>
      </c>
      <c r="Q84" s="115">
        <f t="shared" si="23"/>
        <v>0</v>
      </c>
      <c r="R84" s="115">
        <f t="shared" si="7"/>
        <v>0</v>
      </c>
      <c r="S84" s="115">
        <f t="shared" si="8"/>
        <v>0</v>
      </c>
      <c r="T84" s="116" t="e">
        <f ca="1">_xludf.ifna(VLOOKUP($B84,'FY24 budget'!$A$4:$G$68,4,0), 0)</f>
        <v>#NAME?</v>
      </c>
      <c r="U84" s="116" t="e">
        <f ca="1">_xludf.ifna(VLOOKUP($B84,'FY24 budget'!$A$4:$G$68,5,0), 0)</f>
        <v>#NAME?</v>
      </c>
      <c r="V84" s="115" t="e">
        <f t="shared" ca="1" si="9"/>
        <v>#NAME?</v>
      </c>
      <c r="W84" s="117" t="str">
        <f t="shared" ca="1" si="10"/>
        <v>Not Included</v>
      </c>
      <c r="X84" s="114" t="str">
        <f t="shared" ca="1" si="11"/>
        <v>Not Included</v>
      </c>
      <c r="Y84" s="114" t="str">
        <f>IFERROR(VLOOKUP(B84, 'Hectares Details'!$A$2:$V$65, 17, 0), "")</f>
        <v/>
      </c>
      <c r="Z84" s="114" t="str">
        <f>VLOOKUP(B84, 'Hectares of Cultivated Land-USD'!$C$3:$P$113, 14, 0)</f>
        <v/>
      </c>
    </row>
    <row r="85" spans="1:26" ht="14">
      <c r="A85" s="86" t="s">
        <v>348</v>
      </c>
      <c r="B85" s="86" t="s">
        <v>222</v>
      </c>
      <c r="C85" s="112" t="e">
        <f ca="1">_xludf.ifna(VLOOKUP(B85,'Rolldown Country Targets SALES'!$B$4:$X$53,25, FALSE ), "")</f>
        <v>#NAME?</v>
      </c>
      <c r="D85" s="112" t="e">
        <f ca="1">_xludf.ifna(VLOOKUP(B85,'FY24 budget'!$A$4:$H$68,7, FALSE ), "")</f>
        <v>#NAME?</v>
      </c>
      <c r="E85" s="113" t="e">
        <f t="shared" ca="1" si="0"/>
        <v>#NAME?</v>
      </c>
      <c r="F85" s="114" t="str">
        <f>IFERROR(VLOOKUP($B85, 'EG.3.2-25 Adaptation Hectares'!$C$3:$H$38, 4,0), "")</f>
        <v/>
      </c>
      <c r="G85" s="114" t="str">
        <f>IFERROR(VLOOKUP($B85, 'EG.3.2-25 Adaptation Hectares'!$C$3:$H$38, 5,0), "")</f>
        <v/>
      </c>
      <c r="H85" s="114" t="str">
        <f>IFERROR(VLOOKUP($B85, 'EG.3.2-25 Adaptation Hectares'!$C$3:$H$38, 6,0), "")</f>
        <v/>
      </c>
      <c r="I85" s="115" t="e">
        <f t="shared" si="18"/>
        <v>#VALUE!</v>
      </c>
      <c r="J85" s="115" t="e">
        <f t="shared" si="19"/>
        <v>#VALUE!</v>
      </c>
      <c r="K85" s="115" t="e">
        <f t="shared" si="20"/>
        <v>#VALUE!</v>
      </c>
      <c r="L85" s="114">
        <f>IFERROR(VLOOKUP($B85, 'Hectares of Cultivated Land-USD'!$C$2:$O$112, 11, 0), "")</f>
        <v>0</v>
      </c>
      <c r="M85" s="114">
        <f>IFERROR(VLOOKUP($B85, 'Hectares of Cultivated Land-USD'!$C$2:$O$112, 12, 0), "")</f>
        <v>0</v>
      </c>
      <c r="N85" s="114">
        <f>IFERROR(VLOOKUP($B85, 'Hectares of Cultivated Land-USD'!$C$2:$O$112, 13, 0), "")</f>
        <v>0</v>
      </c>
      <c r="O85" s="115">
        <f t="shared" si="21"/>
        <v>0</v>
      </c>
      <c r="P85" s="115">
        <f t="shared" si="22"/>
        <v>0</v>
      </c>
      <c r="Q85" s="115">
        <f t="shared" si="23"/>
        <v>0</v>
      </c>
      <c r="R85" s="115">
        <f t="shared" si="7"/>
        <v>0</v>
      </c>
      <c r="S85" s="115">
        <f t="shared" si="8"/>
        <v>0</v>
      </c>
      <c r="T85" s="116" t="e">
        <f ca="1">_xludf.ifna(VLOOKUP($B85,'FY24 budget'!$A$4:$G$68,4,0), 0)</f>
        <v>#NAME?</v>
      </c>
      <c r="U85" s="116" t="e">
        <f ca="1">_xludf.ifna(VLOOKUP($B85,'FY24 budget'!$A$4:$G$68,5,0), 0)</f>
        <v>#NAME?</v>
      </c>
      <c r="V85" s="115" t="e">
        <f t="shared" ca="1" si="9"/>
        <v>#NAME?</v>
      </c>
      <c r="W85" s="117" t="str">
        <f t="shared" ca="1" si="10"/>
        <v>Not Included</v>
      </c>
      <c r="X85" s="114" t="str">
        <f t="shared" ca="1" si="11"/>
        <v>Not Included</v>
      </c>
      <c r="Y85" s="114" t="str">
        <f>IFERROR(VLOOKUP(B85, 'Hectares Details'!$A$2:$V$65, 17, 0), "")</f>
        <v/>
      </c>
      <c r="Z85" s="114" t="str">
        <f>VLOOKUP(B85, 'Hectares of Cultivated Land-USD'!$C$3:$P$113, 14, 0)</f>
        <v/>
      </c>
    </row>
    <row r="86" spans="1:26" ht="14">
      <c r="A86" s="86" t="s">
        <v>348</v>
      </c>
      <c r="B86" s="86" t="s">
        <v>228</v>
      </c>
      <c r="C86" s="112" t="e">
        <f ca="1">_xludf.ifna(VLOOKUP(B86,'Rolldown Country Targets SALES'!$B$4:$X$53,25, FALSE ), "")</f>
        <v>#NAME?</v>
      </c>
      <c r="D86" s="112" t="e">
        <f ca="1">_xludf.ifna(VLOOKUP(B86,'FY24 budget'!$A$4:$H$68,7, FALSE ), "")</f>
        <v>#NAME?</v>
      </c>
      <c r="E86" s="113" t="e">
        <f t="shared" ca="1" si="0"/>
        <v>#NAME?</v>
      </c>
      <c r="F86" s="114" t="str">
        <f>IFERROR(VLOOKUP($B86, 'EG.3.2-25 Adaptation Hectares'!$C$3:$H$38, 4,0), "")</f>
        <v/>
      </c>
      <c r="G86" s="114" t="str">
        <f>IFERROR(VLOOKUP($B86, 'EG.3.2-25 Adaptation Hectares'!$C$3:$H$38, 5,0), "")</f>
        <v/>
      </c>
      <c r="H86" s="114" t="str">
        <f>IFERROR(VLOOKUP($B86, 'EG.3.2-25 Adaptation Hectares'!$C$3:$H$38, 6,0), "")</f>
        <v/>
      </c>
      <c r="I86" s="115" t="e">
        <f t="shared" si="18"/>
        <v>#VALUE!</v>
      </c>
      <c r="J86" s="115" t="e">
        <f t="shared" si="19"/>
        <v>#VALUE!</v>
      </c>
      <c r="K86" s="115" t="e">
        <f t="shared" si="20"/>
        <v>#VALUE!</v>
      </c>
      <c r="L86" s="114">
        <f>IFERROR(VLOOKUP($B86, 'Hectares of Cultivated Land-USD'!$C$2:$O$112, 11, 0), "")</f>
        <v>0</v>
      </c>
      <c r="M86" s="114">
        <f>IFERROR(VLOOKUP($B86, 'Hectares of Cultivated Land-USD'!$C$2:$O$112, 12, 0), "")</f>
        <v>0</v>
      </c>
      <c r="N86" s="114">
        <f>IFERROR(VLOOKUP($B86, 'Hectares of Cultivated Land-USD'!$C$2:$O$112, 13, 0), "")</f>
        <v>0</v>
      </c>
      <c r="O86" s="115">
        <f t="shared" si="21"/>
        <v>0</v>
      </c>
      <c r="P86" s="115">
        <f t="shared" si="22"/>
        <v>0</v>
      </c>
      <c r="Q86" s="115">
        <f t="shared" si="23"/>
        <v>0</v>
      </c>
      <c r="R86" s="115">
        <f t="shared" si="7"/>
        <v>0</v>
      </c>
      <c r="S86" s="115">
        <f t="shared" si="8"/>
        <v>0</v>
      </c>
      <c r="T86" s="116" t="e">
        <f ca="1">_xludf.ifna(VLOOKUP($B86,'FY24 budget'!$A$4:$G$68,4,0), 0)</f>
        <v>#NAME?</v>
      </c>
      <c r="U86" s="116" t="e">
        <f ca="1">_xludf.ifna(VLOOKUP($B86,'FY24 budget'!$A$4:$G$68,5,0), 0)</f>
        <v>#NAME?</v>
      </c>
      <c r="V86" s="115" t="e">
        <f t="shared" ca="1" si="9"/>
        <v>#NAME?</v>
      </c>
      <c r="W86" s="117" t="str">
        <f t="shared" ca="1" si="10"/>
        <v>Not Included</v>
      </c>
      <c r="X86" s="114" t="str">
        <f t="shared" ca="1" si="11"/>
        <v>Not Included</v>
      </c>
      <c r="Y86" s="114" t="str">
        <f>IFERROR(VLOOKUP(B86, 'Hectares Details'!$A$2:$V$65, 17, 0), "")</f>
        <v/>
      </c>
      <c r="Z86" s="114" t="str">
        <f>VLOOKUP(B86, 'Hectares of Cultivated Land-USD'!$C$3:$P$113, 14, 0)</f>
        <v/>
      </c>
    </row>
    <row r="87" spans="1:26" ht="14">
      <c r="A87" s="86" t="s">
        <v>348</v>
      </c>
      <c r="B87" s="86" t="s">
        <v>231</v>
      </c>
      <c r="C87" s="112" t="e">
        <f ca="1">_xludf.ifna(VLOOKUP(B87,'Rolldown Country Targets SALES'!$B$4:$X$53,25, FALSE ), "")</f>
        <v>#NAME?</v>
      </c>
      <c r="D87" s="112" t="e">
        <f ca="1">_xludf.ifna(VLOOKUP(B87,'FY24 budget'!$A$4:$H$68,7, FALSE ), "")</f>
        <v>#NAME?</v>
      </c>
      <c r="E87" s="113" t="e">
        <f t="shared" ca="1" si="0"/>
        <v>#NAME?</v>
      </c>
      <c r="F87" s="114" t="str">
        <f>IFERROR(VLOOKUP($B87, 'EG.3.2-25 Adaptation Hectares'!$C$3:$H$38, 4,0), "")</f>
        <v/>
      </c>
      <c r="G87" s="114" t="str">
        <f>IFERROR(VLOOKUP($B87, 'EG.3.2-25 Adaptation Hectares'!$C$3:$H$38, 5,0), "")</f>
        <v/>
      </c>
      <c r="H87" s="114" t="str">
        <f>IFERROR(VLOOKUP($B87, 'EG.3.2-25 Adaptation Hectares'!$C$3:$H$38, 6,0), "")</f>
        <v/>
      </c>
      <c r="I87" s="115" t="e">
        <f t="shared" si="18"/>
        <v>#VALUE!</v>
      </c>
      <c r="J87" s="115" t="e">
        <f t="shared" si="19"/>
        <v>#VALUE!</v>
      </c>
      <c r="K87" s="115" t="e">
        <f t="shared" si="20"/>
        <v>#VALUE!</v>
      </c>
      <c r="L87" s="114">
        <f>IFERROR(VLOOKUP($B87, 'Hectares of Cultivated Land-USD'!$C$2:$O$112, 11, 0), "")</f>
        <v>0</v>
      </c>
      <c r="M87" s="114">
        <f>IFERROR(VLOOKUP($B87, 'Hectares of Cultivated Land-USD'!$C$2:$O$112, 12, 0), "")</f>
        <v>0</v>
      </c>
      <c r="N87" s="114">
        <f>IFERROR(VLOOKUP($B87, 'Hectares of Cultivated Land-USD'!$C$2:$O$112, 13, 0), "")</f>
        <v>0</v>
      </c>
      <c r="O87" s="115">
        <f t="shared" si="21"/>
        <v>0</v>
      </c>
      <c r="P87" s="115">
        <f t="shared" si="22"/>
        <v>0</v>
      </c>
      <c r="Q87" s="115">
        <f t="shared" si="23"/>
        <v>0</v>
      </c>
      <c r="R87" s="115">
        <f t="shared" si="7"/>
        <v>0</v>
      </c>
      <c r="S87" s="115">
        <f t="shared" si="8"/>
        <v>0</v>
      </c>
      <c r="T87" s="116" t="e">
        <f ca="1">_xludf.ifna(VLOOKUP($B87,'FY24 budget'!$A$4:$G$68,4,0), 0)</f>
        <v>#NAME?</v>
      </c>
      <c r="U87" s="116" t="e">
        <f ca="1">_xludf.ifna(VLOOKUP($B87,'FY24 budget'!$A$4:$G$68,5,0), 0)</f>
        <v>#NAME?</v>
      </c>
      <c r="V87" s="115" t="e">
        <f t="shared" ca="1" si="9"/>
        <v>#NAME?</v>
      </c>
      <c r="W87" s="117" t="str">
        <f t="shared" ca="1" si="10"/>
        <v>Not Included</v>
      </c>
      <c r="X87" s="114" t="str">
        <f t="shared" ca="1" si="11"/>
        <v>Not Included</v>
      </c>
      <c r="Y87" s="114" t="str">
        <f>IFERROR(VLOOKUP(B87, 'Hectares Details'!$A$2:$V$65, 17, 0), "")</f>
        <v/>
      </c>
      <c r="Z87" s="114" t="str">
        <f>VLOOKUP(B87, 'Hectares of Cultivated Land-USD'!$C$3:$P$113, 14, 0)</f>
        <v/>
      </c>
    </row>
    <row r="88" spans="1:26" ht="14">
      <c r="A88" s="86" t="s">
        <v>348</v>
      </c>
      <c r="B88" s="86" t="s">
        <v>233</v>
      </c>
      <c r="C88" s="112" t="e">
        <f ca="1">_xludf.ifna(VLOOKUP(B88,'Rolldown Country Targets SALES'!$B$4:$X$53,25, FALSE ), "")</f>
        <v>#NAME?</v>
      </c>
      <c r="D88" s="112" t="e">
        <f ca="1">_xludf.ifna(VLOOKUP(B88,'FY24 budget'!$A$4:$H$68,7, FALSE ), "")</f>
        <v>#NAME?</v>
      </c>
      <c r="E88" s="113" t="e">
        <f t="shared" ca="1" si="0"/>
        <v>#NAME?</v>
      </c>
      <c r="F88" s="114" t="str">
        <f>IFERROR(VLOOKUP($B88, 'EG.3.2-25 Adaptation Hectares'!$C$3:$H$38, 4,0), "")</f>
        <v/>
      </c>
      <c r="G88" s="114" t="str">
        <f>IFERROR(VLOOKUP($B88, 'EG.3.2-25 Adaptation Hectares'!$C$3:$H$38, 5,0), "")</f>
        <v/>
      </c>
      <c r="H88" s="114" t="str">
        <f>IFERROR(VLOOKUP($B88, 'EG.3.2-25 Adaptation Hectares'!$C$3:$H$38, 6,0), "")</f>
        <v/>
      </c>
      <c r="I88" s="115" t="e">
        <f t="shared" si="18"/>
        <v>#VALUE!</v>
      </c>
      <c r="J88" s="115" t="e">
        <f t="shared" si="19"/>
        <v>#VALUE!</v>
      </c>
      <c r="K88" s="115" t="e">
        <f t="shared" si="20"/>
        <v>#VALUE!</v>
      </c>
      <c r="L88" s="114">
        <f>IFERROR(VLOOKUP($B88, 'Hectares of Cultivated Land-USD'!$C$2:$O$112, 11, 0), "")</f>
        <v>0</v>
      </c>
      <c r="M88" s="114">
        <f>IFERROR(VLOOKUP($B88, 'Hectares of Cultivated Land-USD'!$C$2:$O$112, 12, 0), "")</f>
        <v>0</v>
      </c>
      <c r="N88" s="114">
        <f>IFERROR(VLOOKUP($B88, 'Hectares of Cultivated Land-USD'!$C$2:$O$112, 13, 0), "")</f>
        <v>0</v>
      </c>
      <c r="O88" s="115">
        <f t="shared" si="21"/>
        <v>0</v>
      </c>
      <c r="P88" s="115">
        <f t="shared" si="22"/>
        <v>0</v>
      </c>
      <c r="Q88" s="115">
        <f t="shared" si="23"/>
        <v>0</v>
      </c>
      <c r="R88" s="115">
        <f t="shared" si="7"/>
        <v>0</v>
      </c>
      <c r="S88" s="115">
        <f t="shared" si="8"/>
        <v>0</v>
      </c>
      <c r="T88" s="116" t="e">
        <f ca="1">_xludf.ifna(VLOOKUP($B88,'FY24 budget'!$A$4:$G$68,4,0), 0)</f>
        <v>#NAME?</v>
      </c>
      <c r="U88" s="116" t="e">
        <f ca="1">_xludf.ifna(VLOOKUP($B88,'FY24 budget'!$A$4:$G$68,5,0), 0)</f>
        <v>#NAME?</v>
      </c>
      <c r="V88" s="115" t="e">
        <f t="shared" ca="1" si="9"/>
        <v>#NAME?</v>
      </c>
      <c r="W88" s="117" t="str">
        <f t="shared" ca="1" si="10"/>
        <v>Not Included</v>
      </c>
      <c r="X88" s="114" t="str">
        <f t="shared" ca="1" si="11"/>
        <v>Not Included</v>
      </c>
      <c r="Y88" s="114" t="str">
        <f>IFERROR(VLOOKUP(B88, 'Hectares Details'!$A$2:$V$65, 17, 0), "")</f>
        <v/>
      </c>
      <c r="Z88" s="114" t="str">
        <f>VLOOKUP(B88, 'Hectares of Cultivated Land-USD'!$C$3:$P$113, 14, 0)</f>
        <v/>
      </c>
    </row>
    <row r="89" spans="1:26" ht="14">
      <c r="A89" s="86" t="s">
        <v>348</v>
      </c>
      <c r="B89" s="86" t="s">
        <v>189</v>
      </c>
      <c r="C89" s="112" t="e">
        <f ca="1">_xludf.ifna(VLOOKUP(B89,'Rolldown Country Targets SALES'!$B$4:$X$53,25, FALSE ), "")</f>
        <v>#NAME?</v>
      </c>
      <c r="D89" s="112" t="e">
        <f ca="1">_xludf.ifna(VLOOKUP(B89,'FY24 budget'!$A$4:$H$68,7, FALSE ), "")</f>
        <v>#NAME?</v>
      </c>
      <c r="E89" s="113" t="e">
        <f t="shared" ca="1" si="0"/>
        <v>#NAME?</v>
      </c>
      <c r="F89" s="114" t="str">
        <f>IFERROR(VLOOKUP($B89, 'EG.3.2-25 Adaptation Hectares'!$C$3:$H$38, 4,0), "")</f>
        <v/>
      </c>
      <c r="G89" s="114" t="str">
        <f>IFERROR(VLOOKUP($B89, 'EG.3.2-25 Adaptation Hectares'!$C$3:$H$38, 5,0), "")</f>
        <v/>
      </c>
      <c r="H89" s="114" t="str">
        <f>IFERROR(VLOOKUP($B89, 'EG.3.2-25 Adaptation Hectares'!$C$3:$H$38, 6,0), "")</f>
        <v/>
      </c>
      <c r="I89" s="115" t="e">
        <f t="shared" si="18"/>
        <v>#VALUE!</v>
      </c>
      <c r="J89" s="115" t="e">
        <f t="shared" si="19"/>
        <v>#VALUE!</v>
      </c>
      <c r="K89" s="115" t="e">
        <f t="shared" si="20"/>
        <v>#VALUE!</v>
      </c>
      <c r="L89" s="114">
        <f>IFERROR(VLOOKUP($B89, 'Hectares of Cultivated Land-USD'!$C$2:$O$112, 11, 0), "")</f>
        <v>0</v>
      </c>
      <c r="M89" s="114">
        <f>IFERROR(VLOOKUP($B89, 'Hectares of Cultivated Land-USD'!$C$2:$O$112, 12, 0), "")</f>
        <v>0</v>
      </c>
      <c r="N89" s="114">
        <f>IFERROR(VLOOKUP($B89, 'Hectares of Cultivated Land-USD'!$C$2:$O$112, 13, 0), "")</f>
        <v>0</v>
      </c>
      <c r="O89" s="115">
        <f t="shared" si="21"/>
        <v>0</v>
      </c>
      <c r="P89" s="115">
        <f t="shared" si="22"/>
        <v>0</v>
      </c>
      <c r="Q89" s="115">
        <f t="shared" si="23"/>
        <v>0</v>
      </c>
      <c r="R89" s="115">
        <f t="shared" si="7"/>
        <v>0</v>
      </c>
      <c r="S89" s="115">
        <f t="shared" si="8"/>
        <v>0</v>
      </c>
      <c r="T89" s="116" t="e">
        <f ca="1">_xludf.ifna(VLOOKUP($B89,'FY24 budget'!$A$4:$G$68,4,0), 0)</f>
        <v>#NAME?</v>
      </c>
      <c r="U89" s="116" t="e">
        <f ca="1">_xludf.ifna(VLOOKUP($B89,'FY24 budget'!$A$4:$G$68,5,0), 0)</f>
        <v>#NAME?</v>
      </c>
      <c r="V89" s="115" t="e">
        <f t="shared" ca="1" si="9"/>
        <v>#NAME?</v>
      </c>
      <c r="W89" s="117" t="str">
        <f t="shared" ca="1" si="10"/>
        <v>Not Included</v>
      </c>
      <c r="X89" s="114" t="str">
        <f t="shared" ca="1" si="11"/>
        <v>Not Included</v>
      </c>
      <c r="Y89" s="114" t="str">
        <f>IFERROR(VLOOKUP(B89, 'Hectares Details'!$A$2:$V$65, 17, 0), "")</f>
        <v/>
      </c>
      <c r="Z89" s="114" t="str">
        <f>VLOOKUP(B89, 'Hectares of Cultivated Land-USD'!$C$3:$P$113, 14, 0)</f>
        <v/>
      </c>
    </row>
    <row r="90" spans="1:26" ht="14">
      <c r="A90" s="86" t="s">
        <v>348</v>
      </c>
      <c r="B90" s="86" t="s">
        <v>237</v>
      </c>
      <c r="C90" s="112" t="e">
        <f ca="1">_xludf.ifna(VLOOKUP(B90,'Rolldown Country Targets SALES'!$B$4:$X$53,25, FALSE ), "")</f>
        <v>#NAME?</v>
      </c>
      <c r="D90" s="112" t="e">
        <f ca="1">_xludf.ifna(VLOOKUP(B90,'FY24 budget'!$A$4:$H$68,7, FALSE ), "")</f>
        <v>#NAME?</v>
      </c>
      <c r="E90" s="113" t="e">
        <f t="shared" ca="1" si="0"/>
        <v>#NAME?</v>
      </c>
      <c r="F90" s="114" t="str">
        <f>IFERROR(VLOOKUP($B90, 'EG.3.2-25 Adaptation Hectares'!$C$3:$H$38, 4,0), "")</f>
        <v/>
      </c>
      <c r="G90" s="114" t="str">
        <f>IFERROR(VLOOKUP($B90, 'EG.3.2-25 Adaptation Hectares'!$C$3:$H$38, 5,0), "")</f>
        <v/>
      </c>
      <c r="H90" s="114" t="str">
        <f>IFERROR(VLOOKUP($B90, 'EG.3.2-25 Adaptation Hectares'!$C$3:$H$38, 6,0), "")</f>
        <v/>
      </c>
      <c r="I90" s="115" t="e">
        <f t="shared" si="18"/>
        <v>#VALUE!</v>
      </c>
      <c r="J90" s="115" t="e">
        <f t="shared" si="19"/>
        <v>#VALUE!</v>
      </c>
      <c r="K90" s="115" t="e">
        <f t="shared" si="20"/>
        <v>#VALUE!</v>
      </c>
      <c r="L90" s="114">
        <f>IFERROR(VLOOKUP($B90, 'Hectares of Cultivated Land-USD'!$C$2:$O$112, 11, 0), "")</f>
        <v>0</v>
      </c>
      <c r="M90" s="114">
        <f>IFERROR(VLOOKUP($B90, 'Hectares of Cultivated Land-USD'!$C$2:$O$112, 12, 0), "")</f>
        <v>0</v>
      </c>
      <c r="N90" s="114">
        <f>IFERROR(VLOOKUP($B90, 'Hectares of Cultivated Land-USD'!$C$2:$O$112, 13, 0), "")</f>
        <v>0</v>
      </c>
      <c r="O90" s="115">
        <f t="shared" si="21"/>
        <v>0</v>
      </c>
      <c r="P90" s="115">
        <f t="shared" si="22"/>
        <v>0</v>
      </c>
      <c r="Q90" s="115">
        <f t="shared" si="23"/>
        <v>0</v>
      </c>
      <c r="R90" s="115">
        <f t="shared" si="7"/>
        <v>0</v>
      </c>
      <c r="S90" s="115">
        <f t="shared" si="8"/>
        <v>0</v>
      </c>
      <c r="T90" s="116" t="e">
        <f ca="1">_xludf.ifna(VLOOKUP($B90,'FY24 budget'!$A$4:$G$68,4,0), 0)</f>
        <v>#NAME?</v>
      </c>
      <c r="U90" s="116" t="e">
        <f ca="1">_xludf.ifna(VLOOKUP($B90,'FY24 budget'!$A$4:$G$68,5,0), 0)</f>
        <v>#NAME?</v>
      </c>
      <c r="V90" s="115" t="e">
        <f t="shared" ca="1" si="9"/>
        <v>#NAME?</v>
      </c>
      <c r="W90" s="117" t="str">
        <f t="shared" ca="1" si="10"/>
        <v>Not Included</v>
      </c>
      <c r="X90" s="114" t="str">
        <f t="shared" ca="1" si="11"/>
        <v>Not Included</v>
      </c>
      <c r="Y90" s="114" t="str">
        <f>IFERROR(VLOOKUP(B90, 'Hectares Details'!$A$2:$V$65, 17, 0), "")</f>
        <v/>
      </c>
      <c r="Z90" s="114" t="str">
        <f>VLOOKUP(B90, 'Hectares of Cultivated Land-USD'!$C$3:$P$113, 14, 0)</f>
        <v/>
      </c>
    </row>
    <row r="91" spans="1:26" ht="14">
      <c r="A91" s="86" t="s">
        <v>348</v>
      </c>
      <c r="B91" s="86" t="s">
        <v>238</v>
      </c>
      <c r="C91" s="112" t="e">
        <f ca="1">_xludf.ifna(VLOOKUP(B91,'Rolldown Country Targets SALES'!$B$4:$X$53,25, FALSE ), "")</f>
        <v>#NAME?</v>
      </c>
      <c r="D91" s="112" t="e">
        <f ca="1">_xludf.ifna(VLOOKUP(B91,'FY24 budget'!$A$4:$H$68,7, FALSE ), "")</f>
        <v>#NAME?</v>
      </c>
      <c r="E91" s="113" t="e">
        <f t="shared" ca="1" si="0"/>
        <v>#NAME?</v>
      </c>
      <c r="F91" s="114" t="str">
        <f>IFERROR(VLOOKUP($B91, 'EG.3.2-25 Adaptation Hectares'!$C$3:$H$38, 4,0), "")</f>
        <v/>
      </c>
      <c r="G91" s="114" t="str">
        <f>IFERROR(VLOOKUP($B91, 'EG.3.2-25 Adaptation Hectares'!$C$3:$H$38, 5,0), "")</f>
        <v/>
      </c>
      <c r="H91" s="114" t="str">
        <f>IFERROR(VLOOKUP($B91, 'EG.3.2-25 Adaptation Hectares'!$C$3:$H$38, 6,0), "")</f>
        <v/>
      </c>
      <c r="I91" s="115" t="e">
        <f t="shared" si="18"/>
        <v>#VALUE!</v>
      </c>
      <c r="J91" s="115" t="e">
        <f t="shared" si="19"/>
        <v>#VALUE!</v>
      </c>
      <c r="K91" s="115" t="e">
        <f t="shared" si="20"/>
        <v>#VALUE!</v>
      </c>
      <c r="L91" s="114">
        <f>IFERROR(VLOOKUP($B91, 'Hectares of Cultivated Land-USD'!$C$2:$O$112, 11, 0), "")</f>
        <v>0</v>
      </c>
      <c r="M91" s="114">
        <f>IFERROR(VLOOKUP($B91, 'Hectares of Cultivated Land-USD'!$C$2:$O$112, 12, 0), "")</f>
        <v>0</v>
      </c>
      <c r="N91" s="114">
        <f>IFERROR(VLOOKUP($B91, 'Hectares of Cultivated Land-USD'!$C$2:$O$112, 13, 0), "")</f>
        <v>0</v>
      </c>
      <c r="O91" s="115">
        <f t="shared" si="21"/>
        <v>0</v>
      </c>
      <c r="P91" s="115">
        <f t="shared" si="22"/>
        <v>0</v>
      </c>
      <c r="Q91" s="115">
        <f t="shared" si="23"/>
        <v>0</v>
      </c>
      <c r="R91" s="115">
        <f t="shared" si="7"/>
        <v>0</v>
      </c>
      <c r="S91" s="115">
        <f t="shared" si="8"/>
        <v>0</v>
      </c>
      <c r="T91" s="116" t="e">
        <f ca="1">_xludf.ifna(VLOOKUP($B91,'FY24 budget'!$A$4:$G$68,4,0), 0)</f>
        <v>#NAME?</v>
      </c>
      <c r="U91" s="116" t="e">
        <f ca="1">_xludf.ifna(VLOOKUP($B91,'FY24 budget'!$A$4:$G$68,5,0), 0)</f>
        <v>#NAME?</v>
      </c>
      <c r="V91" s="115" t="e">
        <f t="shared" ca="1" si="9"/>
        <v>#NAME?</v>
      </c>
      <c r="W91" s="117" t="str">
        <f t="shared" ca="1" si="10"/>
        <v>Not Included</v>
      </c>
      <c r="X91" s="114" t="str">
        <f t="shared" ca="1" si="11"/>
        <v>Not Included</v>
      </c>
      <c r="Y91" s="114" t="str">
        <f>IFERROR(VLOOKUP(B91, 'Hectares Details'!$A$2:$V$65, 17, 0), "")</f>
        <v/>
      </c>
      <c r="Z91" s="114" t="str">
        <f>VLOOKUP(B91, 'Hectares of Cultivated Land-USD'!$C$3:$P$113, 14, 0)</f>
        <v/>
      </c>
    </row>
    <row r="92" spans="1:26" ht="14">
      <c r="A92" s="86" t="s">
        <v>348</v>
      </c>
      <c r="B92" s="86" t="s">
        <v>241</v>
      </c>
      <c r="C92" s="112" t="e">
        <f ca="1">_xludf.ifna(VLOOKUP(B92,'Rolldown Country Targets SALES'!$B$4:$X$53,25, FALSE ), "")</f>
        <v>#NAME?</v>
      </c>
      <c r="D92" s="112" t="e">
        <f ca="1">_xludf.ifna(VLOOKUP(B92,'FY24 budget'!$A$4:$H$68,7, FALSE ), "")</f>
        <v>#NAME?</v>
      </c>
      <c r="E92" s="113" t="e">
        <f t="shared" ca="1" si="0"/>
        <v>#NAME?</v>
      </c>
      <c r="F92" s="114" t="str">
        <f>IFERROR(VLOOKUP($B92, 'EG.3.2-25 Adaptation Hectares'!$C$3:$H$38, 4,0), "")</f>
        <v/>
      </c>
      <c r="G92" s="114" t="str">
        <f>IFERROR(VLOOKUP($B92, 'EG.3.2-25 Adaptation Hectares'!$C$3:$H$38, 5,0), "")</f>
        <v/>
      </c>
      <c r="H92" s="114" t="str">
        <f>IFERROR(VLOOKUP($B92, 'EG.3.2-25 Adaptation Hectares'!$C$3:$H$38, 6,0), "")</f>
        <v/>
      </c>
      <c r="I92" s="115" t="e">
        <f t="shared" si="18"/>
        <v>#VALUE!</v>
      </c>
      <c r="J92" s="115" t="e">
        <f t="shared" si="19"/>
        <v>#VALUE!</v>
      </c>
      <c r="K92" s="115" t="e">
        <f t="shared" si="20"/>
        <v>#VALUE!</v>
      </c>
      <c r="L92" s="114">
        <f>IFERROR(VLOOKUP($B92, 'Hectares of Cultivated Land-USD'!$C$2:$O$112, 11, 0), "")</f>
        <v>0</v>
      </c>
      <c r="M92" s="114">
        <f>IFERROR(VLOOKUP($B92, 'Hectares of Cultivated Land-USD'!$C$2:$O$112, 12, 0), "")</f>
        <v>0</v>
      </c>
      <c r="N92" s="114">
        <f>IFERROR(VLOOKUP($B92, 'Hectares of Cultivated Land-USD'!$C$2:$O$112, 13, 0), "")</f>
        <v>0</v>
      </c>
      <c r="O92" s="115">
        <f t="shared" si="21"/>
        <v>0</v>
      </c>
      <c r="P92" s="115">
        <f t="shared" si="22"/>
        <v>0</v>
      </c>
      <c r="Q92" s="115">
        <f t="shared" si="23"/>
        <v>0</v>
      </c>
      <c r="R92" s="115">
        <f t="shared" si="7"/>
        <v>0</v>
      </c>
      <c r="S92" s="115">
        <f t="shared" si="8"/>
        <v>0</v>
      </c>
      <c r="T92" s="116" t="e">
        <f ca="1">_xludf.ifna(VLOOKUP($B92,'FY24 budget'!$A$4:$G$68,4,0), 0)</f>
        <v>#NAME?</v>
      </c>
      <c r="U92" s="116" t="e">
        <f ca="1">_xludf.ifna(VLOOKUP($B92,'FY24 budget'!$A$4:$G$68,5,0), 0)</f>
        <v>#NAME?</v>
      </c>
      <c r="V92" s="115" t="e">
        <f t="shared" ca="1" si="9"/>
        <v>#NAME?</v>
      </c>
      <c r="W92" s="117" t="str">
        <f t="shared" ca="1" si="10"/>
        <v>Not Included</v>
      </c>
      <c r="X92" s="114" t="str">
        <f t="shared" ca="1" si="11"/>
        <v>Not Included</v>
      </c>
      <c r="Y92" s="114" t="str">
        <f>IFERROR(VLOOKUP(B92, 'Hectares Details'!$A$2:$V$65, 17, 0), "")</f>
        <v/>
      </c>
      <c r="Z92" s="114" t="str">
        <f>VLOOKUP(B92, 'Hectares of Cultivated Land-USD'!$C$3:$P$113, 14, 0)</f>
        <v/>
      </c>
    </row>
    <row r="93" spans="1:26" ht="14">
      <c r="A93" s="86" t="s">
        <v>348</v>
      </c>
      <c r="B93" s="86" t="s">
        <v>242</v>
      </c>
      <c r="C93" s="112" t="e">
        <f ca="1">_xludf.ifna(VLOOKUP(B93,'Rolldown Country Targets SALES'!$B$4:$X$53,25, FALSE ), "")</f>
        <v>#NAME?</v>
      </c>
      <c r="D93" s="112" t="e">
        <f ca="1">_xludf.ifna(VLOOKUP(B93,'FY24 budget'!$A$4:$H$68,7, FALSE ), "")</f>
        <v>#NAME?</v>
      </c>
      <c r="E93" s="113" t="e">
        <f t="shared" ca="1" si="0"/>
        <v>#NAME?</v>
      </c>
      <c r="F93" s="114" t="str">
        <f>IFERROR(VLOOKUP($B93, 'EG.3.2-25 Adaptation Hectares'!$C$3:$H$38, 4,0), "")</f>
        <v/>
      </c>
      <c r="G93" s="114" t="str">
        <f>IFERROR(VLOOKUP($B93, 'EG.3.2-25 Adaptation Hectares'!$C$3:$H$38, 5,0), "")</f>
        <v/>
      </c>
      <c r="H93" s="114" t="str">
        <f>IFERROR(VLOOKUP($B93, 'EG.3.2-25 Adaptation Hectares'!$C$3:$H$38, 6,0), "")</f>
        <v/>
      </c>
      <c r="I93" s="115" t="e">
        <f t="shared" si="18"/>
        <v>#VALUE!</v>
      </c>
      <c r="J93" s="115" t="e">
        <f t="shared" si="19"/>
        <v>#VALUE!</v>
      </c>
      <c r="K93" s="115" t="e">
        <f t="shared" si="20"/>
        <v>#VALUE!</v>
      </c>
      <c r="L93" s="114">
        <f>IFERROR(VLOOKUP($B93, 'Hectares of Cultivated Land-USD'!$C$2:$O$112, 11, 0), "")</f>
        <v>0</v>
      </c>
      <c r="M93" s="114">
        <f>IFERROR(VLOOKUP($B93, 'Hectares of Cultivated Land-USD'!$C$2:$O$112, 12, 0), "")</f>
        <v>0</v>
      </c>
      <c r="N93" s="114">
        <f>IFERROR(VLOOKUP($B93, 'Hectares of Cultivated Land-USD'!$C$2:$O$112, 13, 0), "")</f>
        <v>0</v>
      </c>
      <c r="O93" s="115">
        <f t="shared" si="21"/>
        <v>0</v>
      </c>
      <c r="P93" s="115">
        <f t="shared" si="22"/>
        <v>0</v>
      </c>
      <c r="Q93" s="115">
        <f t="shared" si="23"/>
        <v>0</v>
      </c>
      <c r="R93" s="115">
        <f t="shared" si="7"/>
        <v>0</v>
      </c>
      <c r="S93" s="115">
        <f t="shared" si="8"/>
        <v>0</v>
      </c>
      <c r="T93" s="116" t="e">
        <f ca="1">_xludf.ifna(VLOOKUP($B93,'FY24 budget'!$A$4:$G$68,4,0), 0)</f>
        <v>#NAME?</v>
      </c>
      <c r="U93" s="116" t="e">
        <f ca="1">_xludf.ifna(VLOOKUP($B93,'FY24 budget'!$A$4:$G$68,5,0), 0)</f>
        <v>#NAME?</v>
      </c>
      <c r="V93" s="115" t="e">
        <f t="shared" ca="1" si="9"/>
        <v>#NAME?</v>
      </c>
      <c r="W93" s="117" t="str">
        <f t="shared" ca="1" si="10"/>
        <v>Not Included</v>
      </c>
      <c r="X93" s="114" t="str">
        <f t="shared" ca="1" si="11"/>
        <v>Not Included</v>
      </c>
      <c r="Y93" s="114" t="str">
        <f>IFERROR(VLOOKUP(B93, 'Hectares Details'!$A$2:$V$65, 17, 0), "")</f>
        <v/>
      </c>
      <c r="Z93" s="114" t="str">
        <f>VLOOKUP(B93, 'Hectares of Cultivated Land-USD'!$C$3:$P$113, 14, 0)</f>
        <v/>
      </c>
    </row>
    <row r="94" spans="1:26" ht="14">
      <c r="A94" s="87"/>
      <c r="B94" s="87"/>
      <c r="C94" s="180"/>
      <c r="D94" s="180"/>
      <c r="E94" s="181"/>
      <c r="F94" s="182"/>
      <c r="G94" s="182"/>
      <c r="H94" s="182"/>
      <c r="I94" s="183"/>
      <c r="J94" s="183"/>
      <c r="K94" s="183"/>
      <c r="L94" s="182"/>
      <c r="M94" s="182"/>
      <c r="N94" s="182"/>
      <c r="O94" s="184"/>
      <c r="P94" s="184"/>
      <c r="Q94" s="184"/>
      <c r="R94" s="184"/>
      <c r="S94" s="184"/>
      <c r="T94" s="100"/>
      <c r="U94" s="100"/>
      <c r="V94" s="184"/>
      <c r="W94" s="185"/>
      <c r="X94" s="182"/>
      <c r="Y94" s="182"/>
      <c r="Z94" s="182"/>
    </row>
    <row r="95" spans="1:26" ht="14">
      <c r="A95" s="87"/>
      <c r="B95" s="87"/>
      <c r="C95" s="180"/>
      <c r="D95" s="180"/>
      <c r="E95" s="181"/>
      <c r="F95" s="182"/>
      <c r="G95" s="182"/>
      <c r="H95" s="182"/>
      <c r="I95" s="183"/>
      <c r="J95" s="183"/>
      <c r="K95" s="183"/>
      <c r="L95" s="182"/>
      <c r="M95" s="182"/>
      <c r="N95" s="182"/>
      <c r="O95" s="184"/>
      <c r="P95" s="184"/>
      <c r="Q95" s="184"/>
      <c r="R95" s="184"/>
      <c r="S95" s="184"/>
      <c r="T95" s="100"/>
      <c r="U95" s="100"/>
      <c r="V95" s="184"/>
      <c r="W95" s="185"/>
      <c r="X95" s="182"/>
      <c r="Y95" s="182"/>
      <c r="Z95" s="182"/>
    </row>
    <row r="96" spans="1:26" ht="14">
      <c r="A96" s="87"/>
      <c r="B96" s="87"/>
      <c r="C96" s="180"/>
      <c r="D96" s="180"/>
      <c r="E96" s="181"/>
      <c r="F96" s="182"/>
      <c r="G96" s="182"/>
      <c r="H96" s="182"/>
      <c r="I96" s="183"/>
      <c r="J96" s="183"/>
      <c r="K96" s="183"/>
      <c r="L96" s="182"/>
      <c r="M96" s="182"/>
      <c r="N96" s="182"/>
      <c r="O96" s="184"/>
      <c r="P96" s="184"/>
      <c r="Q96" s="184"/>
      <c r="R96" s="184"/>
      <c r="S96" s="184"/>
      <c r="T96" s="100"/>
      <c r="U96" s="100"/>
      <c r="V96" s="184"/>
      <c r="W96" s="185"/>
      <c r="X96" s="182"/>
      <c r="Y96" s="182"/>
      <c r="Z96" s="182"/>
    </row>
    <row r="97" spans="1:26" ht="14">
      <c r="A97" s="87"/>
      <c r="B97" s="87"/>
      <c r="C97" s="180"/>
      <c r="D97" s="180"/>
      <c r="E97" s="181"/>
      <c r="F97" s="182"/>
      <c r="G97" s="182"/>
      <c r="H97" s="182"/>
      <c r="I97" s="183"/>
      <c r="J97" s="183"/>
      <c r="K97" s="183"/>
      <c r="L97" s="182"/>
      <c r="M97" s="182"/>
      <c r="N97" s="182"/>
      <c r="O97" s="184"/>
      <c r="P97" s="184"/>
      <c r="Q97" s="184"/>
      <c r="R97" s="184"/>
      <c r="S97" s="184"/>
      <c r="T97" s="100"/>
      <c r="U97" s="100"/>
      <c r="V97" s="184"/>
      <c r="W97" s="185"/>
      <c r="X97" s="182"/>
      <c r="Y97" s="182"/>
      <c r="Z97" s="182"/>
    </row>
    <row r="98" spans="1:26" ht="14">
      <c r="A98" s="87"/>
      <c r="B98" s="87"/>
      <c r="C98" s="180"/>
      <c r="D98" s="180"/>
      <c r="E98" s="181"/>
      <c r="F98" s="182"/>
      <c r="G98" s="182"/>
      <c r="H98" s="182"/>
      <c r="I98" s="183"/>
      <c r="J98" s="183"/>
      <c r="K98" s="183"/>
      <c r="L98" s="182"/>
      <c r="M98" s="182"/>
      <c r="N98" s="182"/>
      <c r="O98" s="184"/>
      <c r="P98" s="184"/>
      <c r="Q98" s="184"/>
      <c r="R98" s="184"/>
      <c r="S98" s="184"/>
      <c r="T98" s="100"/>
      <c r="U98" s="100"/>
      <c r="V98" s="184"/>
      <c r="W98" s="185"/>
      <c r="X98" s="182"/>
      <c r="Y98" s="182"/>
      <c r="Z98" s="182"/>
    </row>
    <row r="99" spans="1:26" ht="14">
      <c r="A99" s="87"/>
      <c r="B99" s="87"/>
      <c r="C99" s="180"/>
      <c r="D99" s="180"/>
      <c r="E99" s="181"/>
      <c r="F99" s="182"/>
      <c r="G99" s="182"/>
      <c r="H99" s="182"/>
      <c r="I99" s="183"/>
      <c r="J99" s="183"/>
      <c r="K99" s="183"/>
      <c r="L99" s="182"/>
      <c r="M99" s="182"/>
      <c r="N99" s="182"/>
      <c r="O99" s="184"/>
      <c r="P99" s="184"/>
      <c r="Q99" s="184"/>
      <c r="R99" s="184"/>
      <c r="S99" s="184"/>
      <c r="T99" s="100"/>
      <c r="U99" s="100"/>
      <c r="V99" s="184"/>
      <c r="W99" s="185"/>
      <c r="X99" s="182"/>
      <c r="Y99" s="182"/>
      <c r="Z99" s="182"/>
    </row>
    <row r="100" spans="1:26" ht="14">
      <c r="A100" s="87"/>
      <c r="B100" s="87"/>
      <c r="C100" s="180"/>
      <c r="D100" s="180"/>
      <c r="E100" s="181"/>
      <c r="F100" s="182"/>
      <c r="G100" s="182"/>
      <c r="H100" s="182"/>
      <c r="I100" s="183"/>
      <c r="J100" s="183"/>
      <c r="K100" s="183"/>
      <c r="L100" s="182"/>
      <c r="M100" s="182"/>
      <c r="N100" s="182"/>
      <c r="O100" s="184"/>
      <c r="P100" s="184"/>
      <c r="Q100" s="184"/>
      <c r="R100" s="184"/>
      <c r="S100" s="184"/>
      <c r="T100" s="100"/>
      <c r="U100" s="100"/>
      <c r="V100" s="184"/>
      <c r="W100" s="185"/>
      <c r="X100" s="182"/>
      <c r="Y100" s="182"/>
      <c r="Z100" s="182"/>
    </row>
    <row r="101" spans="1:26" ht="14">
      <c r="A101" s="87"/>
      <c r="B101" s="87"/>
      <c r="C101" s="180"/>
      <c r="D101" s="180"/>
      <c r="E101" s="181"/>
      <c r="F101" s="182"/>
      <c r="G101" s="182"/>
      <c r="H101" s="182"/>
      <c r="I101" s="183"/>
      <c r="J101" s="183"/>
      <c r="K101" s="183"/>
      <c r="L101" s="182"/>
      <c r="M101" s="182"/>
      <c r="N101" s="182"/>
      <c r="O101" s="184"/>
      <c r="P101" s="184"/>
      <c r="Q101" s="184"/>
      <c r="R101" s="184"/>
      <c r="S101" s="184"/>
      <c r="T101" s="100"/>
      <c r="U101" s="100"/>
      <c r="V101" s="184"/>
      <c r="W101" s="185"/>
      <c r="X101" s="182"/>
      <c r="Y101" s="182"/>
      <c r="Z101" s="182"/>
    </row>
    <row r="102" spans="1:26" ht="14">
      <c r="A102" s="87"/>
      <c r="B102" s="87"/>
      <c r="C102" s="180"/>
      <c r="D102" s="180"/>
      <c r="E102" s="181"/>
      <c r="F102" s="182"/>
      <c r="G102" s="182"/>
      <c r="H102" s="182"/>
      <c r="I102" s="183"/>
      <c r="J102" s="183"/>
      <c r="K102" s="183"/>
      <c r="L102" s="182"/>
      <c r="M102" s="182"/>
      <c r="N102" s="182"/>
      <c r="O102" s="184"/>
      <c r="P102" s="184"/>
      <c r="Q102" s="184"/>
      <c r="R102" s="184"/>
      <c r="S102" s="184"/>
      <c r="T102" s="100"/>
      <c r="U102" s="100"/>
      <c r="V102" s="184"/>
      <c r="W102" s="185"/>
      <c r="X102" s="182"/>
      <c r="Y102" s="182"/>
      <c r="Z102" s="182"/>
    </row>
    <row r="103" spans="1:26" ht="14">
      <c r="A103" s="87"/>
      <c r="B103" s="87"/>
      <c r="C103" s="180"/>
      <c r="D103" s="180"/>
      <c r="E103" s="181"/>
      <c r="F103" s="182"/>
      <c r="G103" s="182"/>
      <c r="H103" s="182"/>
      <c r="I103" s="183"/>
      <c r="J103" s="183"/>
      <c r="K103" s="183"/>
      <c r="L103" s="182"/>
      <c r="M103" s="182"/>
      <c r="N103" s="182"/>
      <c r="O103" s="184"/>
      <c r="P103" s="184"/>
      <c r="Q103" s="184"/>
      <c r="R103" s="184"/>
      <c r="S103" s="184"/>
      <c r="T103" s="100"/>
      <c r="U103" s="100"/>
      <c r="V103" s="184"/>
      <c r="W103" s="185"/>
      <c r="X103" s="182"/>
      <c r="Y103" s="182"/>
      <c r="Z103" s="182"/>
    </row>
    <row r="104" spans="1:26" ht="14">
      <c r="A104" s="87"/>
      <c r="B104" s="87"/>
      <c r="C104" s="180"/>
      <c r="D104" s="180"/>
      <c r="E104" s="181"/>
      <c r="F104" s="182"/>
      <c r="G104" s="182"/>
      <c r="H104" s="182"/>
      <c r="I104" s="183"/>
      <c r="J104" s="183"/>
      <c r="K104" s="183"/>
      <c r="L104" s="182"/>
      <c r="M104" s="182"/>
      <c r="N104" s="182"/>
      <c r="O104" s="184"/>
      <c r="P104" s="184"/>
      <c r="Q104" s="184"/>
      <c r="R104" s="184"/>
      <c r="S104" s="184"/>
      <c r="T104" s="100"/>
      <c r="U104" s="100"/>
      <c r="V104" s="184"/>
      <c r="W104" s="185"/>
      <c r="X104" s="182"/>
      <c r="Y104" s="182"/>
      <c r="Z104" s="182"/>
    </row>
    <row r="105" spans="1:26" ht="14">
      <c r="A105" s="87"/>
      <c r="B105" s="87"/>
      <c r="C105" s="180"/>
      <c r="D105" s="180"/>
      <c r="E105" s="181"/>
      <c r="F105" s="182"/>
      <c r="G105" s="182"/>
      <c r="H105" s="182"/>
      <c r="I105" s="183"/>
      <c r="J105" s="183"/>
      <c r="K105" s="183"/>
      <c r="L105" s="182"/>
      <c r="M105" s="182"/>
      <c r="N105" s="182"/>
      <c r="O105" s="184"/>
      <c r="P105" s="184"/>
      <c r="Q105" s="184"/>
      <c r="R105" s="184"/>
      <c r="S105" s="184"/>
      <c r="T105" s="100"/>
      <c r="U105" s="100"/>
      <c r="V105" s="184"/>
      <c r="W105" s="185"/>
      <c r="X105" s="182"/>
      <c r="Y105" s="182"/>
      <c r="Z105" s="182"/>
    </row>
    <row r="106" spans="1:26" ht="14">
      <c r="A106" s="87"/>
      <c r="B106" s="87"/>
      <c r="C106" s="180"/>
      <c r="D106" s="180"/>
      <c r="E106" s="181"/>
      <c r="F106" s="182"/>
      <c r="G106" s="182"/>
      <c r="H106" s="182"/>
      <c r="I106" s="183"/>
      <c r="J106" s="183"/>
      <c r="K106" s="183"/>
      <c r="L106" s="182"/>
      <c r="M106" s="182"/>
      <c r="N106" s="182"/>
      <c r="O106" s="184"/>
      <c r="P106" s="184"/>
      <c r="Q106" s="184"/>
      <c r="R106" s="184"/>
      <c r="S106" s="184"/>
      <c r="T106" s="100"/>
      <c r="U106" s="100"/>
      <c r="V106" s="184"/>
      <c r="W106" s="185"/>
      <c r="X106" s="182"/>
      <c r="Y106" s="182"/>
      <c r="Z106" s="182"/>
    </row>
    <row r="107" spans="1:26" ht="14">
      <c r="A107" s="87"/>
      <c r="B107" s="87"/>
      <c r="C107" s="180"/>
      <c r="D107" s="180"/>
      <c r="E107" s="181"/>
      <c r="F107" s="182"/>
      <c r="G107" s="182"/>
      <c r="H107" s="182"/>
      <c r="I107" s="183"/>
      <c r="J107" s="183"/>
      <c r="K107" s="183"/>
      <c r="L107" s="182"/>
      <c r="M107" s="182"/>
      <c r="N107" s="182"/>
      <c r="O107" s="184"/>
      <c r="P107" s="184"/>
      <c r="Q107" s="184"/>
      <c r="R107" s="184"/>
      <c r="S107" s="184"/>
      <c r="T107" s="100"/>
      <c r="U107" s="100"/>
      <c r="V107" s="184"/>
      <c r="W107" s="185"/>
      <c r="X107" s="182"/>
      <c r="Y107" s="182"/>
      <c r="Z107" s="182"/>
    </row>
    <row r="108" spans="1:26" ht="14">
      <c r="A108" s="87"/>
      <c r="B108" s="87"/>
      <c r="C108" s="180"/>
      <c r="D108" s="180"/>
      <c r="E108" s="181"/>
      <c r="F108" s="182"/>
      <c r="G108" s="182"/>
      <c r="H108" s="182"/>
      <c r="I108" s="183"/>
      <c r="J108" s="183"/>
      <c r="K108" s="183"/>
      <c r="L108" s="182"/>
      <c r="M108" s="182"/>
      <c r="N108" s="182"/>
      <c r="O108" s="184"/>
      <c r="P108" s="184"/>
      <c r="Q108" s="184"/>
      <c r="R108" s="184"/>
      <c r="S108" s="184"/>
      <c r="T108" s="100"/>
      <c r="U108" s="100"/>
      <c r="V108" s="184"/>
      <c r="W108" s="185"/>
      <c r="X108" s="182"/>
      <c r="Y108" s="182"/>
      <c r="Z108" s="182"/>
    </row>
    <row r="109" spans="1:26" ht="14">
      <c r="A109" s="87"/>
      <c r="B109" s="87"/>
      <c r="C109" s="180"/>
      <c r="D109" s="180"/>
      <c r="E109" s="181"/>
      <c r="F109" s="182"/>
      <c r="G109" s="182"/>
      <c r="H109" s="182"/>
      <c r="I109" s="183"/>
      <c r="J109" s="183"/>
      <c r="K109" s="183"/>
      <c r="L109" s="182"/>
      <c r="M109" s="182"/>
      <c r="N109" s="182"/>
      <c r="O109" s="184"/>
      <c r="P109" s="184"/>
      <c r="Q109" s="184"/>
      <c r="R109" s="184"/>
      <c r="S109" s="184"/>
      <c r="T109" s="100"/>
      <c r="U109" s="100"/>
      <c r="V109" s="184"/>
      <c r="W109" s="185"/>
      <c r="X109" s="182"/>
      <c r="Y109" s="182"/>
      <c r="Z109" s="182"/>
    </row>
    <row r="110" spans="1:26" ht="14">
      <c r="A110" s="87"/>
      <c r="B110" s="87"/>
      <c r="C110" s="180"/>
      <c r="D110" s="180"/>
      <c r="E110" s="181"/>
      <c r="F110" s="182"/>
      <c r="G110" s="182"/>
      <c r="H110" s="182"/>
      <c r="I110" s="183"/>
      <c r="J110" s="183"/>
      <c r="K110" s="183"/>
      <c r="L110" s="182"/>
      <c r="M110" s="182"/>
      <c r="N110" s="182"/>
      <c r="O110" s="184"/>
      <c r="P110" s="184"/>
      <c r="Q110" s="184"/>
      <c r="R110" s="184"/>
      <c r="S110" s="184"/>
      <c r="T110" s="100"/>
      <c r="U110" s="100"/>
      <c r="V110" s="184"/>
      <c r="W110" s="185"/>
      <c r="X110" s="182"/>
      <c r="Y110" s="182"/>
      <c r="Z110" s="182"/>
    </row>
    <row r="111" spans="1:26" ht="14">
      <c r="A111" s="87"/>
      <c r="B111" s="87"/>
      <c r="C111" s="180"/>
      <c r="D111" s="180"/>
      <c r="E111" s="181"/>
      <c r="F111" s="182"/>
      <c r="G111" s="182"/>
      <c r="H111" s="182"/>
      <c r="I111" s="183"/>
      <c r="J111" s="183"/>
      <c r="K111" s="183"/>
      <c r="L111" s="182"/>
      <c r="M111" s="182"/>
      <c r="N111" s="182"/>
      <c r="O111" s="184"/>
      <c r="P111" s="184"/>
      <c r="Q111" s="184"/>
      <c r="R111" s="184"/>
      <c r="S111" s="184"/>
      <c r="T111" s="100"/>
      <c r="U111" s="100"/>
      <c r="V111" s="184"/>
      <c r="W111" s="185"/>
      <c r="X111" s="182"/>
      <c r="Y111" s="182"/>
      <c r="Z111" s="182"/>
    </row>
    <row r="112" spans="1:26" ht="14">
      <c r="A112" s="87"/>
      <c r="B112" s="87"/>
      <c r="C112" s="180"/>
      <c r="D112" s="180"/>
      <c r="E112" s="181"/>
      <c r="F112" s="182"/>
      <c r="G112" s="182"/>
      <c r="H112" s="182"/>
      <c r="I112" s="183"/>
      <c r="J112" s="183"/>
      <c r="K112" s="183"/>
      <c r="L112" s="182"/>
      <c r="M112" s="182"/>
      <c r="N112" s="182"/>
      <c r="O112" s="184"/>
      <c r="P112" s="184"/>
      <c r="Q112" s="184"/>
      <c r="R112" s="184"/>
      <c r="S112" s="184"/>
      <c r="T112" s="100"/>
      <c r="U112" s="100"/>
      <c r="V112" s="184"/>
      <c r="W112" s="185"/>
      <c r="X112" s="182"/>
      <c r="Y112" s="182"/>
      <c r="Z112" s="182"/>
    </row>
    <row r="113" spans="1:26" ht="14">
      <c r="A113" s="87"/>
      <c r="B113" s="87"/>
      <c r="C113" s="180"/>
      <c r="D113" s="180"/>
      <c r="E113" s="181"/>
      <c r="F113" s="182"/>
      <c r="G113" s="182"/>
      <c r="H113" s="182"/>
      <c r="I113" s="183"/>
      <c r="J113" s="183"/>
      <c r="K113" s="183"/>
      <c r="L113" s="182"/>
      <c r="M113" s="182"/>
      <c r="N113" s="182"/>
      <c r="O113" s="184"/>
      <c r="P113" s="184"/>
      <c r="Q113" s="184"/>
      <c r="R113" s="184"/>
      <c r="S113" s="184"/>
      <c r="T113" s="100"/>
      <c r="U113" s="100"/>
      <c r="V113" s="184"/>
      <c r="W113" s="185"/>
      <c r="X113" s="182"/>
      <c r="Y113" s="182"/>
      <c r="Z113" s="182"/>
    </row>
    <row r="114" spans="1:26" ht="14">
      <c r="A114" s="87"/>
      <c r="B114" s="87"/>
      <c r="C114" s="180"/>
      <c r="D114" s="180"/>
      <c r="E114" s="181"/>
      <c r="F114" s="182"/>
      <c r="G114" s="182"/>
      <c r="H114" s="182"/>
      <c r="I114" s="183"/>
      <c r="J114" s="183"/>
      <c r="K114" s="183"/>
      <c r="L114" s="182"/>
      <c r="M114" s="182"/>
      <c r="N114" s="182"/>
      <c r="O114" s="184"/>
      <c r="P114" s="184"/>
      <c r="Q114" s="184"/>
      <c r="R114" s="184"/>
      <c r="S114" s="184"/>
      <c r="T114" s="100"/>
      <c r="U114" s="100"/>
      <c r="V114" s="184"/>
      <c r="W114" s="185"/>
      <c r="X114" s="182"/>
      <c r="Y114" s="182"/>
      <c r="Z114" s="182"/>
    </row>
    <row r="115" spans="1:26" ht="14">
      <c r="A115" s="87"/>
      <c r="B115" s="87"/>
      <c r="C115" s="180"/>
      <c r="D115" s="180"/>
      <c r="E115" s="181"/>
      <c r="F115" s="182"/>
      <c r="G115" s="182"/>
      <c r="H115" s="182"/>
      <c r="I115" s="183"/>
      <c r="J115" s="183"/>
      <c r="K115" s="183"/>
      <c r="L115" s="182"/>
      <c r="M115" s="182"/>
      <c r="N115" s="182"/>
      <c r="O115" s="184"/>
      <c r="P115" s="184"/>
      <c r="Q115" s="184"/>
      <c r="R115" s="184"/>
      <c r="S115" s="184"/>
      <c r="T115" s="100"/>
      <c r="U115" s="100"/>
      <c r="V115" s="184"/>
      <c r="W115" s="185"/>
      <c r="X115" s="182"/>
      <c r="Y115" s="182"/>
      <c r="Z115" s="182"/>
    </row>
    <row r="116" spans="1:26" ht="14">
      <c r="A116" s="87"/>
      <c r="B116" s="87"/>
      <c r="C116" s="186"/>
      <c r="D116" s="186"/>
      <c r="E116" s="180"/>
      <c r="F116" s="182"/>
      <c r="G116" s="182"/>
      <c r="H116" s="182"/>
      <c r="I116" s="183"/>
      <c r="J116" s="183"/>
      <c r="K116" s="183"/>
      <c r="L116" s="182"/>
      <c r="M116" s="182"/>
      <c r="N116" s="182"/>
      <c r="O116" s="183"/>
      <c r="P116" s="183"/>
      <c r="Q116" s="183"/>
      <c r="R116" s="185"/>
      <c r="S116" s="184"/>
      <c r="T116" s="187"/>
      <c r="U116" s="184"/>
      <c r="V116" s="184"/>
      <c r="W116" s="185"/>
      <c r="X116" s="188"/>
      <c r="Y116" s="188"/>
      <c r="Z116" s="188"/>
    </row>
    <row r="117" spans="1:26" ht="14">
      <c r="A117" s="87"/>
      <c r="B117" s="87"/>
      <c r="C117" s="186"/>
      <c r="D117" s="186"/>
      <c r="E117" s="180"/>
      <c r="F117" s="182"/>
      <c r="G117" s="182"/>
      <c r="H117" s="182"/>
      <c r="I117" s="183"/>
      <c r="J117" s="183"/>
      <c r="K117" s="183"/>
      <c r="L117" s="182"/>
      <c r="M117" s="182"/>
      <c r="N117" s="182"/>
      <c r="O117" s="183"/>
      <c r="P117" s="183"/>
      <c r="Q117" s="183"/>
      <c r="R117" s="185"/>
      <c r="S117" s="184"/>
      <c r="T117" s="187"/>
      <c r="U117" s="184"/>
      <c r="V117" s="184"/>
      <c r="W117" s="185"/>
      <c r="X117" s="188"/>
      <c r="Y117" s="188"/>
      <c r="Z117" s="188"/>
    </row>
    <row r="118" spans="1:26" ht="14">
      <c r="A118" s="87"/>
      <c r="B118" s="87"/>
      <c r="C118" s="186"/>
      <c r="D118" s="186"/>
      <c r="E118" s="180"/>
      <c r="F118" s="182"/>
      <c r="G118" s="182"/>
      <c r="H118" s="182"/>
      <c r="I118" s="183"/>
      <c r="J118" s="183"/>
      <c r="K118" s="183"/>
      <c r="L118" s="182"/>
      <c r="M118" s="182"/>
      <c r="N118" s="182"/>
      <c r="O118" s="183"/>
      <c r="P118" s="183"/>
      <c r="Q118" s="183"/>
      <c r="R118" s="185"/>
      <c r="S118" s="184"/>
      <c r="T118" s="187"/>
      <c r="U118" s="184"/>
      <c r="V118" s="184"/>
      <c r="W118" s="185"/>
      <c r="X118" s="188"/>
      <c r="Y118" s="188"/>
      <c r="Z118" s="188"/>
    </row>
    <row r="119" spans="1:26" ht="14">
      <c r="A119" s="87"/>
      <c r="B119" s="87"/>
      <c r="C119" s="186"/>
      <c r="D119" s="186"/>
      <c r="E119" s="180"/>
      <c r="F119" s="182"/>
      <c r="G119" s="182"/>
      <c r="H119" s="182"/>
      <c r="I119" s="183"/>
      <c r="J119" s="183"/>
      <c r="K119" s="183"/>
      <c r="L119" s="182"/>
      <c r="M119" s="182"/>
      <c r="N119" s="182"/>
      <c r="O119" s="183"/>
      <c r="P119" s="183"/>
      <c r="Q119" s="183"/>
      <c r="R119" s="185"/>
      <c r="S119" s="184"/>
      <c r="T119" s="187"/>
      <c r="U119" s="184"/>
      <c r="V119" s="184"/>
      <c r="W119" s="185"/>
      <c r="X119" s="188"/>
      <c r="Y119" s="188"/>
      <c r="Z119" s="188"/>
    </row>
    <row r="120" spans="1:26" ht="14">
      <c r="A120" s="87"/>
      <c r="B120" s="87"/>
      <c r="C120" s="186"/>
      <c r="D120" s="186"/>
      <c r="E120" s="180"/>
      <c r="F120" s="182"/>
      <c r="G120" s="182"/>
      <c r="H120" s="182"/>
      <c r="I120" s="183"/>
      <c r="J120" s="183"/>
      <c r="K120" s="183"/>
      <c r="L120" s="182"/>
      <c r="M120" s="182"/>
      <c r="N120" s="182"/>
      <c r="O120" s="183"/>
      <c r="P120" s="183"/>
      <c r="Q120" s="183"/>
      <c r="R120" s="185"/>
      <c r="S120" s="184"/>
      <c r="T120" s="187"/>
      <c r="U120" s="184"/>
      <c r="V120" s="184"/>
      <c r="W120" s="185"/>
      <c r="X120" s="188"/>
      <c r="Y120" s="188"/>
      <c r="Z120" s="188"/>
    </row>
    <row r="121" spans="1:26" ht="14">
      <c r="A121" s="87"/>
      <c r="B121" s="87"/>
      <c r="C121" s="186"/>
      <c r="D121" s="186"/>
      <c r="E121" s="180"/>
      <c r="F121" s="182"/>
      <c r="G121" s="182"/>
      <c r="H121" s="182"/>
      <c r="I121" s="183"/>
      <c r="J121" s="183"/>
      <c r="K121" s="183"/>
      <c r="L121" s="182"/>
      <c r="M121" s="182"/>
      <c r="N121" s="182"/>
      <c r="O121" s="183"/>
      <c r="P121" s="183"/>
      <c r="Q121" s="183"/>
      <c r="R121" s="185"/>
      <c r="S121" s="184"/>
      <c r="T121" s="187"/>
      <c r="U121" s="184"/>
      <c r="V121" s="184"/>
      <c r="W121" s="185"/>
      <c r="X121" s="188"/>
      <c r="Y121" s="188"/>
      <c r="Z121" s="188"/>
    </row>
    <row r="122" spans="1:26" ht="14">
      <c r="A122" s="87"/>
      <c r="B122" s="87"/>
      <c r="C122" s="186"/>
      <c r="D122" s="186"/>
      <c r="E122" s="180"/>
      <c r="F122" s="182"/>
      <c r="G122" s="182"/>
      <c r="H122" s="182"/>
      <c r="I122" s="183"/>
      <c r="J122" s="183"/>
      <c r="K122" s="183"/>
      <c r="L122" s="182"/>
      <c r="M122" s="182"/>
      <c r="N122" s="182"/>
      <c r="O122" s="183"/>
      <c r="P122" s="183"/>
      <c r="Q122" s="183"/>
      <c r="R122" s="185"/>
      <c r="S122" s="184"/>
      <c r="T122" s="187"/>
      <c r="U122" s="184"/>
      <c r="V122" s="184"/>
      <c r="W122" s="185"/>
      <c r="X122" s="188"/>
      <c r="Y122" s="188"/>
      <c r="Z122" s="188"/>
    </row>
    <row r="123" spans="1:26" ht="14">
      <c r="A123" s="87"/>
      <c r="B123" s="87"/>
      <c r="C123" s="186"/>
      <c r="D123" s="186"/>
      <c r="E123" s="180"/>
      <c r="F123" s="182"/>
      <c r="G123" s="182"/>
      <c r="H123" s="182"/>
      <c r="I123" s="183"/>
      <c r="J123" s="183"/>
      <c r="K123" s="183"/>
      <c r="L123" s="182"/>
      <c r="M123" s="182"/>
      <c r="N123" s="182"/>
      <c r="O123" s="183"/>
      <c r="P123" s="183"/>
      <c r="Q123" s="183"/>
      <c r="R123" s="185"/>
      <c r="S123" s="184"/>
      <c r="T123" s="187"/>
      <c r="U123" s="184"/>
      <c r="V123" s="184"/>
      <c r="W123" s="185"/>
      <c r="X123" s="188"/>
      <c r="Y123" s="188"/>
      <c r="Z123" s="188"/>
    </row>
    <row r="124" spans="1:26" ht="14">
      <c r="A124" s="87"/>
      <c r="B124" s="87"/>
      <c r="C124" s="186"/>
      <c r="D124" s="186"/>
      <c r="E124" s="180"/>
      <c r="F124" s="182"/>
      <c r="G124" s="182"/>
      <c r="H124" s="182"/>
      <c r="I124" s="183"/>
      <c r="J124" s="183"/>
      <c r="K124" s="183"/>
      <c r="L124" s="182"/>
      <c r="M124" s="182"/>
      <c r="N124" s="182"/>
      <c r="O124" s="183"/>
      <c r="P124" s="183"/>
      <c r="Q124" s="183"/>
      <c r="R124" s="185"/>
      <c r="S124" s="184"/>
      <c r="T124" s="187"/>
      <c r="U124" s="184"/>
      <c r="V124" s="184"/>
      <c r="W124" s="185"/>
      <c r="X124" s="188"/>
      <c r="Y124" s="188"/>
      <c r="Z124" s="188"/>
    </row>
    <row r="125" spans="1:26" ht="14">
      <c r="A125" s="87"/>
      <c r="B125" s="87"/>
      <c r="C125" s="186"/>
      <c r="D125" s="186"/>
      <c r="E125" s="180"/>
      <c r="F125" s="182"/>
      <c r="G125" s="182"/>
      <c r="H125" s="182"/>
      <c r="I125" s="183"/>
      <c r="J125" s="183"/>
      <c r="K125" s="183"/>
      <c r="L125" s="182"/>
      <c r="M125" s="182"/>
      <c r="N125" s="182"/>
      <c r="O125" s="183"/>
      <c r="P125" s="183"/>
      <c r="Q125" s="183"/>
      <c r="R125" s="185"/>
      <c r="S125" s="184"/>
      <c r="T125" s="187"/>
      <c r="U125" s="184"/>
      <c r="V125" s="184"/>
      <c r="W125" s="185"/>
      <c r="X125" s="188"/>
      <c r="Y125" s="188"/>
      <c r="Z125" s="188"/>
    </row>
    <row r="126" spans="1:26" ht="14">
      <c r="A126" s="87"/>
      <c r="B126" s="87"/>
      <c r="C126" s="186"/>
      <c r="D126" s="186"/>
      <c r="E126" s="180"/>
      <c r="F126" s="182"/>
      <c r="G126" s="182"/>
      <c r="H126" s="182"/>
      <c r="I126" s="183"/>
      <c r="J126" s="183"/>
      <c r="K126" s="183"/>
      <c r="L126" s="182"/>
      <c r="M126" s="182"/>
      <c r="N126" s="182"/>
      <c r="O126" s="183"/>
      <c r="P126" s="183"/>
      <c r="Q126" s="183"/>
      <c r="R126" s="185"/>
      <c r="S126" s="184"/>
      <c r="T126" s="187"/>
      <c r="U126" s="184"/>
      <c r="V126" s="184"/>
      <c r="W126" s="185"/>
      <c r="X126" s="188"/>
      <c r="Y126" s="188"/>
      <c r="Z126" s="188"/>
    </row>
    <row r="127" spans="1:26" ht="14">
      <c r="A127" s="87"/>
      <c r="B127" s="87"/>
      <c r="C127" s="186"/>
      <c r="D127" s="186"/>
      <c r="E127" s="180"/>
      <c r="F127" s="182"/>
      <c r="G127" s="182"/>
      <c r="H127" s="182"/>
      <c r="I127" s="183"/>
      <c r="J127" s="183"/>
      <c r="K127" s="183"/>
      <c r="L127" s="182"/>
      <c r="M127" s="182"/>
      <c r="N127" s="182"/>
      <c r="O127" s="183"/>
      <c r="P127" s="183"/>
      <c r="Q127" s="183"/>
      <c r="R127" s="185"/>
      <c r="S127" s="184"/>
      <c r="T127" s="187"/>
      <c r="U127" s="184"/>
      <c r="V127" s="184"/>
      <c r="W127" s="185"/>
      <c r="X127" s="188"/>
      <c r="Y127" s="188"/>
      <c r="Z127" s="188"/>
    </row>
    <row r="128" spans="1:26" ht="14">
      <c r="A128" s="87"/>
      <c r="B128" s="87"/>
      <c r="C128" s="186"/>
      <c r="D128" s="186"/>
      <c r="E128" s="180"/>
      <c r="F128" s="182"/>
      <c r="G128" s="182"/>
      <c r="H128" s="182"/>
      <c r="I128" s="183"/>
      <c r="J128" s="183"/>
      <c r="K128" s="183"/>
      <c r="L128" s="182"/>
      <c r="M128" s="182"/>
      <c r="N128" s="182"/>
      <c r="O128" s="183"/>
      <c r="P128" s="183"/>
      <c r="Q128" s="183"/>
      <c r="R128" s="185"/>
      <c r="S128" s="184"/>
      <c r="T128" s="187"/>
      <c r="U128" s="184"/>
      <c r="V128" s="184"/>
      <c r="W128" s="185"/>
      <c r="X128" s="188"/>
      <c r="Y128" s="188"/>
      <c r="Z128" s="188"/>
    </row>
    <row r="129" spans="1:26" ht="14">
      <c r="A129" s="87"/>
      <c r="B129" s="87"/>
      <c r="C129" s="186"/>
      <c r="D129" s="186"/>
      <c r="E129" s="180"/>
      <c r="F129" s="182"/>
      <c r="G129" s="182"/>
      <c r="H129" s="182"/>
      <c r="I129" s="183"/>
      <c r="J129" s="183"/>
      <c r="K129" s="183"/>
      <c r="L129" s="182"/>
      <c r="M129" s="182"/>
      <c r="N129" s="182"/>
      <c r="O129" s="183"/>
      <c r="P129" s="183"/>
      <c r="Q129" s="183"/>
      <c r="R129" s="185"/>
      <c r="S129" s="184"/>
      <c r="T129" s="187"/>
      <c r="U129" s="184"/>
      <c r="V129" s="184"/>
      <c r="W129" s="185"/>
      <c r="X129" s="188"/>
      <c r="Y129" s="188"/>
      <c r="Z129" s="188"/>
    </row>
    <row r="130" spans="1:26" ht="14">
      <c r="A130" s="87"/>
      <c r="B130" s="87"/>
      <c r="C130" s="186"/>
      <c r="D130" s="186"/>
      <c r="E130" s="180"/>
      <c r="F130" s="182"/>
      <c r="G130" s="182"/>
      <c r="H130" s="182"/>
      <c r="I130" s="183"/>
      <c r="J130" s="183"/>
      <c r="K130" s="183"/>
      <c r="L130" s="182"/>
      <c r="M130" s="182"/>
      <c r="N130" s="182"/>
      <c r="O130" s="183"/>
      <c r="P130" s="183"/>
      <c r="Q130" s="183"/>
      <c r="R130" s="185"/>
      <c r="S130" s="184"/>
      <c r="T130" s="187"/>
      <c r="U130" s="184"/>
      <c r="V130" s="184"/>
      <c r="W130" s="185"/>
      <c r="X130" s="188"/>
      <c r="Y130" s="188"/>
      <c r="Z130" s="188"/>
    </row>
    <row r="131" spans="1:26" ht="14">
      <c r="A131" s="87"/>
      <c r="B131" s="87"/>
      <c r="C131" s="186"/>
      <c r="D131" s="186"/>
      <c r="E131" s="180"/>
      <c r="F131" s="182"/>
      <c r="G131" s="182"/>
      <c r="H131" s="182"/>
      <c r="I131" s="183"/>
      <c r="J131" s="183"/>
      <c r="K131" s="183"/>
      <c r="L131" s="182"/>
      <c r="M131" s="182"/>
      <c r="N131" s="182"/>
      <c r="O131" s="183"/>
      <c r="P131" s="183"/>
      <c r="Q131" s="183"/>
      <c r="R131" s="185"/>
      <c r="S131" s="184"/>
      <c r="T131" s="187"/>
      <c r="U131" s="184"/>
      <c r="V131" s="184"/>
      <c r="W131" s="185"/>
      <c r="X131" s="188"/>
      <c r="Y131" s="188"/>
      <c r="Z131" s="188"/>
    </row>
    <row r="132" spans="1:26" ht="14">
      <c r="A132" s="87"/>
      <c r="B132" s="87"/>
      <c r="C132" s="186"/>
      <c r="D132" s="186"/>
      <c r="E132" s="180"/>
      <c r="F132" s="182"/>
      <c r="G132" s="182"/>
      <c r="H132" s="182"/>
      <c r="I132" s="183"/>
      <c r="J132" s="183"/>
      <c r="K132" s="183"/>
      <c r="L132" s="182"/>
      <c r="M132" s="182"/>
      <c r="N132" s="182"/>
      <c r="O132" s="183"/>
      <c r="P132" s="183"/>
      <c r="Q132" s="183"/>
      <c r="R132" s="185"/>
      <c r="S132" s="184"/>
      <c r="T132" s="187"/>
      <c r="U132" s="184"/>
      <c r="V132" s="184"/>
      <c r="W132" s="185"/>
      <c r="X132" s="188"/>
      <c r="Y132" s="188"/>
      <c r="Z132" s="188"/>
    </row>
    <row r="133" spans="1:26" ht="14">
      <c r="A133" s="87"/>
      <c r="B133" s="87"/>
      <c r="C133" s="186"/>
      <c r="D133" s="186"/>
      <c r="E133" s="180"/>
      <c r="F133" s="182"/>
      <c r="G133" s="182"/>
      <c r="H133" s="182"/>
      <c r="I133" s="183"/>
      <c r="J133" s="183"/>
      <c r="K133" s="183"/>
      <c r="L133" s="182"/>
      <c r="M133" s="182"/>
      <c r="N133" s="182"/>
      <c r="O133" s="183"/>
      <c r="P133" s="183"/>
      <c r="Q133" s="183"/>
      <c r="R133" s="185"/>
      <c r="S133" s="184"/>
      <c r="T133" s="187"/>
      <c r="U133" s="184"/>
      <c r="V133" s="184"/>
      <c r="W133" s="185"/>
      <c r="X133" s="188"/>
      <c r="Y133" s="188"/>
      <c r="Z133" s="188"/>
    </row>
    <row r="134" spans="1:26" ht="14">
      <c r="A134" s="87"/>
      <c r="B134" s="87"/>
      <c r="C134" s="186"/>
      <c r="D134" s="186"/>
      <c r="E134" s="180"/>
      <c r="F134" s="182"/>
      <c r="G134" s="182"/>
      <c r="H134" s="182"/>
      <c r="I134" s="183"/>
      <c r="J134" s="183"/>
      <c r="K134" s="183"/>
      <c r="L134" s="182"/>
      <c r="M134" s="182"/>
      <c r="N134" s="182"/>
      <c r="O134" s="183"/>
      <c r="P134" s="183"/>
      <c r="Q134" s="183"/>
      <c r="R134" s="185"/>
      <c r="S134" s="184"/>
      <c r="T134" s="187"/>
      <c r="U134" s="184"/>
      <c r="V134" s="184"/>
      <c r="W134" s="185"/>
      <c r="X134" s="188"/>
      <c r="Y134" s="188"/>
      <c r="Z134" s="188"/>
    </row>
    <row r="135" spans="1:26" ht="14">
      <c r="A135" s="87"/>
      <c r="B135" s="87"/>
      <c r="C135" s="186"/>
      <c r="D135" s="186"/>
      <c r="E135" s="180"/>
      <c r="F135" s="182"/>
      <c r="G135" s="182"/>
      <c r="H135" s="182"/>
      <c r="I135" s="183"/>
      <c r="J135" s="183"/>
      <c r="K135" s="183"/>
      <c r="L135" s="182"/>
      <c r="M135" s="182"/>
      <c r="N135" s="182"/>
      <c r="O135" s="183"/>
      <c r="P135" s="183"/>
      <c r="Q135" s="183"/>
      <c r="R135" s="185"/>
      <c r="S135" s="184"/>
      <c r="T135" s="187"/>
      <c r="U135" s="184"/>
      <c r="V135" s="184"/>
      <c r="W135" s="185"/>
      <c r="X135" s="188"/>
      <c r="Y135" s="188"/>
      <c r="Z135" s="188"/>
    </row>
    <row r="136" spans="1:26" ht="14">
      <c r="A136" s="87"/>
      <c r="B136" s="87"/>
      <c r="C136" s="186"/>
      <c r="D136" s="186"/>
      <c r="E136" s="180"/>
      <c r="F136" s="182"/>
      <c r="G136" s="182"/>
      <c r="H136" s="182"/>
      <c r="I136" s="183"/>
      <c r="J136" s="183"/>
      <c r="K136" s="183"/>
      <c r="L136" s="182"/>
      <c r="M136" s="182"/>
      <c r="N136" s="182"/>
      <c r="O136" s="183"/>
      <c r="P136" s="183"/>
      <c r="Q136" s="183"/>
      <c r="R136" s="185"/>
      <c r="S136" s="184"/>
      <c r="T136" s="187"/>
      <c r="U136" s="184"/>
      <c r="V136" s="184"/>
      <c r="W136" s="185"/>
      <c r="X136" s="188"/>
      <c r="Y136" s="188"/>
      <c r="Z136" s="188"/>
    </row>
    <row r="137" spans="1:26" ht="14">
      <c r="A137" s="87"/>
      <c r="B137" s="87"/>
      <c r="C137" s="186"/>
      <c r="D137" s="186"/>
      <c r="E137" s="180"/>
      <c r="F137" s="182"/>
      <c r="G137" s="182"/>
      <c r="H137" s="182"/>
      <c r="I137" s="183"/>
      <c r="J137" s="183"/>
      <c r="K137" s="183"/>
      <c r="L137" s="182"/>
      <c r="M137" s="182"/>
      <c r="N137" s="182"/>
      <c r="O137" s="183"/>
      <c r="P137" s="183"/>
      <c r="Q137" s="183"/>
      <c r="R137" s="185"/>
      <c r="S137" s="184"/>
      <c r="T137" s="187"/>
      <c r="U137" s="184"/>
      <c r="V137" s="184"/>
      <c r="W137" s="185"/>
      <c r="X137" s="188"/>
      <c r="Y137" s="188"/>
      <c r="Z137" s="188"/>
    </row>
    <row r="138" spans="1:26" ht="14">
      <c r="A138" s="87"/>
      <c r="B138" s="87"/>
      <c r="C138" s="186"/>
      <c r="D138" s="186"/>
      <c r="E138" s="180"/>
      <c r="F138" s="182"/>
      <c r="G138" s="182"/>
      <c r="H138" s="182"/>
      <c r="I138" s="183"/>
      <c r="J138" s="183"/>
      <c r="K138" s="183"/>
      <c r="L138" s="182"/>
      <c r="M138" s="182"/>
      <c r="N138" s="182"/>
      <c r="O138" s="183"/>
      <c r="P138" s="183"/>
      <c r="Q138" s="183"/>
      <c r="R138" s="185"/>
      <c r="S138" s="184"/>
      <c r="T138" s="187"/>
      <c r="U138" s="184"/>
      <c r="V138" s="184"/>
      <c r="W138" s="185"/>
      <c r="X138" s="188"/>
      <c r="Y138" s="188"/>
      <c r="Z138" s="188"/>
    </row>
    <row r="139" spans="1:26" ht="14">
      <c r="A139" s="87"/>
      <c r="B139" s="87"/>
      <c r="C139" s="186"/>
      <c r="D139" s="186"/>
      <c r="E139" s="180"/>
      <c r="F139" s="182"/>
      <c r="G139" s="182"/>
      <c r="H139" s="182"/>
      <c r="I139" s="183"/>
      <c r="J139" s="183"/>
      <c r="K139" s="183"/>
      <c r="L139" s="182"/>
      <c r="M139" s="182"/>
      <c r="N139" s="182"/>
      <c r="O139" s="183"/>
      <c r="P139" s="183"/>
      <c r="Q139" s="183"/>
      <c r="R139" s="185"/>
      <c r="S139" s="184"/>
      <c r="T139" s="187"/>
      <c r="U139" s="184"/>
      <c r="V139" s="184"/>
      <c r="W139" s="185"/>
      <c r="X139" s="188"/>
      <c r="Y139" s="188"/>
      <c r="Z139" s="188"/>
    </row>
    <row r="140" spans="1:26" ht="14">
      <c r="A140" s="87"/>
      <c r="B140" s="87"/>
      <c r="C140" s="186"/>
      <c r="D140" s="186"/>
      <c r="E140" s="180"/>
      <c r="F140" s="182"/>
      <c r="G140" s="182"/>
      <c r="H140" s="182"/>
      <c r="I140" s="183"/>
      <c r="J140" s="183"/>
      <c r="K140" s="183"/>
      <c r="L140" s="182"/>
      <c r="M140" s="182"/>
      <c r="N140" s="182"/>
      <c r="O140" s="183"/>
      <c r="P140" s="183"/>
      <c r="Q140" s="183"/>
      <c r="R140" s="185"/>
      <c r="S140" s="184"/>
      <c r="T140" s="187"/>
      <c r="U140" s="184"/>
      <c r="V140" s="184"/>
      <c r="W140" s="185"/>
      <c r="X140" s="188"/>
      <c r="Y140" s="188"/>
      <c r="Z140" s="188"/>
    </row>
    <row r="141" spans="1:26" ht="14">
      <c r="A141" s="87"/>
      <c r="B141" s="87"/>
      <c r="C141" s="186"/>
      <c r="D141" s="186"/>
      <c r="E141" s="180"/>
      <c r="F141" s="182"/>
      <c r="G141" s="182"/>
      <c r="H141" s="182"/>
      <c r="I141" s="183"/>
      <c r="J141" s="183"/>
      <c r="K141" s="183"/>
      <c r="L141" s="182"/>
      <c r="M141" s="182"/>
      <c r="N141" s="182"/>
      <c r="O141" s="183"/>
      <c r="P141" s="183"/>
      <c r="Q141" s="183"/>
      <c r="R141" s="185"/>
      <c r="S141" s="184"/>
      <c r="T141" s="187"/>
      <c r="U141" s="184"/>
      <c r="V141" s="184"/>
      <c r="W141" s="185"/>
      <c r="X141" s="188"/>
      <c r="Y141" s="188"/>
      <c r="Z141" s="188"/>
    </row>
    <row r="142" spans="1:26" ht="14">
      <c r="A142" s="87"/>
      <c r="B142" s="87"/>
      <c r="C142" s="186"/>
      <c r="D142" s="186"/>
      <c r="E142" s="180"/>
      <c r="F142" s="182"/>
      <c r="G142" s="182"/>
      <c r="H142" s="182"/>
      <c r="I142" s="183"/>
      <c r="J142" s="183"/>
      <c r="K142" s="183"/>
      <c r="L142" s="182"/>
      <c r="M142" s="182"/>
      <c r="N142" s="182"/>
      <c r="O142" s="183"/>
      <c r="P142" s="183"/>
      <c r="Q142" s="183"/>
      <c r="R142" s="185"/>
      <c r="S142" s="184"/>
      <c r="T142" s="187"/>
      <c r="U142" s="184"/>
      <c r="V142" s="184"/>
      <c r="W142" s="185"/>
      <c r="X142" s="188"/>
      <c r="Y142" s="188"/>
      <c r="Z142" s="188"/>
    </row>
    <row r="143" spans="1:26" ht="14">
      <c r="A143" s="87"/>
      <c r="B143" s="87"/>
      <c r="C143" s="186"/>
      <c r="D143" s="186"/>
      <c r="E143" s="180"/>
      <c r="F143" s="182"/>
      <c r="G143" s="182"/>
      <c r="H143" s="182"/>
      <c r="I143" s="183"/>
      <c r="J143" s="183"/>
      <c r="K143" s="183"/>
      <c r="L143" s="182"/>
      <c r="M143" s="182"/>
      <c r="N143" s="182"/>
      <c r="O143" s="183"/>
      <c r="P143" s="183"/>
      <c r="Q143" s="183"/>
      <c r="R143" s="185"/>
      <c r="S143" s="184"/>
      <c r="T143" s="187"/>
      <c r="U143" s="184"/>
      <c r="V143" s="184"/>
      <c r="W143" s="185"/>
      <c r="X143" s="188"/>
      <c r="Y143" s="188"/>
      <c r="Z143" s="188"/>
    </row>
    <row r="144" spans="1:26" ht="14">
      <c r="A144" s="87"/>
      <c r="B144" s="87"/>
      <c r="C144" s="186"/>
      <c r="D144" s="186"/>
      <c r="E144" s="180"/>
      <c r="F144" s="182"/>
      <c r="G144" s="182"/>
      <c r="H144" s="182"/>
      <c r="I144" s="183"/>
      <c r="J144" s="183"/>
      <c r="K144" s="183"/>
      <c r="L144" s="182"/>
      <c r="M144" s="182"/>
      <c r="N144" s="182"/>
      <c r="O144" s="183"/>
      <c r="P144" s="183"/>
      <c r="Q144" s="183"/>
      <c r="R144" s="185"/>
      <c r="S144" s="184"/>
      <c r="T144" s="187"/>
      <c r="U144" s="184"/>
      <c r="V144" s="184"/>
      <c r="W144" s="185"/>
      <c r="X144" s="188"/>
      <c r="Y144" s="188"/>
      <c r="Z144" s="188"/>
    </row>
    <row r="145" spans="1:26" ht="14">
      <c r="A145" s="87"/>
      <c r="B145" s="87"/>
      <c r="C145" s="186"/>
      <c r="D145" s="186"/>
      <c r="E145" s="180"/>
      <c r="F145" s="182"/>
      <c r="G145" s="182"/>
      <c r="H145" s="182"/>
      <c r="I145" s="183"/>
      <c r="J145" s="183"/>
      <c r="K145" s="183"/>
      <c r="L145" s="182"/>
      <c r="M145" s="182"/>
      <c r="N145" s="182"/>
      <c r="O145" s="183"/>
      <c r="P145" s="183"/>
      <c r="Q145" s="183"/>
      <c r="R145" s="185"/>
      <c r="S145" s="184"/>
      <c r="T145" s="187"/>
      <c r="U145" s="184"/>
      <c r="V145" s="184"/>
      <c r="W145" s="185"/>
      <c r="X145" s="188"/>
      <c r="Y145" s="188"/>
      <c r="Z145" s="188"/>
    </row>
    <row r="146" spans="1:26" ht="14">
      <c r="A146" s="87"/>
      <c r="B146" s="87"/>
      <c r="C146" s="186"/>
      <c r="D146" s="186"/>
      <c r="E146" s="180"/>
      <c r="F146" s="182"/>
      <c r="G146" s="182"/>
      <c r="H146" s="182"/>
      <c r="I146" s="183"/>
      <c r="J146" s="183"/>
      <c r="K146" s="183"/>
      <c r="L146" s="182"/>
      <c r="M146" s="182"/>
      <c r="N146" s="182"/>
      <c r="O146" s="183"/>
      <c r="P146" s="183"/>
      <c r="Q146" s="183"/>
      <c r="R146" s="185"/>
      <c r="S146" s="184"/>
      <c r="T146" s="187"/>
      <c r="U146" s="184"/>
      <c r="V146" s="184"/>
      <c r="W146" s="185"/>
      <c r="X146" s="188"/>
      <c r="Y146" s="188"/>
      <c r="Z146" s="188"/>
    </row>
    <row r="147" spans="1:26" ht="14">
      <c r="A147" s="87"/>
      <c r="B147" s="87"/>
      <c r="C147" s="186"/>
      <c r="D147" s="186"/>
      <c r="E147" s="180"/>
      <c r="F147" s="182"/>
      <c r="G147" s="182"/>
      <c r="H147" s="182"/>
      <c r="I147" s="183"/>
      <c r="J147" s="183"/>
      <c r="K147" s="183"/>
      <c r="L147" s="182"/>
      <c r="M147" s="182"/>
      <c r="N147" s="182"/>
      <c r="O147" s="183"/>
      <c r="P147" s="183"/>
      <c r="Q147" s="183"/>
      <c r="R147" s="185"/>
      <c r="S147" s="184"/>
      <c r="T147" s="187"/>
      <c r="U147" s="184"/>
      <c r="V147" s="184"/>
      <c r="W147" s="185"/>
      <c r="X147" s="188"/>
      <c r="Y147" s="188"/>
      <c r="Z147" s="188"/>
    </row>
    <row r="148" spans="1:26" ht="14">
      <c r="A148" s="87"/>
      <c r="B148" s="87"/>
      <c r="C148" s="186"/>
      <c r="D148" s="186"/>
      <c r="E148" s="180"/>
      <c r="F148" s="182"/>
      <c r="G148" s="182"/>
      <c r="H148" s="182"/>
      <c r="I148" s="183"/>
      <c r="J148" s="183"/>
      <c r="K148" s="183"/>
      <c r="L148" s="182"/>
      <c r="M148" s="182"/>
      <c r="N148" s="182"/>
      <c r="O148" s="183"/>
      <c r="P148" s="183"/>
      <c r="Q148" s="183"/>
      <c r="R148" s="185"/>
      <c r="S148" s="184"/>
      <c r="T148" s="187"/>
      <c r="U148" s="184"/>
      <c r="V148" s="184"/>
      <c r="W148" s="185"/>
      <c r="X148" s="188"/>
      <c r="Y148" s="188"/>
      <c r="Z148" s="188"/>
    </row>
    <row r="149" spans="1:26" ht="14">
      <c r="A149" s="87"/>
      <c r="B149" s="87"/>
      <c r="C149" s="186"/>
      <c r="D149" s="186"/>
      <c r="E149" s="180"/>
      <c r="F149" s="182"/>
      <c r="G149" s="182"/>
      <c r="H149" s="182"/>
      <c r="I149" s="183"/>
      <c r="J149" s="183"/>
      <c r="K149" s="183"/>
      <c r="L149" s="182"/>
      <c r="M149" s="182"/>
      <c r="N149" s="182"/>
      <c r="O149" s="183"/>
      <c r="P149" s="183"/>
      <c r="Q149" s="183"/>
      <c r="R149" s="185"/>
      <c r="S149" s="184"/>
      <c r="T149" s="187"/>
      <c r="U149" s="184"/>
      <c r="V149" s="184"/>
      <c r="W149" s="185"/>
      <c r="X149" s="188"/>
      <c r="Y149" s="188"/>
      <c r="Z149" s="188"/>
    </row>
    <row r="150" spans="1:26" ht="14">
      <c r="A150" s="87"/>
      <c r="B150" s="87"/>
      <c r="C150" s="186"/>
      <c r="D150" s="186"/>
      <c r="E150" s="180"/>
      <c r="F150" s="182"/>
      <c r="G150" s="182"/>
      <c r="H150" s="182"/>
      <c r="I150" s="183"/>
      <c r="J150" s="183"/>
      <c r="K150" s="183"/>
      <c r="L150" s="182"/>
      <c r="M150" s="182"/>
      <c r="N150" s="182"/>
      <c r="O150" s="183"/>
      <c r="P150" s="183"/>
      <c r="Q150" s="183"/>
      <c r="R150" s="185"/>
      <c r="S150" s="184"/>
      <c r="T150" s="187"/>
      <c r="U150" s="184"/>
      <c r="V150" s="184"/>
      <c r="W150" s="185"/>
      <c r="X150" s="188"/>
      <c r="Y150" s="188"/>
      <c r="Z150" s="188"/>
    </row>
    <row r="151" spans="1:26" ht="14">
      <c r="A151" s="87"/>
      <c r="B151" s="87"/>
      <c r="C151" s="186"/>
      <c r="D151" s="186"/>
      <c r="E151" s="180"/>
      <c r="F151" s="182"/>
      <c r="G151" s="182"/>
      <c r="H151" s="182"/>
      <c r="I151" s="183"/>
      <c r="J151" s="183"/>
      <c r="K151" s="183"/>
      <c r="L151" s="182"/>
      <c r="M151" s="182"/>
      <c r="N151" s="182"/>
      <c r="O151" s="183"/>
      <c r="P151" s="183"/>
      <c r="Q151" s="183"/>
      <c r="R151" s="185"/>
      <c r="S151" s="184"/>
      <c r="T151" s="187"/>
      <c r="U151" s="184"/>
      <c r="V151" s="184"/>
      <c r="W151" s="185"/>
      <c r="X151" s="188"/>
      <c r="Y151" s="188"/>
      <c r="Z151" s="188"/>
    </row>
    <row r="152" spans="1:26" ht="14">
      <c r="A152" s="87"/>
      <c r="B152" s="87"/>
      <c r="C152" s="186"/>
      <c r="D152" s="186"/>
      <c r="E152" s="180"/>
      <c r="F152" s="182"/>
      <c r="G152" s="182"/>
      <c r="H152" s="182"/>
      <c r="I152" s="183"/>
      <c r="J152" s="183"/>
      <c r="K152" s="183"/>
      <c r="L152" s="182"/>
      <c r="M152" s="182"/>
      <c r="N152" s="182"/>
      <c r="O152" s="183"/>
      <c r="P152" s="183"/>
      <c r="Q152" s="183"/>
      <c r="R152" s="185"/>
      <c r="S152" s="184"/>
      <c r="T152" s="187"/>
      <c r="U152" s="184"/>
      <c r="V152" s="184"/>
      <c r="W152" s="185"/>
      <c r="X152" s="188"/>
      <c r="Y152" s="188"/>
      <c r="Z152" s="188"/>
    </row>
    <row r="153" spans="1:26" ht="14">
      <c r="A153" s="87"/>
      <c r="B153" s="87"/>
      <c r="C153" s="186"/>
      <c r="D153" s="186"/>
      <c r="E153" s="180"/>
      <c r="F153" s="182"/>
      <c r="G153" s="182"/>
      <c r="H153" s="182"/>
      <c r="I153" s="183"/>
      <c r="J153" s="183"/>
      <c r="K153" s="183"/>
      <c r="L153" s="182"/>
      <c r="M153" s="182"/>
      <c r="N153" s="182"/>
      <c r="O153" s="183"/>
      <c r="P153" s="183"/>
      <c r="Q153" s="183"/>
      <c r="R153" s="185"/>
      <c r="S153" s="184"/>
      <c r="T153" s="187"/>
      <c r="U153" s="184"/>
      <c r="V153" s="184"/>
      <c r="W153" s="185"/>
      <c r="X153" s="188"/>
      <c r="Y153" s="188"/>
      <c r="Z153" s="188"/>
    </row>
    <row r="154" spans="1:26" ht="14">
      <c r="A154" s="87"/>
      <c r="B154" s="87"/>
      <c r="C154" s="186"/>
      <c r="D154" s="186"/>
      <c r="E154" s="180"/>
      <c r="F154" s="182"/>
      <c r="G154" s="182"/>
      <c r="H154" s="182"/>
      <c r="I154" s="183"/>
      <c r="J154" s="183"/>
      <c r="K154" s="183"/>
      <c r="L154" s="182"/>
      <c r="M154" s="182"/>
      <c r="N154" s="182"/>
      <c r="O154" s="183"/>
      <c r="P154" s="183"/>
      <c r="Q154" s="183"/>
      <c r="R154" s="185"/>
      <c r="S154" s="184"/>
      <c r="T154" s="187"/>
      <c r="U154" s="184"/>
      <c r="V154" s="184"/>
      <c r="W154" s="185"/>
      <c r="X154" s="188"/>
      <c r="Y154" s="188"/>
      <c r="Z154" s="188"/>
    </row>
    <row r="155" spans="1:26" ht="14">
      <c r="A155" s="87"/>
      <c r="B155" s="87"/>
      <c r="C155" s="186"/>
      <c r="D155" s="186"/>
      <c r="E155" s="180"/>
      <c r="F155" s="182"/>
      <c r="G155" s="182"/>
      <c r="H155" s="182"/>
      <c r="I155" s="183"/>
      <c r="J155" s="183"/>
      <c r="K155" s="183"/>
      <c r="L155" s="182"/>
      <c r="M155" s="182"/>
      <c r="N155" s="182"/>
      <c r="O155" s="183"/>
      <c r="P155" s="183"/>
      <c r="Q155" s="183"/>
      <c r="R155" s="185"/>
      <c r="S155" s="184"/>
      <c r="T155" s="187"/>
      <c r="U155" s="184"/>
      <c r="V155" s="184"/>
      <c r="W155" s="185"/>
      <c r="X155" s="188"/>
      <c r="Y155" s="188"/>
      <c r="Z155" s="188"/>
    </row>
    <row r="156" spans="1:26" ht="14">
      <c r="A156" s="87"/>
      <c r="B156" s="87"/>
      <c r="C156" s="186"/>
      <c r="D156" s="186"/>
      <c r="E156" s="180"/>
      <c r="F156" s="182"/>
      <c r="G156" s="182"/>
      <c r="H156" s="182"/>
      <c r="I156" s="183"/>
      <c r="J156" s="183"/>
      <c r="K156" s="183"/>
      <c r="L156" s="182"/>
      <c r="M156" s="182"/>
      <c r="N156" s="182"/>
      <c r="O156" s="183"/>
      <c r="P156" s="183"/>
      <c r="Q156" s="183"/>
      <c r="R156" s="185"/>
      <c r="S156" s="184"/>
      <c r="T156" s="187"/>
      <c r="U156" s="184"/>
      <c r="V156" s="184"/>
      <c r="W156" s="185"/>
      <c r="X156" s="188"/>
      <c r="Y156" s="188"/>
      <c r="Z156" s="188"/>
    </row>
    <row r="157" spans="1:26" ht="14">
      <c r="A157" s="87"/>
      <c r="B157" s="87"/>
      <c r="C157" s="186"/>
      <c r="D157" s="186"/>
      <c r="E157" s="180"/>
      <c r="F157" s="182"/>
      <c r="G157" s="182"/>
      <c r="H157" s="182"/>
      <c r="I157" s="183"/>
      <c r="J157" s="183"/>
      <c r="K157" s="183"/>
      <c r="L157" s="182"/>
      <c r="M157" s="182"/>
      <c r="N157" s="182"/>
      <c r="O157" s="183"/>
      <c r="P157" s="183"/>
      <c r="Q157" s="183"/>
      <c r="R157" s="185"/>
      <c r="S157" s="184"/>
      <c r="T157" s="187"/>
      <c r="U157" s="184"/>
      <c r="V157" s="184"/>
      <c r="W157" s="185"/>
      <c r="X157" s="188"/>
      <c r="Y157" s="188"/>
      <c r="Z157" s="188"/>
    </row>
    <row r="158" spans="1:26" ht="14">
      <c r="A158" s="87"/>
      <c r="B158" s="87"/>
      <c r="C158" s="186"/>
      <c r="D158" s="186"/>
      <c r="E158" s="180"/>
      <c r="F158" s="182"/>
      <c r="G158" s="182"/>
      <c r="H158" s="182"/>
      <c r="I158" s="183"/>
      <c r="J158" s="183"/>
      <c r="K158" s="183"/>
      <c r="L158" s="182"/>
      <c r="M158" s="182"/>
      <c r="N158" s="182"/>
      <c r="O158" s="183"/>
      <c r="P158" s="183"/>
      <c r="Q158" s="183"/>
      <c r="R158" s="185"/>
      <c r="S158" s="184"/>
      <c r="T158" s="187"/>
      <c r="U158" s="184"/>
      <c r="V158" s="184"/>
      <c r="W158" s="185"/>
      <c r="X158" s="188"/>
      <c r="Y158" s="188"/>
      <c r="Z158" s="188"/>
    </row>
    <row r="159" spans="1:26" ht="14">
      <c r="A159" s="87"/>
      <c r="B159" s="87"/>
      <c r="C159" s="186"/>
      <c r="D159" s="186"/>
      <c r="E159" s="180"/>
      <c r="F159" s="182"/>
      <c r="G159" s="182"/>
      <c r="H159" s="182"/>
      <c r="I159" s="183"/>
      <c r="J159" s="183"/>
      <c r="K159" s="183"/>
      <c r="L159" s="182"/>
      <c r="M159" s="182"/>
      <c r="N159" s="182"/>
      <c r="O159" s="183"/>
      <c r="P159" s="183"/>
      <c r="Q159" s="183"/>
      <c r="R159" s="185"/>
      <c r="S159" s="184"/>
      <c r="T159" s="187"/>
      <c r="U159" s="184"/>
      <c r="V159" s="184"/>
      <c r="W159" s="185"/>
      <c r="X159" s="188"/>
      <c r="Y159" s="188"/>
      <c r="Z159" s="188"/>
    </row>
    <row r="160" spans="1:26" ht="14">
      <c r="A160" s="87"/>
      <c r="B160" s="87"/>
      <c r="C160" s="186"/>
      <c r="D160" s="186"/>
      <c r="E160" s="180"/>
      <c r="F160" s="182"/>
      <c r="G160" s="182"/>
      <c r="H160" s="182"/>
      <c r="I160" s="183"/>
      <c r="J160" s="183"/>
      <c r="K160" s="183"/>
      <c r="L160" s="182"/>
      <c r="M160" s="182"/>
      <c r="N160" s="182"/>
      <c r="O160" s="183"/>
      <c r="P160" s="183"/>
      <c r="Q160" s="183"/>
      <c r="R160" s="185"/>
      <c r="S160" s="184"/>
      <c r="T160" s="187"/>
      <c r="U160" s="184"/>
      <c r="V160" s="184"/>
      <c r="W160" s="185"/>
      <c r="X160" s="188"/>
      <c r="Y160" s="188"/>
      <c r="Z160" s="188"/>
    </row>
    <row r="161" spans="1:26" ht="14">
      <c r="A161" s="87"/>
      <c r="B161" s="87"/>
      <c r="C161" s="186"/>
      <c r="D161" s="186"/>
      <c r="E161" s="180"/>
      <c r="F161" s="182"/>
      <c r="G161" s="182"/>
      <c r="H161" s="182"/>
      <c r="I161" s="183"/>
      <c r="J161" s="183"/>
      <c r="K161" s="183"/>
      <c r="L161" s="182"/>
      <c r="M161" s="182"/>
      <c r="N161" s="182"/>
      <c r="O161" s="183"/>
      <c r="P161" s="183"/>
      <c r="Q161" s="183"/>
      <c r="R161" s="185"/>
      <c r="S161" s="184"/>
      <c r="T161" s="187"/>
      <c r="U161" s="184"/>
      <c r="V161" s="184"/>
      <c r="W161" s="185"/>
      <c r="X161" s="188"/>
      <c r="Y161" s="188"/>
      <c r="Z161" s="188"/>
    </row>
    <row r="162" spans="1:26" ht="14">
      <c r="A162" s="87"/>
      <c r="B162" s="87"/>
      <c r="C162" s="186"/>
      <c r="D162" s="186"/>
      <c r="E162" s="180"/>
      <c r="F162" s="182"/>
      <c r="G162" s="182"/>
      <c r="H162" s="182"/>
      <c r="I162" s="183"/>
      <c r="J162" s="183"/>
      <c r="K162" s="183"/>
      <c r="L162" s="182"/>
      <c r="M162" s="182"/>
      <c r="N162" s="182"/>
      <c r="O162" s="183"/>
      <c r="P162" s="183"/>
      <c r="Q162" s="183"/>
      <c r="R162" s="185"/>
      <c r="S162" s="184"/>
      <c r="T162" s="187"/>
      <c r="U162" s="184"/>
      <c r="V162" s="184"/>
      <c r="W162" s="185"/>
      <c r="X162" s="188"/>
      <c r="Y162" s="188"/>
      <c r="Z162" s="188"/>
    </row>
    <row r="163" spans="1:26" ht="14">
      <c r="A163" s="87"/>
      <c r="B163" s="87"/>
      <c r="C163" s="186"/>
      <c r="D163" s="186"/>
      <c r="E163" s="180"/>
      <c r="F163" s="182"/>
      <c r="G163" s="182"/>
      <c r="H163" s="182"/>
      <c r="I163" s="183"/>
      <c r="J163" s="183"/>
      <c r="K163" s="183"/>
      <c r="L163" s="182"/>
      <c r="M163" s="182"/>
      <c r="N163" s="182"/>
      <c r="O163" s="183"/>
      <c r="P163" s="183"/>
      <c r="Q163" s="183"/>
      <c r="R163" s="185"/>
      <c r="S163" s="184"/>
      <c r="T163" s="187"/>
      <c r="U163" s="184"/>
      <c r="V163" s="184"/>
      <c r="W163" s="185"/>
      <c r="X163" s="188"/>
      <c r="Y163" s="188"/>
      <c r="Z163" s="188"/>
    </row>
    <row r="164" spans="1:26" ht="14">
      <c r="A164" s="87"/>
      <c r="B164" s="87"/>
      <c r="C164" s="186"/>
      <c r="D164" s="186"/>
      <c r="E164" s="180"/>
      <c r="F164" s="182"/>
      <c r="G164" s="182"/>
      <c r="H164" s="182"/>
      <c r="I164" s="183"/>
      <c r="J164" s="183"/>
      <c r="K164" s="183"/>
      <c r="L164" s="182"/>
      <c r="M164" s="182"/>
      <c r="N164" s="182"/>
      <c r="O164" s="183"/>
      <c r="P164" s="183"/>
      <c r="Q164" s="183"/>
      <c r="R164" s="185"/>
      <c r="S164" s="184"/>
      <c r="T164" s="187"/>
      <c r="U164" s="184"/>
      <c r="V164" s="184"/>
      <c r="W164" s="185"/>
      <c r="X164" s="188"/>
      <c r="Y164" s="188"/>
      <c r="Z164" s="188"/>
    </row>
    <row r="165" spans="1:26" ht="14">
      <c r="A165" s="87"/>
      <c r="B165" s="87"/>
      <c r="C165" s="186"/>
      <c r="D165" s="186"/>
      <c r="E165" s="180"/>
      <c r="F165" s="182"/>
      <c r="G165" s="182"/>
      <c r="H165" s="182"/>
      <c r="I165" s="183"/>
      <c r="J165" s="183"/>
      <c r="K165" s="183"/>
      <c r="L165" s="182"/>
      <c r="M165" s="182"/>
      <c r="N165" s="182"/>
      <c r="O165" s="183"/>
      <c r="P165" s="183"/>
      <c r="Q165" s="183"/>
      <c r="R165" s="185"/>
      <c r="S165" s="184"/>
      <c r="T165" s="187"/>
      <c r="U165" s="184"/>
      <c r="V165" s="184"/>
      <c r="W165" s="185"/>
      <c r="X165" s="188"/>
      <c r="Y165" s="188"/>
      <c r="Z165" s="188"/>
    </row>
    <row r="166" spans="1:26" ht="14">
      <c r="A166" s="87"/>
      <c r="B166" s="87"/>
      <c r="C166" s="186"/>
      <c r="D166" s="186"/>
      <c r="E166" s="180"/>
      <c r="F166" s="182"/>
      <c r="G166" s="182"/>
      <c r="H166" s="182"/>
      <c r="I166" s="183"/>
      <c r="J166" s="183"/>
      <c r="K166" s="183"/>
      <c r="L166" s="182"/>
      <c r="M166" s="182"/>
      <c r="N166" s="182"/>
      <c r="O166" s="183"/>
      <c r="P166" s="183"/>
      <c r="Q166" s="183"/>
      <c r="R166" s="185"/>
      <c r="S166" s="184"/>
      <c r="T166" s="187"/>
      <c r="U166" s="184"/>
      <c r="V166" s="184"/>
      <c r="W166" s="185"/>
      <c r="X166" s="188"/>
      <c r="Y166" s="188"/>
      <c r="Z166" s="188"/>
    </row>
    <row r="167" spans="1:26" ht="14">
      <c r="A167" s="87"/>
      <c r="B167" s="87"/>
      <c r="C167" s="186"/>
      <c r="D167" s="186"/>
      <c r="E167" s="180"/>
      <c r="F167" s="182"/>
      <c r="G167" s="182"/>
      <c r="H167" s="182"/>
      <c r="I167" s="183"/>
      <c r="J167" s="183"/>
      <c r="K167" s="183"/>
      <c r="L167" s="182"/>
      <c r="M167" s="182"/>
      <c r="N167" s="182"/>
      <c r="O167" s="183"/>
      <c r="P167" s="183"/>
      <c r="Q167" s="183"/>
      <c r="R167" s="185"/>
      <c r="S167" s="184"/>
      <c r="T167" s="187"/>
      <c r="U167" s="184"/>
      <c r="V167" s="184"/>
      <c r="W167" s="185"/>
      <c r="X167" s="188"/>
      <c r="Y167" s="188"/>
      <c r="Z167" s="188"/>
    </row>
    <row r="168" spans="1:26" ht="14">
      <c r="A168" s="87"/>
      <c r="B168" s="87"/>
      <c r="C168" s="186"/>
      <c r="D168" s="186"/>
      <c r="E168" s="180"/>
      <c r="F168" s="182"/>
      <c r="G168" s="182"/>
      <c r="H168" s="182"/>
      <c r="I168" s="183"/>
      <c r="J168" s="183"/>
      <c r="K168" s="183"/>
      <c r="L168" s="182"/>
      <c r="M168" s="182"/>
      <c r="N168" s="182"/>
      <c r="O168" s="183"/>
      <c r="P168" s="183"/>
      <c r="Q168" s="183"/>
      <c r="R168" s="185"/>
      <c r="S168" s="184"/>
      <c r="T168" s="187"/>
      <c r="U168" s="184"/>
      <c r="V168" s="184"/>
      <c r="W168" s="185"/>
      <c r="X168" s="188"/>
      <c r="Y168" s="188"/>
      <c r="Z168" s="188"/>
    </row>
    <row r="169" spans="1:26" ht="14">
      <c r="A169" s="87"/>
      <c r="B169" s="87"/>
      <c r="C169" s="186"/>
      <c r="D169" s="186"/>
      <c r="E169" s="180"/>
      <c r="F169" s="182"/>
      <c r="G169" s="182"/>
      <c r="H169" s="182"/>
      <c r="I169" s="183"/>
      <c r="J169" s="183"/>
      <c r="K169" s="183"/>
      <c r="L169" s="182"/>
      <c r="M169" s="182"/>
      <c r="N169" s="182"/>
      <c r="O169" s="183"/>
      <c r="P169" s="183"/>
      <c r="Q169" s="183"/>
      <c r="R169" s="185"/>
      <c r="S169" s="184"/>
      <c r="T169" s="187"/>
      <c r="U169" s="184"/>
      <c r="V169" s="184"/>
      <c r="W169" s="185"/>
      <c r="X169" s="188"/>
      <c r="Y169" s="188"/>
      <c r="Z169" s="188"/>
    </row>
    <row r="170" spans="1:26" ht="14">
      <c r="A170" s="87"/>
      <c r="B170" s="87"/>
      <c r="C170" s="186"/>
      <c r="D170" s="186"/>
      <c r="E170" s="180"/>
      <c r="F170" s="182"/>
      <c r="G170" s="182"/>
      <c r="H170" s="182"/>
      <c r="I170" s="183"/>
      <c r="J170" s="183"/>
      <c r="K170" s="183"/>
      <c r="L170" s="182"/>
      <c r="M170" s="182"/>
      <c r="N170" s="182"/>
      <c r="O170" s="183"/>
      <c r="P170" s="183"/>
      <c r="Q170" s="183"/>
      <c r="R170" s="185"/>
      <c r="S170" s="184"/>
      <c r="T170" s="187"/>
      <c r="U170" s="184"/>
      <c r="V170" s="184"/>
      <c r="W170" s="185"/>
      <c r="X170" s="188"/>
      <c r="Y170" s="188"/>
      <c r="Z170" s="188"/>
    </row>
    <row r="171" spans="1:26" ht="14">
      <c r="A171" s="87"/>
      <c r="B171" s="87"/>
      <c r="C171" s="186"/>
      <c r="D171" s="186"/>
      <c r="E171" s="180"/>
      <c r="F171" s="182"/>
      <c r="G171" s="182"/>
      <c r="H171" s="182"/>
      <c r="I171" s="183"/>
      <c r="J171" s="183"/>
      <c r="K171" s="183"/>
      <c r="L171" s="182"/>
      <c r="M171" s="182"/>
      <c r="N171" s="182"/>
      <c r="O171" s="183"/>
      <c r="P171" s="183"/>
      <c r="Q171" s="183"/>
      <c r="R171" s="185"/>
      <c r="S171" s="184"/>
      <c r="T171" s="187"/>
      <c r="U171" s="184"/>
      <c r="V171" s="184"/>
      <c r="W171" s="185"/>
      <c r="X171" s="188"/>
      <c r="Y171" s="188"/>
      <c r="Z171" s="188"/>
    </row>
    <row r="172" spans="1:26" ht="14">
      <c r="A172" s="87"/>
      <c r="B172" s="87"/>
      <c r="C172" s="186"/>
      <c r="D172" s="186"/>
      <c r="E172" s="180"/>
      <c r="F172" s="182"/>
      <c r="G172" s="182"/>
      <c r="H172" s="182"/>
      <c r="I172" s="183"/>
      <c r="J172" s="183"/>
      <c r="K172" s="183"/>
      <c r="L172" s="182"/>
      <c r="M172" s="182"/>
      <c r="N172" s="182"/>
      <c r="O172" s="183"/>
      <c r="P172" s="183"/>
      <c r="Q172" s="183"/>
      <c r="R172" s="185"/>
      <c r="S172" s="184"/>
      <c r="T172" s="187"/>
      <c r="U172" s="184"/>
      <c r="V172" s="184"/>
      <c r="W172" s="185"/>
      <c r="X172" s="188"/>
      <c r="Y172" s="188"/>
      <c r="Z172" s="188"/>
    </row>
    <row r="173" spans="1:26" ht="14">
      <c r="A173" s="87"/>
      <c r="B173" s="87"/>
      <c r="C173" s="186"/>
      <c r="D173" s="186"/>
      <c r="E173" s="180"/>
      <c r="F173" s="182"/>
      <c r="G173" s="182"/>
      <c r="H173" s="182"/>
      <c r="I173" s="183"/>
      <c r="J173" s="183"/>
      <c r="K173" s="183"/>
      <c r="L173" s="182"/>
      <c r="M173" s="182"/>
      <c r="N173" s="182"/>
      <c r="O173" s="183"/>
      <c r="P173" s="183"/>
      <c r="Q173" s="183"/>
      <c r="R173" s="185"/>
      <c r="S173" s="184"/>
      <c r="T173" s="187"/>
      <c r="U173" s="184"/>
      <c r="V173" s="184"/>
      <c r="W173" s="185"/>
      <c r="X173" s="188"/>
      <c r="Y173" s="188"/>
      <c r="Z173" s="188"/>
    </row>
    <row r="174" spans="1:26" ht="14">
      <c r="A174" s="87"/>
      <c r="B174" s="87"/>
      <c r="C174" s="186"/>
      <c r="D174" s="186"/>
      <c r="E174" s="180"/>
      <c r="F174" s="182"/>
      <c r="G174" s="182"/>
      <c r="H174" s="182"/>
      <c r="I174" s="183"/>
      <c r="J174" s="183"/>
      <c r="K174" s="183"/>
      <c r="L174" s="182"/>
      <c r="M174" s="182"/>
      <c r="N174" s="182"/>
      <c r="O174" s="183"/>
      <c r="P174" s="183"/>
      <c r="Q174" s="183"/>
      <c r="R174" s="185"/>
      <c r="S174" s="184"/>
      <c r="T174" s="187"/>
      <c r="U174" s="184"/>
      <c r="V174" s="184"/>
      <c r="W174" s="185"/>
      <c r="X174" s="188"/>
      <c r="Y174" s="188"/>
      <c r="Z174" s="188"/>
    </row>
    <row r="175" spans="1:26" ht="14">
      <c r="A175" s="87"/>
      <c r="B175" s="87"/>
      <c r="C175" s="186"/>
      <c r="D175" s="186"/>
      <c r="E175" s="180"/>
      <c r="F175" s="182"/>
      <c r="G175" s="182"/>
      <c r="H175" s="182"/>
      <c r="I175" s="183"/>
      <c r="J175" s="183"/>
      <c r="K175" s="183"/>
      <c r="L175" s="182"/>
      <c r="M175" s="182"/>
      <c r="N175" s="182"/>
      <c r="O175" s="183"/>
      <c r="P175" s="183"/>
      <c r="Q175" s="183"/>
      <c r="R175" s="185"/>
      <c r="S175" s="184"/>
      <c r="T175" s="187"/>
      <c r="U175" s="184"/>
      <c r="V175" s="184"/>
      <c r="W175" s="185"/>
      <c r="X175" s="188"/>
      <c r="Y175" s="188"/>
      <c r="Z175" s="188"/>
    </row>
    <row r="176" spans="1:26" ht="14">
      <c r="A176" s="87"/>
      <c r="B176" s="87"/>
      <c r="C176" s="186"/>
      <c r="D176" s="186"/>
      <c r="E176" s="180"/>
      <c r="F176" s="182"/>
      <c r="G176" s="182"/>
      <c r="H176" s="182"/>
      <c r="I176" s="183"/>
      <c r="J176" s="183"/>
      <c r="K176" s="183"/>
      <c r="L176" s="182"/>
      <c r="M176" s="182"/>
      <c r="N176" s="182"/>
      <c r="O176" s="183"/>
      <c r="P176" s="183"/>
      <c r="Q176" s="183"/>
      <c r="R176" s="185"/>
      <c r="S176" s="184"/>
      <c r="T176" s="187"/>
      <c r="U176" s="184"/>
      <c r="V176" s="184"/>
      <c r="W176" s="185"/>
      <c r="X176" s="188"/>
      <c r="Y176" s="188"/>
      <c r="Z176" s="188"/>
    </row>
    <row r="177" spans="1:26" ht="14">
      <c r="A177" s="87"/>
      <c r="B177" s="87"/>
      <c r="C177" s="186"/>
      <c r="D177" s="186"/>
      <c r="E177" s="180"/>
      <c r="F177" s="182"/>
      <c r="G177" s="182"/>
      <c r="H177" s="182"/>
      <c r="I177" s="183"/>
      <c r="J177" s="183"/>
      <c r="K177" s="183"/>
      <c r="L177" s="182"/>
      <c r="M177" s="182"/>
      <c r="N177" s="182"/>
      <c r="O177" s="183"/>
      <c r="P177" s="183"/>
      <c r="Q177" s="183"/>
      <c r="R177" s="185"/>
      <c r="S177" s="184"/>
      <c r="T177" s="187"/>
      <c r="U177" s="184"/>
      <c r="V177" s="184"/>
      <c r="W177" s="185"/>
      <c r="X177" s="188"/>
      <c r="Y177" s="188"/>
      <c r="Z177" s="188"/>
    </row>
    <row r="178" spans="1:26" ht="14">
      <c r="A178" s="87"/>
      <c r="B178" s="87"/>
      <c r="C178" s="186"/>
      <c r="D178" s="186"/>
      <c r="E178" s="180"/>
      <c r="F178" s="182"/>
      <c r="G178" s="182"/>
      <c r="H178" s="182"/>
      <c r="I178" s="183"/>
      <c r="J178" s="183"/>
      <c r="K178" s="183"/>
      <c r="L178" s="182"/>
      <c r="M178" s="182"/>
      <c r="N178" s="182"/>
      <c r="O178" s="183"/>
      <c r="P178" s="183"/>
      <c r="Q178" s="183"/>
      <c r="R178" s="185"/>
      <c r="S178" s="184"/>
      <c r="T178" s="187"/>
      <c r="U178" s="184"/>
      <c r="V178" s="184"/>
      <c r="W178" s="185"/>
      <c r="X178" s="188"/>
      <c r="Y178" s="188"/>
      <c r="Z178" s="188"/>
    </row>
    <row r="179" spans="1:26" ht="14">
      <c r="A179" s="87"/>
      <c r="B179" s="87"/>
      <c r="C179" s="186"/>
      <c r="D179" s="186"/>
      <c r="E179" s="180"/>
      <c r="F179" s="182"/>
      <c r="G179" s="182"/>
      <c r="H179" s="182"/>
      <c r="I179" s="183"/>
      <c r="J179" s="183"/>
      <c r="K179" s="183"/>
      <c r="L179" s="182"/>
      <c r="M179" s="182"/>
      <c r="N179" s="182"/>
      <c r="O179" s="183"/>
      <c r="P179" s="183"/>
      <c r="Q179" s="183"/>
      <c r="R179" s="185"/>
      <c r="S179" s="184"/>
      <c r="T179" s="187"/>
      <c r="U179" s="184"/>
      <c r="V179" s="184"/>
      <c r="W179" s="185"/>
      <c r="X179" s="188"/>
      <c r="Y179" s="188"/>
      <c r="Z179" s="188"/>
    </row>
    <row r="180" spans="1:26" ht="14">
      <c r="A180" s="87"/>
      <c r="B180" s="87"/>
      <c r="C180" s="186"/>
      <c r="D180" s="186"/>
      <c r="E180" s="180"/>
      <c r="F180" s="182"/>
      <c r="G180" s="182"/>
      <c r="H180" s="182"/>
      <c r="I180" s="183"/>
      <c r="J180" s="183"/>
      <c r="K180" s="183"/>
      <c r="L180" s="182"/>
      <c r="M180" s="182"/>
      <c r="N180" s="182"/>
      <c r="O180" s="183"/>
      <c r="P180" s="183"/>
      <c r="Q180" s="183"/>
      <c r="R180" s="185"/>
      <c r="S180" s="184"/>
      <c r="T180" s="187"/>
      <c r="U180" s="184"/>
      <c r="V180" s="184"/>
      <c r="W180" s="185"/>
      <c r="X180" s="188"/>
      <c r="Y180" s="188"/>
      <c r="Z180" s="188"/>
    </row>
    <row r="181" spans="1:26" ht="14">
      <c r="A181" s="87"/>
      <c r="B181" s="87"/>
      <c r="C181" s="186"/>
      <c r="D181" s="186"/>
      <c r="E181" s="180"/>
      <c r="F181" s="182"/>
      <c r="G181" s="182"/>
      <c r="H181" s="182"/>
      <c r="I181" s="183"/>
      <c r="J181" s="183"/>
      <c r="K181" s="183"/>
      <c r="L181" s="182"/>
      <c r="M181" s="182"/>
      <c r="N181" s="182"/>
      <c r="O181" s="183"/>
      <c r="P181" s="183"/>
      <c r="Q181" s="183"/>
      <c r="R181" s="185"/>
      <c r="S181" s="184"/>
      <c r="T181" s="187"/>
      <c r="U181" s="184"/>
      <c r="V181" s="184"/>
      <c r="W181" s="185"/>
      <c r="X181" s="188"/>
      <c r="Y181" s="188"/>
      <c r="Z181" s="188"/>
    </row>
    <row r="182" spans="1:26" ht="14">
      <c r="A182" s="87"/>
      <c r="B182" s="87"/>
      <c r="C182" s="186"/>
      <c r="D182" s="186"/>
      <c r="E182" s="180"/>
      <c r="F182" s="182"/>
      <c r="G182" s="182"/>
      <c r="H182" s="182"/>
      <c r="I182" s="183"/>
      <c r="J182" s="183"/>
      <c r="K182" s="183"/>
      <c r="L182" s="182"/>
      <c r="M182" s="182"/>
      <c r="N182" s="182"/>
      <c r="O182" s="183"/>
      <c r="P182" s="183"/>
      <c r="Q182" s="183"/>
      <c r="R182" s="185"/>
      <c r="S182" s="184"/>
      <c r="T182" s="187"/>
      <c r="U182" s="184"/>
      <c r="V182" s="184"/>
      <c r="W182" s="185"/>
      <c r="X182" s="188"/>
      <c r="Y182" s="188"/>
      <c r="Z182" s="188"/>
    </row>
    <row r="183" spans="1:26" ht="14">
      <c r="A183" s="87"/>
      <c r="B183" s="87"/>
      <c r="C183" s="186"/>
      <c r="D183" s="186"/>
      <c r="E183" s="180"/>
      <c r="F183" s="182"/>
      <c r="G183" s="182"/>
      <c r="H183" s="182"/>
      <c r="I183" s="183"/>
      <c r="J183" s="183"/>
      <c r="K183" s="183"/>
      <c r="L183" s="182"/>
      <c r="M183" s="182"/>
      <c r="N183" s="182"/>
      <c r="O183" s="183"/>
      <c r="P183" s="183"/>
      <c r="Q183" s="183"/>
      <c r="R183" s="185"/>
      <c r="S183" s="184"/>
      <c r="T183" s="187"/>
      <c r="U183" s="184"/>
      <c r="V183" s="184"/>
      <c r="W183" s="185"/>
      <c r="X183" s="188"/>
      <c r="Y183" s="188"/>
      <c r="Z183" s="188"/>
    </row>
    <row r="184" spans="1:26" ht="14">
      <c r="A184" s="87"/>
      <c r="B184" s="87"/>
      <c r="C184" s="186"/>
      <c r="D184" s="186"/>
      <c r="E184" s="180"/>
      <c r="F184" s="182"/>
      <c r="G184" s="182"/>
      <c r="H184" s="182"/>
      <c r="I184" s="183"/>
      <c r="J184" s="183"/>
      <c r="K184" s="183"/>
      <c r="L184" s="182"/>
      <c r="M184" s="182"/>
      <c r="N184" s="182"/>
      <c r="O184" s="183"/>
      <c r="P184" s="183"/>
      <c r="Q184" s="183"/>
      <c r="R184" s="185"/>
      <c r="S184" s="184"/>
      <c r="T184" s="187"/>
      <c r="U184" s="184"/>
      <c r="V184" s="184"/>
      <c r="W184" s="185"/>
      <c r="X184" s="188"/>
      <c r="Y184" s="188"/>
      <c r="Z184" s="188"/>
    </row>
    <row r="185" spans="1:26" ht="14">
      <c r="A185" s="87"/>
      <c r="B185" s="87"/>
      <c r="C185" s="186"/>
      <c r="D185" s="186"/>
      <c r="E185" s="180"/>
      <c r="F185" s="182"/>
      <c r="G185" s="182"/>
      <c r="H185" s="182"/>
      <c r="I185" s="183"/>
      <c r="J185" s="183"/>
      <c r="K185" s="183"/>
      <c r="L185" s="182"/>
      <c r="M185" s="182"/>
      <c r="N185" s="182"/>
      <c r="O185" s="183"/>
      <c r="P185" s="183"/>
      <c r="Q185" s="183"/>
      <c r="R185" s="185"/>
      <c r="S185" s="184"/>
      <c r="T185" s="187"/>
      <c r="U185" s="184"/>
      <c r="V185" s="184"/>
      <c r="W185" s="185"/>
      <c r="X185" s="188"/>
      <c r="Y185" s="188"/>
      <c r="Z185" s="188"/>
    </row>
    <row r="186" spans="1:26" ht="14">
      <c r="A186" s="87"/>
      <c r="B186" s="87"/>
      <c r="C186" s="186"/>
      <c r="D186" s="186"/>
      <c r="E186" s="180"/>
      <c r="F186" s="182"/>
      <c r="G186" s="182"/>
      <c r="H186" s="182"/>
      <c r="I186" s="183"/>
      <c r="J186" s="183"/>
      <c r="K186" s="183"/>
      <c r="L186" s="182"/>
      <c r="M186" s="182"/>
      <c r="N186" s="182"/>
      <c r="O186" s="183"/>
      <c r="P186" s="183"/>
      <c r="Q186" s="183"/>
      <c r="R186" s="185"/>
      <c r="S186" s="184"/>
      <c r="T186" s="187"/>
      <c r="U186" s="184"/>
      <c r="V186" s="184"/>
      <c r="W186" s="185"/>
      <c r="X186" s="188"/>
      <c r="Y186" s="188"/>
      <c r="Z186" s="188"/>
    </row>
    <row r="187" spans="1:26" ht="14">
      <c r="A187" s="87"/>
      <c r="B187" s="87"/>
      <c r="C187" s="186"/>
      <c r="D187" s="186"/>
      <c r="E187" s="180"/>
      <c r="F187" s="182"/>
      <c r="G187" s="182"/>
      <c r="H187" s="182"/>
      <c r="I187" s="183"/>
      <c r="J187" s="183"/>
      <c r="K187" s="183"/>
      <c r="L187" s="182"/>
      <c r="M187" s="182"/>
      <c r="N187" s="182"/>
      <c r="O187" s="183"/>
      <c r="P187" s="183"/>
      <c r="Q187" s="183"/>
      <c r="R187" s="185"/>
      <c r="S187" s="184"/>
      <c r="T187" s="187"/>
      <c r="U187" s="184"/>
      <c r="V187" s="184"/>
      <c r="W187" s="185"/>
      <c r="X187" s="188"/>
      <c r="Y187" s="188"/>
      <c r="Z187" s="188"/>
    </row>
    <row r="188" spans="1:26" ht="14">
      <c r="A188" s="87"/>
      <c r="B188" s="87"/>
      <c r="C188" s="186"/>
      <c r="D188" s="186"/>
      <c r="E188" s="180"/>
      <c r="F188" s="182"/>
      <c r="G188" s="182"/>
      <c r="H188" s="182"/>
      <c r="I188" s="183"/>
      <c r="J188" s="183"/>
      <c r="K188" s="183"/>
      <c r="L188" s="182"/>
      <c r="M188" s="182"/>
      <c r="N188" s="182"/>
      <c r="O188" s="183"/>
      <c r="P188" s="183"/>
      <c r="Q188" s="183"/>
      <c r="R188" s="185"/>
      <c r="S188" s="184"/>
      <c r="T188" s="187"/>
      <c r="U188" s="184"/>
      <c r="V188" s="184"/>
      <c r="W188" s="185"/>
      <c r="X188" s="188"/>
      <c r="Y188" s="188"/>
      <c r="Z188" s="188"/>
    </row>
    <row r="189" spans="1:26" ht="14">
      <c r="A189" s="87"/>
      <c r="B189" s="87"/>
      <c r="C189" s="186"/>
      <c r="D189" s="186"/>
      <c r="E189" s="180"/>
      <c r="F189" s="182"/>
      <c r="G189" s="182"/>
      <c r="H189" s="182"/>
      <c r="I189" s="183"/>
      <c r="J189" s="183"/>
      <c r="K189" s="183"/>
      <c r="L189" s="182"/>
      <c r="M189" s="182"/>
      <c r="N189" s="182"/>
      <c r="O189" s="183"/>
      <c r="P189" s="183"/>
      <c r="Q189" s="183"/>
      <c r="R189" s="185"/>
      <c r="S189" s="184"/>
      <c r="T189" s="187"/>
      <c r="U189" s="184"/>
      <c r="V189" s="184"/>
      <c r="W189" s="185"/>
      <c r="X189" s="188"/>
      <c r="Y189" s="188"/>
      <c r="Z189" s="188"/>
    </row>
    <row r="190" spans="1:26" ht="14">
      <c r="A190" s="87"/>
      <c r="B190" s="87"/>
      <c r="C190" s="186"/>
      <c r="D190" s="186"/>
      <c r="E190" s="180"/>
      <c r="F190" s="182"/>
      <c r="G190" s="182"/>
      <c r="H190" s="182"/>
      <c r="I190" s="183"/>
      <c r="J190" s="183"/>
      <c r="K190" s="183"/>
      <c r="L190" s="182"/>
      <c r="M190" s="182"/>
      <c r="N190" s="182"/>
      <c r="O190" s="183"/>
      <c r="P190" s="183"/>
      <c r="Q190" s="183"/>
      <c r="R190" s="185"/>
      <c r="S190" s="184"/>
      <c r="T190" s="187"/>
      <c r="U190" s="184"/>
      <c r="V190" s="184"/>
      <c r="W190" s="185"/>
      <c r="X190" s="188"/>
      <c r="Y190" s="188"/>
      <c r="Z190" s="188"/>
    </row>
    <row r="191" spans="1:26" ht="14">
      <c r="A191" s="87"/>
      <c r="B191" s="87"/>
      <c r="C191" s="186"/>
      <c r="D191" s="186"/>
      <c r="E191" s="180"/>
      <c r="F191" s="182"/>
      <c r="G191" s="182"/>
      <c r="H191" s="182"/>
      <c r="I191" s="183"/>
      <c r="J191" s="183"/>
      <c r="K191" s="183"/>
      <c r="L191" s="182"/>
      <c r="M191" s="182"/>
      <c r="N191" s="182"/>
      <c r="O191" s="183"/>
      <c r="P191" s="183"/>
      <c r="Q191" s="183"/>
      <c r="R191" s="185"/>
      <c r="S191" s="184"/>
      <c r="T191" s="187"/>
      <c r="U191" s="184"/>
      <c r="V191" s="184"/>
      <c r="W191" s="185"/>
      <c r="X191" s="188"/>
      <c r="Y191" s="188"/>
      <c r="Z191" s="188"/>
    </row>
    <row r="192" spans="1:26" ht="14">
      <c r="A192" s="87"/>
      <c r="B192" s="87"/>
      <c r="C192" s="186"/>
      <c r="D192" s="186"/>
      <c r="E192" s="180"/>
      <c r="F192" s="182"/>
      <c r="G192" s="182"/>
      <c r="H192" s="182"/>
      <c r="I192" s="183"/>
      <c r="J192" s="183"/>
      <c r="K192" s="183"/>
      <c r="L192" s="182"/>
      <c r="M192" s="182"/>
      <c r="N192" s="182"/>
      <c r="O192" s="183"/>
      <c r="P192" s="183"/>
      <c r="Q192" s="183"/>
      <c r="R192" s="185"/>
      <c r="S192" s="184"/>
      <c r="T192" s="187"/>
      <c r="U192" s="184"/>
      <c r="V192" s="184"/>
      <c r="W192" s="185"/>
      <c r="X192" s="188"/>
      <c r="Y192" s="188"/>
      <c r="Z192" s="188"/>
    </row>
    <row r="193" spans="1:26" ht="14">
      <c r="A193" s="87"/>
      <c r="B193" s="87"/>
      <c r="C193" s="186"/>
      <c r="D193" s="186"/>
      <c r="E193" s="180"/>
      <c r="F193" s="182"/>
      <c r="G193" s="182"/>
      <c r="H193" s="182"/>
      <c r="I193" s="183"/>
      <c r="J193" s="183"/>
      <c r="K193" s="183"/>
      <c r="L193" s="182"/>
      <c r="M193" s="182"/>
      <c r="N193" s="182"/>
      <c r="O193" s="183"/>
      <c r="P193" s="183"/>
      <c r="Q193" s="183"/>
      <c r="R193" s="185"/>
      <c r="S193" s="184"/>
      <c r="T193" s="187"/>
      <c r="U193" s="184"/>
      <c r="V193" s="184"/>
      <c r="W193" s="185"/>
      <c r="X193" s="188"/>
      <c r="Y193" s="188"/>
      <c r="Z193" s="188"/>
    </row>
    <row r="194" spans="1:26" ht="14">
      <c r="A194" s="87"/>
      <c r="B194" s="87"/>
      <c r="C194" s="186"/>
      <c r="D194" s="186"/>
      <c r="E194" s="180"/>
      <c r="F194" s="182"/>
      <c r="G194" s="182"/>
      <c r="H194" s="182"/>
      <c r="I194" s="183"/>
      <c r="J194" s="183"/>
      <c r="K194" s="183"/>
      <c r="L194" s="182"/>
      <c r="M194" s="182"/>
      <c r="N194" s="182"/>
      <c r="O194" s="183"/>
      <c r="P194" s="183"/>
      <c r="Q194" s="183"/>
      <c r="R194" s="185"/>
      <c r="S194" s="184"/>
      <c r="T194" s="187"/>
      <c r="U194" s="184"/>
      <c r="V194" s="184"/>
      <c r="W194" s="185"/>
      <c r="X194" s="188"/>
      <c r="Y194" s="188"/>
      <c r="Z194" s="188"/>
    </row>
    <row r="195" spans="1:26" ht="14">
      <c r="A195" s="87"/>
      <c r="B195" s="87"/>
      <c r="C195" s="186"/>
      <c r="D195" s="186"/>
      <c r="E195" s="180"/>
      <c r="F195" s="182"/>
      <c r="G195" s="182"/>
      <c r="H195" s="182"/>
      <c r="I195" s="183"/>
      <c r="J195" s="183"/>
      <c r="K195" s="183"/>
      <c r="L195" s="182"/>
      <c r="M195" s="182"/>
      <c r="N195" s="182"/>
      <c r="O195" s="183"/>
      <c r="P195" s="183"/>
      <c r="Q195" s="183"/>
      <c r="R195" s="185"/>
      <c r="S195" s="184"/>
      <c r="T195" s="187"/>
      <c r="U195" s="184"/>
      <c r="V195" s="184"/>
      <c r="W195" s="185"/>
      <c r="X195" s="188"/>
      <c r="Y195" s="188"/>
      <c r="Z195" s="188"/>
    </row>
    <row r="196" spans="1:26" ht="14">
      <c r="A196" s="87"/>
      <c r="B196" s="87"/>
      <c r="C196" s="186"/>
      <c r="D196" s="186"/>
      <c r="E196" s="180"/>
      <c r="F196" s="182"/>
      <c r="G196" s="182"/>
      <c r="H196" s="182"/>
      <c r="I196" s="183"/>
      <c r="J196" s="183"/>
      <c r="K196" s="183"/>
      <c r="L196" s="182"/>
      <c r="M196" s="182"/>
      <c r="N196" s="182"/>
      <c r="O196" s="183"/>
      <c r="P196" s="183"/>
      <c r="Q196" s="183"/>
      <c r="R196" s="185"/>
      <c r="S196" s="184"/>
      <c r="T196" s="187"/>
      <c r="U196" s="184"/>
      <c r="V196" s="184"/>
      <c r="W196" s="185"/>
      <c r="X196" s="188"/>
      <c r="Y196" s="188"/>
      <c r="Z196" s="188"/>
    </row>
    <row r="197" spans="1:26" ht="14">
      <c r="A197" s="87"/>
      <c r="B197" s="87"/>
      <c r="C197" s="186"/>
      <c r="D197" s="186"/>
      <c r="E197" s="180"/>
      <c r="F197" s="182"/>
      <c r="G197" s="182"/>
      <c r="H197" s="182"/>
      <c r="I197" s="183"/>
      <c r="J197" s="183"/>
      <c r="K197" s="183"/>
      <c r="L197" s="182"/>
      <c r="M197" s="182"/>
      <c r="N197" s="182"/>
      <c r="O197" s="183"/>
      <c r="P197" s="183"/>
      <c r="Q197" s="183"/>
      <c r="R197" s="185"/>
      <c r="S197" s="184"/>
      <c r="T197" s="187"/>
      <c r="U197" s="184"/>
      <c r="V197" s="184"/>
      <c r="W197" s="185"/>
      <c r="X197" s="188"/>
      <c r="Y197" s="188"/>
      <c r="Z197" s="188"/>
    </row>
    <row r="198" spans="1:26" ht="14">
      <c r="A198" s="87"/>
      <c r="B198" s="87"/>
      <c r="C198" s="186"/>
      <c r="D198" s="186"/>
      <c r="E198" s="180"/>
      <c r="F198" s="182"/>
      <c r="G198" s="182"/>
      <c r="H198" s="182"/>
      <c r="I198" s="183"/>
      <c r="J198" s="183"/>
      <c r="K198" s="183"/>
      <c r="L198" s="182"/>
      <c r="M198" s="182"/>
      <c r="N198" s="182"/>
      <c r="O198" s="183"/>
      <c r="P198" s="183"/>
      <c r="Q198" s="183"/>
      <c r="R198" s="185"/>
      <c r="S198" s="184"/>
      <c r="T198" s="187"/>
      <c r="U198" s="184"/>
      <c r="V198" s="184"/>
      <c r="W198" s="185"/>
      <c r="X198" s="188"/>
      <c r="Y198" s="188"/>
      <c r="Z198" s="188"/>
    </row>
    <row r="199" spans="1:26" ht="14">
      <c r="A199" s="87"/>
      <c r="B199" s="87"/>
      <c r="C199" s="186"/>
      <c r="D199" s="186"/>
      <c r="E199" s="180"/>
      <c r="F199" s="182"/>
      <c r="G199" s="182"/>
      <c r="H199" s="182"/>
      <c r="I199" s="183"/>
      <c r="J199" s="183"/>
      <c r="K199" s="183"/>
      <c r="L199" s="182"/>
      <c r="M199" s="182"/>
      <c r="N199" s="182"/>
      <c r="O199" s="183"/>
      <c r="P199" s="183"/>
      <c r="Q199" s="183"/>
      <c r="R199" s="185"/>
      <c r="S199" s="184"/>
      <c r="T199" s="187"/>
      <c r="U199" s="184"/>
      <c r="V199" s="184"/>
      <c r="W199" s="185"/>
      <c r="X199" s="188"/>
      <c r="Y199" s="188"/>
      <c r="Z199" s="188"/>
    </row>
    <row r="200" spans="1:26" ht="14">
      <c r="A200" s="87"/>
      <c r="B200" s="87"/>
      <c r="C200" s="186"/>
      <c r="D200" s="186"/>
      <c r="E200" s="180"/>
      <c r="F200" s="182"/>
      <c r="G200" s="182"/>
      <c r="H200" s="182"/>
      <c r="I200" s="183"/>
      <c r="J200" s="183"/>
      <c r="K200" s="183"/>
      <c r="L200" s="182"/>
      <c r="M200" s="182"/>
      <c r="N200" s="182"/>
      <c r="O200" s="183"/>
      <c r="P200" s="183"/>
      <c r="Q200" s="183"/>
      <c r="R200" s="185"/>
      <c r="S200" s="184"/>
      <c r="T200" s="187"/>
      <c r="U200" s="184"/>
      <c r="V200" s="184"/>
      <c r="W200" s="185"/>
      <c r="X200" s="188"/>
      <c r="Y200" s="188"/>
      <c r="Z200" s="188"/>
    </row>
    <row r="201" spans="1:26" ht="14">
      <c r="A201" s="87"/>
      <c r="B201" s="87"/>
      <c r="C201" s="186"/>
      <c r="D201" s="186"/>
      <c r="E201" s="180"/>
      <c r="F201" s="182"/>
      <c r="G201" s="182"/>
      <c r="H201" s="182"/>
      <c r="I201" s="183"/>
      <c r="J201" s="183"/>
      <c r="K201" s="183"/>
      <c r="L201" s="182"/>
      <c r="M201" s="182"/>
      <c r="N201" s="182"/>
      <c r="O201" s="183"/>
      <c r="P201" s="183"/>
      <c r="Q201" s="183"/>
      <c r="R201" s="185"/>
      <c r="S201" s="184"/>
      <c r="T201" s="187"/>
      <c r="U201" s="184"/>
      <c r="V201" s="184"/>
      <c r="W201" s="185"/>
      <c r="X201" s="188"/>
      <c r="Y201" s="188"/>
      <c r="Z201" s="188"/>
    </row>
    <row r="202" spans="1:26" ht="14">
      <c r="A202" s="87"/>
      <c r="B202" s="87"/>
      <c r="C202" s="186"/>
      <c r="D202" s="186"/>
      <c r="E202" s="180"/>
      <c r="F202" s="182"/>
      <c r="G202" s="182"/>
      <c r="H202" s="182"/>
      <c r="I202" s="183"/>
      <c r="J202" s="183"/>
      <c r="K202" s="183"/>
      <c r="L202" s="182"/>
      <c r="M202" s="182"/>
      <c r="N202" s="182"/>
      <c r="O202" s="183"/>
      <c r="P202" s="183"/>
      <c r="Q202" s="183"/>
      <c r="R202" s="185"/>
      <c r="S202" s="184"/>
      <c r="T202" s="187"/>
      <c r="U202" s="184"/>
      <c r="V202" s="184"/>
      <c r="W202" s="185"/>
      <c r="X202" s="188"/>
      <c r="Y202" s="188"/>
      <c r="Z202" s="188"/>
    </row>
    <row r="203" spans="1:26" ht="14">
      <c r="A203" s="87"/>
      <c r="B203" s="87"/>
      <c r="C203" s="186"/>
      <c r="D203" s="186"/>
      <c r="E203" s="180"/>
      <c r="F203" s="182"/>
      <c r="G203" s="182"/>
      <c r="H203" s="182"/>
      <c r="I203" s="183"/>
      <c r="J203" s="183"/>
      <c r="K203" s="183"/>
      <c r="L203" s="182"/>
      <c r="M203" s="182"/>
      <c r="N203" s="182"/>
      <c r="O203" s="183"/>
      <c r="P203" s="183"/>
      <c r="Q203" s="183"/>
      <c r="R203" s="185"/>
      <c r="S203" s="184"/>
      <c r="T203" s="187"/>
      <c r="U203" s="184"/>
      <c r="V203" s="184"/>
      <c r="W203" s="185"/>
      <c r="X203" s="188"/>
      <c r="Y203" s="188"/>
      <c r="Z203" s="188"/>
    </row>
    <row r="204" spans="1:26" ht="14">
      <c r="A204" s="87"/>
      <c r="B204" s="87"/>
      <c r="C204" s="186"/>
      <c r="D204" s="186"/>
      <c r="E204" s="180"/>
      <c r="F204" s="182"/>
      <c r="G204" s="182"/>
      <c r="H204" s="182"/>
      <c r="I204" s="183"/>
      <c r="J204" s="183"/>
      <c r="K204" s="183"/>
      <c r="L204" s="182"/>
      <c r="M204" s="182"/>
      <c r="N204" s="182"/>
      <c r="O204" s="183"/>
      <c r="P204" s="183"/>
      <c r="Q204" s="183"/>
      <c r="R204" s="185"/>
      <c r="S204" s="184"/>
      <c r="T204" s="187"/>
      <c r="U204" s="184"/>
      <c r="V204" s="184"/>
      <c r="W204" s="185"/>
      <c r="X204" s="188"/>
      <c r="Y204" s="188"/>
      <c r="Z204" s="188"/>
    </row>
    <row r="205" spans="1:26" ht="14">
      <c r="A205" s="87"/>
      <c r="B205" s="87"/>
      <c r="C205" s="186"/>
      <c r="D205" s="186"/>
      <c r="E205" s="180"/>
      <c r="F205" s="182"/>
      <c r="G205" s="182"/>
      <c r="H205" s="182"/>
      <c r="I205" s="183"/>
      <c r="J205" s="183"/>
      <c r="K205" s="183"/>
      <c r="L205" s="182"/>
      <c r="M205" s="182"/>
      <c r="N205" s="182"/>
      <c r="O205" s="183"/>
      <c r="P205" s="183"/>
      <c r="Q205" s="183"/>
      <c r="R205" s="185"/>
      <c r="S205" s="184"/>
      <c r="T205" s="187"/>
      <c r="U205" s="184"/>
      <c r="V205" s="184"/>
      <c r="W205" s="185"/>
      <c r="X205" s="188"/>
      <c r="Y205" s="188"/>
      <c r="Z205" s="188"/>
    </row>
    <row r="206" spans="1:26" ht="14">
      <c r="A206" s="87"/>
      <c r="B206" s="87"/>
      <c r="C206" s="186"/>
      <c r="D206" s="186"/>
      <c r="E206" s="180"/>
      <c r="F206" s="182"/>
      <c r="G206" s="182"/>
      <c r="H206" s="182"/>
      <c r="I206" s="183"/>
      <c r="J206" s="183"/>
      <c r="K206" s="183"/>
      <c r="L206" s="182"/>
      <c r="M206" s="182"/>
      <c r="N206" s="182"/>
      <c r="O206" s="183"/>
      <c r="P206" s="183"/>
      <c r="Q206" s="183"/>
      <c r="R206" s="185"/>
      <c r="S206" s="184"/>
      <c r="T206" s="187"/>
      <c r="U206" s="184"/>
      <c r="V206" s="184"/>
      <c r="W206" s="185"/>
      <c r="X206" s="188"/>
      <c r="Y206" s="188"/>
      <c r="Z206" s="188"/>
    </row>
    <row r="207" spans="1:26" ht="14">
      <c r="A207" s="87"/>
      <c r="B207" s="87"/>
      <c r="C207" s="186"/>
      <c r="D207" s="186"/>
      <c r="E207" s="180"/>
      <c r="F207" s="182"/>
      <c r="G207" s="182"/>
      <c r="H207" s="182"/>
      <c r="I207" s="183"/>
      <c r="J207" s="183"/>
      <c r="K207" s="183"/>
      <c r="L207" s="182"/>
      <c r="M207" s="182"/>
      <c r="N207" s="182"/>
      <c r="O207" s="183"/>
      <c r="P207" s="183"/>
      <c r="Q207" s="183"/>
      <c r="R207" s="185"/>
      <c r="S207" s="184"/>
      <c r="T207" s="187"/>
      <c r="U207" s="184"/>
      <c r="V207" s="184"/>
      <c r="W207" s="185"/>
      <c r="X207" s="188"/>
      <c r="Y207" s="188"/>
      <c r="Z207" s="188"/>
    </row>
    <row r="208" spans="1:26" ht="14">
      <c r="A208" s="87"/>
      <c r="B208" s="87"/>
      <c r="C208" s="186"/>
      <c r="D208" s="186"/>
      <c r="E208" s="180"/>
      <c r="F208" s="182"/>
      <c r="G208" s="182"/>
      <c r="H208" s="182"/>
      <c r="I208" s="183"/>
      <c r="J208" s="183"/>
      <c r="K208" s="183"/>
      <c r="L208" s="182"/>
      <c r="M208" s="182"/>
      <c r="N208" s="182"/>
      <c r="O208" s="183"/>
      <c r="P208" s="183"/>
      <c r="Q208" s="183"/>
      <c r="R208" s="185"/>
      <c r="S208" s="184"/>
      <c r="T208" s="187"/>
      <c r="U208" s="184"/>
      <c r="V208" s="184"/>
      <c r="W208" s="185"/>
      <c r="X208" s="188"/>
      <c r="Y208" s="188"/>
      <c r="Z208" s="188"/>
    </row>
    <row r="209" spans="1:26" ht="14">
      <c r="A209" s="87"/>
      <c r="B209" s="87"/>
      <c r="C209" s="186"/>
      <c r="D209" s="186"/>
      <c r="E209" s="180"/>
      <c r="F209" s="182"/>
      <c r="G209" s="182"/>
      <c r="H209" s="182"/>
      <c r="I209" s="183"/>
      <c r="J209" s="183"/>
      <c r="K209" s="183"/>
      <c r="L209" s="182"/>
      <c r="M209" s="182"/>
      <c r="N209" s="182"/>
      <c r="O209" s="183"/>
      <c r="P209" s="183"/>
      <c r="Q209" s="183"/>
      <c r="R209" s="185"/>
      <c r="S209" s="184"/>
      <c r="T209" s="187"/>
      <c r="U209" s="184"/>
      <c r="V209" s="184"/>
      <c r="W209" s="185"/>
      <c r="X209" s="188"/>
      <c r="Y209" s="188"/>
      <c r="Z209" s="188"/>
    </row>
    <row r="210" spans="1:26" ht="14">
      <c r="A210" s="87"/>
      <c r="B210" s="87"/>
      <c r="C210" s="186"/>
      <c r="D210" s="186"/>
      <c r="E210" s="180"/>
      <c r="F210" s="182"/>
      <c r="G210" s="182"/>
      <c r="H210" s="182"/>
      <c r="I210" s="183"/>
      <c r="J210" s="183"/>
      <c r="K210" s="183"/>
      <c r="L210" s="182"/>
      <c r="M210" s="182"/>
      <c r="N210" s="182"/>
      <c r="O210" s="183"/>
      <c r="P210" s="183"/>
      <c r="Q210" s="183"/>
      <c r="R210" s="185"/>
      <c r="S210" s="184"/>
      <c r="T210" s="187"/>
      <c r="U210" s="184"/>
      <c r="V210" s="184"/>
      <c r="W210" s="185"/>
      <c r="X210" s="188"/>
      <c r="Y210" s="188"/>
      <c r="Z210" s="188"/>
    </row>
    <row r="211" spans="1:26" ht="14">
      <c r="A211" s="87"/>
      <c r="B211" s="87"/>
      <c r="C211" s="186"/>
      <c r="D211" s="186"/>
      <c r="E211" s="180"/>
      <c r="F211" s="182"/>
      <c r="G211" s="182"/>
      <c r="H211" s="182"/>
      <c r="I211" s="183"/>
      <c r="J211" s="183"/>
      <c r="K211" s="183"/>
      <c r="L211" s="182"/>
      <c r="M211" s="182"/>
      <c r="N211" s="182"/>
      <c r="O211" s="183"/>
      <c r="P211" s="183"/>
      <c r="Q211" s="183"/>
      <c r="R211" s="185"/>
      <c r="S211" s="184"/>
      <c r="T211" s="187"/>
      <c r="U211" s="184"/>
      <c r="V211" s="184"/>
      <c r="W211" s="185"/>
      <c r="X211" s="188"/>
      <c r="Y211" s="188"/>
      <c r="Z211" s="188"/>
    </row>
    <row r="212" spans="1:26" ht="14">
      <c r="A212" s="87"/>
      <c r="B212" s="87"/>
      <c r="C212" s="186"/>
      <c r="D212" s="186"/>
      <c r="E212" s="180"/>
      <c r="F212" s="182"/>
      <c r="G212" s="182"/>
      <c r="H212" s="182"/>
      <c r="I212" s="183"/>
      <c r="J212" s="183"/>
      <c r="K212" s="183"/>
      <c r="L212" s="182"/>
      <c r="M212" s="182"/>
      <c r="N212" s="182"/>
      <c r="O212" s="183"/>
      <c r="P212" s="183"/>
      <c r="Q212" s="183"/>
      <c r="R212" s="185"/>
      <c r="S212" s="184"/>
      <c r="T212" s="187"/>
      <c r="U212" s="184"/>
      <c r="V212" s="184"/>
      <c r="W212" s="185"/>
      <c r="X212" s="188"/>
      <c r="Y212" s="188"/>
      <c r="Z212" s="188"/>
    </row>
    <row r="213" spans="1:26" ht="14">
      <c r="A213" s="87"/>
      <c r="B213" s="87"/>
      <c r="C213" s="186"/>
      <c r="D213" s="186"/>
      <c r="E213" s="180"/>
      <c r="F213" s="182"/>
      <c r="G213" s="182"/>
      <c r="H213" s="182"/>
      <c r="I213" s="183"/>
      <c r="J213" s="183"/>
      <c r="K213" s="183"/>
      <c r="L213" s="182"/>
      <c r="M213" s="182"/>
      <c r="N213" s="182"/>
      <c r="O213" s="183"/>
      <c r="P213" s="183"/>
      <c r="Q213" s="183"/>
      <c r="R213" s="185"/>
      <c r="S213" s="184"/>
      <c r="T213" s="187"/>
      <c r="U213" s="184"/>
      <c r="V213" s="184"/>
      <c r="W213" s="185"/>
      <c r="X213" s="188"/>
      <c r="Y213" s="188"/>
      <c r="Z213" s="188"/>
    </row>
    <row r="214" spans="1:26" ht="14">
      <c r="A214" s="87"/>
      <c r="B214" s="87"/>
      <c r="C214" s="186"/>
      <c r="D214" s="186"/>
      <c r="E214" s="180"/>
      <c r="F214" s="182"/>
      <c r="G214" s="182"/>
      <c r="H214" s="182"/>
      <c r="I214" s="183"/>
      <c r="J214" s="183"/>
      <c r="K214" s="183"/>
      <c r="L214" s="182"/>
      <c r="M214" s="182"/>
      <c r="N214" s="182"/>
      <c r="O214" s="183"/>
      <c r="P214" s="183"/>
      <c r="Q214" s="183"/>
      <c r="R214" s="185"/>
      <c r="S214" s="184"/>
      <c r="T214" s="187"/>
      <c r="U214" s="184"/>
      <c r="V214" s="184"/>
      <c r="W214" s="185"/>
      <c r="X214" s="188"/>
      <c r="Y214" s="188"/>
      <c r="Z214" s="188"/>
    </row>
    <row r="215" spans="1:26" ht="14">
      <c r="A215" s="87"/>
      <c r="B215" s="87"/>
      <c r="C215" s="186"/>
      <c r="D215" s="186"/>
      <c r="E215" s="180"/>
      <c r="F215" s="182"/>
      <c r="G215" s="182"/>
      <c r="H215" s="182"/>
      <c r="I215" s="183"/>
      <c r="J215" s="183"/>
      <c r="K215" s="183"/>
      <c r="L215" s="182"/>
      <c r="M215" s="182"/>
      <c r="N215" s="182"/>
      <c r="O215" s="183"/>
      <c r="P215" s="183"/>
      <c r="Q215" s="183"/>
      <c r="R215" s="185"/>
      <c r="S215" s="184"/>
      <c r="T215" s="187"/>
      <c r="U215" s="184"/>
      <c r="V215" s="184"/>
      <c r="W215" s="185"/>
      <c r="X215" s="188"/>
      <c r="Y215" s="188"/>
      <c r="Z215" s="188"/>
    </row>
    <row r="216" spans="1:26" ht="14">
      <c r="A216" s="87"/>
      <c r="B216" s="87"/>
      <c r="C216" s="186"/>
      <c r="D216" s="186"/>
      <c r="E216" s="180"/>
      <c r="F216" s="182"/>
      <c r="G216" s="182"/>
      <c r="H216" s="182"/>
      <c r="I216" s="183"/>
      <c r="J216" s="183"/>
      <c r="K216" s="183"/>
      <c r="L216" s="182"/>
      <c r="M216" s="182"/>
      <c r="N216" s="182"/>
      <c r="O216" s="183"/>
      <c r="P216" s="183"/>
      <c r="Q216" s="183"/>
      <c r="R216" s="185"/>
      <c r="S216" s="184"/>
      <c r="T216" s="187"/>
      <c r="U216" s="184"/>
      <c r="V216" s="184"/>
      <c r="W216" s="185"/>
      <c r="X216" s="188"/>
      <c r="Y216" s="188"/>
      <c r="Z216" s="188"/>
    </row>
    <row r="217" spans="1:26" ht="14">
      <c r="A217" s="87"/>
      <c r="B217" s="87"/>
      <c r="C217" s="186"/>
      <c r="D217" s="186"/>
      <c r="E217" s="180"/>
      <c r="F217" s="182"/>
      <c r="G217" s="182"/>
      <c r="H217" s="182"/>
      <c r="I217" s="183"/>
      <c r="J217" s="183"/>
      <c r="K217" s="183"/>
      <c r="L217" s="182"/>
      <c r="M217" s="182"/>
      <c r="N217" s="182"/>
      <c r="O217" s="183"/>
      <c r="P217" s="183"/>
      <c r="Q217" s="183"/>
      <c r="R217" s="185"/>
      <c r="S217" s="184"/>
      <c r="T217" s="187"/>
      <c r="U217" s="184"/>
      <c r="V217" s="184"/>
      <c r="W217" s="185"/>
      <c r="X217" s="188"/>
      <c r="Y217" s="188"/>
      <c r="Z217" s="188"/>
    </row>
    <row r="218" spans="1:26" ht="14">
      <c r="A218" s="87"/>
      <c r="B218" s="87"/>
      <c r="C218" s="186"/>
      <c r="D218" s="186"/>
      <c r="E218" s="180"/>
      <c r="F218" s="182"/>
      <c r="G218" s="182"/>
      <c r="H218" s="182"/>
      <c r="I218" s="183"/>
      <c r="J218" s="183"/>
      <c r="K218" s="183"/>
      <c r="L218" s="182"/>
      <c r="M218" s="182"/>
      <c r="N218" s="182"/>
      <c r="O218" s="183"/>
      <c r="P218" s="183"/>
      <c r="Q218" s="183"/>
      <c r="R218" s="185"/>
      <c r="S218" s="184"/>
      <c r="T218" s="187"/>
      <c r="U218" s="184"/>
      <c r="V218" s="184"/>
      <c r="W218" s="185"/>
      <c r="X218" s="188"/>
      <c r="Y218" s="188"/>
      <c r="Z218" s="188"/>
    </row>
    <row r="219" spans="1:26" ht="14">
      <c r="A219" s="87"/>
      <c r="B219" s="87"/>
      <c r="C219" s="186"/>
      <c r="D219" s="186"/>
      <c r="E219" s="180"/>
      <c r="F219" s="182"/>
      <c r="G219" s="182"/>
      <c r="H219" s="182"/>
      <c r="I219" s="183"/>
      <c r="J219" s="183"/>
      <c r="K219" s="183"/>
      <c r="L219" s="182"/>
      <c r="M219" s="182"/>
      <c r="N219" s="182"/>
      <c r="O219" s="183"/>
      <c r="P219" s="183"/>
      <c r="Q219" s="183"/>
      <c r="R219" s="185"/>
      <c r="S219" s="184"/>
      <c r="T219" s="187"/>
      <c r="U219" s="184"/>
      <c r="V219" s="184"/>
      <c r="W219" s="185"/>
      <c r="X219" s="188"/>
      <c r="Y219" s="188"/>
      <c r="Z219" s="188"/>
    </row>
    <row r="220" spans="1:26" ht="14">
      <c r="A220" s="87"/>
      <c r="B220" s="87"/>
      <c r="C220" s="186"/>
      <c r="D220" s="186"/>
      <c r="E220" s="180"/>
      <c r="F220" s="182"/>
      <c r="G220" s="182"/>
      <c r="H220" s="182"/>
      <c r="I220" s="183"/>
      <c r="J220" s="183"/>
      <c r="K220" s="183"/>
      <c r="L220" s="182"/>
      <c r="M220" s="182"/>
      <c r="N220" s="182"/>
      <c r="O220" s="183"/>
      <c r="P220" s="183"/>
      <c r="Q220" s="183"/>
      <c r="R220" s="185"/>
      <c r="S220" s="184"/>
      <c r="T220" s="187"/>
      <c r="U220" s="184"/>
      <c r="V220" s="184"/>
      <c r="W220" s="185"/>
      <c r="X220" s="188"/>
      <c r="Y220" s="188"/>
      <c r="Z220" s="188"/>
    </row>
    <row r="221" spans="1:26" ht="14">
      <c r="A221" s="87"/>
      <c r="B221" s="87"/>
      <c r="C221" s="186"/>
      <c r="D221" s="186"/>
      <c r="E221" s="180"/>
      <c r="F221" s="182"/>
      <c r="G221" s="182"/>
      <c r="H221" s="182"/>
      <c r="I221" s="183"/>
      <c r="J221" s="183"/>
      <c r="K221" s="183"/>
      <c r="L221" s="182"/>
      <c r="M221" s="182"/>
      <c r="N221" s="182"/>
      <c r="O221" s="183"/>
      <c r="P221" s="183"/>
      <c r="Q221" s="183"/>
      <c r="R221" s="185"/>
      <c r="S221" s="184"/>
      <c r="T221" s="187"/>
      <c r="U221" s="184"/>
      <c r="V221" s="184"/>
      <c r="W221" s="185"/>
      <c r="X221" s="188"/>
      <c r="Y221" s="188"/>
      <c r="Z221" s="188"/>
    </row>
    <row r="222" spans="1:26" ht="14">
      <c r="A222" s="87"/>
      <c r="B222" s="87"/>
      <c r="C222" s="186"/>
      <c r="D222" s="186"/>
      <c r="E222" s="180"/>
      <c r="F222" s="182"/>
      <c r="G222" s="182"/>
      <c r="H222" s="182"/>
      <c r="I222" s="183"/>
      <c r="J222" s="183"/>
      <c r="K222" s="183"/>
      <c r="L222" s="182"/>
      <c r="M222" s="182"/>
      <c r="N222" s="182"/>
      <c r="O222" s="183"/>
      <c r="P222" s="183"/>
      <c r="Q222" s="183"/>
      <c r="R222" s="185"/>
      <c r="S222" s="184"/>
      <c r="T222" s="187"/>
      <c r="U222" s="184"/>
      <c r="V222" s="184"/>
      <c r="W222" s="185"/>
      <c r="X222" s="188"/>
      <c r="Y222" s="188"/>
      <c r="Z222" s="188"/>
    </row>
    <row r="223" spans="1:26" ht="14">
      <c r="A223" s="87"/>
      <c r="B223" s="87"/>
      <c r="C223" s="186"/>
      <c r="D223" s="186"/>
      <c r="E223" s="180"/>
      <c r="F223" s="182"/>
      <c r="G223" s="182"/>
      <c r="H223" s="182"/>
      <c r="I223" s="183"/>
      <c r="J223" s="183"/>
      <c r="K223" s="183"/>
      <c r="L223" s="182"/>
      <c r="M223" s="182"/>
      <c r="N223" s="182"/>
      <c r="O223" s="183"/>
      <c r="P223" s="183"/>
      <c r="Q223" s="183"/>
      <c r="R223" s="185"/>
      <c r="S223" s="184"/>
      <c r="T223" s="187"/>
      <c r="U223" s="184"/>
      <c r="V223" s="184"/>
      <c r="W223" s="185"/>
      <c r="X223" s="188"/>
      <c r="Y223" s="188"/>
      <c r="Z223" s="188"/>
    </row>
    <row r="224" spans="1:26" ht="14">
      <c r="A224" s="87"/>
      <c r="B224" s="87"/>
      <c r="C224" s="186"/>
      <c r="D224" s="186"/>
      <c r="E224" s="180"/>
      <c r="F224" s="182"/>
      <c r="G224" s="182"/>
      <c r="H224" s="182"/>
      <c r="I224" s="183"/>
      <c r="J224" s="183"/>
      <c r="K224" s="183"/>
      <c r="L224" s="182"/>
      <c r="M224" s="182"/>
      <c r="N224" s="182"/>
      <c r="O224" s="183"/>
      <c r="P224" s="183"/>
      <c r="Q224" s="183"/>
      <c r="R224" s="185"/>
      <c r="S224" s="184"/>
      <c r="T224" s="187"/>
      <c r="U224" s="184"/>
      <c r="V224" s="184"/>
      <c r="W224" s="185"/>
      <c r="X224" s="188"/>
      <c r="Y224" s="188"/>
      <c r="Z224" s="188"/>
    </row>
    <row r="225" spans="1:26" ht="14">
      <c r="A225" s="87"/>
      <c r="B225" s="87"/>
      <c r="C225" s="186"/>
      <c r="D225" s="186"/>
      <c r="E225" s="180"/>
      <c r="F225" s="182"/>
      <c r="G225" s="182"/>
      <c r="H225" s="182"/>
      <c r="I225" s="183"/>
      <c r="J225" s="183"/>
      <c r="K225" s="183"/>
      <c r="L225" s="182"/>
      <c r="M225" s="182"/>
      <c r="N225" s="182"/>
      <c r="O225" s="183"/>
      <c r="P225" s="183"/>
      <c r="Q225" s="183"/>
      <c r="R225" s="185"/>
      <c r="S225" s="184"/>
      <c r="T225" s="187"/>
      <c r="U225" s="184"/>
      <c r="V225" s="184"/>
      <c r="W225" s="185"/>
      <c r="X225" s="188"/>
      <c r="Y225" s="188"/>
      <c r="Z225" s="188"/>
    </row>
    <row r="226" spans="1:26" ht="14">
      <c r="A226" s="87"/>
      <c r="B226" s="87"/>
      <c r="C226" s="186"/>
      <c r="D226" s="186"/>
      <c r="E226" s="180"/>
      <c r="F226" s="182"/>
      <c r="G226" s="182"/>
      <c r="H226" s="182"/>
      <c r="I226" s="183"/>
      <c r="J226" s="183"/>
      <c r="K226" s="183"/>
      <c r="L226" s="182"/>
      <c r="M226" s="182"/>
      <c r="N226" s="182"/>
      <c r="O226" s="183"/>
      <c r="P226" s="183"/>
      <c r="Q226" s="183"/>
      <c r="R226" s="185"/>
      <c r="S226" s="184"/>
      <c r="T226" s="187"/>
      <c r="U226" s="184"/>
      <c r="V226" s="184"/>
      <c r="W226" s="185"/>
      <c r="X226" s="188"/>
      <c r="Y226" s="188"/>
      <c r="Z226" s="188"/>
    </row>
    <row r="227" spans="1:26" ht="14">
      <c r="A227" s="87"/>
      <c r="B227" s="87"/>
      <c r="C227" s="186"/>
      <c r="D227" s="186"/>
      <c r="E227" s="180"/>
      <c r="F227" s="182"/>
      <c r="G227" s="182"/>
      <c r="H227" s="182"/>
      <c r="I227" s="183"/>
      <c r="J227" s="183"/>
      <c r="K227" s="183"/>
      <c r="L227" s="182"/>
      <c r="M227" s="182"/>
      <c r="N227" s="182"/>
      <c r="O227" s="183"/>
      <c r="P227" s="183"/>
      <c r="Q227" s="183"/>
      <c r="R227" s="185"/>
      <c r="S227" s="184"/>
      <c r="T227" s="187"/>
      <c r="U227" s="184"/>
      <c r="V227" s="184"/>
      <c r="W227" s="185"/>
      <c r="X227" s="188"/>
      <c r="Y227" s="188"/>
      <c r="Z227" s="188"/>
    </row>
    <row r="228" spans="1:26" ht="14">
      <c r="A228" s="87"/>
      <c r="B228" s="87"/>
      <c r="C228" s="186"/>
      <c r="D228" s="186"/>
      <c r="E228" s="180"/>
      <c r="F228" s="182"/>
      <c r="G228" s="182"/>
      <c r="H228" s="182"/>
      <c r="I228" s="183"/>
      <c r="J228" s="183"/>
      <c r="K228" s="183"/>
      <c r="L228" s="182"/>
      <c r="M228" s="182"/>
      <c r="N228" s="182"/>
      <c r="O228" s="183"/>
      <c r="P228" s="183"/>
      <c r="Q228" s="183"/>
      <c r="R228" s="185"/>
      <c r="S228" s="184"/>
      <c r="T228" s="187"/>
      <c r="U228" s="184"/>
      <c r="V228" s="184"/>
      <c r="W228" s="185"/>
      <c r="X228" s="188"/>
      <c r="Y228" s="188"/>
      <c r="Z228" s="188"/>
    </row>
    <row r="229" spans="1:26" ht="14">
      <c r="A229" s="87"/>
      <c r="B229" s="87"/>
      <c r="C229" s="186"/>
      <c r="D229" s="186"/>
      <c r="E229" s="180"/>
      <c r="F229" s="182"/>
      <c r="G229" s="182"/>
      <c r="H229" s="182"/>
      <c r="I229" s="183"/>
      <c r="J229" s="183"/>
      <c r="K229" s="183"/>
      <c r="L229" s="182"/>
      <c r="M229" s="182"/>
      <c r="N229" s="182"/>
      <c r="O229" s="183"/>
      <c r="P229" s="183"/>
      <c r="Q229" s="183"/>
      <c r="R229" s="185"/>
      <c r="S229" s="184"/>
      <c r="T229" s="187"/>
      <c r="U229" s="184"/>
      <c r="V229" s="184"/>
      <c r="W229" s="185"/>
      <c r="X229" s="188"/>
      <c r="Y229" s="188"/>
      <c r="Z229" s="188"/>
    </row>
    <row r="230" spans="1:26" ht="14">
      <c r="A230" s="87"/>
      <c r="B230" s="87"/>
      <c r="C230" s="186"/>
      <c r="D230" s="186"/>
      <c r="E230" s="180"/>
      <c r="F230" s="182"/>
      <c r="G230" s="182"/>
      <c r="H230" s="182"/>
      <c r="I230" s="183"/>
      <c r="J230" s="183"/>
      <c r="K230" s="183"/>
      <c r="L230" s="182"/>
      <c r="M230" s="182"/>
      <c r="N230" s="182"/>
      <c r="O230" s="183"/>
      <c r="P230" s="183"/>
      <c r="Q230" s="183"/>
      <c r="R230" s="185"/>
      <c r="S230" s="184"/>
      <c r="T230" s="187"/>
      <c r="U230" s="184"/>
      <c r="V230" s="184"/>
      <c r="W230" s="185"/>
      <c r="X230" s="188"/>
      <c r="Y230" s="188"/>
      <c r="Z230" s="188"/>
    </row>
    <row r="231" spans="1:26" ht="14">
      <c r="A231" s="87"/>
      <c r="B231" s="87"/>
      <c r="C231" s="186"/>
      <c r="D231" s="186"/>
      <c r="E231" s="180"/>
      <c r="F231" s="182"/>
      <c r="G231" s="182"/>
      <c r="H231" s="182"/>
      <c r="I231" s="183"/>
      <c r="J231" s="183"/>
      <c r="K231" s="183"/>
      <c r="L231" s="182"/>
      <c r="M231" s="182"/>
      <c r="N231" s="182"/>
      <c r="O231" s="183"/>
      <c r="P231" s="183"/>
      <c r="Q231" s="183"/>
      <c r="R231" s="185"/>
      <c r="S231" s="184"/>
      <c r="T231" s="187"/>
      <c r="U231" s="184"/>
      <c r="V231" s="184"/>
      <c r="W231" s="185"/>
      <c r="X231" s="188"/>
      <c r="Y231" s="188"/>
      <c r="Z231" s="188"/>
    </row>
    <row r="232" spans="1:26" ht="14">
      <c r="A232" s="87"/>
      <c r="B232" s="87"/>
      <c r="C232" s="186"/>
      <c r="D232" s="186"/>
      <c r="E232" s="180"/>
      <c r="F232" s="182"/>
      <c r="G232" s="182"/>
      <c r="H232" s="182"/>
      <c r="I232" s="183"/>
      <c r="J232" s="183"/>
      <c r="K232" s="183"/>
      <c r="L232" s="182"/>
      <c r="M232" s="182"/>
      <c r="N232" s="182"/>
      <c r="O232" s="183"/>
      <c r="P232" s="183"/>
      <c r="Q232" s="183"/>
      <c r="R232" s="185"/>
      <c r="S232" s="184"/>
      <c r="T232" s="187"/>
      <c r="U232" s="184"/>
      <c r="V232" s="184"/>
      <c r="W232" s="185"/>
      <c r="X232" s="188"/>
      <c r="Y232" s="188"/>
      <c r="Z232" s="188"/>
    </row>
    <row r="233" spans="1:26" ht="14">
      <c r="A233" s="87"/>
      <c r="B233" s="87"/>
      <c r="C233" s="186"/>
      <c r="D233" s="186"/>
      <c r="E233" s="180"/>
      <c r="F233" s="182"/>
      <c r="G233" s="182"/>
      <c r="H233" s="182"/>
      <c r="I233" s="183"/>
      <c r="J233" s="183"/>
      <c r="K233" s="183"/>
      <c r="L233" s="182"/>
      <c r="M233" s="182"/>
      <c r="N233" s="182"/>
      <c r="O233" s="183"/>
      <c r="P233" s="183"/>
      <c r="Q233" s="183"/>
      <c r="R233" s="185"/>
      <c r="S233" s="184"/>
      <c r="T233" s="187"/>
      <c r="U233" s="184"/>
      <c r="V233" s="184"/>
      <c r="W233" s="185"/>
      <c r="X233" s="188"/>
      <c r="Y233" s="188"/>
      <c r="Z233" s="188"/>
    </row>
    <row r="234" spans="1:26" ht="14">
      <c r="A234" s="87"/>
      <c r="B234" s="87"/>
      <c r="C234" s="186"/>
      <c r="D234" s="186"/>
      <c r="E234" s="180"/>
      <c r="F234" s="182"/>
      <c r="G234" s="182"/>
      <c r="H234" s="182"/>
      <c r="I234" s="183"/>
      <c r="J234" s="183"/>
      <c r="K234" s="183"/>
      <c r="L234" s="182"/>
      <c r="M234" s="182"/>
      <c r="N234" s="182"/>
      <c r="O234" s="183"/>
      <c r="P234" s="183"/>
      <c r="Q234" s="183"/>
      <c r="R234" s="185"/>
      <c r="S234" s="184"/>
      <c r="T234" s="187"/>
      <c r="U234" s="184"/>
      <c r="V234" s="184"/>
      <c r="W234" s="185"/>
      <c r="X234" s="188"/>
      <c r="Y234" s="188"/>
      <c r="Z234" s="188"/>
    </row>
    <row r="235" spans="1:26" ht="14">
      <c r="A235" s="87"/>
      <c r="B235" s="87"/>
      <c r="C235" s="186"/>
      <c r="D235" s="186"/>
      <c r="E235" s="180"/>
      <c r="F235" s="182"/>
      <c r="G235" s="182"/>
      <c r="H235" s="182"/>
      <c r="I235" s="183"/>
      <c r="J235" s="183"/>
      <c r="K235" s="183"/>
      <c r="L235" s="182"/>
      <c r="M235" s="182"/>
      <c r="N235" s="182"/>
      <c r="O235" s="183"/>
      <c r="P235" s="183"/>
      <c r="Q235" s="183"/>
      <c r="R235" s="185"/>
      <c r="S235" s="184"/>
      <c r="T235" s="187"/>
      <c r="U235" s="184"/>
      <c r="V235" s="184"/>
      <c r="W235" s="185"/>
      <c r="X235" s="188"/>
      <c r="Y235" s="188"/>
      <c r="Z235" s="188"/>
    </row>
    <row r="236" spans="1:26" ht="14">
      <c r="A236" s="87"/>
      <c r="B236" s="87"/>
      <c r="C236" s="186"/>
      <c r="D236" s="186"/>
      <c r="E236" s="180"/>
      <c r="F236" s="182"/>
      <c r="G236" s="182"/>
      <c r="H236" s="182"/>
      <c r="I236" s="183"/>
      <c r="J236" s="183"/>
      <c r="K236" s="183"/>
      <c r="L236" s="182"/>
      <c r="M236" s="182"/>
      <c r="N236" s="182"/>
      <c r="O236" s="183"/>
      <c r="P236" s="183"/>
      <c r="Q236" s="183"/>
      <c r="R236" s="185"/>
      <c r="S236" s="184"/>
      <c r="T236" s="187"/>
      <c r="U236" s="184"/>
      <c r="V236" s="184"/>
      <c r="W236" s="185"/>
      <c r="X236" s="188"/>
      <c r="Y236" s="188"/>
      <c r="Z236" s="188"/>
    </row>
    <row r="237" spans="1:26" ht="14">
      <c r="A237" s="87"/>
      <c r="B237" s="87"/>
      <c r="C237" s="186"/>
      <c r="D237" s="186"/>
      <c r="E237" s="180"/>
      <c r="F237" s="182"/>
      <c r="G237" s="182"/>
      <c r="H237" s="182"/>
      <c r="I237" s="183"/>
      <c r="J237" s="183"/>
      <c r="K237" s="183"/>
      <c r="L237" s="182"/>
      <c r="M237" s="182"/>
      <c r="N237" s="182"/>
      <c r="O237" s="183"/>
      <c r="P237" s="183"/>
      <c r="Q237" s="183"/>
      <c r="R237" s="185"/>
      <c r="S237" s="184"/>
      <c r="T237" s="187"/>
      <c r="U237" s="184"/>
      <c r="V237" s="184"/>
      <c r="W237" s="185"/>
      <c r="X237" s="188"/>
      <c r="Y237" s="188"/>
      <c r="Z237" s="188"/>
    </row>
    <row r="238" spans="1:26" ht="14">
      <c r="A238" s="87"/>
      <c r="B238" s="87"/>
      <c r="C238" s="186"/>
      <c r="D238" s="186"/>
      <c r="E238" s="180"/>
      <c r="F238" s="182"/>
      <c r="G238" s="182"/>
      <c r="H238" s="182"/>
      <c r="I238" s="183"/>
      <c r="J238" s="183"/>
      <c r="K238" s="183"/>
      <c r="L238" s="182"/>
      <c r="M238" s="182"/>
      <c r="N238" s="182"/>
      <c r="O238" s="183"/>
      <c r="P238" s="183"/>
      <c r="Q238" s="183"/>
      <c r="R238" s="185"/>
      <c r="S238" s="184"/>
      <c r="T238" s="187"/>
      <c r="U238" s="184"/>
      <c r="V238" s="184"/>
      <c r="W238" s="185"/>
      <c r="X238" s="188"/>
      <c r="Y238" s="188"/>
      <c r="Z238" s="188"/>
    </row>
    <row r="239" spans="1:26" ht="14">
      <c r="A239" s="87"/>
      <c r="B239" s="87"/>
      <c r="C239" s="186"/>
      <c r="D239" s="186"/>
      <c r="E239" s="180"/>
      <c r="F239" s="182"/>
      <c r="G239" s="182"/>
      <c r="H239" s="182"/>
      <c r="I239" s="183"/>
      <c r="J239" s="183"/>
      <c r="K239" s="183"/>
      <c r="L239" s="182"/>
      <c r="M239" s="182"/>
      <c r="N239" s="182"/>
      <c r="O239" s="183"/>
      <c r="P239" s="183"/>
      <c r="Q239" s="183"/>
      <c r="R239" s="185"/>
      <c r="S239" s="184"/>
      <c r="T239" s="187"/>
      <c r="U239" s="184"/>
      <c r="V239" s="184"/>
      <c r="W239" s="185"/>
      <c r="X239" s="188"/>
      <c r="Y239" s="188"/>
      <c r="Z239" s="188"/>
    </row>
    <row r="240" spans="1:26" ht="14">
      <c r="A240" s="87"/>
      <c r="B240" s="87"/>
      <c r="C240" s="186"/>
      <c r="D240" s="186"/>
      <c r="E240" s="180"/>
      <c r="F240" s="182"/>
      <c r="G240" s="182"/>
      <c r="H240" s="182"/>
      <c r="I240" s="183"/>
      <c r="J240" s="183"/>
      <c r="K240" s="183"/>
      <c r="L240" s="182"/>
      <c r="M240" s="182"/>
      <c r="N240" s="182"/>
      <c r="O240" s="183"/>
      <c r="P240" s="183"/>
      <c r="Q240" s="183"/>
      <c r="R240" s="185"/>
      <c r="S240" s="184"/>
      <c r="T240" s="187"/>
      <c r="U240" s="184"/>
      <c r="V240" s="184"/>
      <c r="W240" s="185"/>
      <c r="X240" s="188"/>
      <c r="Y240" s="188"/>
      <c r="Z240" s="188"/>
    </row>
    <row r="241" spans="1:26" ht="14">
      <c r="A241" s="87"/>
      <c r="B241" s="87"/>
      <c r="C241" s="186"/>
      <c r="D241" s="186"/>
      <c r="E241" s="180"/>
      <c r="F241" s="182"/>
      <c r="G241" s="182"/>
      <c r="H241" s="182"/>
      <c r="I241" s="183"/>
      <c r="J241" s="183"/>
      <c r="K241" s="183"/>
      <c r="L241" s="182"/>
      <c r="M241" s="182"/>
      <c r="N241" s="182"/>
      <c r="O241" s="183"/>
      <c r="P241" s="183"/>
      <c r="Q241" s="183"/>
      <c r="R241" s="185"/>
      <c r="S241" s="184"/>
      <c r="T241" s="187"/>
      <c r="U241" s="184"/>
      <c r="V241" s="184"/>
      <c r="W241" s="185"/>
      <c r="X241" s="188"/>
      <c r="Y241" s="188"/>
      <c r="Z241" s="188"/>
    </row>
    <row r="242" spans="1:26" ht="14">
      <c r="A242" s="87"/>
      <c r="B242" s="87"/>
      <c r="C242" s="186"/>
      <c r="D242" s="186"/>
      <c r="E242" s="180"/>
      <c r="F242" s="182"/>
      <c r="G242" s="182"/>
      <c r="H242" s="182"/>
      <c r="I242" s="183"/>
      <c r="J242" s="183"/>
      <c r="K242" s="183"/>
      <c r="L242" s="182"/>
      <c r="M242" s="182"/>
      <c r="N242" s="182"/>
      <c r="O242" s="183"/>
      <c r="P242" s="183"/>
      <c r="Q242" s="183"/>
      <c r="R242" s="185"/>
      <c r="S242" s="184"/>
      <c r="T242" s="187"/>
      <c r="U242" s="184"/>
      <c r="V242" s="184"/>
      <c r="W242" s="185"/>
      <c r="X242" s="188"/>
      <c r="Y242" s="188"/>
      <c r="Z242" s="188"/>
    </row>
    <row r="243" spans="1:26" ht="14">
      <c r="A243" s="87"/>
      <c r="B243" s="87"/>
      <c r="C243" s="186"/>
      <c r="D243" s="186"/>
      <c r="E243" s="180"/>
      <c r="F243" s="182"/>
      <c r="G243" s="182"/>
      <c r="H243" s="182"/>
      <c r="I243" s="183"/>
      <c r="J243" s="183"/>
      <c r="K243" s="183"/>
      <c r="L243" s="182"/>
      <c r="M243" s="182"/>
      <c r="N243" s="182"/>
      <c r="O243" s="183"/>
      <c r="P243" s="183"/>
      <c r="Q243" s="183"/>
      <c r="R243" s="185"/>
      <c r="S243" s="184"/>
      <c r="T243" s="187"/>
      <c r="U243" s="184"/>
      <c r="V243" s="184"/>
      <c r="W243" s="185"/>
      <c r="X243" s="188"/>
      <c r="Y243" s="188"/>
      <c r="Z243" s="188"/>
    </row>
    <row r="244" spans="1:26" ht="14">
      <c r="A244" s="87"/>
      <c r="B244" s="87"/>
      <c r="C244" s="186"/>
      <c r="D244" s="186"/>
      <c r="E244" s="180"/>
      <c r="F244" s="182"/>
      <c r="G244" s="182"/>
      <c r="H244" s="182"/>
      <c r="I244" s="183"/>
      <c r="J244" s="183"/>
      <c r="K244" s="183"/>
      <c r="L244" s="182"/>
      <c r="M244" s="182"/>
      <c r="N244" s="182"/>
      <c r="O244" s="183"/>
      <c r="P244" s="183"/>
      <c r="Q244" s="183"/>
      <c r="R244" s="185"/>
      <c r="S244" s="184"/>
      <c r="T244" s="187"/>
      <c r="U244" s="184"/>
      <c r="V244" s="184"/>
      <c r="W244" s="185"/>
      <c r="X244" s="188"/>
      <c r="Y244" s="188"/>
      <c r="Z244" s="188"/>
    </row>
    <row r="245" spans="1:26" ht="14">
      <c r="A245" s="87"/>
      <c r="B245" s="87"/>
      <c r="C245" s="186"/>
      <c r="D245" s="186"/>
      <c r="E245" s="180"/>
      <c r="F245" s="182"/>
      <c r="G245" s="182"/>
      <c r="H245" s="182"/>
      <c r="I245" s="183"/>
      <c r="J245" s="183"/>
      <c r="K245" s="183"/>
      <c r="L245" s="182"/>
      <c r="M245" s="182"/>
      <c r="N245" s="182"/>
      <c r="O245" s="183"/>
      <c r="P245" s="183"/>
      <c r="Q245" s="183"/>
      <c r="R245" s="185"/>
      <c r="S245" s="184"/>
      <c r="T245" s="187"/>
      <c r="U245" s="184"/>
      <c r="V245" s="184"/>
      <c r="W245" s="185"/>
      <c r="X245" s="188"/>
      <c r="Y245" s="188"/>
      <c r="Z245" s="188"/>
    </row>
    <row r="246" spans="1:26" ht="14">
      <c r="A246" s="87"/>
      <c r="B246" s="87"/>
      <c r="C246" s="186"/>
      <c r="D246" s="186"/>
      <c r="E246" s="180"/>
      <c r="F246" s="182"/>
      <c r="G246" s="182"/>
      <c r="H246" s="182"/>
      <c r="I246" s="183"/>
      <c r="J246" s="183"/>
      <c r="K246" s="183"/>
      <c r="L246" s="182"/>
      <c r="M246" s="182"/>
      <c r="N246" s="182"/>
      <c r="O246" s="183"/>
      <c r="P246" s="183"/>
      <c r="Q246" s="183"/>
      <c r="R246" s="185"/>
      <c r="S246" s="184"/>
      <c r="T246" s="187"/>
      <c r="U246" s="184"/>
      <c r="V246" s="184"/>
      <c r="W246" s="185"/>
      <c r="X246" s="188"/>
      <c r="Y246" s="188"/>
      <c r="Z246" s="188"/>
    </row>
    <row r="247" spans="1:26" ht="14">
      <c r="A247" s="87"/>
      <c r="B247" s="87"/>
      <c r="C247" s="186"/>
      <c r="D247" s="186"/>
      <c r="E247" s="180"/>
      <c r="F247" s="182"/>
      <c r="G247" s="182"/>
      <c r="H247" s="182"/>
      <c r="I247" s="183"/>
      <c r="J247" s="183"/>
      <c r="K247" s="183"/>
      <c r="L247" s="182"/>
      <c r="M247" s="182"/>
      <c r="N247" s="182"/>
      <c r="O247" s="183"/>
      <c r="P247" s="183"/>
      <c r="Q247" s="183"/>
      <c r="R247" s="185"/>
      <c r="S247" s="184"/>
      <c r="T247" s="187"/>
      <c r="U247" s="184"/>
      <c r="V247" s="184"/>
      <c r="W247" s="185"/>
      <c r="X247" s="188"/>
      <c r="Y247" s="188"/>
      <c r="Z247" s="188"/>
    </row>
    <row r="248" spans="1:26" ht="14">
      <c r="A248" s="87"/>
      <c r="B248" s="87"/>
      <c r="C248" s="186"/>
      <c r="D248" s="186"/>
      <c r="E248" s="180"/>
      <c r="F248" s="182"/>
      <c r="G248" s="182"/>
      <c r="H248" s="182"/>
      <c r="I248" s="183"/>
      <c r="J248" s="183"/>
      <c r="K248" s="183"/>
      <c r="L248" s="182"/>
      <c r="M248" s="182"/>
      <c r="N248" s="182"/>
      <c r="O248" s="183"/>
      <c r="P248" s="183"/>
      <c r="Q248" s="183"/>
      <c r="R248" s="185"/>
      <c r="S248" s="184"/>
      <c r="T248" s="187"/>
      <c r="U248" s="184"/>
      <c r="V248" s="184"/>
      <c r="W248" s="185"/>
      <c r="X248" s="188"/>
      <c r="Y248" s="188"/>
      <c r="Z248" s="188"/>
    </row>
    <row r="249" spans="1:26" ht="14">
      <c r="A249" s="87"/>
      <c r="B249" s="87"/>
      <c r="C249" s="186"/>
      <c r="D249" s="186"/>
      <c r="E249" s="180"/>
      <c r="F249" s="182"/>
      <c r="G249" s="182"/>
      <c r="H249" s="182"/>
      <c r="I249" s="183"/>
      <c r="J249" s="183"/>
      <c r="K249" s="183"/>
      <c r="L249" s="182"/>
      <c r="M249" s="182"/>
      <c r="N249" s="182"/>
      <c r="O249" s="183"/>
      <c r="P249" s="183"/>
      <c r="Q249" s="183"/>
      <c r="R249" s="185"/>
      <c r="S249" s="184"/>
      <c r="T249" s="187"/>
      <c r="U249" s="184"/>
      <c r="V249" s="184"/>
      <c r="W249" s="185"/>
      <c r="X249" s="188"/>
      <c r="Y249" s="188"/>
      <c r="Z249" s="188"/>
    </row>
    <row r="250" spans="1:26" ht="14">
      <c r="A250" s="87"/>
      <c r="B250" s="87"/>
      <c r="C250" s="186"/>
      <c r="D250" s="186"/>
      <c r="E250" s="180"/>
      <c r="F250" s="182"/>
      <c r="G250" s="182"/>
      <c r="H250" s="182"/>
      <c r="I250" s="183"/>
      <c r="J250" s="183"/>
      <c r="K250" s="183"/>
      <c r="L250" s="182"/>
      <c r="M250" s="182"/>
      <c r="N250" s="182"/>
      <c r="O250" s="183"/>
      <c r="P250" s="183"/>
      <c r="Q250" s="183"/>
      <c r="R250" s="185"/>
      <c r="S250" s="184"/>
      <c r="T250" s="187"/>
      <c r="U250" s="184"/>
      <c r="V250" s="184"/>
      <c r="W250" s="185"/>
      <c r="X250" s="188"/>
      <c r="Y250" s="188"/>
      <c r="Z250" s="188"/>
    </row>
    <row r="251" spans="1:26" ht="14">
      <c r="A251" s="87"/>
      <c r="B251" s="87"/>
      <c r="C251" s="186"/>
      <c r="D251" s="186"/>
      <c r="E251" s="180"/>
      <c r="F251" s="182"/>
      <c r="G251" s="182"/>
      <c r="H251" s="182"/>
      <c r="I251" s="183"/>
      <c r="J251" s="183"/>
      <c r="K251" s="183"/>
      <c r="L251" s="182"/>
      <c r="M251" s="182"/>
      <c r="N251" s="182"/>
      <c r="O251" s="183"/>
      <c r="P251" s="183"/>
      <c r="Q251" s="183"/>
      <c r="R251" s="185"/>
      <c r="S251" s="184"/>
      <c r="T251" s="187"/>
      <c r="U251" s="184"/>
      <c r="V251" s="184"/>
      <c r="W251" s="185"/>
      <c r="X251" s="188"/>
      <c r="Y251" s="188"/>
      <c r="Z251" s="188"/>
    </row>
    <row r="252" spans="1:26" ht="14">
      <c r="A252" s="87"/>
      <c r="B252" s="87"/>
      <c r="C252" s="186"/>
      <c r="D252" s="186"/>
      <c r="E252" s="180"/>
      <c r="F252" s="182"/>
      <c r="G252" s="182"/>
      <c r="H252" s="182"/>
      <c r="I252" s="183"/>
      <c r="J252" s="183"/>
      <c r="K252" s="183"/>
      <c r="L252" s="182"/>
      <c r="M252" s="182"/>
      <c r="N252" s="182"/>
      <c r="O252" s="183"/>
      <c r="P252" s="183"/>
      <c r="Q252" s="183"/>
      <c r="R252" s="185"/>
      <c r="S252" s="184"/>
      <c r="T252" s="187"/>
      <c r="U252" s="184"/>
      <c r="V252" s="184"/>
      <c r="W252" s="185"/>
      <c r="X252" s="188"/>
      <c r="Y252" s="188"/>
      <c r="Z252" s="188"/>
    </row>
    <row r="253" spans="1:26" ht="14">
      <c r="A253" s="87"/>
      <c r="B253" s="87"/>
      <c r="C253" s="186"/>
      <c r="D253" s="186"/>
      <c r="E253" s="180"/>
      <c r="F253" s="182"/>
      <c r="G253" s="182"/>
      <c r="H253" s="182"/>
      <c r="I253" s="183"/>
      <c r="J253" s="183"/>
      <c r="K253" s="183"/>
      <c r="L253" s="182"/>
      <c r="M253" s="182"/>
      <c r="N253" s="182"/>
      <c r="O253" s="183"/>
      <c r="P253" s="183"/>
      <c r="Q253" s="183"/>
      <c r="R253" s="185"/>
      <c r="S253" s="184"/>
      <c r="T253" s="187"/>
      <c r="U253" s="184"/>
      <c r="V253" s="184"/>
      <c r="W253" s="185"/>
      <c r="X253" s="188"/>
      <c r="Y253" s="188"/>
      <c r="Z253" s="188"/>
    </row>
    <row r="254" spans="1:26" ht="14">
      <c r="A254" s="87"/>
      <c r="B254" s="87"/>
      <c r="C254" s="186"/>
      <c r="D254" s="186"/>
      <c r="E254" s="180"/>
      <c r="F254" s="182"/>
      <c r="G254" s="182"/>
      <c r="H254" s="182"/>
      <c r="I254" s="183"/>
      <c r="J254" s="183"/>
      <c r="K254" s="183"/>
      <c r="L254" s="182"/>
      <c r="M254" s="182"/>
      <c r="N254" s="182"/>
      <c r="O254" s="183"/>
      <c r="P254" s="183"/>
      <c r="Q254" s="183"/>
      <c r="R254" s="185"/>
      <c r="S254" s="184"/>
      <c r="T254" s="187"/>
      <c r="U254" s="184"/>
      <c r="V254" s="184"/>
      <c r="W254" s="185"/>
      <c r="X254" s="188"/>
      <c r="Y254" s="188"/>
      <c r="Z254" s="188"/>
    </row>
    <row r="255" spans="1:26" ht="14">
      <c r="A255" s="87"/>
      <c r="B255" s="87"/>
      <c r="C255" s="186"/>
      <c r="D255" s="186"/>
      <c r="E255" s="180"/>
      <c r="F255" s="182"/>
      <c r="G255" s="182"/>
      <c r="H255" s="182"/>
      <c r="I255" s="183"/>
      <c r="J255" s="183"/>
      <c r="K255" s="183"/>
      <c r="L255" s="182"/>
      <c r="M255" s="182"/>
      <c r="N255" s="182"/>
      <c r="O255" s="183"/>
      <c r="P255" s="183"/>
      <c r="Q255" s="183"/>
      <c r="R255" s="185"/>
      <c r="S255" s="184"/>
      <c r="T255" s="187"/>
      <c r="U255" s="184"/>
      <c r="V255" s="184"/>
      <c r="W255" s="185"/>
      <c r="X255" s="188"/>
      <c r="Y255" s="188"/>
      <c r="Z255" s="188"/>
    </row>
    <row r="256" spans="1:26" ht="14">
      <c r="A256" s="87"/>
      <c r="B256" s="87"/>
      <c r="C256" s="186"/>
      <c r="D256" s="186"/>
      <c r="E256" s="180"/>
      <c r="F256" s="182"/>
      <c r="G256" s="182"/>
      <c r="H256" s="182"/>
      <c r="I256" s="183"/>
      <c r="J256" s="183"/>
      <c r="K256" s="183"/>
      <c r="L256" s="182"/>
      <c r="M256" s="182"/>
      <c r="N256" s="182"/>
      <c r="O256" s="183"/>
      <c r="P256" s="183"/>
      <c r="Q256" s="183"/>
      <c r="R256" s="185"/>
      <c r="S256" s="184"/>
      <c r="T256" s="187"/>
      <c r="U256" s="184"/>
      <c r="V256" s="184"/>
      <c r="W256" s="185"/>
      <c r="X256" s="188"/>
      <c r="Y256" s="188"/>
      <c r="Z256" s="188"/>
    </row>
    <row r="257" spans="1:26" ht="14">
      <c r="A257" s="87"/>
      <c r="B257" s="87"/>
      <c r="C257" s="186"/>
      <c r="D257" s="186"/>
      <c r="E257" s="180"/>
      <c r="F257" s="182"/>
      <c r="G257" s="182"/>
      <c r="H257" s="182"/>
      <c r="I257" s="183"/>
      <c r="J257" s="183"/>
      <c r="K257" s="183"/>
      <c r="L257" s="182"/>
      <c r="M257" s="182"/>
      <c r="N257" s="182"/>
      <c r="O257" s="183"/>
      <c r="P257" s="183"/>
      <c r="Q257" s="183"/>
      <c r="R257" s="185"/>
      <c r="S257" s="184"/>
      <c r="T257" s="187"/>
      <c r="U257" s="184"/>
      <c r="V257" s="184"/>
      <c r="W257" s="185"/>
      <c r="X257" s="188"/>
      <c r="Y257" s="188"/>
      <c r="Z257" s="188"/>
    </row>
    <row r="258" spans="1:26" ht="14">
      <c r="A258" s="87"/>
      <c r="B258" s="87"/>
      <c r="C258" s="186"/>
      <c r="D258" s="186"/>
      <c r="E258" s="180"/>
      <c r="F258" s="182"/>
      <c r="G258" s="182"/>
      <c r="H258" s="182"/>
      <c r="I258" s="183"/>
      <c r="J258" s="183"/>
      <c r="K258" s="183"/>
      <c r="L258" s="182"/>
      <c r="M258" s="182"/>
      <c r="N258" s="182"/>
      <c r="O258" s="183"/>
      <c r="P258" s="183"/>
      <c r="Q258" s="183"/>
      <c r="R258" s="185"/>
      <c r="S258" s="184"/>
      <c r="T258" s="187"/>
      <c r="U258" s="184"/>
      <c r="V258" s="184"/>
      <c r="W258" s="185"/>
      <c r="X258" s="188"/>
      <c r="Y258" s="188"/>
      <c r="Z258" s="188"/>
    </row>
    <row r="259" spans="1:26" ht="14">
      <c r="A259" s="87"/>
      <c r="B259" s="87"/>
      <c r="C259" s="186"/>
      <c r="D259" s="186"/>
      <c r="E259" s="180"/>
      <c r="F259" s="182"/>
      <c r="G259" s="182"/>
      <c r="H259" s="182"/>
      <c r="I259" s="183"/>
      <c r="J259" s="183"/>
      <c r="K259" s="183"/>
      <c r="L259" s="182"/>
      <c r="M259" s="182"/>
      <c r="N259" s="182"/>
      <c r="O259" s="183"/>
      <c r="P259" s="183"/>
      <c r="Q259" s="183"/>
      <c r="R259" s="185"/>
      <c r="S259" s="184"/>
      <c r="T259" s="187"/>
      <c r="U259" s="184"/>
      <c r="V259" s="184"/>
      <c r="W259" s="185"/>
      <c r="X259" s="188"/>
      <c r="Y259" s="188"/>
      <c r="Z259" s="188"/>
    </row>
    <row r="260" spans="1:26" ht="14">
      <c r="A260" s="87"/>
      <c r="B260" s="87"/>
      <c r="C260" s="186"/>
      <c r="D260" s="186"/>
      <c r="E260" s="180"/>
      <c r="F260" s="182"/>
      <c r="G260" s="182"/>
      <c r="H260" s="182"/>
      <c r="I260" s="183"/>
      <c r="J260" s="183"/>
      <c r="K260" s="183"/>
      <c r="L260" s="182"/>
      <c r="M260" s="182"/>
      <c r="N260" s="182"/>
      <c r="O260" s="183"/>
      <c r="P260" s="183"/>
      <c r="Q260" s="183"/>
      <c r="R260" s="185"/>
      <c r="S260" s="184"/>
      <c r="T260" s="187"/>
      <c r="U260" s="184"/>
      <c r="V260" s="184"/>
      <c r="W260" s="185"/>
      <c r="X260" s="188"/>
      <c r="Y260" s="188"/>
      <c r="Z260" s="188"/>
    </row>
    <row r="261" spans="1:26" ht="14">
      <c r="A261" s="87"/>
      <c r="B261" s="87"/>
      <c r="C261" s="186"/>
      <c r="D261" s="186"/>
      <c r="E261" s="180"/>
      <c r="F261" s="182"/>
      <c r="G261" s="182"/>
      <c r="H261" s="182"/>
      <c r="I261" s="183"/>
      <c r="J261" s="183"/>
      <c r="K261" s="183"/>
      <c r="L261" s="182"/>
      <c r="M261" s="182"/>
      <c r="N261" s="182"/>
      <c r="O261" s="183"/>
      <c r="P261" s="183"/>
      <c r="Q261" s="183"/>
      <c r="R261" s="185"/>
      <c r="S261" s="184"/>
      <c r="T261" s="187"/>
      <c r="U261" s="184"/>
      <c r="V261" s="184"/>
      <c r="W261" s="185"/>
      <c r="X261" s="188"/>
      <c r="Y261" s="188"/>
      <c r="Z261" s="188"/>
    </row>
    <row r="262" spans="1:26" ht="14">
      <c r="A262" s="87"/>
      <c r="B262" s="87"/>
      <c r="C262" s="186"/>
      <c r="D262" s="186"/>
      <c r="E262" s="180"/>
      <c r="F262" s="182"/>
      <c r="G262" s="182"/>
      <c r="H262" s="182"/>
      <c r="I262" s="183"/>
      <c r="J262" s="183"/>
      <c r="K262" s="183"/>
      <c r="L262" s="182"/>
      <c r="M262" s="182"/>
      <c r="N262" s="182"/>
      <c r="O262" s="183"/>
      <c r="P262" s="183"/>
      <c r="Q262" s="183"/>
      <c r="R262" s="185"/>
      <c r="S262" s="184"/>
      <c r="T262" s="187"/>
      <c r="U262" s="184"/>
      <c r="V262" s="184"/>
      <c r="W262" s="185"/>
      <c r="X262" s="188"/>
      <c r="Y262" s="188"/>
      <c r="Z262" s="188"/>
    </row>
    <row r="263" spans="1:26" ht="14">
      <c r="A263" s="87"/>
      <c r="B263" s="87"/>
      <c r="C263" s="186"/>
      <c r="D263" s="186"/>
      <c r="E263" s="180"/>
      <c r="F263" s="182"/>
      <c r="G263" s="182"/>
      <c r="H263" s="182"/>
      <c r="I263" s="183"/>
      <c r="J263" s="183"/>
      <c r="K263" s="183"/>
      <c r="L263" s="182"/>
      <c r="M263" s="182"/>
      <c r="N263" s="182"/>
      <c r="O263" s="183"/>
      <c r="P263" s="183"/>
      <c r="Q263" s="183"/>
      <c r="R263" s="185"/>
      <c r="S263" s="184"/>
      <c r="T263" s="187"/>
      <c r="U263" s="184"/>
      <c r="V263" s="184"/>
      <c r="W263" s="185"/>
      <c r="X263" s="188"/>
      <c r="Y263" s="188"/>
      <c r="Z263" s="188"/>
    </row>
    <row r="264" spans="1:26" ht="14">
      <c r="A264" s="87"/>
      <c r="B264" s="87"/>
      <c r="C264" s="186"/>
      <c r="D264" s="186"/>
      <c r="E264" s="180"/>
      <c r="F264" s="182"/>
      <c r="G264" s="182"/>
      <c r="H264" s="182"/>
      <c r="I264" s="183"/>
      <c r="J264" s="183"/>
      <c r="K264" s="183"/>
      <c r="L264" s="182"/>
      <c r="M264" s="182"/>
      <c r="N264" s="182"/>
      <c r="O264" s="183"/>
      <c r="P264" s="183"/>
      <c r="Q264" s="183"/>
      <c r="R264" s="185"/>
      <c r="S264" s="184"/>
      <c r="T264" s="187"/>
      <c r="U264" s="184"/>
      <c r="V264" s="184"/>
      <c r="W264" s="185"/>
      <c r="X264" s="188"/>
      <c r="Y264" s="188"/>
      <c r="Z264" s="188"/>
    </row>
    <row r="265" spans="1:26" ht="14">
      <c r="A265" s="87"/>
      <c r="B265" s="87"/>
      <c r="C265" s="186"/>
      <c r="D265" s="186"/>
      <c r="E265" s="180"/>
      <c r="F265" s="182"/>
      <c r="G265" s="182"/>
      <c r="H265" s="182"/>
      <c r="I265" s="183"/>
      <c r="J265" s="183"/>
      <c r="K265" s="183"/>
      <c r="L265" s="182"/>
      <c r="M265" s="182"/>
      <c r="N265" s="182"/>
      <c r="O265" s="183"/>
      <c r="P265" s="183"/>
      <c r="Q265" s="183"/>
      <c r="R265" s="185"/>
      <c r="S265" s="184"/>
      <c r="T265" s="187"/>
      <c r="U265" s="184"/>
      <c r="V265" s="184"/>
      <c r="W265" s="185"/>
      <c r="X265" s="188"/>
      <c r="Y265" s="188"/>
      <c r="Z265" s="188"/>
    </row>
    <row r="266" spans="1:26" ht="14">
      <c r="A266" s="87"/>
      <c r="B266" s="87"/>
      <c r="C266" s="186"/>
      <c r="D266" s="186"/>
      <c r="E266" s="180"/>
      <c r="F266" s="182"/>
      <c r="G266" s="182"/>
      <c r="H266" s="182"/>
      <c r="I266" s="183"/>
      <c r="J266" s="183"/>
      <c r="K266" s="183"/>
      <c r="L266" s="182"/>
      <c r="M266" s="182"/>
      <c r="N266" s="182"/>
      <c r="O266" s="183"/>
      <c r="P266" s="183"/>
      <c r="Q266" s="183"/>
      <c r="R266" s="185"/>
      <c r="S266" s="184"/>
      <c r="T266" s="187"/>
      <c r="U266" s="184"/>
      <c r="V266" s="184"/>
      <c r="W266" s="185"/>
      <c r="X266" s="188"/>
      <c r="Y266" s="188"/>
      <c r="Z266" s="188"/>
    </row>
    <row r="267" spans="1:26" ht="14">
      <c r="A267" s="87"/>
      <c r="B267" s="87"/>
      <c r="C267" s="186"/>
      <c r="D267" s="186"/>
      <c r="E267" s="180"/>
      <c r="F267" s="182"/>
      <c r="G267" s="182"/>
      <c r="H267" s="182"/>
      <c r="I267" s="183"/>
      <c r="J267" s="183"/>
      <c r="K267" s="183"/>
      <c r="L267" s="182"/>
      <c r="M267" s="182"/>
      <c r="N267" s="182"/>
      <c r="O267" s="183"/>
      <c r="P267" s="183"/>
      <c r="Q267" s="183"/>
      <c r="R267" s="185"/>
      <c r="S267" s="184"/>
      <c r="T267" s="187"/>
      <c r="U267" s="184"/>
      <c r="V267" s="184"/>
      <c r="W267" s="185"/>
      <c r="X267" s="188"/>
      <c r="Y267" s="188"/>
      <c r="Z267" s="188"/>
    </row>
    <row r="268" spans="1:26" ht="14">
      <c r="A268" s="87"/>
      <c r="B268" s="87"/>
      <c r="C268" s="186"/>
      <c r="D268" s="186"/>
      <c r="E268" s="180"/>
      <c r="F268" s="182"/>
      <c r="G268" s="182"/>
      <c r="H268" s="182"/>
      <c r="I268" s="183"/>
      <c r="J268" s="183"/>
      <c r="K268" s="183"/>
      <c r="L268" s="182"/>
      <c r="M268" s="182"/>
      <c r="N268" s="182"/>
      <c r="O268" s="183"/>
      <c r="P268" s="183"/>
      <c r="Q268" s="183"/>
      <c r="R268" s="185"/>
      <c r="S268" s="184"/>
      <c r="T268" s="187"/>
      <c r="U268" s="184"/>
      <c r="V268" s="184"/>
      <c r="W268" s="185"/>
      <c r="X268" s="188"/>
      <c r="Y268" s="188"/>
      <c r="Z268" s="188"/>
    </row>
    <row r="269" spans="1:26" ht="14">
      <c r="A269" s="87"/>
      <c r="B269" s="87"/>
      <c r="C269" s="186"/>
      <c r="D269" s="186"/>
      <c r="E269" s="180"/>
      <c r="F269" s="182"/>
      <c r="G269" s="182"/>
      <c r="H269" s="182"/>
      <c r="I269" s="183"/>
      <c r="J269" s="183"/>
      <c r="K269" s="183"/>
      <c r="L269" s="182"/>
      <c r="M269" s="182"/>
      <c r="N269" s="182"/>
      <c r="O269" s="183"/>
      <c r="P269" s="183"/>
      <c r="Q269" s="183"/>
      <c r="R269" s="185"/>
      <c r="S269" s="184"/>
      <c r="T269" s="187"/>
      <c r="U269" s="184"/>
      <c r="V269" s="184"/>
      <c r="W269" s="185"/>
      <c r="X269" s="188"/>
      <c r="Y269" s="188"/>
      <c r="Z269" s="188"/>
    </row>
    <row r="270" spans="1:26" ht="14">
      <c r="A270" s="87"/>
      <c r="B270" s="87"/>
      <c r="C270" s="186"/>
      <c r="D270" s="186"/>
      <c r="E270" s="180"/>
      <c r="F270" s="182"/>
      <c r="G270" s="182"/>
      <c r="H270" s="182"/>
      <c r="I270" s="183"/>
      <c r="J270" s="183"/>
      <c r="K270" s="183"/>
      <c r="L270" s="182"/>
      <c r="M270" s="182"/>
      <c r="N270" s="182"/>
      <c r="O270" s="183"/>
      <c r="P270" s="183"/>
      <c r="Q270" s="183"/>
      <c r="R270" s="185"/>
      <c r="S270" s="184"/>
      <c r="T270" s="187"/>
      <c r="U270" s="184"/>
      <c r="V270" s="184"/>
      <c r="W270" s="185"/>
      <c r="X270" s="188"/>
      <c r="Y270" s="188"/>
      <c r="Z270" s="188"/>
    </row>
    <row r="271" spans="1:26" ht="14">
      <c r="A271" s="87"/>
      <c r="B271" s="87"/>
      <c r="C271" s="186"/>
      <c r="D271" s="186"/>
      <c r="E271" s="180"/>
      <c r="F271" s="182"/>
      <c r="G271" s="182"/>
      <c r="H271" s="182"/>
      <c r="I271" s="183"/>
      <c r="J271" s="183"/>
      <c r="K271" s="183"/>
      <c r="L271" s="182"/>
      <c r="M271" s="182"/>
      <c r="N271" s="182"/>
      <c r="O271" s="183"/>
      <c r="P271" s="183"/>
      <c r="Q271" s="183"/>
      <c r="R271" s="185"/>
      <c r="S271" s="184"/>
      <c r="T271" s="187"/>
      <c r="U271" s="184"/>
      <c r="V271" s="184"/>
      <c r="W271" s="185"/>
      <c r="X271" s="188"/>
      <c r="Y271" s="188"/>
      <c r="Z271" s="188"/>
    </row>
    <row r="272" spans="1:26" ht="14">
      <c r="A272" s="87"/>
      <c r="B272" s="87"/>
      <c r="C272" s="186"/>
      <c r="D272" s="186"/>
      <c r="E272" s="180"/>
      <c r="F272" s="182"/>
      <c r="G272" s="182"/>
      <c r="H272" s="182"/>
      <c r="I272" s="183"/>
      <c r="J272" s="183"/>
      <c r="K272" s="183"/>
      <c r="L272" s="182"/>
      <c r="M272" s="182"/>
      <c r="N272" s="182"/>
      <c r="O272" s="183"/>
      <c r="P272" s="183"/>
      <c r="Q272" s="183"/>
      <c r="R272" s="185"/>
      <c r="S272" s="184"/>
      <c r="T272" s="187"/>
      <c r="U272" s="184"/>
      <c r="V272" s="184"/>
      <c r="W272" s="185"/>
      <c r="X272" s="188"/>
      <c r="Y272" s="188"/>
      <c r="Z272" s="188"/>
    </row>
    <row r="273" spans="1:26" ht="14">
      <c r="A273" s="87"/>
      <c r="B273" s="87"/>
      <c r="C273" s="186"/>
      <c r="D273" s="186"/>
      <c r="E273" s="180"/>
      <c r="F273" s="182"/>
      <c r="G273" s="182"/>
      <c r="H273" s="182"/>
      <c r="I273" s="183"/>
      <c r="J273" s="183"/>
      <c r="K273" s="183"/>
      <c r="L273" s="182"/>
      <c r="M273" s="182"/>
      <c r="N273" s="182"/>
      <c r="O273" s="183"/>
      <c r="P273" s="183"/>
      <c r="Q273" s="183"/>
      <c r="R273" s="185"/>
      <c r="S273" s="184"/>
      <c r="T273" s="187"/>
      <c r="U273" s="184"/>
      <c r="V273" s="184"/>
      <c r="W273" s="185"/>
      <c r="X273" s="188"/>
      <c r="Y273" s="188"/>
      <c r="Z273" s="188"/>
    </row>
    <row r="274" spans="1:26" ht="14">
      <c r="A274" s="87"/>
      <c r="B274" s="87"/>
      <c r="C274" s="186"/>
      <c r="D274" s="186"/>
      <c r="E274" s="180"/>
      <c r="F274" s="182"/>
      <c r="G274" s="182"/>
      <c r="H274" s="182"/>
      <c r="I274" s="183"/>
      <c r="J274" s="183"/>
      <c r="K274" s="183"/>
      <c r="L274" s="182"/>
      <c r="M274" s="182"/>
      <c r="N274" s="182"/>
      <c r="O274" s="183"/>
      <c r="P274" s="183"/>
      <c r="Q274" s="183"/>
      <c r="R274" s="185"/>
      <c r="S274" s="184"/>
      <c r="T274" s="187"/>
      <c r="U274" s="184"/>
      <c r="V274" s="184"/>
      <c r="W274" s="185"/>
      <c r="X274" s="188"/>
      <c r="Y274" s="188"/>
      <c r="Z274" s="188"/>
    </row>
    <row r="275" spans="1:26" ht="14">
      <c r="A275" s="87"/>
      <c r="B275" s="87"/>
      <c r="C275" s="186"/>
      <c r="D275" s="186"/>
      <c r="E275" s="180"/>
      <c r="F275" s="182"/>
      <c r="G275" s="182"/>
      <c r="H275" s="182"/>
      <c r="I275" s="183"/>
      <c r="J275" s="183"/>
      <c r="K275" s="183"/>
      <c r="L275" s="182"/>
      <c r="M275" s="182"/>
      <c r="N275" s="182"/>
      <c r="O275" s="183"/>
      <c r="P275" s="183"/>
      <c r="Q275" s="183"/>
      <c r="R275" s="185"/>
      <c r="S275" s="184"/>
      <c r="T275" s="187"/>
      <c r="U275" s="184"/>
      <c r="V275" s="184"/>
      <c r="W275" s="185"/>
      <c r="X275" s="188"/>
      <c r="Y275" s="188"/>
      <c r="Z275" s="188"/>
    </row>
    <row r="276" spans="1:26" ht="14">
      <c r="A276" s="87"/>
      <c r="B276" s="87"/>
      <c r="C276" s="186"/>
      <c r="D276" s="186"/>
      <c r="E276" s="180"/>
      <c r="F276" s="182"/>
      <c r="G276" s="182"/>
      <c r="H276" s="182"/>
      <c r="I276" s="183"/>
      <c r="J276" s="183"/>
      <c r="K276" s="183"/>
      <c r="L276" s="182"/>
      <c r="M276" s="182"/>
      <c r="N276" s="182"/>
      <c r="O276" s="183"/>
      <c r="P276" s="183"/>
      <c r="Q276" s="183"/>
      <c r="R276" s="185"/>
      <c r="S276" s="184"/>
      <c r="T276" s="187"/>
      <c r="U276" s="184"/>
      <c r="V276" s="184"/>
      <c r="W276" s="185"/>
      <c r="X276" s="188"/>
      <c r="Y276" s="188"/>
      <c r="Z276" s="188"/>
    </row>
    <row r="277" spans="1:26" ht="14">
      <c r="A277" s="87"/>
      <c r="B277" s="87"/>
      <c r="C277" s="186"/>
      <c r="D277" s="186"/>
      <c r="E277" s="180"/>
      <c r="F277" s="182"/>
      <c r="G277" s="182"/>
      <c r="H277" s="182"/>
      <c r="I277" s="183"/>
      <c r="J277" s="183"/>
      <c r="K277" s="183"/>
      <c r="L277" s="182"/>
      <c r="M277" s="182"/>
      <c r="N277" s="182"/>
      <c r="O277" s="183"/>
      <c r="P277" s="183"/>
      <c r="Q277" s="183"/>
      <c r="R277" s="185"/>
      <c r="S277" s="184"/>
      <c r="T277" s="187"/>
      <c r="U277" s="184"/>
      <c r="V277" s="184"/>
      <c r="W277" s="185"/>
      <c r="X277" s="188"/>
      <c r="Y277" s="188"/>
      <c r="Z277" s="188"/>
    </row>
    <row r="278" spans="1:26" ht="14">
      <c r="A278" s="87"/>
      <c r="B278" s="87"/>
      <c r="C278" s="186"/>
      <c r="D278" s="186"/>
      <c r="E278" s="180"/>
      <c r="F278" s="182"/>
      <c r="G278" s="182"/>
      <c r="H278" s="182"/>
      <c r="I278" s="183"/>
      <c r="J278" s="183"/>
      <c r="K278" s="183"/>
      <c r="L278" s="182"/>
      <c r="M278" s="182"/>
      <c r="N278" s="182"/>
      <c r="O278" s="183"/>
      <c r="P278" s="183"/>
      <c r="Q278" s="183"/>
      <c r="R278" s="185"/>
      <c r="S278" s="184"/>
      <c r="T278" s="187"/>
      <c r="U278" s="184"/>
      <c r="V278" s="184"/>
      <c r="W278" s="185"/>
      <c r="X278" s="188"/>
      <c r="Y278" s="188"/>
      <c r="Z278" s="188"/>
    </row>
    <row r="279" spans="1:26" ht="14">
      <c r="A279" s="87"/>
      <c r="B279" s="87"/>
      <c r="C279" s="186"/>
      <c r="D279" s="186"/>
      <c r="E279" s="180"/>
      <c r="F279" s="182"/>
      <c r="G279" s="182"/>
      <c r="H279" s="182"/>
      <c r="I279" s="183"/>
      <c r="J279" s="183"/>
      <c r="K279" s="183"/>
      <c r="L279" s="182"/>
      <c r="M279" s="182"/>
      <c r="N279" s="182"/>
      <c r="O279" s="183"/>
      <c r="P279" s="183"/>
      <c r="Q279" s="183"/>
      <c r="R279" s="185"/>
      <c r="S279" s="184"/>
      <c r="T279" s="187"/>
      <c r="U279" s="184"/>
      <c r="V279" s="184"/>
      <c r="W279" s="185"/>
      <c r="X279" s="188"/>
      <c r="Y279" s="188"/>
      <c r="Z279" s="188"/>
    </row>
    <row r="280" spans="1:26" ht="14">
      <c r="A280" s="87"/>
      <c r="B280" s="87"/>
      <c r="C280" s="186"/>
      <c r="D280" s="186"/>
      <c r="E280" s="180"/>
      <c r="F280" s="182"/>
      <c r="G280" s="182"/>
      <c r="H280" s="182"/>
      <c r="I280" s="183"/>
      <c r="J280" s="183"/>
      <c r="K280" s="183"/>
      <c r="L280" s="182"/>
      <c r="M280" s="182"/>
      <c r="N280" s="182"/>
      <c r="O280" s="183"/>
      <c r="P280" s="183"/>
      <c r="Q280" s="183"/>
      <c r="R280" s="185"/>
      <c r="S280" s="184"/>
      <c r="T280" s="187"/>
      <c r="U280" s="184"/>
      <c r="V280" s="184"/>
      <c r="W280" s="185"/>
      <c r="X280" s="188"/>
      <c r="Y280" s="188"/>
      <c r="Z280" s="188"/>
    </row>
    <row r="281" spans="1:26" ht="14">
      <c r="A281" s="87"/>
      <c r="B281" s="87"/>
      <c r="C281" s="186"/>
      <c r="D281" s="186"/>
      <c r="E281" s="180"/>
      <c r="F281" s="182"/>
      <c r="G281" s="182"/>
      <c r="H281" s="182"/>
      <c r="I281" s="183"/>
      <c r="J281" s="183"/>
      <c r="K281" s="183"/>
      <c r="L281" s="182"/>
      <c r="M281" s="182"/>
      <c r="N281" s="182"/>
      <c r="O281" s="183"/>
      <c r="P281" s="183"/>
      <c r="Q281" s="183"/>
      <c r="R281" s="185"/>
      <c r="S281" s="184"/>
      <c r="T281" s="187"/>
      <c r="U281" s="184"/>
      <c r="V281" s="184"/>
      <c r="W281" s="185"/>
      <c r="X281" s="188"/>
      <c r="Y281" s="188"/>
      <c r="Z281" s="188"/>
    </row>
    <row r="282" spans="1:26" ht="14">
      <c r="A282" s="87"/>
      <c r="B282" s="87"/>
      <c r="C282" s="186"/>
      <c r="D282" s="186"/>
      <c r="E282" s="180"/>
      <c r="F282" s="182"/>
      <c r="G282" s="182"/>
      <c r="H282" s="182"/>
      <c r="I282" s="183"/>
      <c r="J282" s="183"/>
      <c r="K282" s="183"/>
      <c r="L282" s="182"/>
      <c r="M282" s="182"/>
      <c r="N282" s="182"/>
      <c r="O282" s="183"/>
      <c r="P282" s="183"/>
      <c r="Q282" s="183"/>
      <c r="R282" s="185"/>
      <c r="S282" s="184"/>
      <c r="T282" s="187"/>
      <c r="U282" s="184"/>
      <c r="V282" s="184"/>
      <c r="W282" s="185"/>
      <c r="X282" s="188"/>
      <c r="Y282" s="188"/>
      <c r="Z282" s="188"/>
    </row>
    <row r="283" spans="1:26" ht="14">
      <c r="A283" s="87"/>
      <c r="B283" s="87"/>
      <c r="C283" s="186"/>
      <c r="D283" s="186"/>
      <c r="E283" s="180"/>
      <c r="F283" s="182"/>
      <c r="G283" s="182"/>
      <c r="H283" s="182"/>
      <c r="I283" s="183"/>
      <c r="J283" s="183"/>
      <c r="K283" s="183"/>
      <c r="L283" s="182"/>
      <c r="M283" s="182"/>
      <c r="N283" s="182"/>
      <c r="O283" s="183"/>
      <c r="P283" s="183"/>
      <c r="Q283" s="183"/>
      <c r="R283" s="185"/>
      <c r="S283" s="184"/>
      <c r="T283" s="187"/>
      <c r="U283" s="184"/>
      <c r="V283" s="184"/>
      <c r="W283" s="185"/>
      <c r="X283" s="188"/>
      <c r="Y283" s="188"/>
      <c r="Z283" s="188"/>
    </row>
    <row r="284" spans="1:26" ht="14">
      <c r="A284" s="87"/>
      <c r="B284" s="87"/>
      <c r="C284" s="186"/>
      <c r="D284" s="186"/>
      <c r="E284" s="180"/>
      <c r="F284" s="182"/>
      <c r="G284" s="182"/>
      <c r="H284" s="182"/>
      <c r="I284" s="183"/>
      <c r="J284" s="183"/>
      <c r="K284" s="183"/>
      <c r="L284" s="182"/>
      <c r="M284" s="182"/>
      <c r="N284" s="182"/>
      <c r="O284" s="183"/>
      <c r="P284" s="183"/>
      <c r="Q284" s="183"/>
      <c r="R284" s="185"/>
      <c r="S284" s="184"/>
      <c r="T284" s="187"/>
      <c r="U284" s="184"/>
      <c r="V284" s="184"/>
      <c r="W284" s="185"/>
      <c r="X284" s="188"/>
      <c r="Y284" s="188"/>
      <c r="Z284" s="188"/>
    </row>
    <row r="285" spans="1:26" ht="14">
      <c r="A285" s="87"/>
      <c r="B285" s="87"/>
      <c r="C285" s="186"/>
      <c r="D285" s="186"/>
      <c r="E285" s="180"/>
      <c r="F285" s="182"/>
      <c r="G285" s="182"/>
      <c r="H285" s="182"/>
      <c r="I285" s="183"/>
      <c r="J285" s="183"/>
      <c r="K285" s="183"/>
      <c r="L285" s="182"/>
      <c r="M285" s="182"/>
      <c r="N285" s="182"/>
      <c r="O285" s="183"/>
      <c r="P285" s="183"/>
      <c r="Q285" s="183"/>
      <c r="R285" s="185"/>
      <c r="S285" s="184"/>
      <c r="T285" s="187"/>
      <c r="U285" s="184"/>
      <c r="V285" s="184"/>
      <c r="W285" s="185"/>
      <c r="X285" s="188"/>
      <c r="Y285" s="188"/>
      <c r="Z285" s="188"/>
    </row>
    <row r="286" spans="1:26" ht="14">
      <c r="A286" s="87"/>
      <c r="B286" s="87"/>
      <c r="C286" s="186"/>
      <c r="D286" s="186"/>
      <c r="E286" s="180"/>
      <c r="F286" s="182"/>
      <c r="G286" s="182"/>
      <c r="H286" s="182"/>
      <c r="I286" s="183"/>
      <c r="J286" s="183"/>
      <c r="K286" s="183"/>
      <c r="L286" s="182"/>
      <c r="M286" s="182"/>
      <c r="N286" s="182"/>
      <c r="O286" s="183"/>
      <c r="P286" s="183"/>
      <c r="Q286" s="183"/>
      <c r="R286" s="185"/>
      <c r="S286" s="184"/>
      <c r="T286" s="187"/>
      <c r="U286" s="184"/>
      <c r="V286" s="184"/>
      <c r="W286" s="185"/>
      <c r="X286" s="188"/>
      <c r="Y286" s="188"/>
      <c r="Z286" s="188"/>
    </row>
    <row r="287" spans="1:26" ht="14">
      <c r="A287" s="87"/>
      <c r="B287" s="87"/>
      <c r="C287" s="186"/>
      <c r="D287" s="186"/>
      <c r="E287" s="180"/>
      <c r="F287" s="182"/>
      <c r="G287" s="182"/>
      <c r="H287" s="182"/>
      <c r="I287" s="183"/>
      <c r="J287" s="183"/>
      <c r="K287" s="183"/>
      <c r="L287" s="182"/>
      <c r="M287" s="182"/>
      <c r="N287" s="182"/>
      <c r="O287" s="183"/>
      <c r="P287" s="183"/>
      <c r="Q287" s="183"/>
      <c r="R287" s="185"/>
      <c r="S287" s="184"/>
      <c r="T287" s="187"/>
      <c r="U287" s="184"/>
      <c r="V287" s="184"/>
      <c r="W287" s="185"/>
      <c r="X287" s="188"/>
      <c r="Y287" s="188"/>
      <c r="Z287" s="188"/>
    </row>
    <row r="288" spans="1:26" ht="14">
      <c r="A288" s="87"/>
      <c r="B288" s="87"/>
      <c r="C288" s="186"/>
      <c r="D288" s="186"/>
      <c r="E288" s="180"/>
      <c r="F288" s="182"/>
      <c r="G288" s="182"/>
      <c r="H288" s="182"/>
      <c r="I288" s="183"/>
      <c r="J288" s="183"/>
      <c r="K288" s="183"/>
      <c r="L288" s="182"/>
      <c r="M288" s="182"/>
      <c r="N288" s="182"/>
      <c r="O288" s="183"/>
      <c r="P288" s="183"/>
      <c r="Q288" s="183"/>
      <c r="R288" s="185"/>
      <c r="S288" s="184"/>
      <c r="T288" s="187"/>
      <c r="U288" s="184"/>
      <c r="V288" s="184"/>
      <c r="W288" s="185"/>
      <c r="X288" s="188"/>
      <c r="Y288" s="188"/>
      <c r="Z288" s="188"/>
    </row>
    <row r="289" spans="1:26" ht="14">
      <c r="A289" s="87"/>
      <c r="B289" s="87"/>
      <c r="C289" s="186"/>
      <c r="D289" s="186"/>
      <c r="E289" s="180"/>
      <c r="F289" s="182"/>
      <c r="G289" s="182"/>
      <c r="H289" s="182"/>
      <c r="I289" s="183"/>
      <c r="J289" s="183"/>
      <c r="K289" s="183"/>
      <c r="L289" s="182"/>
      <c r="M289" s="182"/>
      <c r="N289" s="182"/>
      <c r="O289" s="183"/>
      <c r="P289" s="183"/>
      <c r="Q289" s="183"/>
      <c r="R289" s="185"/>
      <c r="S289" s="184"/>
      <c r="T289" s="187"/>
      <c r="U289" s="184"/>
      <c r="V289" s="184"/>
      <c r="W289" s="185"/>
      <c r="X289" s="188"/>
      <c r="Y289" s="188"/>
      <c r="Z289" s="188"/>
    </row>
    <row r="290" spans="1:26" ht="14">
      <c r="A290" s="87"/>
      <c r="B290" s="87"/>
      <c r="C290" s="186"/>
      <c r="D290" s="186"/>
      <c r="E290" s="180"/>
      <c r="F290" s="182"/>
      <c r="G290" s="182"/>
      <c r="H290" s="182"/>
      <c r="I290" s="183"/>
      <c r="J290" s="183"/>
      <c r="K290" s="183"/>
      <c r="L290" s="182"/>
      <c r="M290" s="182"/>
      <c r="N290" s="182"/>
      <c r="O290" s="183"/>
      <c r="P290" s="183"/>
      <c r="Q290" s="183"/>
      <c r="R290" s="185"/>
      <c r="S290" s="184"/>
      <c r="T290" s="187"/>
      <c r="U290" s="184"/>
      <c r="V290" s="184"/>
      <c r="W290" s="185"/>
      <c r="X290" s="188"/>
      <c r="Y290" s="188"/>
      <c r="Z290" s="188"/>
    </row>
    <row r="291" spans="1:26" ht="14">
      <c r="A291" s="87"/>
      <c r="B291" s="87"/>
      <c r="C291" s="186"/>
      <c r="D291" s="186"/>
      <c r="E291" s="180"/>
      <c r="F291" s="182"/>
      <c r="G291" s="182"/>
      <c r="H291" s="182"/>
      <c r="I291" s="183"/>
      <c r="J291" s="183"/>
      <c r="K291" s="183"/>
      <c r="L291" s="182"/>
      <c r="M291" s="182"/>
      <c r="N291" s="182"/>
      <c r="O291" s="183"/>
      <c r="P291" s="183"/>
      <c r="Q291" s="183"/>
      <c r="R291" s="185"/>
      <c r="S291" s="184"/>
      <c r="T291" s="187"/>
      <c r="U291" s="184"/>
      <c r="V291" s="184"/>
      <c r="W291" s="185"/>
      <c r="X291" s="188"/>
      <c r="Y291" s="188"/>
      <c r="Z291" s="188"/>
    </row>
    <row r="292" spans="1:26" ht="14">
      <c r="A292" s="87"/>
      <c r="B292" s="87"/>
      <c r="C292" s="186"/>
      <c r="D292" s="186"/>
      <c r="E292" s="180"/>
      <c r="F292" s="182"/>
      <c r="G292" s="182"/>
      <c r="H292" s="182"/>
      <c r="I292" s="183"/>
      <c r="J292" s="183"/>
      <c r="K292" s="183"/>
      <c r="L292" s="182"/>
      <c r="M292" s="182"/>
      <c r="N292" s="182"/>
      <c r="O292" s="183"/>
      <c r="P292" s="183"/>
      <c r="Q292" s="183"/>
      <c r="R292" s="185"/>
      <c r="S292" s="184"/>
      <c r="T292" s="187"/>
      <c r="U292" s="184"/>
      <c r="V292" s="184"/>
      <c r="W292" s="185"/>
      <c r="X292" s="188"/>
      <c r="Y292" s="188"/>
      <c r="Z292" s="188"/>
    </row>
    <row r="293" spans="1:26" ht="14">
      <c r="A293" s="87"/>
      <c r="B293" s="87"/>
      <c r="C293" s="186"/>
      <c r="D293" s="186"/>
      <c r="E293" s="180"/>
      <c r="F293" s="182"/>
      <c r="G293" s="182"/>
      <c r="H293" s="182"/>
      <c r="I293" s="183"/>
      <c r="J293" s="183"/>
      <c r="K293" s="183"/>
      <c r="L293" s="182"/>
      <c r="M293" s="182"/>
      <c r="N293" s="182"/>
      <c r="O293" s="183"/>
      <c r="P293" s="183"/>
      <c r="Q293" s="183"/>
      <c r="R293" s="185"/>
      <c r="S293" s="184"/>
      <c r="T293" s="187"/>
      <c r="U293" s="184"/>
      <c r="V293" s="184"/>
      <c r="W293" s="185"/>
      <c r="X293" s="188"/>
      <c r="Y293" s="188"/>
      <c r="Z293" s="188"/>
    </row>
    <row r="294" spans="1:26" ht="14">
      <c r="A294" s="87"/>
      <c r="B294" s="87"/>
      <c r="C294" s="186"/>
      <c r="D294" s="186"/>
      <c r="E294" s="180"/>
      <c r="F294" s="182"/>
      <c r="G294" s="182"/>
      <c r="H294" s="182"/>
      <c r="I294" s="183"/>
      <c r="J294" s="183"/>
      <c r="K294" s="183"/>
      <c r="L294" s="182"/>
      <c r="M294" s="182"/>
      <c r="N294" s="182"/>
      <c r="O294" s="183"/>
      <c r="P294" s="183"/>
      <c r="Q294" s="183"/>
      <c r="R294" s="185"/>
      <c r="S294" s="184"/>
      <c r="T294" s="187"/>
      <c r="U294" s="184"/>
      <c r="V294" s="184"/>
      <c r="W294" s="185"/>
      <c r="X294" s="188"/>
      <c r="Y294" s="188"/>
      <c r="Z294" s="188"/>
    </row>
    <row r="295" spans="1:26" ht="14">
      <c r="A295" s="87"/>
      <c r="B295" s="87"/>
      <c r="C295" s="186"/>
      <c r="D295" s="186"/>
      <c r="E295" s="180"/>
      <c r="F295" s="182"/>
      <c r="G295" s="182"/>
      <c r="H295" s="182"/>
      <c r="I295" s="183"/>
      <c r="J295" s="183"/>
      <c r="K295" s="183"/>
      <c r="L295" s="182"/>
      <c r="M295" s="182"/>
      <c r="N295" s="182"/>
      <c r="O295" s="183"/>
      <c r="P295" s="183"/>
      <c r="Q295" s="183"/>
      <c r="R295" s="185"/>
      <c r="S295" s="184"/>
      <c r="T295" s="187"/>
      <c r="U295" s="184"/>
      <c r="V295" s="184"/>
      <c r="W295" s="185"/>
      <c r="X295" s="188"/>
      <c r="Y295" s="188"/>
      <c r="Z295" s="188"/>
    </row>
    <row r="296" spans="1:26" ht="14">
      <c r="A296" s="87"/>
      <c r="B296" s="87"/>
      <c r="C296" s="186"/>
      <c r="D296" s="186"/>
      <c r="E296" s="180"/>
      <c r="F296" s="182"/>
      <c r="G296" s="182"/>
      <c r="H296" s="182"/>
      <c r="I296" s="183"/>
      <c r="J296" s="183"/>
      <c r="K296" s="183"/>
      <c r="L296" s="182"/>
      <c r="M296" s="182"/>
      <c r="N296" s="182"/>
      <c r="O296" s="183"/>
      <c r="P296" s="183"/>
      <c r="Q296" s="183"/>
      <c r="R296" s="185"/>
      <c r="S296" s="184"/>
      <c r="T296" s="187"/>
      <c r="U296" s="184"/>
      <c r="V296" s="184"/>
      <c r="W296" s="185"/>
      <c r="X296" s="188"/>
      <c r="Y296" s="188"/>
      <c r="Z296" s="188"/>
    </row>
    <row r="297" spans="1:26" ht="14">
      <c r="A297" s="87"/>
      <c r="B297" s="87"/>
      <c r="C297" s="186"/>
      <c r="D297" s="186"/>
      <c r="E297" s="180"/>
      <c r="F297" s="182"/>
      <c r="G297" s="182"/>
      <c r="H297" s="182"/>
      <c r="I297" s="183"/>
      <c r="J297" s="183"/>
      <c r="K297" s="183"/>
      <c r="L297" s="182"/>
      <c r="M297" s="182"/>
      <c r="N297" s="182"/>
      <c r="O297" s="183"/>
      <c r="P297" s="183"/>
      <c r="Q297" s="183"/>
      <c r="R297" s="185"/>
      <c r="S297" s="184"/>
      <c r="T297" s="187"/>
      <c r="U297" s="184"/>
      <c r="V297" s="184"/>
      <c r="W297" s="185"/>
      <c r="X297" s="188"/>
      <c r="Y297" s="188"/>
      <c r="Z297" s="188"/>
    </row>
    <row r="298" spans="1:26" ht="14">
      <c r="A298" s="87"/>
      <c r="B298" s="87"/>
      <c r="C298" s="186"/>
      <c r="D298" s="186"/>
      <c r="E298" s="180"/>
      <c r="F298" s="182"/>
      <c r="G298" s="182"/>
      <c r="H298" s="182"/>
      <c r="I298" s="183"/>
      <c r="J298" s="183"/>
      <c r="K298" s="183"/>
      <c r="L298" s="182"/>
      <c r="M298" s="182"/>
      <c r="N298" s="182"/>
      <c r="O298" s="183"/>
      <c r="P298" s="183"/>
      <c r="Q298" s="183"/>
      <c r="R298" s="185"/>
      <c r="S298" s="184"/>
      <c r="T298" s="187"/>
      <c r="U298" s="184"/>
      <c r="V298" s="184"/>
      <c r="W298" s="185"/>
      <c r="X298" s="188"/>
      <c r="Y298" s="188"/>
      <c r="Z298" s="188"/>
    </row>
    <row r="299" spans="1:26" ht="14">
      <c r="A299" s="87"/>
      <c r="B299" s="87"/>
      <c r="C299" s="186"/>
      <c r="D299" s="186"/>
      <c r="E299" s="180"/>
      <c r="F299" s="182"/>
      <c r="G299" s="182"/>
      <c r="H299" s="182"/>
      <c r="I299" s="183"/>
      <c r="J299" s="183"/>
      <c r="K299" s="183"/>
      <c r="L299" s="182"/>
      <c r="M299" s="182"/>
      <c r="N299" s="182"/>
      <c r="O299" s="183"/>
      <c r="P299" s="183"/>
      <c r="Q299" s="183"/>
      <c r="R299" s="185"/>
      <c r="S299" s="184"/>
      <c r="T299" s="187"/>
      <c r="U299" s="184"/>
      <c r="V299" s="184"/>
      <c r="W299" s="185"/>
      <c r="X299" s="188"/>
      <c r="Y299" s="188"/>
      <c r="Z299" s="188"/>
    </row>
    <row r="300" spans="1:26" ht="14">
      <c r="A300" s="87"/>
      <c r="B300" s="87"/>
      <c r="C300" s="186"/>
      <c r="D300" s="186"/>
      <c r="E300" s="180"/>
      <c r="F300" s="182"/>
      <c r="G300" s="182"/>
      <c r="H300" s="182"/>
      <c r="I300" s="183"/>
      <c r="J300" s="183"/>
      <c r="K300" s="183"/>
      <c r="L300" s="182"/>
      <c r="M300" s="182"/>
      <c r="N300" s="182"/>
      <c r="O300" s="183"/>
      <c r="P300" s="183"/>
      <c r="Q300" s="183"/>
      <c r="R300" s="185"/>
      <c r="S300" s="184"/>
      <c r="T300" s="187"/>
      <c r="U300" s="184"/>
      <c r="V300" s="184"/>
      <c r="W300" s="185"/>
      <c r="X300" s="188"/>
      <c r="Y300" s="188"/>
      <c r="Z300" s="188"/>
    </row>
    <row r="301" spans="1:26" ht="14">
      <c r="A301" s="87"/>
      <c r="B301" s="87"/>
      <c r="C301" s="186"/>
      <c r="D301" s="186"/>
      <c r="E301" s="180"/>
      <c r="F301" s="182"/>
      <c r="G301" s="182"/>
      <c r="H301" s="182"/>
      <c r="I301" s="183"/>
      <c r="J301" s="183"/>
      <c r="K301" s="183"/>
      <c r="L301" s="182"/>
      <c r="M301" s="182"/>
      <c r="N301" s="182"/>
      <c r="O301" s="183"/>
      <c r="P301" s="183"/>
      <c r="Q301" s="183"/>
      <c r="R301" s="185"/>
      <c r="S301" s="184"/>
      <c r="T301" s="187"/>
      <c r="U301" s="184"/>
      <c r="V301" s="184"/>
      <c r="W301" s="185"/>
      <c r="X301" s="188"/>
      <c r="Y301" s="188"/>
      <c r="Z301" s="188"/>
    </row>
    <row r="302" spans="1:26" ht="14">
      <c r="A302" s="87"/>
      <c r="B302" s="87"/>
      <c r="C302" s="186"/>
      <c r="D302" s="186"/>
      <c r="E302" s="180"/>
      <c r="F302" s="182"/>
      <c r="G302" s="182"/>
      <c r="H302" s="182"/>
      <c r="I302" s="183"/>
      <c r="J302" s="183"/>
      <c r="K302" s="183"/>
      <c r="L302" s="182"/>
      <c r="M302" s="182"/>
      <c r="N302" s="182"/>
      <c r="O302" s="183"/>
      <c r="P302" s="183"/>
      <c r="Q302" s="183"/>
      <c r="R302" s="185"/>
      <c r="S302" s="184"/>
      <c r="T302" s="187"/>
      <c r="U302" s="184"/>
      <c r="V302" s="184"/>
      <c r="W302" s="185"/>
      <c r="X302" s="188"/>
      <c r="Y302" s="188"/>
      <c r="Z302" s="188"/>
    </row>
    <row r="303" spans="1:26" ht="14">
      <c r="A303" s="87"/>
      <c r="B303" s="87"/>
      <c r="C303" s="186"/>
      <c r="D303" s="186"/>
      <c r="E303" s="180"/>
      <c r="F303" s="182"/>
      <c r="G303" s="182"/>
      <c r="H303" s="182"/>
      <c r="I303" s="183"/>
      <c r="J303" s="183"/>
      <c r="K303" s="183"/>
      <c r="L303" s="182"/>
      <c r="M303" s="182"/>
      <c r="N303" s="182"/>
      <c r="O303" s="183"/>
      <c r="P303" s="183"/>
      <c r="Q303" s="183"/>
      <c r="R303" s="185"/>
      <c r="S303" s="184"/>
      <c r="T303" s="187"/>
      <c r="U303" s="184"/>
      <c r="V303" s="184"/>
      <c r="W303" s="185"/>
      <c r="X303" s="188"/>
      <c r="Y303" s="188"/>
      <c r="Z303" s="188"/>
    </row>
    <row r="304" spans="1:26" ht="14">
      <c r="A304" s="87"/>
      <c r="B304" s="87"/>
      <c r="C304" s="186"/>
      <c r="D304" s="186"/>
      <c r="E304" s="180"/>
      <c r="F304" s="182"/>
      <c r="G304" s="182"/>
      <c r="H304" s="182"/>
      <c r="I304" s="183"/>
      <c r="J304" s="183"/>
      <c r="K304" s="183"/>
      <c r="L304" s="182"/>
      <c r="M304" s="182"/>
      <c r="N304" s="182"/>
      <c r="O304" s="183"/>
      <c r="P304" s="183"/>
      <c r="Q304" s="183"/>
      <c r="R304" s="185"/>
      <c r="S304" s="184"/>
      <c r="T304" s="187"/>
      <c r="U304" s="184"/>
      <c r="V304" s="184"/>
      <c r="W304" s="185"/>
      <c r="X304" s="188"/>
      <c r="Y304" s="188"/>
      <c r="Z304" s="188"/>
    </row>
    <row r="305" spans="1:26" ht="14">
      <c r="A305" s="87"/>
      <c r="B305" s="87"/>
      <c r="C305" s="186"/>
      <c r="D305" s="186"/>
      <c r="E305" s="180"/>
      <c r="F305" s="182"/>
      <c r="G305" s="182"/>
      <c r="H305" s="182"/>
      <c r="I305" s="183"/>
      <c r="J305" s="183"/>
      <c r="K305" s="183"/>
      <c r="L305" s="182"/>
      <c r="M305" s="182"/>
      <c r="N305" s="182"/>
      <c r="O305" s="183"/>
      <c r="P305" s="183"/>
      <c r="Q305" s="183"/>
      <c r="R305" s="185"/>
      <c r="S305" s="184"/>
      <c r="T305" s="187"/>
      <c r="U305" s="184"/>
      <c r="V305" s="184"/>
      <c r="W305" s="185"/>
      <c r="X305" s="188"/>
      <c r="Y305" s="188"/>
      <c r="Z305" s="188"/>
    </row>
    <row r="306" spans="1:26" ht="14">
      <c r="A306" s="87"/>
      <c r="B306" s="87"/>
      <c r="C306" s="186"/>
      <c r="D306" s="186"/>
      <c r="E306" s="180"/>
      <c r="F306" s="182"/>
      <c r="G306" s="182"/>
      <c r="H306" s="182"/>
      <c r="I306" s="183"/>
      <c r="J306" s="183"/>
      <c r="K306" s="183"/>
      <c r="L306" s="182"/>
      <c r="M306" s="182"/>
      <c r="N306" s="182"/>
      <c r="O306" s="183"/>
      <c r="P306" s="183"/>
      <c r="Q306" s="183"/>
      <c r="R306" s="185"/>
      <c r="S306" s="184"/>
      <c r="T306" s="187"/>
      <c r="U306" s="184"/>
      <c r="V306" s="184"/>
      <c r="W306" s="185"/>
      <c r="X306" s="188"/>
      <c r="Y306" s="188"/>
      <c r="Z306" s="188"/>
    </row>
    <row r="307" spans="1:26" ht="14">
      <c r="A307" s="87"/>
      <c r="B307" s="87"/>
      <c r="C307" s="186"/>
      <c r="D307" s="186"/>
      <c r="E307" s="180"/>
      <c r="F307" s="182"/>
      <c r="G307" s="182"/>
      <c r="H307" s="182"/>
      <c r="I307" s="183"/>
      <c r="J307" s="183"/>
      <c r="K307" s="183"/>
      <c r="L307" s="182"/>
      <c r="M307" s="182"/>
      <c r="N307" s="182"/>
      <c r="O307" s="183"/>
      <c r="P307" s="183"/>
      <c r="Q307" s="183"/>
      <c r="R307" s="185"/>
      <c r="S307" s="184"/>
      <c r="T307" s="187"/>
      <c r="U307" s="184"/>
      <c r="V307" s="184"/>
      <c r="W307" s="185"/>
      <c r="X307" s="188"/>
      <c r="Y307" s="188"/>
      <c r="Z307" s="188"/>
    </row>
    <row r="308" spans="1:26" ht="14">
      <c r="A308" s="87"/>
      <c r="B308" s="87"/>
      <c r="C308" s="186"/>
      <c r="D308" s="186"/>
      <c r="E308" s="180"/>
      <c r="F308" s="182"/>
      <c r="G308" s="182"/>
      <c r="H308" s="182"/>
      <c r="I308" s="183"/>
      <c r="J308" s="183"/>
      <c r="K308" s="183"/>
      <c r="L308" s="182"/>
      <c r="M308" s="182"/>
      <c r="N308" s="182"/>
      <c r="O308" s="183"/>
      <c r="P308" s="183"/>
      <c r="Q308" s="183"/>
      <c r="R308" s="185"/>
      <c r="S308" s="184"/>
      <c r="T308" s="187"/>
      <c r="U308" s="184"/>
      <c r="V308" s="184"/>
      <c r="W308" s="185"/>
      <c r="X308" s="188"/>
      <c r="Y308" s="188"/>
      <c r="Z308" s="188"/>
    </row>
    <row r="309" spans="1:26" ht="14">
      <c r="A309" s="87"/>
      <c r="B309" s="87"/>
      <c r="C309" s="186"/>
      <c r="D309" s="186"/>
      <c r="E309" s="180"/>
      <c r="F309" s="182"/>
      <c r="G309" s="182"/>
      <c r="H309" s="182"/>
      <c r="I309" s="183"/>
      <c r="J309" s="183"/>
      <c r="K309" s="183"/>
      <c r="L309" s="182"/>
      <c r="M309" s="182"/>
      <c r="N309" s="182"/>
      <c r="O309" s="183"/>
      <c r="P309" s="183"/>
      <c r="Q309" s="183"/>
      <c r="R309" s="185"/>
      <c r="S309" s="184"/>
      <c r="T309" s="187"/>
      <c r="U309" s="184"/>
      <c r="V309" s="184"/>
      <c r="W309" s="185"/>
      <c r="X309" s="188"/>
      <c r="Y309" s="188"/>
      <c r="Z309" s="188"/>
    </row>
    <row r="310" spans="1:26" ht="14">
      <c r="A310" s="87"/>
      <c r="B310" s="87"/>
      <c r="C310" s="186"/>
      <c r="D310" s="186"/>
      <c r="E310" s="180"/>
      <c r="F310" s="182"/>
      <c r="G310" s="182"/>
      <c r="H310" s="182"/>
      <c r="I310" s="183"/>
      <c r="J310" s="183"/>
      <c r="K310" s="183"/>
      <c r="L310" s="182"/>
      <c r="M310" s="182"/>
      <c r="N310" s="182"/>
      <c r="O310" s="183"/>
      <c r="P310" s="183"/>
      <c r="Q310" s="183"/>
      <c r="R310" s="185"/>
      <c r="S310" s="184"/>
      <c r="T310" s="187"/>
      <c r="U310" s="184"/>
      <c r="V310" s="184"/>
      <c r="W310" s="185"/>
      <c r="X310" s="188"/>
      <c r="Y310" s="188"/>
      <c r="Z310" s="188"/>
    </row>
    <row r="311" spans="1:26" ht="14">
      <c r="A311" s="87"/>
      <c r="B311" s="87"/>
      <c r="C311" s="186"/>
      <c r="D311" s="186"/>
      <c r="E311" s="180"/>
      <c r="F311" s="182"/>
      <c r="G311" s="182"/>
      <c r="H311" s="182"/>
      <c r="I311" s="183"/>
      <c r="J311" s="183"/>
      <c r="K311" s="183"/>
      <c r="L311" s="182"/>
      <c r="M311" s="182"/>
      <c r="N311" s="182"/>
      <c r="O311" s="183"/>
      <c r="P311" s="183"/>
      <c r="Q311" s="183"/>
      <c r="R311" s="185"/>
      <c r="S311" s="184"/>
      <c r="T311" s="187"/>
      <c r="U311" s="184"/>
      <c r="V311" s="184"/>
      <c r="W311" s="185"/>
      <c r="X311" s="188"/>
      <c r="Y311" s="188"/>
      <c r="Z311" s="188"/>
    </row>
    <row r="312" spans="1:26" ht="14">
      <c r="A312" s="87"/>
      <c r="B312" s="87"/>
      <c r="C312" s="186"/>
      <c r="D312" s="186"/>
      <c r="E312" s="180"/>
      <c r="F312" s="182"/>
      <c r="G312" s="182"/>
      <c r="H312" s="182"/>
      <c r="I312" s="183"/>
      <c r="J312" s="183"/>
      <c r="K312" s="183"/>
      <c r="L312" s="182"/>
      <c r="M312" s="182"/>
      <c r="N312" s="182"/>
      <c r="O312" s="183"/>
      <c r="P312" s="183"/>
      <c r="Q312" s="183"/>
      <c r="R312" s="185"/>
      <c r="S312" s="184"/>
      <c r="T312" s="187"/>
      <c r="U312" s="184"/>
      <c r="V312" s="184"/>
      <c r="W312" s="185"/>
      <c r="X312" s="188"/>
      <c r="Y312" s="188"/>
      <c r="Z312" s="188"/>
    </row>
    <row r="313" spans="1:26" ht="14">
      <c r="A313" s="87"/>
      <c r="B313" s="87"/>
      <c r="C313" s="186"/>
      <c r="D313" s="186"/>
      <c r="E313" s="180"/>
      <c r="F313" s="182"/>
      <c r="G313" s="182"/>
      <c r="H313" s="182"/>
      <c r="I313" s="183"/>
      <c r="J313" s="183"/>
      <c r="K313" s="183"/>
      <c r="L313" s="182"/>
      <c r="M313" s="182"/>
      <c r="N313" s="182"/>
      <c r="O313" s="183"/>
      <c r="P313" s="183"/>
      <c r="Q313" s="183"/>
      <c r="R313" s="185"/>
      <c r="S313" s="184"/>
      <c r="T313" s="187"/>
      <c r="U313" s="184"/>
      <c r="V313" s="184"/>
      <c r="W313" s="185"/>
      <c r="X313" s="188"/>
      <c r="Y313" s="188"/>
      <c r="Z313" s="188"/>
    </row>
    <row r="314" spans="1:26" ht="14">
      <c r="A314" s="87"/>
      <c r="B314" s="87"/>
      <c r="C314" s="186"/>
      <c r="D314" s="186"/>
      <c r="E314" s="180"/>
      <c r="F314" s="182"/>
      <c r="G314" s="182"/>
      <c r="H314" s="182"/>
      <c r="I314" s="183"/>
      <c r="J314" s="183"/>
      <c r="K314" s="183"/>
      <c r="L314" s="182"/>
      <c r="M314" s="182"/>
      <c r="N314" s="182"/>
      <c r="O314" s="183"/>
      <c r="P314" s="183"/>
      <c r="Q314" s="183"/>
      <c r="R314" s="185"/>
      <c r="S314" s="184"/>
      <c r="T314" s="187"/>
      <c r="U314" s="184"/>
      <c r="V314" s="184"/>
      <c r="W314" s="185"/>
      <c r="X314" s="188"/>
      <c r="Y314" s="188"/>
      <c r="Z314" s="188"/>
    </row>
    <row r="315" spans="1:26" ht="14">
      <c r="A315" s="87"/>
      <c r="B315" s="87"/>
      <c r="C315" s="186"/>
      <c r="D315" s="186"/>
      <c r="E315" s="180"/>
      <c r="F315" s="182"/>
      <c r="G315" s="182"/>
      <c r="H315" s="182"/>
      <c r="I315" s="183"/>
      <c r="J315" s="183"/>
      <c r="K315" s="183"/>
      <c r="L315" s="182"/>
      <c r="M315" s="182"/>
      <c r="N315" s="182"/>
      <c r="O315" s="183"/>
      <c r="P315" s="183"/>
      <c r="Q315" s="183"/>
      <c r="R315" s="185"/>
      <c r="S315" s="184"/>
      <c r="T315" s="187"/>
      <c r="U315" s="184"/>
      <c r="V315" s="184"/>
      <c r="W315" s="185"/>
      <c r="X315" s="188"/>
      <c r="Y315" s="188"/>
      <c r="Z315" s="188"/>
    </row>
    <row r="316" spans="1:26" ht="14">
      <c r="A316" s="87"/>
      <c r="B316" s="87"/>
      <c r="C316" s="186"/>
      <c r="D316" s="186"/>
      <c r="E316" s="180"/>
      <c r="F316" s="182"/>
      <c r="G316" s="182"/>
      <c r="H316" s="182"/>
      <c r="I316" s="183"/>
      <c r="J316" s="183"/>
      <c r="K316" s="183"/>
      <c r="L316" s="182"/>
      <c r="M316" s="182"/>
      <c r="N316" s="182"/>
      <c r="O316" s="183"/>
      <c r="P316" s="183"/>
      <c r="Q316" s="183"/>
      <c r="R316" s="185"/>
      <c r="S316" s="184"/>
      <c r="T316" s="187"/>
      <c r="U316" s="184"/>
      <c r="V316" s="184"/>
      <c r="W316" s="185"/>
      <c r="X316" s="188"/>
      <c r="Y316" s="188"/>
      <c r="Z316" s="188"/>
    </row>
    <row r="317" spans="1:26" ht="14">
      <c r="A317" s="87"/>
      <c r="B317" s="87"/>
      <c r="C317" s="186"/>
      <c r="D317" s="186"/>
      <c r="E317" s="180"/>
      <c r="F317" s="182"/>
      <c r="G317" s="182"/>
      <c r="H317" s="182"/>
      <c r="I317" s="183"/>
      <c r="J317" s="183"/>
      <c r="K317" s="183"/>
      <c r="L317" s="182"/>
      <c r="M317" s="182"/>
      <c r="N317" s="182"/>
      <c r="O317" s="183"/>
      <c r="P317" s="183"/>
      <c r="Q317" s="183"/>
      <c r="R317" s="185"/>
      <c r="S317" s="184"/>
      <c r="T317" s="187"/>
      <c r="U317" s="184"/>
      <c r="V317" s="184"/>
      <c r="W317" s="185"/>
      <c r="X317" s="188"/>
      <c r="Y317" s="188"/>
      <c r="Z317" s="188"/>
    </row>
    <row r="318" spans="1:26" ht="14">
      <c r="A318" s="87"/>
      <c r="B318" s="87"/>
      <c r="C318" s="186"/>
      <c r="D318" s="186"/>
      <c r="E318" s="180"/>
      <c r="F318" s="182"/>
      <c r="G318" s="182"/>
      <c r="H318" s="182"/>
      <c r="I318" s="183"/>
      <c r="J318" s="183"/>
      <c r="K318" s="183"/>
      <c r="L318" s="182"/>
      <c r="M318" s="182"/>
      <c r="N318" s="182"/>
      <c r="O318" s="183"/>
      <c r="P318" s="183"/>
      <c r="Q318" s="183"/>
      <c r="R318" s="185"/>
      <c r="S318" s="184"/>
      <c r="T318" s="187"/>
      <c r="U318" s="184"/>
      <c r="V318" s="184"/>
      <c r="W318" s="185"/>
      <c r="X318" s="188"/>
      <c r="Y318" s="188"/>
      <c r="Z318" s="188"/>
    </row>
    <row r="319" spans="1:26" ht="14">
      <c r="A319" s="87"/>
      <c r="B319" s="87"/>
      <c r="C319" s="186"/>
      <c r="D319" s="186"/>
      <c r="E319" s="180"/>
      <c r="F319" s="182"/>
      <c r="G319" s="182"/>
      <c r="H319" s="182"/>
      <c r="I319" s="183"/>
      <c r="J319" s="183"/>
      <c r="K319" s="183"/>
      <c r="L319" s="182"/>
      <c r="M319" s="182"/>
      <c r="N319" s="182"/>
      <c r="O319" s="183"/>
      <c r="P319" s="183"/>
      <c r="Q319" s="183"/>
      <c r="R319" s="185"/>
      <c r="S319" s="184"/>
      <c r="T319" s="187"/>
      <c r="U319" s="184"/>
      <c r="V319" s="184"/>
      <c r="W319" s="185"/>
      <c r="X319" s="188"/>
      <c r="Y319" s="188"/>
      <c r="Z319" s="188"/>
    </row>
    <row r="320" spans="1:26" ht="14">
      <c r="A320" s="87"/>
      <c r="B320" s="87"/>
      <c r="C320" s="186"/>
      <c r="D320" s="186"/>
      <c r="E320" s="180"/>
      <c r="F320" s="182"/>
      <c r="G320" s="182"/>
      <c r="H320" s="182"/>
      <c r="I320" s="183"/>
      <c r="J320" s="183"/>
      <c r="K320" s="183"/>
      <c r="L320" s="182"/>
      <c r="M320" s="182"/>
      <c r="N320" s="182"/>
      <c r="O320" s="183"/>
      <c r="P320" s="183"/>
      <c r="Q320" s="183"/>
      <c r="R320" s="185"/>
      <c r="S320" s="184"/>
      <c r="T320" s="187"/>
      <c r="U320" s="184"/>
      <c r="V320" s="184"/>
      <c r="W320" s="185"/>
      <c r="X320" s="188"/>
      <c r="Y320" s="188"/>
      <c r="Z320" s="188"/>
    </row>
    <row r="321" spans="1:26" ht="14">
      <c r="A321" s="87"/>
      <c r="B321" s="87"/>
      <c r="C321" s="186"/>
      <c r="D321" s="186"/>
      <c r="E321" s="180"/>
      <c r="F321" s="182"/>
      <c r="G321" s="182"/>
      <c r="H321" s="182"/>
      <c r="I321" s="183"/>
      <c r="J321" s="183"/>
      <c r="K321" s="183"/>
      <c r="L321" s="182"/>
      <c r="M321" s="182"/>
      <c r="N321" s="182"/>
      <c r="O321" s="183"/>
      <c r="P321" s="183"/>
      <c r="Q321" s="183"/>
      <c r="R321" s="185"/>
      <c r="S321" s="184"/>
      <c r="T321" s="187"/>
      <c r="U321" s="184"/>
      <c r="V321" s="184"/>
      <c r="W321" s="185"/>
      <c r="X321" s="188"/>
      <c r="Y321" s="188"/>
      <c r="Z321" s="188"/>
    </row>
    <row r="322" spans="1:26" ht="14">
      <c r="A322" s="87"/>
      <c r="B322" s="87"/>
      <c r="C322" s="186"/>
      <c r="D322" s="186"/>
      <c r="E322" s="180"/>
      <c r="F322" s="182"/>
      <c r="G322" s="182"/>
      <c r="H322" s="182"/>
      <c r="I322" s="183"/>
      <c r="J322" s="183"/>
      <c r="K322" s="183"/>
      <c r="L322" s="182"/>
      <c r="M322" s="182"/>
      <c r="N322" s="182"/>
      <c r="O322" s="183"/>
      <c r="P322" s="183"/>
      <c r="Q322" s="183"/>
      <c r="R322" s="185"/>
      <c r="S322" s="184"/>
      <c r="T322" s="187"/>
      <c r="U322" s="184"/>
      <c r="V322" s="184"/>
      <c r="W322" s="185"/>
      <c r="X322" s="188"/>
      <c r="Y322" s="188"/>
      <c r="Z322" s="188"/>
    </row>
    <row r="323" spans="1:26" ht="14">
      <c r="A323" s="87"/>
      <c r="B323" s="87"/>
      <c r="C323" s="186"/>
      <c r="D323" s="186"/>
      <c r="E323" s="180"/>
      <c r="F323" s="182"/>
      <c r="G323" s="182"/>
      <c r="H323" s="182"/>
      <c r="I323" s="183"/>
      <c r="J323" s="183"/>
      <c r="K323" s="183"/>
      <c r="L323" s="182"/>
      <c r="M323" s="182"/>
      <c r="N323" s="182"/>
      <c r="O323" s="183"/>
      <c r="P323" s="183"/>
      <c r="Q323" s="183"/>
      <c r="R323" s="185"/>
      <c r="S323" s="184"/>
      <c r="T323" s="187"/>
      <c r="U323" s="184"/>
      <c r="V323" s="184"/>
      <c r="W323" s="185"/>
      <c r="X323" s="188"/>
      <c r="Y323" s="188"/>
      <c r="Z323" s="188"/>
    </row>
    <row r="324" spans="1:26" ht="14">
      <c r="A324" s="87"/>
      <c r="B324" s="87"/>
      <c r="C324" s="186"/>
      <c r="D324" s="186"/>
      <c r="E324" s="180"/>
      <c r="F324" s="182"/>
      <c r="G324" s="182"/>
      <c r="H324" s="182"/>
      <c r="I324" s="183"/>
      <c r="J324" s="183"/>
      <c r="K324" s="183"/>
      <c r="L324" s="182"/>
      <c r="M324" s="182"/>
      <c r="N324" s="182"/>
      <c r="O324" s="183"/>
      <c r="P324" s="183"/>
      <c r="Q324" s="183"/>
      <c r="R324" s="185"/>
      <c r="S324" s="184"/>
      <c r="T324" s="187"/>
      <c r="U324" s="184"/>
      <c r="V324" s="184"/>
      <c r="W324" s="185"/>
      <c r="X324" s="188"/>
      <c r="Y324" s="188"/>
      <c r="Z324" s="188"/>
    </row>
    <row r="325" spans="1:26" ht="14">
      <c r="A325" s="87"/>
      <c r="B325" s="87"/>
      <c r="C325" s="186"/>
      <c r="D325" s="186"/>
      <c r="E325" s="180"/>
      <c r="F325" s="182"/>
      <c r="G325" s="182"/>
      <c r="H325" s="182"/>
      <c r="I325" s="183"/>
      <c r="J325" s="183"/>
      <c r="K325" s="183"/>
      <c r="L325" s="182"/>
      <c r="M325" s="182"/>
      <c r="N325" s="182"/>
      <c r="O325" s="183"/>
      <c r="P325" s="183"/>
      <c r="Q325" s="183"/>
      <c r="R325" s="185"/>
      <c r="S325" s="184"/>
      <c r="T325" s="187"/>
      <c r="U325" s="184"/>
      <c r="V325" s="184"/>
      <c r="W325" s="185"/>
      <c r="X325" s="188"/>
      <c r="Y325" s="188"/>
      <c r="Z325" s="188"/>
    </row>
    <row r="326" spans="1:26" ht="14">
      <c r="A326" s="87"/>
      <c r="B326" s="87"/>
      <c r="C326" s="186"/>
      <c r="D326" s="186"/>
      <c r="E326" s="180"/>
      <c r="F326" s="182"/>
      <c r="G326" s="182"/>
      <c r="H326" s="182"/>
      <c r="I326" s="183"/>
      <c r="J326" s="183"/>
      <c r="K326" s="183"/>
      <c r="L326" s="182"/>
      <c r="M326" s="182"/>
      <c r="N326" s="182"/>
      <c r="O326" s="183"/>
      <c r="P326" s="183"/>
      <c r="Q326" s="183"/>
      <c r="R326" s="185"/>
      <c r="S326" s="184"/>
      <c r="T326" s="187"/>
      <c r="U326" s="184"/>
      <c r="V326" s="184"/>
      <c r="W326" s="185"/>
      <c r="X326" s="188"/>
      <c r="Y326" s="188"/>
      <c r="Z326" s="188"/>
    </row>
    <row r="327" spans="1:26" ht="14">
      <c r="A327" s="87"/>
      <c r="B327" s="87"/>
      <c r="C327" s="186"/>
      <c r="D327" s="186"/>
      <c r="E327" s="180"/>
      <c r="F327" s="182"/>
      <c r="G327" s="182"/>
      <c r="H327" s="182"/>
      <c r="I327" s="183"/>
      <c r="J327" s="183"/>
      <c r="K327" s="183"/>
      <c r="L327" s="182"/>
      <c r="M327" s="182"/>
      <c r="N327" s="182"/>
      <c r="O327" s="183"/>
      <c r="P327" s="183"/>
      <c r="Q327" s="183"/>
      <c r="R327" s="185"/>
      <c r="S327" s="184"/>
      <c r="T327" s="187"/>
      <c r="U327" s="184"/>
      <c r="V327" s="184"/>
      <c r="W327" s="185"/>
      <c r="X327" s="188"/>
      <c r="Y327" s="188"/>
      <c r="Z327" s="188"/>
    </row>
    <row r="328" spans="1:26" ht="14">
      <c r="A328" s="87"/>
      <c r="B328" s="87"/>
      <c r="C328" s="186"/>
      <c r="D328" s="186"/>
      <c r="E328" s="180"/>
      <c r="F328" s="182"/>
      <c r="G328" s="182"/>
      <c r="H328" s="182"/>
      <c r="I328" s="183"/>
      <c r="J328" s="183"/>
      <c r="K328" s="183"/>
      <c r="L328" s="182"/>
      <c r="M328" s="182"/>
      <c r="N328" s="182"/>
      <c r="O328" s="183"/>
      <c r="P328" s="183"/>
      <c r="Q328" s="183"/>
      <c r="R328" s="185"/>
      <c r="S328" s="184"/>
      <c r="T328" s="187"/>
      <c r="U328" s="184"/>
      <c r="V328" s="184"/>
      <c r="W328" s="185"/>
      <c r="X328" s="188"/>
      <c r="Y328" s="188"/>
      <c r="Z328" s="188"/>
    </row>
    <row r="329" spans="1:26" ht="14">
      <c r="A329" s="87"/>
      <c r="B329" s="87"/>
      <c r="C329" s="186"/>
      <c r="D329" s="186"/>
      <c r="E329" s="180"/>
      <c r="F329" s="182"/>
      <c r="G329" s="182"/>
      <c r="H329" s="182"/>
      <c r="I329" s="183"/>
      <c r="J329" s="183"/>
      <c r="K329" s="183"/>
      <c r="L329" s="182"/>
      <c r="M329" s="182"/>
      <c r="N329" s="182"/>
      <c r="O329" s="183"/>
      <c r="P329" s="183"/>
      <c r="Q329" s="183"/>
      <c r="R329" s="185"/>
      <c r="S329" s="184"/>
      <c r="T329" s="187"/>
      <c r="U329" s="184"/>
      <c r="V329" s="184"/>
      <c r="W329" s="185"/>
      <c r="X329" s="188"/>
      <c r="Y329" s="188"/>
      <c r="Z329" s="188"/>
    </row>
    <row r="330" spans="1:26" ht="14">
      <c r="A330" s="87"/>
      <c r="B330" s="87"/>
      <c r="C330" s="186"/>
      <c r="D330" s="186"/>
      <c r="E330" s="180"/>
      <c r="F330" s="182"/>
      <c r="G330" s="182"/>
      <c r="H330" s="182"/>
      <c r="I330" s="183"/>
      <c r="J330" s="183"/>
      <c r="K330" s="183"/>
      <c r="L330" s="182"/>
      <c r="M330" s="182"/>
      <c r="N330" s="182"/>
      <c r="O330" s="183"/>
      <c r="P330" s="183"/>
      <c r="Q330" s="183"/>
      <c r="R330" s="185"/>
      <c r="S330" s="184"/>
      <c r="T330" s="187"/>
      <c r="U330" s="184"/>
      <c r="V330" s="184"/>
      <c r="W330" s="185"/>
      <c r="X330" s="188"/>
      <c r="Y330" s="188"/>
      <c r="Z330" s="188"/>
    </row>
    <row r="331" spans="1:26" ht="14">
      <c r="A331" s="87"/>
      <c r="B331" s="87"/>
      <c r="C331" s="186"/>
      <c r="D331" s="186"/>
      <c r="E331" s="180"/>
      <c r="F331" s="182"/>
      <c r="G331" s="182"/>
      <c r="H331" s="182"/>
      <c r="I331" s="183"/>
      <c r="J331" s="183"/>
      <c r="K331" s="183"/>
      <c r="L331" s="182"/>
      <c r="M331" s="182"/>
      <c r="N331" s="182"/>
      <c r="O331" s="183"/>
      <c r="P331" s="183"/>
      <c r="Q331" s="183"/>
      <c r="R331" s="185"/>
      <c r="S331" s="184"/>
      <c r="T331" s="187"/>
      <c r="U331" s="184"/>
      <c r="V331" s="184"/>
      <c r="W331" s="185"/>
      <c r="X331" s="188"/>
      <c r="Y331" s="188"/>
      <c r="Z331" s="188"/>
    </row>
    <row r="332" spans="1:26" ht="14">
      <c r="A332" s="87"/>
      <c r="B332" s="87"/>
      <c r="C332" s="186"/>
      <c r="D332" s="186"/>
      <c r="E332" s="180"/>
      <c r="F332" s="182"/>
      <c r="G332" s="182"/>
      <c r="H332" s="182"/>
      <c r="I332" s="183"/>
      <c r="J332" s="183"/>
      <c r="K332" s="183"/>
      <c r="L332" s="182"/>
      <c r="M332" s="182"/>
      <c r="N332" s="182"/>
      <c r="O332" s="183"/>
      <c r="P332" s="183"/>
      <c r="Q332" s="183"/>
      <c r="R332" s="185"/>
      <c r="S332" s="184"/>
      <c r="T332" s="187"/>
      <c r="U332" s="184"/>
      <c r="V332" s="184"/>
      <c r="W332" s="185"/>
      <c r="X332" s="188"/>
      <c r="Y332" s="188"/>
      <c r="Z332" s="188"/>
    </row>
    <row r="333" spans="1:26" ht="14">
      <c r="A333" s="87"/>
      <c r="B333" s="87"/>
      <c r="C333" s="186"/>
      <c r="D333" s="186"/>
      <c r="E333" s="180"/>
      <c r="F333" s="182"/>
      <c r="G333" s="182"/>
      <c r="H333" s="182"/>
      <c r="I333" s="183"/>
      <c r="J333" s="183"/>
      <c r="K333" s="183"/>
      <c r="L333" s="182"/>
      <c r="M333" s="182"/>
      <c r="N333" s="182"/>
      <c r="O333" s="183"/>
      <c r="P333" s="183"/>
      <c r="Q333" s="183"/>
      <c r="R333" s="185"/>
      <c r="S333" s="184"/>
      <c r="T333" s="187"/>
      <c r="U333" s="184"/>
      <c r="V333" s="184"/>
      <c r="W333" s="185"/>
      <c r="X333" s="188"/>
      <c r="Y333" s="188"/>
      <c r="Z333" s="188"/>
    </row>
    <row r="334" spans="1:26" ht="14">
      <c r="A334" s="87"/>
      <c r="B334" s="87"/>
      <c r="C334" s="186"/>
      <c r="D334" s="186"/>
      <c r="E334" s="180"/>
      <c r="F334" s="182"/>
      <c r="G334" s="182"/>
      <c r="H334" s="182"/>
      <c r="I334" s="183"/>
      <c r="J334" s="183"/>
      <c r="K334" s="183"/>
      <c r="L334" s="182"/>
      <c r="M334" s="182"/>
      <c r="N334" s="182"/>
      <c r="O334" s="183"/>
      <c r="P334" s="183"/>
      <c r="Q334" s="183"/>
      <c r="R334" s="185"/>
      <c r="S334" s="184"/>
      <c r="T334" s="187"/>
      <c r="U334" s="184"/>
      <c r="V334" s="184"/>
      <c r="W334" s="185"/>
      <c r="X334" s="188"/>
      <c r="Y334" s="188"/>
      <c r="Z334" s="188"/>
    </row>
    <row r="335" spans="1:26" ht="14">
      <c r="A335" s="87"/>
      <c r="B335" s="87"/>
      <c r="C335" s="186"/>
      <c r="D335" s="186"/>
      <c r="E335" s="180"/>
      <c r="F335" s="182"/>
      <c r="G335" s="182"/>
      <c r="H335" s="182"/>
      <c r="I335" s="183"/>
      <c r="J335" s="183"/>
      <c r="K335" s="183"/>
      <c r="L335" s="182"/>
      <c r="M335" s="182"/>
      <c r="N335" s="182"/>
      <c r="O335" s="183"/>
      <c r="P335" s="183"/>
      <c r="Q335" s="183"/>
      <c r="R335" s="185"/>
      <c r="S335" s="184"/>
      <c r="T335" s="187"/>
      <c r="U335" s="184"/>
      <c r="V335" s="184"/>
      <c r="W335" s="185"/>
      <c r="X335" s="188"/>
      <c r="Y335" s="188"/>
      <c r="Z335" s="188"/>
    </row>
    <row r="336" spans="1:26" ht="14">
      <c r="A336" s="87"/>
      <c r="B336" s="87"/>
      <c r="C336" s="186"/>
      <c r="D336" s="186"/>
      <c r="E336" s="180"/>
      <c r="F336" s="182"/>
      <c r="G336" s="182"/>
      <c r="H336" s="182"/>
      <c r="I336" s="183"/>
      <c r="J336" s="183"/>
      <c r="K336" s="183"/>
      <c r="L336" s="182"/>
      <c r="M336" s="182"/>
      <c r="N336" s="182"/>
      <c r="O336" s="183"/>
      <c r="P336" s="183"/>
      <c r="Q336" s="183"/>
      <c r="R336" s="185"/>
      <c r="S336" s="184"/>
      <c r="T336" s="187"/>
      <c r="U336" s="184"/>
      <c r="V336" s="184"/>
      <c r="W336" s="185"/>
      <c r="X336" s="188"/>
      <c r="Y336" s="188"/>
      <c r="Z336" s="188"/>
    </row>
    <row r="337" spans="1:26" ht="14">
      <c r="A337" s="87"/>
      <c r="B337" s="87"/>
      <c r="C337" s="186"/>
      <c r="D337" s="186"/>
      <c r="E337" s="180"/>
      <c r="F337" s="182"/>
      <c r="G337" s="182"/>
      <c r="H337" s="182"/>
      <c r="I337" s="183"/>
      <c r="J337" s="183"/>
      <c r="K337" s="183"/>
      <c r="L337" s="182"/>
      <c r="M337" s="182"/>
      <c r="N337" s="182"/>
      <c r="O337" s="183"/>
      <c r="P337" s="183"/>
      <c r="Q337" s="183"/>
      <c r="R337" s="185"/>
      <c r="S337" s="184"/>
      <c r="T337" s="187"/>
      <c r="U337" s="184"/>
      <c r="V337" s="184"/>
      <c r="W337" s="185"/>
      <c r="X337" s="188"/>
      <c r="Y337" s="188"/>
      <c r="Z337" s="188"/>
    </row>
    <row r="338" spans="1:26" ht="14">
      <c r="A338" s="87"/>
      <c r="B338" s="87"/>
      <c r="C338" s="186"/>
      <c r="D338" s="186"/>
      <c r="E338" s="180"/>
      <c r="F338" s="182"/>
      <c r="G338" s="182"/>
      <c r="H338" s="182"/>
      <c r="I338" s="183"/>
      <c r="J338" s="183"/>
      <c r="K338" s="183"/>
      <c r="L338" s="182"/>
      <c r="M338" s="182"/>
      <c r="N338" s="182"/>
      <c r="O338" s="183"/>
      <c r="P338" s="183"/>
      <c r="Q338" s="183"/>
      <c r="R338" s="185"/>
      <c r="S338" s="184"/>
      <c r="T338" s="187"/>
      <c r="U338" s="184"/>
      <c r="V338" s="184"/>
      <c r="W338" s="185"/>
      <c r="X338" s="188"/>
      <c r="Y338" s="188"/>
      <c r="Z338" s="188"/>
    </row>
    <row r="339" spans="1:26" ht="14">
      <c r="A339" s="87"/>
      <c r="B339" s="87"/>
      <c r="C339" s="186"/>
      <c r="D339" s="186"/>
      <c r="E339" s="180"/>
      <c r="F339" s="182"/>
      <c r="G339" s="182"/>
      <c r="H339" s="182"/>
      <c r="I339" s="183"/>
      <c r="J339" s="183"/>
      <c r="K339" s="183"/>
      <c r="L339" s="182"/>
      <c r="M339" s="182"/>
      <c r="N339" s="182"/>
      <c r="O339" s="183"/>
      <c r="P339" s="183"/>
      <c r="Q339" s="183"/>
      <c r="R339" s="185"/>
      <c r="S339" s="184"/>
      <c r="T339" s="187"/>
      <c r="U339" s="184"/>
      <c r="V339" s="184"/>
      <c r="W339" s="185"/>
      <c r="X339" s="188"/>
      <c r="Y339" s="188"/>
      <c r="Z339" s="188"/>
    </row>
    <row r="340" spans="1:26" ht="14">
      <c r="A340" s="87"/>
      <c r="B340" s="87"/>
      <c r="C340" s="186"/>
      <c r="D340" s="186"/>
      <c r="E340" s="180"/>
      <c r="F340" s="182"/>
      <c r="G340" s="182"/>
      <c r="H340" s="182"/>
      <c r="I340" s="183"/>
      <c r="J340" s="183"/>
      <c r="K340" s="183"/>
      <c r="L340" s="182"/>
      <c r="M340" s="182"/>
      <c r="N340" s="182"/>
      <c r="O340" s="183"/>
      <c r="P340" s="183"/>
      <c r="Q340" s="183"/>
      <c r="R340" s="185"/>
      <c r="S340" s="184"/>
      <c r="T340" s="187"/>
      <c r="U340" s="184"/>
      <c r="V340" s="184"/>
      <c r="W340" s="185"/>
      <c r="X340" s="188"/>
      <c r="Y340" s="188"/>
      <c r="Z340" s="188"/>
    </row>
    <row r="341" spans="1:26" ht="14">
      <c r="A341" s="87"/>
      <c r="B341" s="87"/>
      <c r="C341" s="186"/>
      <c r="D341" s="186"/>
      <c r="E341" s="180"/>
      <c r="F341" s="182"/>
      <c r="G341" s="182"/>
      <c r="H341" s="182"/>
      <c r="I341" s="183"/>
      <c r="J341" s="183"/>
      <c r="K341" s="183"/>
      <c r="L341" s="182"/>
      <c r="M341" s="182"/>
      <c r="N341" s="182"/>
      <c r="O341" s="183"/>
      <c r="P341" s="183"/>
      <c r="Q341" s="183"/>
      <c r="R341" s="185"/>
      <c r="S341" s="184"/>
      <c r="T341" s="187"/>
      <c r="U341" s="184"/>
      <c r="V341" s="184"/>
      <c r="W341" s="185"/>
      <c r="X341" s="188"/>
      <c r="Y341" s="188"/>
      <c r="Z341" s="188"/>
    </row>
    <row r="342" spans="1:26" ht="14">
      <c r="A342" s="87"/>
      <c r="B342" s="87"/>
      <c r="C342" s="186"/>
      <c r="D342" s="186"/>
      <c r="E342" s="180"/>
      <c r="F342" s="182"/>
      <c r="G342" s="182"/>
      <c r="H342" s="182"/>
      <c r="I342" s="183"/>
      <c r="J342" s="183"/>
      <c r="K342" s="183"/>
      <c r="L342" s="182"/>
      <c r="M342" s="182"/>
      <c r="N342" s="182"/>
      <c r="O342" s="183"/>
      <c r="P342" s="183"/>
      <c r="Q342" s="183"/>
      <c r="R342" s="185"/>
      <c r="S342" s="184"/>
      <c r="T342" s="187"/>
      <c r="U342" s="184"/>
      <c r="V342" s="184"/>
      <c r="W342" s="185"/>
      <c r="X342" s="188"/>
      <c r="Y342" s="188"/>
      <c r="Z342" s="188"/>
    </row>
    <row r="343" spans="1:26" ht="14">
      <c r="A343" s="87"/>
      <c r="B343" s="87"/>
      <c r="C343" s="186"/>
      <c r="D343" s="186"/>
      <c r="E343" s="180"/>
      <c r="F343" s="182"/>
      <c r="G343" s="182"/>
      <c r="H343" s="182"/>
      <c r="I343" s="183"/>
      <c r="J343" s="183"/>
      <c r="K343" s="183"/>
      <c r="L343" s="182"/>
      <c r="M343" s="182"/>
      <c r="N343" s="182"/>
      <c r="O343" s="183"/>
      <c r="P343" s="183"/>
      <c r="Q343" s="183"/>
      <c r="R343" s="185"/>
      <c r="S343" s="184"/>
      <c r="T343" s="187"/>
      <c r="U343" s="184"/>
      <c r="V343" s="184"/>
      <c r="W343" s="185"/>
      <c r="X343" s="188"/>
      <c r="Y343" s="188"/>
      <c r="Z343" s="188"/>
    </row>
    <row r="344" spans="1:26" ht="14">
      <c r="A344" s="87"/>
      <c r="B344" s="87"/>
      <c r="C344" s="186"/>
      <c r="D344" s="186"/>
      <c r="E344" s="180"/>
      <c r="F344" s="182"/>
      <c r="G344" s="182"/>
      <c r="H344" s="182"/>
      <c r="I344" s="183"/>
      <c r="J344" s="183"/>
      <c r="K344" s="183"/>
      <c r="L344" s="182"/>
      <c r="M344" s="182"/>
      <c r="N344" s="182"/>
      <c r="O344" s="183"/>
      <c r="P344" s="183"/>
      <c r="Q344" s="183"/>
      <c r="R344" s="185"/>
      <c r="S344" s="184"/>
      <c r="T344" s="187"/>
      <c r="U344" s="184"/>
      <c r="V344" s="184"/>
      <c r="W344" s="185"/>
      <c r="X344" s="188"/>
      <c r="Y344" s="188"/>
      <c r="Z344" s="188"/>
    </row>
    <row r="345" spans="1:26" ht="14">
      <c r="A345" s="87"/>
      <c r="B345" s="87"/>
      <c r="C345" s="186"/>
      <c r="D345" s="186"/>
      <c r="E345" s="180"/>
      <c r="F345" s="182"/>
      <c r="G345" s="182"/>
      <c r="H345" s="182"/>
      <c r="I345" s="183"/>
      <c r="J345" s="183"/>
      <c r="K345" s="183"/>
      <c r="L345" s="182"/>
      <c r="M345" s="182"/>
      <c r="N345" s="182"/>
      <c r="O345" s="183"/>
      <c r="P345" s="183"/>
      <c r="Q345" s="183"/>
      <c r="R345" s="185"/>
      <c r="S345" s="184"/>
      <c r="T345" s="187"/>
      <c r="U345" s="184"/>
      <c r="V345" s="184"/>
      <c r="W345" s="185"/>
      <c r="X345" s="188"/>
      <c r="Y345" s="188"/>
      <c r="Z345" s="188"/>
    </row>
    <row r="346" spans="1:26" ht="14">
      <c r="A346" s="87"/>
      <c r="B346" s="87"/>
      <c r="C346" s="186"/>
      <c r="D346" s="186"/>
      <c r="E346" s="180"/>
      <c r="F346" s="182"/>
      <c r="G346" s="182"/>
      <c r="H346" s="182"/>
      <c r="I346" s="183"/>
      <c r="J346" s="183"/>
      <c r="K346" s="183"/>
      <c r="L346" s="182"/>
      <c r="M346" s="182"/>
      <c r="N346" s="182"/>
      <c r="O346" s="183"/>
      <c r="P346" s="183"/>
      <c r="Q346" s="183"/>
      <c r="R346" s="185"/>
      <c r="S346" s="184"/>
      <c r="T346" s="187"/>
      <c r="U346" s="184"/>
      <c r="V346" s="184"/>
      <c r="W346" s="185"/>
      <c r="X346" s="188"/>
      <c r="Y346" s="188"/>
      <c r="Z346" s="188"/>
    </row>
    <row r="347" spans="1:26" ht="14">
      <c r="A347" s="87"/>
      <c r="B347" s="87"/>
      <c r="C347" s="186"/>
      <c r="D347" s="186"/>
      <c r="E347" s="180"/>
      <c r="F347" s="182"/>
      <c r="G347" s="182"/>
      <c r="H347" s="182"/>
      <c r="I347" s="183"/>
      <c r="J347" s="183"/>
      <c r="K347" s="183"/>
      <c r="L347" s="182"/>
      <c r="M347" s="182"/>
      <c r="N347" s="182"/>
      <c r="O347" s="183"/>
      <c r="P347" s="183"/>
      <c r="Q347" s="183"/>
      <c r="R347" s="185"/>
      <c r="S347" s="184"/>
      <c r="T347" s="187"/>
      <c r="U347" s="184"/>
      <c r="V347" s="184"/>
      <c r="W347" s="185"/>
      <c r="X347" s="188"/>
      <c r="Y347" s="188"/>
      <c r="Z347" s="188"/>
    </row>
    <row r="348" spans="1:26" ht="14">
      <c r="A348" s="87"/>
      <c r="B348" s="87"/>
      <c r="C348" s="186"/>
      <c r="D348" s="186"/>
      <c r="E348" s="180"/>
      <c r="F348" s="182"/>
      <c r="G348" s="182"/>
      <c r="H348" s="182"/>
      <c r="I348" s="183"/>
      <c r="J348" s="183"/>
      <c r="K348" s="183"/>
      <c r="L348" s="182"/>
      <c r="M348" s="182"/>
      <c r="N348" s="182"/>
      <c r="O348" s="183"/>
      <c r="P348" s="183"/>
      <c r="Q348" s="183"/>
      <c r="R348" s="185"/>
      <c r="S348" s="184"/>
      <c r="T348" s="187"/>
      <c r="U348" s="184"/>
      <c r="V348" s="184"/>
      <c r="W348" s="185"/>
      <c r="X348" s="188"/>
      <c r="Y348" s="188"/>
      <c r="Z348" s="188"/>
    </row>
    <row r="349" spans="1:26" ht="14">
      <c r="A349" s="87"/>
      <c r="B349" s="87"/>
      <c r="C349" s="186"/>
      <c r="D349" s="186"/>
      <c r="E349" s="180"/>
      <c r="F349" s="182"/>
      <c r="G349" s="182"/>
      <c r="H349" s="182"/>
      <c r="I349" s="183"/>
      <c r="J349" s="183"/>
      <c r="K349" s="183"/>
      <c r="L349" s="182"/>
      <c r="M349" s="182"/>
      <c r="N349" s="182"/>
      <c r="O349" s="183"/>
      <c r="P349" s="183"/>
      <c r="Q349" s="183"/>
      <c r="R349" s="185"/>
      <c r="S349" s="184"/>
      <c r="T349" s="187"/>
      <c r="U349" s="184"/>
      <c r="V349" s="184"/>
      <c r="W349" s="185"/>
      <c r="X349" s="188"/>
      <c r="Y349" s="188"/>
      <c r="Z349" s="188"/>
    </row>
    <row r="350" spans="1:26" ht="14">
      <c r="A350" s="87"/>
      <c r="B350" s="87"/>
      <c r="C350" s="186"/>
      <c r="D350" s="186"/>
      <c r="E350" s="180"/>
      <c r="F350" s="182"/>
      <c r="G350" s="182"/>
      <c r="H350" s="182"/>
      <c r="I350" s="183"/>
      <c r="J350" s="183"/>
      <c r="K350" s="183"/>
      <c r="L350" s="182"/>
      <c r="M350" s="182"/>
      <c r="N350" s="182"/>
      <c r="O350" s="183"/>
      <c r="P350" s="183"/>
      <c r="Q350" s="183"/>
      <c r="R350" s="185"/>
      <c r="S350" s="184"/>
      <c r="T350" s="187"/>
      <c r="U350" s="184"/>
      <c r="V350" s="184"/>
      <c r="W350" s="185"/>
      <c r="X350" s="188"/>
      <c r="Y350" s="188"/>
      <c r="Z350" s="188"/>
    </row>
    <row r="351" spans="1:26" ht="14">
      <c r="A351" s="87"/>
      <c r="B351" s="87"/>
      <c r="C351" s="186"/>
      <c r="D351" s="186"/>
      <c r="E351" s="180"/>
      <c r="F351" s="182"/>
      <c r="G351" s="182"/>
      <c r="H351" s="182"/>
      <c r="I351" s="183"/>
      <c r="J351" s="183"/>
      <c r="K351" s="183"/>
      <c r="L351" s="182"/>
      <c r="M351" s="182"/>
      <c r="N351" s="182"/>
      <c r="O351" s="183"/>
      <c r="P351" s="183"/>
      <c r="Q351" s="183"/>
      <c r="R351" s="185"/>
      <c r="S351" s="184"/>
      <c r="T351" s="187"/>
      <c r="U351" s="184"/>
      <c r="V351" s="184"/>
      <c r="W351" s="185"/>
      <c r="X351" s="188"/>
      <c r="Y351" s="188"/>
      <c r="Z351" s="188"/>
    </row>
    <row r="352" spans="1:26" ht="14">
      <c r="A352" s="87"/>
      <c r="B352" s="87"/>
      <c r="C352" s="186"/>
      <c r="D352" s="186"/>
      <c r="E352" s="180"/>
      <c r="F352" s="182"/>
      <c r="G352" s="182"/>
      <c r="H352" s="182"/>
      <c r="I352" s="183"/>
      <c r="J352" s="183"/>
      <c r="K352" s="183"/>
      <c r="L352" s="182"/>
      <c r="M352" s="182"/>
      <c r="N352" s="182"/>
      <c r="O352" s="183"/>
      <c r="P352" s="183"/>
      <c r="Q352" s="183"/>
      <c r="R352" s="185"/>
      <c r="S352" s="184"/>
      <c r="T352" s="187"/>
      <c r="U352" s="184"/>
      <c r="V352" s="184"/>
      <c r="W352" s="185"/>
      <c r="X352" s="188"/>
      <c r="Y352" s="188"/>
      <c r="Z352" s="188"/>
    </row>
    <row r="353" spans="1:26" ht="14">
      <c r="A353" s="87"/>
      <c r="B353" s="87"/>
      <c r="C353" s="186"/>
      <c r="D353" s="186"/>
      <c r="E353" s="180"/>
      <c r="F353" s="182"/>
      <c r="G353" s="182"/>
      <c r="H353" s="182"/>
      <c r="I353" s="183"/>
      <c r="J353" s="183"/>
      <c r="K353" s="183"/>
      <c r="L353" s="182"/>
      <c r="M353" s="182"/>
      <c r="N353" s="182"/>
      <c r="O353" s="183"/>
      <c r="P353" s="183"/>
      <c r="Q353" s="183"/>
      <c r="R353" s="185"/>
      <c r="S353" s="184"/>
      <c r="T353" s="187"/>
      <c r="U353" s="184"/>
      <c r="V353" s="184"/>
      <c r="W353" s="185"/>
      <c r="X353" s="188"/>
      <c r="Y353" s="188"/>
      <c r="Z353" s="188"/>
    </row>
    <row r="354" spans="1:26" ht="14">
      <c r="A354" s="87"/>
      <c r="B354" s="87"/>
      <c r="C354" s="186"/>
      <c r="D354" s="186"/>
      <c r="E354" s="180"/>
      <c r="F354" s="182"/>
      <c r="G354" s="182"/>
      <c r="H354" s="182"/>
      <c r="I354" s="183"/>
      <c r="J354" s="183"/>
      <c r="K354" s="183"/>
      <c r="L354" s="182"/>
      <c r="M354" s="182"/>
      <c r="N354" s="182"/>
      <c r="O354" s="183"/>
      <c r="P354" s="183"/>
      <c r="Q354" s="183"/>
      <c r="R354" s="185"/>
      <c r="S354" s="184"/>
      <c r="T354" s="187"/>
      <c r="U354" s="184"/>
      <c r="V354" s="184"/>
      <c r="W354" s="185"/>
      <c r="X354" s="188"/>
      <c r="Y354" s="188"/>
      <c r="Z354" s="188"/>
    </row>
    <row r="355" spans="1:26" ht="14">
      <c r="A355" s="87"/>
      <c r="B355" s="87"/>
      <c r="C355" s="186"/>
      <c r="D355" s="186"/>
      <c r="E355" s="180"/>
      <c r="F355" s="182"/>
      <c r="G355" s="182"/>
      <c r="H355" s="182"/>
      <c r="I355" s="183"/>
      <c r="J355" s="183"/>
      <c r="K355" s="183"/>
      <c r="L355" s="182"/>
      <c r="M355" s="182"/>
      <c r="N355" s="182"/>
      <c r="O355" s="183"/>
      <c r="P355" s="183"/>
      <c r="Q355" s="183"/>
      <c r="R355" s="185"/>
      <c r="S355" s="184"/>
      <c r="T355" s="187"/>
      <c r="U355" s="184"/>
      <c r="V355" s="184"/>
      <c r="W355" s="185"/>
      <c r="X355" s="188"/>
      <c r="Y355" s="188"/>
      <c r="Z355" s="188"/>
    </row>
    <row r="356" spans="1:26" ht="14">
      <c r="A356" s="87"/>
      <c r="B356" s="87"/>
      <c r="C356" s="186"/>
      <c r="D356" s="186"/>
      <c r="E356" s="180"/>
      <c r="F356" s="182"/>
      <c r="G356" s="182"/>
      <c r="H356" s="182"/>
      <c r="I356" s="183"/>
      <c r="J356" s="183"/>
      <c r="K356" s="183"/>
      <c r="L356" s="182"/>
      <c r="M356" s="182"/>
      <c r="N356" s="182"/>
      <c r="O356" s="183"/>
      <c r="P356" s="183"/>
      <c r="Q356" s="183"/>
      <c r="R356" s="185"/>
      <c r="S356" s="184"/>
      <c r="T356" s="187"/>
      <c r="U356" s="184"/>
      <c r="V356" s="184"/>
      <c r="W356" s="185"/>
      <c r="X356" s="188"/>
      <c r="Y356" s="188"/>
      <c r="Z356" s="188"/>
    </row>
    <row r="357" spans="1:26" ht="14">
      <c r="A357" s="87"/>
      <c r="B357" s="87"/>
      <c r="C357" s="186"/>
      <c r="D357" s="186"/>
      <c r="E357" s="180"/>
      <c r="F357" s="182"/>
      <c r="G357" s="182"/>
      <c r="H357" s="182"/>
      <c r="I357" s="183"/>
      <c r="J357" s="183"/>
      <c r="K357" s="183"/>
      <c r="L357" s="182"/>
      <c r="M357" s="182"/>
      <c r="N357" s="182"/>
      <c r="O357" s="183"/>
      <c r="P357" s="183"/>
      <c r="Q357" s="183"/>
      <c r="R357" s="185"/>
      <c r="S357" s="184"/>
      <c r="T357" s="187"/>
      <c r="U357" s="184"/>
      <c r="V357" s="184"/>
      <c r="W357" s="185"/>
      <c r="X357" s="188"/>
      <c r="Y357" s="188"/>
      <c r="Z357" s="188"/>
    </row>
    <row r="358" spans="1:26" ht="14">
      <c r="A358" s="87"/>
      <c r="B358" s="87"/>
      <c r="C358" s="186"/>
      <c r="D358" s="186"/>
      <c r="E358" s="180"/>
      <c r="F358" s="182"/>
      <c r="G358" s="182"/>
      <c r="H358" s="182"/>
      <c r="I358" s="183"/>
      <c r="J358" s="183"/>
      <c r="K358" s="183"/>
      <c r="L358" s="182"/>
      <c r="M358" s="182"/>
      <c r="N358" s="182"/>
      <c r="O358" s="183"/>
      <c r="P358" s="183"/>
      <c r="Q358" s="183"/>
      <c r="R358" s="185"/>
      <c r="S358" s="184"/>
      <c r="T358" s="187"/>
      <c r="U358" s="184"/>
      <c r="V358" s="184"/>
      <c r="W358" s="185"/>
      <c r="X358" s="188"/>
      <c r="Y358" s="188"/>
      <c r="Z358" s="188"/>
    </row>
    <row r="359" spans="1:26" ht="14">
      <c r="A359" s="87"/>
      <c r="B359" s="87"/>
      <c r="C359" s="186"/>
      <c r="D359" s="186"/>
      <c r="E359" s="180"/>
      <c r="F359" s="182"/>
      <c r="G359" s="182"/>
      <c r="H359" s="182"/>
      <c r="I359" s="183"/>
      <c r="J359" s="183"/>
      <c r="K359" s="183"/>
      <c r="L359" s="182"/>
      <c r="M359" s="182"/>
      <c r="N359" s="182"/>
      <c r="O359" s="183"/>
      <c r="P359" s="183"/>
      <c r="Q359" s="183"/>
      <c r="R359" s="185"/>
      <c r="S359" s="184"/>
      <c r="T359" s="187"/>
      <c r="U359" s="184"/>
      <c r="V359" s="184"/>
      <c r="W359" s="185"/>
      <c r="X359" s="188"/>
      <c r="Y359" s="188"/>
      <c r="Z359" s="188"/>
    </row>
    <row r="360" spans="1:26" ht="14">
      <c r="A360" s="87"/>
      <c r="B360" s="87"/>
      <c r="C360" s="186"/>
      <c r="D360" s="186"/>
      <c r="E360" s="180"/>
      <c r="F360" s="182"/>
      <c r="G360" s="182"/>
      <c r="H360" s="182"/>
      <c r="I360" s="183"/>
      <c r="J360" s="183"/>
      <c r="K360" s="183"/>
      <c r="L360" s="182"/>
      <c r="M360" s="182"/>
      <c r="N360" s="182"/>
      <c r="O360" s="183"/>
      <c r="P360" s="183"/>
      <c r="Q360" s="183"/>
      <c r="R360" s="185"/>
      <c r="S360" s="184"/>
      <c r="T360" s="187"/>
      <c r="U360" s="184"/>
      <c r="V360" s="184"/>
      <c r="W360" s="185"/>
      <c r="X360" s="188"/>
      <c r="Y360" s="188"/>
      <c r="Z360" s="188"/>
    </row>
    <row r="361" spans="1:26" ht="14">
      <c r="A361" s="87"/>
      <c r="B361" s="87"/>
      <c r="C361" s="186"/>
      <c r="D361" s="186"/>
      <c r="E361" s="180"/>
      <c r="F361" s="182"/>
      <c r="G361" s="182"/>
      <c r="H361" s="182"/>
      <c r="I361" s="183"/>
      <c r="J361" s="183"/>
      <c r="K361" s="183"/>
      <c r="L361" s="182"/>
      <c r="M361" s="182"/>
      <c r="N361" s="182"/>
      <c r="O361" s="183"/>
      <c r="P361" s="183"/>
      <c r="Q361" s="183"/>
      <c r="R361" s="185"/>
      <c r="S361" s="184"/>
      <c r="T361" s="187"/>
      <c r="U361" s="184"/>
      <c r="V361" s="184"/>
      <c r="W361" s="185"/>
      <c r="X361" s="188"/>
      <c r="Y361" s="188"/>
      <c r="Z361" s="188"/>
    </row>
    <row r="362" spans="1:26" ht="14">
      <c r="A362" s="87"/>
      <c r="B362" s="87"/>
      <c r="C362" s="186"/>
      <c r="D362" s="186"/>
      <c r="E362" s="180"/>
      <c r="F362" s="182"/>
      <c r="G362" s="182"/>
      <c r="H362" s="182"/>
      <c r="I362" s="183"/>
      <c r="J362" s="183"/>
      <c r="K362" s="183"/>
      <c r="L362" s="182"/>
      <c r="M362" s="182"/>
      <c r="N362" s="182"/>
      <c r="O362" s="183"/>
      <c r="P362" s="183"/>
      <c r="Q362" s="183"/>
      <c r="R362" s="185"/>
      <c r="S362" s="184"/>
      <c r="T362" s="187"/>
      <c r="U362" s="184"/>
      <c r="V362" s="184"/>
      <c r="W362" s="185"/>
      <c r="X362" s="188"/>
      <c r="Y362" s="188"/>
      <c r="Z362" s="188"/>
    </row>
    <row r="363" spans="1:26" ht="14">
      <c r="A363" s="87"/>
      <c r="B363" s="87"/>
      <c r="C363" s="186"/>
      <c r="D363" s="186"/>
      <c r="E363" s="180"/>
      <c r="F363" s="182"/>
      <c r="G363" s="182"/>
      <c r="H363" s="182"/>
      <c r="I363" s="183"/>
      <c r="J363" s="183"/>
      <c r="K363" s="183"/>
      <c r="L363" s="182"/>
      <c r="M363" s="182"/>
      <c r="N363" s="182"/>
      <c r="O363" s="183"/>
      <c r="P363" s="183"/>
      <c r="Q363" s="183"/>
      <c r="R363" s="185"/>
      <c r="S363" s="184"/>
      <c r="T363" s="187"/>
      <c r="U363" s="184"/>
      <c r="V363" s="184"/>
      <c r="W363" s="185"/>
      <c r="X363" s="188"/>
      <c r="Y363" s="188"/>
      <c r="Z363" s="188"/>
    </row>
    <row r="364" spans="1:26" ht="14">
      <c r="A364" s="87"/>
      <c r="B364" s="87"/>
      <c r="C364" s="186"/>
      <c r="D364" s="186"/>
      <c r="E364" s="180"/>
      <c r="F364" s="182"/>
      <c r="G364" s="182"/>
      <c r="H364" s="182"/>
      <c r="I364" s="183"/>
      <c r="J364" s="183"/>
      <c r="K364" s="183"/>
      <c r="L364" s="182"/>
      <c r="M364" s="182"/>
      <c r="N364" s="182"/>
      <c r="O364" s="183"/>
      <c r="P364" s="183"/>
      <c r="Q364" s="183"/>
      <c r="R364" s="185"/>
      <c r="S364" s="184"/>
      <c r="T364" s="187"/>
      <c r="U364" s="184"/>
      <c r="V364" s="184"/>
      <c r="W364" s="185"/>
      <c r="X364" s="188"/>
      <c r="Y364" s="188"/>
      <c r="Z364" s="188"/>
    </row>
    <row r="365" spans="1:26" ht="14">
      <c r="A365" s="87"/>
      <c r="B365" s="87"/>
      <c r="C365" s="186"/>
      <c r="D365" s="186"/>
      <c r="E365" s="180"/>
      <c r="F365" s="182"/>
      <c r="G365" s="182"/>
      <c r="H365" s="182"/>
      <c r="I365" s="183"/>
      <c r="J365" s="183"/>
      <c r="K365" s="183"/>
      <c r="L365" s="182"/>
      <c r="M365" s="182"/>
      <c r="N365" s="182"/>
      <c r="O365" s="183"/>
      <c r="P365" s="183"/>
      <c r="Q365" s="183"/>
      <c r="R365" s="185"/>
      <c r="S365" s="184"/>
      <c r="T365" s="187"/>
      <c r="U365" s="184"/>
      <c r="V365" s="184"/>
      <c r="W365" s="185"/>
      <c r="X365" s="188"/>
      <c r="Y365" s="188"/>
      <c r="Z365" s="188"/>
    </row>
    <row r="366" spans="1:26" ht="14">
      <c r="A366" s="87"/>
      <c r="B366" s="87"/>
      <c r="C366" s="186"/>
      <c r="D366" s="186"/>
      <c r="E366" s="180"/>
      <c r="F366" s="182"/>
      <c r="G366" s="182"/>
      <c r="H366" s="182"/>
      <c r="I366" s="183"/>
      <c r="J366" s="183"/>
      <c r="K366" s="183"/>
      <c r="L366" s="182"/>
      <c r="M366" s="182"/>
      <c r="N366" s="182"/>
      <c r="O366" s="183"/>
      <c r="P366" s="183"/>
      <c r="Q366" s="183"/>
      <c r="R366" s="185"/>
      <c r="S366" s="184"/>
      <c r="T366" s="187"/>
      <c r="U366" s="184"/>
      <c r="V366" s="184"/>
      <c r="W366" s="185"/>
      <c r="X366" s="188"/>
      <c r="Y366" s="188"/>
      <c r="Z366" s="188"/>
    </row>
    <row r="367" spans="1:26" ht="14">
      <c r="A367" s="87"/>
      <c r="B367" s="87"/>
      <c r="C367" s="186"/>
      <c r="D367" s="186"/>
      <c r="E367" s="180"/>
      <c r="F367" s="182"/>
      <c r="G367" s="182"/>
      <c r="H367" s="182"/>
      <c r="I367" s="183"/>
      <c r="J367" s="183"/>
      <c r="K367" s="183"/>
      <c r="L367" s="182"/>
      <c r="M367" s="182"/>
      <c r="N367" s="182"/>
      <c r="O367" s="183"/>
      <c r="P367" s="183"/>
      <c r="Q367" s="183"/>
      <c r="R367" s="185"/>
      <c r="S367" s="184"/>
      <c r="T367" s="187"/>
      <c r="U367" s="184"/>
      <c r="V367" s="184"/>
      <c r="W367" s="185"/>
      <c r="X367" s="188"/>
      <c r="Y367" s="188"/>
      <c r="Z367" s="188"/>
    </row>
    <row r="368" spans="1:26" ht="14">
      <c r="A368" s="87"/>
      <c r="B368" s="87"/>
      <c r="C368" s="186"/>
      <c r="D368" s="186"/>
      <c r="E368" s="180"/>
      <c r="F368" s="182"/>
      <c r="G368" s="182"/>
      <c r="H368" s="182"/>
      <c r="I368" s="183"/>
      <c r="J368" s="183"/>
      <c r="K368" s="183"/>
      <c r="L368" s="182"/>
      <c r="M368" s="182"/>
      <c r="N368" s="182"/>
      <c r="O368" s="183"/>
      <c r="P368" s="183"/>
      <c r="Q368" s="183"/>
      <c r="R368" s="185"/>
      <c r="S368" s="184"/>
      <c r="T368" s="187"/>
      <c r="U368" s="184"/>
      <c r="V368" s="184"/>
      <c r="W368" s="185"/>
      <c r="X368" s="188"/>
      <c r="Y368" s="188"/>
      <c r="Z368" s="188"/>
    </row>
    <row r="369" spans="1:26" ht="14">
      <c r="A369" s="87"/>
      <c r="B369" s="87"/>
      <c r="C369" s="186"/>
      <c r="D369" s="186"/>
      <c r="E369" s="180"/>
      <c r="F369" s="182"/>
      <c r="G369" s="182"/>
      <c r="H369" s="182"/>
      <c r="I369" s="183"/>
      <c r="J369" s="183"/>
      <c r="K369" s="183"/>
      <c r="L369" s="182"/>
      <c r="M369" s="182"/>
      <c r="N369" s="182"/>
      <c r="O369" s="183"/>
      <c r="P369" s="183"/>
      <c r="Q369" s="183"/>
      <c r="R369" s="185"/>
      <c r="S369" s="184"/>
      <c r="T369" s="187"/>
      <c r="U369" s="184"/>
      <c r="V369" s="184"/>
      <c r="W369" s="185"/>
      <c r="X369" s="188"/>
      <c r="Y369" s="188"/>
      <c r="Z369" s="188"/>
    </row>
    <row r="370" spans="1:26" ht="14">
      <c r="A370" s="87"/>
      <c r="B370" s="87"/>
      <c r="C370" s="186"/>
      <c r="D370" s="186"/>
      <c r="E370" s="180"/>
      <c r="F370" s="182"/>
      <c r="G370" s="182"/>
      <c r="H370" s="182"/>
      <c r="I370" s="183"/>
      <c r="J370" s="183"/>
      <c r="K370" s="183"/>
      <c r="L370" s="182"/>
      <c r="M370" s="182"/>
      <c r="N370" s="182"/>
      <c r="O370" s="183"/>
      <c r="P370" s="183"/>
      <c r="Q370" s="183"/>
      <c r="R370" s="185"/>
      <c r="S370" s="184"/>
      <c r="T370" s="187"/>
      <c r="U370" s="184"/>
      <c r="V370" s="184"/>
      <c r="W370" s="185"/>
      <c r="X370" s="188"/>
      <c r="Y370" s="188"/>
      <c r="Z370" s="188"/>
    </row>
    <row r="371" spans="1:26" ht="14">
      <c r="A371" s="87"/>
      <c r="B371" s="87"/>
      <c r="C371" s="186"/>
      <c r="D371" s="186"/>
      <c r="E371" s="180"/>
      <c r="F371" s="182"/>
      <c r="G371" s="182"/>
      <c r="H371" s="182"/>
      <c r="I371" s="183"/>
      <c r="J371" s="183"/>
      <c r="K371" s="183"/>
      <c r="L371" s="182"/>
      <c r="M371" s="182"/>
      <c r="N371" s="182"/>
      <c r="O371" s="183"/>
      <c r="P371" s="183"/>
      <c r="Q371" s="183"/>
      <c r="R371" s="185"/>
      <c r="S371" s="184"/>
      <c r="T371" s="187"/>
      <c r="U371" s="184"/>
      <c r="V371" s="184"/>
      <c r="W371" s="185"/>
      <c r="X371" s="188"/>
      <c r="Y371" s="188"/>
      <c r="Z371" s="188"/>
    </row>
    <row r="372" spans="1:26" ht="14">
      <c r="A372" s="87"/>
      <c r="B372" s="87"/>
      <c r="C372" s="186"/>
      <c r="D372" s="186"/>
      <c r="E372" s="180"/>
      <c r="F372" s="182"/>
      <c r="G372" s="182"/>
      <c r="H372" s="182"/>
      <c r="I372" s="183"/>
      <c r="J372" s="183"/>
      <c r="K372" s="183"/>
      <c r="L372" s="182"/>
      <c r="M372" s="182"/>
      <c r="N372" s="182"/>
      <c r="O372" s="183"/>
      <c r="P372" s="183"/>
      <c r="Q372" s="183"/>
      <c r="R372" s="185"/>
      <c r="S372" s="184"/>
      <c r="T372" s="187"/>
      <c r="U372" s="184"/>
      <c r="V372" s="184"/>
      <c r="W372" s="185"/>
      <c r="X372" s="188"/>
      <c r="Y372" s="188"/>
      <c r="Z372" s="188"/>
    </row>
    <row r="373" spans="1:26" ht="14">
      <c r="A373" s="87"/>
      <c r="B373" s="87"/>
      <c r="C373" s="186"/>
      <c r="D373" s="186"/>
      <c r="E373" s="180"/>
      <c r="F373" s="182"/>
      <c r="G373" s="182"/>
      <c r="H373" s="182"/>
      <c r="I373" s="183"/>
      <c r="J373" s="183"/>
      <c r="K373" s="183"/>
      <c r="L373" s="182"/>
      <c r="M373" s="182"/>
      <c r="N373" s="182"/>
      <c r="O373" s="183"/>
      <c r="P373" s="183"/>
      <c r="Q373" s="183"/>
      <c r="R373" s="185"/>
      <c r="S373" s="184"/>
      <c r="T373" s="187"/>
      <c r="U373" s="184"/>
      <c r="V373" s="184"/>
      <c r="W373" s="185"/>
      <c r="X373" s="188"/>
      <c r="Y373" s="188"/>
      <c r="Z373" s="188"/>
    </row>
    <row r="374" spans="1:26" ht="14">
      <c r="A374" s="87"/>
      <c r="B374" s="87"/>
      <c r="C374" s="186"/>
      <c r="D374" s="186"/>
      <c r="E374" s="180"/>
      <c r="F374" s="182"/>
      <c r="G374" s="182"/>
      <c r="H374" s="182"/>
      <c r="I374" s="183"/>
      <c r="J374" s="183"/>
      <c r="K374" s="183"/>
      <c r="L374" s="182"/>
      <c r="M374" s="182"/>
      <c r="N374" s="182"/>
      <c r="O374" s="183"/>
      <c r="P374" s="183"/>
      <c r="Q374" s="183"/>
      <c r="R374" s="185"/>
      <c r="S374" s="184"/>
      <c r="T374" s="187"/>
      <c r="U374" s="184"/>
      <c r="V374" s="184"/>
      <c r="W374" s="185"/>
      <c r="X374" s="188"/>
      <c r="Y374" s="188"/>
      <c r="Z374" s="188"/>
    </row>
    <row r="375" spans="1:26" ht="14">
      <c r="A375" s="87"/>
      <c r="B375" s="87"/>
      <c r="C375" s="186"/>
      <c r="D375" s="186"/>
      <c r="E375" s="180"/>
      <c r="F375" s="182"/>
      <c r="G375" s="182"/>
      <c r="H375" s="182"/>
      <c r="I375" s="183"/>
      <c r="J375" s="183"/>
      <c r="K375" s="183"/>
      <c r="L375" s="182"/>
      <c r="M375" s="182"/>
      <c r="N375" s="182"/>
      <c r="O375" s="183"/>
      <c r="P375" s="183"/>
      <c r="Q375" s="183"/>
      <c r="R375" s="185"/>
      <c r="S375" s="184"/>
      <c r="T375" s="187"/>
      <c r="U375" s="184"/>
      <c r="V375" s="184"/>
      <c r="W375" s="185"/>
      <c r="X375" s="188"/>
      <c r="Y375" s="188"/>
      <c r="Z375" s="188"/>
    </row>
    <row r="376" spans="1:26" ht="14">
      <c r="A376" s="87"/>
      <c r="B376" s="87"/>
      <c r="C376" s="186"/>
      <c r="D376" s="186"/>
      <c r="E376" s="180"/>
      <c r="F376" s="182"/>
      <c r="G376" s="182"/>
      <c r="H376" s="182"/>
      <c r="I376" s="183"/>
      <c r="J376" s="183"/>
      <c r="K376" s="183"/>
      <c r="L376" s="182"/>
      <c r="M376" s="182"/>
      <c r="N376" s="182"/>
      <c r="O376" s="183"/>
      <c r="P376" s="183"/>
      <c r="Q376" s="183"/>
      <c r="R376" s="185"/>
      <c r="S376" s="184"/>
      <c r="T376" s="187"/>
      <c r="U376" s="184"/>
      <c r="V376" s="184"/>
      <c r="W376" s="185"/>
      <c r="X376" s="188"/>
      <c r="Y376" s="188"/>
      <c r="Z376" s="188"/>
    </row>
    <row r="377" spans="1:26" ht="14">
      <c r="A377" s="87"/>
      <c r="B377" s="87"/>
      <c r="C377" s="186"/>
      <c r="D377" s="186"/>
      <c r="E377" s="180"/>
      <c r="F377" s="182"/>
      <c r="G377" s="182"/>
      <c r="H377" s="182"/>
      <c r="I377" s="183"/>
      <c r="J377" s="183"/>
      <c r="K377" s="183"/>
      <c r="L377" s="182"/>
      <c r="M377" s="182"/>
      <c r="N377" s="182"/>
      <c r="O377" s="183"/>
      <c r="P377" s="183"/>
      <c r="Q377" s="183"/>
      <c r="R377" s="185"/>
      <c r="S377" s="184"/>
      <c r="T377" s="187"/>
      <c r="U377" s="184"/>
      <c r="V377" s="184"/>
      <c r="W377" s="185"/>
      <c r="X377" s="188"/>
      <c r="Y377" s="188"/>
      <c r="Z377" s="188"/>
    </row>
    <row r="378" spans="1:26" ht="14">
      <c r="A378" s="87"/>
      <c r="B378" s="87"/>
      <c r="C378" s="186"/>
      <c r="D378" s="186"/>
      <c r="E378" s="180"/>
      <c r="F378" s="182"/>
      <c r="G378" s="182"/>
      <c r="H378" s="182"/>
      <c r="I378" s="183"/>
      <c r="J378" s="183"/>
      <c r="K378" s="183"/>
      <c r="L378" s="182"/>
      <c r="M378" s="182"/>
      <c r="N378" s="182"/>
      <c r="O378" s="183"/>
      <c r="P378" s="183"/>
      <c r="Q378" s="183"/>
      <c r="R378" s="185"/>
      <c r="S378" s="184"/>
      <c r="T378" s="187"/>
      <c r="U378" s="184"/>
      <c r="V378" s="184"/>
      <c r="W378" s="185"/>
      <c r="X378" s="188"/>
      <c r="Y378" s="188"/>
      <c r="Z378" s="188"/>
    </row>
    <row r="379" spans="1:26" ht="14">
      <c r="A379" s="87"/>
      <c r="B379" s="87"/>
      <c r="C379" s="186"/>
      <c r="D379" s="186"/>
      <c r="E379" s="180"/>
      <c r="F379" s="182"/>
      <c r="G379" s="182"/>
      <c r="H379" s="182"/>
      <c r="I379" s="183"/>
      <c r="J379" s="183"/>
      <c r="K379" s="183"/>
      <c r="L379" s="182"/>
      <c r="M379" s="182"/>
      <c r="N379" s="182"/>
      <c r="O379" s="183"/>
      <c r="P379" s="183"/>
      <c r="Q379" s="183"/>
      <c r="R379" s="185"/>
      <c r="S379" s="184"/>
      <c r="T379" s="187"/>
      <c r="U379" s="184"/>
      <c r="V379" s="184"/>
      <c r="W379" s="185"/>
      <c r="X379" s="188"/>
      <c r="Y379" s="188"/>
      <c r="Z379" s="188"/>
    </row>
    <row r="380" spans="1:26" ht="14">
      <c r="A380" s="87"/>
      <c r="B380" s="87"/>
      <c r="C380" s="186"/>
      <c r="D380" s="186"/>
      <c r="E380" s="180"/>
      <c r="F380" s="182"/>
      <c r="G380" s="182"/>
      <c r="H380" s="182"/>
      <c r="I380" s="183"/>
      <c r="J380" s="183"/>
      <c r="K380" s="183"/>
      <c r="L380" s="182"/>
      <c r="M380" s="182"/>
      <c r="N380" s="182"/>
      <c r="O380" s="183"/>
      <c r="P380" s="183"/>
      <c r="Q380" s="183"/>
      <c r="R380" s="185"/>
      <c r="S380" s="184"/>
      <c r="T380" s="187"/>
      <c r="U380" s="184"/>
      <c r="V380" s="184"/>
      <c r="W380" s="185"/>
      <c r="X380" s="188"/>
      <c r="Y380" s="188"/>
      <c r="Z380" s="188"/>
    </row>
    <row r="381" spans="1:26" ht="14">
      <c r="A381" s="87"/>
      <c r="B381" s="87"/>
      <c r="C381" s="186"/>
      <c r="D381" s="186"/>
      <c r="E381" s="180"/>
      <c r="F381" s="182"/>
      <c r="G381" s="182"/>
      <c r="H381" s="182"/>
      <c r="I381" s="183"/>
      <c r="J381" s="183"/>
      <c r="K381" s="183"/>
      <c r="L381" s="182"/>
      <c r="M381" s="182"/>
      <c r="N381" s="182"/>
      <c r="O381" s="183"/>
      <c r="P381" s="183"/>
      <c r="Q381" s="183"/>
      <c r="R381" s="185"/>
      <c r="S381" s="184"/>
      <c r="T381" s="187"/>
      <c r="U381" s="184"/>
      <c r="V381" s="184"/>
      <c r="W381" s="185"/>
      <c r="X381" s="188"/>
      <c r="Y381" s="188"/>
      <c r="Z381" s="188"/>
    </row>
    <row r="382" spans="1:26" ht="14">
      <c r="A382" s="87"/>
      <c r="B382" s="87"/>
      <c r="C382" s="186"/>
      <c r="D382" s="186"/>
      <c r="E382" s="180"/>
      <c r="F382" s="182"/>
      <c r="G382" s="182"/>
      <c r="H382" s="182"/>
      <c r="I382" s="183"/>
      <c r="J382" s="183"/>
      <c r="K382" s="183"/>
      <c r="L382" s="182"/>
      <c r="M382" s="182"/>
      <c r="N382" s="182"/>
      <c r="O382" s="183"/>
      <c r="P382" s="183"/>
      <c r="Q382" s="183"/>
      <c r="R382" s="185"/>
      <c r="S382" s="184"/>
      <c r="T382" s="187"/>
      <c r="U382" s="184"/>
      <c r="V382" s="184"/>
      <c r="W382" s="185"/>
      <c r="X382" s="188"/>
      <c r="Y382" s="188"/>
      <c r="Z382" s="188"/>
    </row>
    <row r="383" spans="1:26" ht="14">
      <c r="A383" s="87"/>
      <c r="B383" s="87"/>
      <c r="C383" s="186"/>
      <c r="D383" s="186"/>
      <c r="E383" s="180"/>
      <c r="F383" s="182"/>
      <c r="G383" s="182"/>
      <c r="H383" s="182"/>
      <c r="I383" s="183"/>
      <c r="J383" s="183"/>
      <c r="K383" s="183"/>
      <c r="L383" s="182"/>
      <c r="M383" s="182"/>
      <c r="N383" s="182"/>
      <c r="O383" s="183"/>
      <c r="P383" s="183"/>
      <c r="Q383" s="183"/>
      <c r="R383" s="185"/>
      <c r="S383" s="184"/>
      <c r="T383" s="187"/>
      <c r="U383" s="184"/>
      <c r="V383" s="184"/>
      <c r="W383" s="185"/>
      <c r="X383" s="188"/>
      <c r="Y383" s="188"/>
      <c r="Z383" s="188"/>
    </row>
    <row r="384" spans="1:26" ht="14">
      <c r="A384" s="87"/>
      <c r="B384" s="87"/>
      <c r="C384" s="186"/>
      <c r="D384" s="186"/>
      <c r="E384" s="180"/>
      <c r="F384" s="182"/>
      <c r="G384" s="182"/>
      <c r="H384" s="182"/>
      <c r="I384" s="183"/>
      <c r="J384" s="183"/>
      <c r="K384" s="183"/>
      <c r="L384" s="182"/>
      <c r="M384" s="182"/>
      <c r="N384" s="182"/>
      <c r="O384" s="183"/>
      <c r="P384" s="183"/>
      <c r="Q384" s="183"/>
      <c r="R384" s="185"/>
      <c r="S384" s="184"/>
      <c r="T384" s="187"/>
      <c r="U384" s="184"/>
      <c r="V384" s="184"/>
      <c r="W384" s="185"/>
      <c r="X384" s="188"/>
      <c r="Y384" s="188"/>
      <c r="Z384" s="188"/>
    </row>
    <row r="385" spans="1:26" ht="14">
      <c r="A385" s="87"/>
      <c r="B385" s="87"/>
      <c r="C385" s="186"/>
      <c r="D385" s="186"/>
      <c r="E385" s="180"/>
      <c r="F385" s="182"/>
      <c r="G385" s="182"/>
      <c r="H385" s="182"/>
      <c r="I385" s="183"/>
      <c r="J385" s="183"/>
      <c r="K385" s="183"/>
      <c r="L385" s="182"/>
      <c r="M385" s="182"/>
      <c r="N385" s="182"/>
      <c r="O385" s="183"/>
      <c r="P385" s="183"/>
      <c r="Q385" s="183"/>
      <c r="R385" s="185"/>
      <c r="S385" s="184"/>
      <c r="T385" s="187"/>
      <c r="U385" s="184"/>
      <c r="V385" s="184"/>
      <c r="W385" s="185"/>
      <c r="X385" s="188"/>
      <c r="Y385" s="188"/>
      <c r="Z385" s="188"/>
    </row>
    <row r="386" spans="1:26" ht="14">
      <c r="A386" s="87"/>
      <c r="B386" s="87"/>
      <c r="C386" s="186"/>
      <c r="D386" s="186"/>
      <c r="E386" s="180"/>
      <c r="F386" s="182"/>
      <c r="G386" s="182"/>
      <c r="H386" s="182"/>
      <c r="I386" s="183"/>
      <c r="J386" s="183"/>
      <c r="K386" s="183"/>
      <c r="L386" s="182"/>
      <c r="M386" s="182"/>
      <c r="N386" s="182"/>
      <c r="O386" s="183"/>
      <c r="P386" s="183"/>
      <c r="Q386" s="183"/>
      <c r="R386" s="185"/>
      <c r="S386" s="184"/>
      <c r="T386" s="187"/>
      <c r="U386" s="184"/>
      <c r="V386" s="184"/>
      <c r="W386" s="185"/>
      <c r="X386" s="188"/>
      <c r="Y386" s="188"/>
      <c r="Z386" s="188"/>
    </row>
    <row r="387" spans="1:26" ht="14">
      <c r="A387" s="87"/>
      <c r="B387" s="87"/>
      <c r="C387" s="186"/>
      <c r="D387" s="186"/>
      <c r="E387" s="180"/>
      <c r="F387" s="182"/>
      <c r="G387" s="182"/>
      <c r="H387" s="182"/>
      <c r="I387" s="183"/>
      <c r="J387" s="183"/>
      <c r="K387" s="183"/>
      <c r="L387" s="182"/>
      <c r="M387" s="182"/>
      <c r="N387" s="182"/>
      <c r="O387" s="183"/>
      <c r="P387" s="183"/>
      <c r="Q387" s="183"/>
      <c r="R387" s="185"/>
      <c r="S387" s="184"/>
      <c r="T387" s="187"/>
      <c r="U387" s="184"/>
      <c r="V387" s="184"/>
      <c r="W387" s="185"/>
      <c r="X387" s="188"/>
      <c r="Y387" s="188"/>
      <c r="Z387" s="188"/>
    </row>
    <row r="388" spans="1:26" ht="14">
      <c r="A388" s="87"/>
      <c r="B388" s="87"/>
      <c r="C388" s="186"/>
      <c r="D388" s="186"/>
      <c r="E388" s="180"/>
      <c r="F388" s="182"/>
      <c r="G388" s="182"/>
      <c r="H388" s="182"/>
      <c r="I388" s="183"/>
      <c r="J388" s="183"/>
      <c r="K388" s="183"/>
      <c r="L388" s="182"/>
      <c r="M388" s="182"/>
      <c r="N388" s="182"/>
      <c r="O388" s="183"/>
      <c r="P388" s="183"/>
      <c r="Q388" s="183"/>
      <c r="R388" s="185"/>
      <c r="S388" s="184"/>
      <c r="T388" s="187"/>
      <c r="U388" s="184"/>
      <c r="V388" s="184"/>
      <c r="W388" s="185"/>
      <c r="X388" s="188"/>
      <c r="Y388" s="188"/>
      <c r="Z388" s="188"/>
    </row>
    <row r="389" spans="1:26" ht="14">
      <c r="A389" s="87"/>
      <c r="B389" s="87"/>
      <c r="C389" s="186"/>
      <c r="D389" s="186"/>
      <c r="E389" s="180"/>
      <c r="F389" s="182"/>
      <c r="G389" s="182"/>
      <c r="H389" s="182"/>
      <c r="I389" s="183"/>
      <c r="J389" s="183"/>
      <c r="K389" s="183"/>
      <c r="L389" s="182"/>
      <c r="M389" s="182"/>
      <c r="N389" s="182"/>
      <c r="O389" s="183"/>
      <c r="P389" s="183"/>
      <c r="Q389" s="183"/>
      <c r="R389" s="185"/>
      <c r="S389" s="184"/>
      <c r="T389" s="187"/>
      <c r="U389" s="184"/>
      <c r="V389" s="184"/>
      <c r="W389" s="185"/>
      <c r="X389" s="188"/>
      <c r="Y389" s="188"/>
      <c r="Z389" s="188"/>
    </row>
    <row r="390" spans="1:26" ht="14">
      <c r="A390" s="87"/>
      <c r="B390" s="87"/>
      <c r="C390" s="186"/>
      <c r="D390" s="186"/>
      <c r="E390" s="180"/>
      <c r="F390" s="182"/>
      <c r="G390" s="182"/>
      <c r="H390" s="182"/>
      <c r="I390" s="183"/>
      <c r="J390" s="183"/>
      <c r="K390" s="183"/>
      <c r="L390" s="182"/>
      <c r="M390" s="182"/>
      <c r="N390" s="182"/>
      <c r="O390" s="183"/>
      <c r="P390" s="183"/>
      <c r="Q390" s="183"/>
      <c r="R390" s="185"/>
      <c r="S390" s="184"/>
      <c r="T390" s="187"/>
      <c r="U390" s="184"/>
      <c r="V390" s="184"/>
      <c r="W390" s="185"/>
      <c r="X390" s="188"/>
      <c r="Y390" s="188"/>
      <c r="Z390" s="188"/>
    </row>
    <row r="391" spans="1:26" ht="14">
      <c r="A391" s="87"/>
      <c r="B391" s="87"/>
      <c r="C391" s="186"/>
      <c r="D391" s="186"/>
      <c r="E391" s="180"/>
      <c r="F391" s="182"/>
      <c r="G391" s="182"/>
      <c r="H391" s="182"/>
      <c r="I391" s="183"/>
      <c r="J391" s="183"/>
      <c r="K391" s="183"/>
      <c r="L391" s="182"/>
      <c r="M391" s="182"/>
      <c r="N391" s="182"/>
      <c r="O391" s="183"/>
      <c r="P391" s="183"/>
      <c r="Q391" s="183"/>
      <c r="R391" s="185"/>
      <c r="S391" s="184"/>
      <c r="T391" s="187"/>
      <c r="U391" s="184"/>
      <c r="V391" s="184"/>
      <c r="W391" s="185"/>
      <c r="X391" s="188"/>
      <c r="Y391" s="188"/>
      <c r="Z391" s="188"/>
    </row>
    <row r="392" spans="1:26" ht="14">
      <c r="A392" s="87"/>
      <c r="B392" s="87"/>
      <c r="C392" s="186"/>
      <c r="D392" s="186"/>
      <c r="E392" s="180"/>
      <c r="F392" s="182"/>
      <c r="G392" s="182"/>
      <c r="H392" s="182"/>
      <c r="I392" s="183"/>
      <c r="J392" s="183"/>
      <c r="K392" s="183"/>
      <c r="L392" s="182"/>
      <c r="M392" s="182"/>
      <c r="N392" s="182"/>
      <c r="O392" s="183"/>
      <c r="P392" s="183"/>
      <c r="Q392" s="183"/>
      <c r="R392" s="185"/>
      <c r="S392" s="184"/>
      <c r="T392" s="187"/>
      <c r="U392" s="184"/>
      <c r="V392" s="184"/>
      <c r="W392" s="185"/>
      <c r="X392" s="188"/>
      <c r="Y392" s="188"/>
      <c r="Z392" s="188"/>
    </row>
    <row r="393" spans="1:26" ht="14">
      <c r="A393" s="87"/>
      <c r="B393" s="87"/>
      <c r="C393" s="186"/>
      <c r="D393" s="186"/>
      <c r="E393" s="180"/>
      <c r="F393" s="182"/>
      <c r="G393" s="182"/>
      <c r="H393" s="182"/>
      <c r="I393" s="183"/>
      <c r="J393" s="183"/>
      <c r="K393" s="183"/>
      <c r="L393" s="182"/>
      <c r="M393" s="182"/>
      <c r="N393" s="182"/>
      <c r="O393" s="183"/>
      <c r="P393" s="183"/>
      <c r="Q393" s="183"/>
      <c r="R393" s="185"/>
      <c r="S393" s="184"/>
      <c r="T393" s="187"/>
      <c r="U393" s="184"/>
      <c r="V393" s="184"/>
      <c r="W393" s="185"/>
      <c r="X393" s="188"/>
      <c r="Y393" s="188"/>
      <c r="Z393" s="188"/>
    </row>
    <row r="394" spans="1:26" ht="14">
      <c r="A394" s="87"/>
      <c r="B394" s="87"/>
      <c r="C394" s="186"/>
      <c r="D394" s="186"/>
      <c r="E394" s="180"/>
      <c r="F394" s="182"/>
      <c r="G394" s="182"/>
      <c r="H394" s="182"/>
      <c r="I394" s="183"/>
      <c r="J394" s="183"/>
      <c r="K394" s="183"/>
      <c r="L394" s="182"/>
      <c r="M394" s="182"/>
      <c r="N394" s="182"/>
      <c r="O394" s="183"/>
      <c r="P394" s="183"/>
      <c r="Q394" s="183"/>
      <c r="R394" s="185"/>
      <c r="S394" s="184"/>
      <c r="T394" s="187"/>
      <c r="U394" s="184"/>
      <c r="V394" s="184"/>
      <c r="W394" s="185"/>
      <c r="X394" s="188"/>
      <c r="Y394" s="188"/>
      <c r="Z394" s="188"/>
    </row>
    <row r="395" spans="1:26" ht="14">
      <c r="A395" s="87"/>
      <c r="B395" s="87"/>
      <c r="C395" s="186"/>
      <c r="D395" s="186"/>
      <c r="E395" s="180"/>
      <c r="F395" s="182"/>
      <c r="G395" s="182"/>
      <c r="H395" s="182"/>
      <c r="I395" s="183"/>
      <c r="J395" s="183"/>
      <c r="K395" s="183"/>
      <c r="L395" s="182"/>
      <c r="M395" s="182"/>
      <c r="N395" s="182"/>
      <c r="O395" s="183"/>
      <c r="P395" s="183"/>
      <c r="Q395" s="183"/>
      <c r="R395" s="185"/>
      <c r="S395" s="184"/>
      <c r="T395" s="187"/>
      <c r="U395" s="184"/>
      <c r="V395" s="184"/>
      <c r="W395" s="185"/>
      <c r="X395" s="188"/>
      <c r="Y395" s="188"/>
      <c r="Z395" s="188"/>
    </row>
    <row r="396" spans="1:26" ht="14">
      <c r="A396" s="87"/>
      <c r="B396" s="87"/>
      <c r="C396" s="186"/>
      <c r="D396" s="186"/>
      <c r="E396" s="180"/>
      <c r="F396" s="182"/>
      <c r="G396" s="182"/>
      <c r="H396" s="182"/>
      <c r="I396" s="183"/>
      <c r="J396" s="183"/>
      <c r="K396" s="183"/>
      <c r="L396" s="182"/>
      <c r="M396" s="182"/>
      <c r="N396" s="182"/>
      <c r="O396" s="183"/>
      <c r="P396" s="183"/>
      <c r="Q396" s="183"/>
      <c r="R396" s="185"/>
      <c r="S396" s="184"/>
      <c r="T396" s="187"/>
      <c r="U396" s="184"/>
      <c r="V396" s="184"/>
      <c r="W396" s="185"/>
      <c r="X396" s="188"/>
      <c r="Y396" s="188"/>
      <c r="Z396" s="188"/>
    </row>
    <row r="397" spans="1:26" ht="14">
      <c r="A397" s="87"/>
      <c r="B397" s="87"/>
      <c r="C397" s="186"/>
      <c r="D397" s="186"/>
      <c r="E397" s="180"/>
      <c r="F397" s="182"/>
      <c r="G397" s="182"/>
      <c r="H397" s="182"/>
      <c r="I397" s="183"/>
      <c r="J397" s="183"/>
      <c r="K397" s="183"/>
      <c r="L397" s="182"/>
      <c r="M397" s="182"/>
      <c r="N397" s="182"/>
      <c r="O397" s="183"/>
      <c r="P397" s="183"/>
      <c r="Q397" s="183"/>
      <c r="R397" s="185"/>
      <c r="S397" s="184"/>
      <c r="T397" s="187"/>
      <c r="U397" s="184"/>
      <c r="V397" s="184"/>
      <c r="W397" s="185"/>
      <c r="X397" s="188"/>
      <c r="Y397" s="188"/>
      <c r="Z397" s="188"/>
    </row>
    <row r="398" spans="1:26" ht="14">
      <c r="A398" s="87"/>
      <c r="B398" s="87"/>
      <c r="C398" s="186"/>
      <c r="D398" s="186"/>
      <c r="E398" s="180"/>
      <c r="F398" s="182"/>
      <c r="G398" s="182"/>
      <c r="H398" s="182"/>
      <c r="I398" s="183"/>
      <c r="J398" s="183"/>
      <c r="K398" s="183"/>
      <c r="L398" s="182"/>
      <c r="M398" s="182"/>
      <c r="N398" s="182"/>
      <c r="O398" s="183"/>
      <c r="P398" s="183"/>
      <c r="Q398" s="183"/>
      <c r="R398" s="185"/>
      <c r="S398" s="184"/>
      <c r="T398" s="187"/>
      <c r="U398" s="184"/>
      <c r="V398" s="184"/>
      <c r="W398" s="185"/>
      <c r="X398" s="188"/>
      <c r="Y398" s="188"/>
      <c r="Z398" s="188"/>
    </row>
    <row r="399" spans="1:26" ht="14">
      <c r="A399" s="87"/>
      <c r="B399" s="87"/>
      <c r="C399" s="186"/>
      <c r="D399" s="186"/>
      <c r="E399" s="180"/>
      <c r="F399" s="182"/>
      <c r="G399" s="182"/>
      <c r="H399" s="182"/>
      <c r="I399" s="183"/>
      <c r="J399" s="183"/>
      <c r="K399" s="183"/>
      <c r="L399" s="182"/>
      <c r="M399" s="182"/>
      <c r="N399" s="182"/>
      <c r="O399" s="183"/>
      <c r="P399" s="183"/>
      <c r="Q399" s="183"/>
      <c r="R399" s="185"/>
      <c r="S399" s="184"/>
      <c r="T399" s="187"/>
      <c r="U399" s="184"/>
      <c r="V399" s="184"/>
      <c r="W399" s="185"/>
      <c r="X399" s="188"/>
      <c r="Y399" s="188"/>
      <c r="Z399" s="188"/>
    </row>
    <row r="400" spans="1:26" ht="14">
      <c r="A400" s="87"/>
      <c r="B400" s="87"/>
      <c r="C400" s="186"/>
      <c r="D400" s="186"/>
      <c r="E400" s="180"/>
      <c r="F400" s="182"/>
      <c r="G400" s="182"/>
      <c r="H400" s="182"/>
      <c r="I400" s="183"/>
      <c r="J400" s="183"/>
      <c r="K400" s="183"/>
      <c r="L400" s="182"/>
      <c r="M400" s="182"/>
      <c r="N400" s="182"/>
      <c r="O400" s="183"/>
      <c r="P400" s="183"/>
      <c r="Q400" s="183"/>
      <c r="R400" s="185"/>
      <c r="S400" s="184"/>
      <c r="T400" s="187"/>
      <c r="U400" s="184"/>
      <c r="V400" s="184"/>
      <c r="W400" s="185"/>
      <c r="X400" s="188"/>
      <c r="Y400" s="188"/>
      <c r="Z400" s="188"/>
    </row>
    <row r="401" spans="1:26" ht="14">
      <c r="A401" s="87"/>
      <c r="B401" s="87"/>
      <c r="C401" s="186"/>
      <c r="D401" s="186"/>
      <c r="E401" s="180"/>
      <c r="F401" s="182"/>
      <c r="G401" s="182"/>
      <c r="H401" s="182"/>
      <c r="I401" s="183"/>
      <c r="J401" s="183"/>
      <c r="K401" s="183"/>
      <c r="L401" s="182"/>
      <c r="M401" s="182"/>
      <c r="N401" s="182"/>
      <c r="O401" s="183"/>
      <c r="P401" s="183"/>
      <c r="Q401" s="183"/>
      <c r="R401" s="185"/>
      <c r="S401" s="184"/>
      <c r="T401" s="187"/>
      <c r="U401" s="184"/>
      <c r="V401" s="184"/>
      <c r="W401" s="185"/>
      <c r="X401" s="188"/>
      <c r="Y401" s="188"/>
      <c r="Z401" s="188"/>
    </row>
    <row r="402" spans="1:26" ht="14">
      <c r="A402" s="87"/>
      <c r="B402" s="87"/>
      <c r="C402" s="186"/>
      <c r="D402" s="186"/>
      <c r="E402" s="180"/>
      <c r="F402" s="182"/>
      <c r="G402" s="182"/>
      <c r="H402" s="182"/>
      <c r="I402" s="183"/>
      <c r="J402" s="183"/>
      <c r="K402" s="183"/>
      <c r="L402" s="182"/>
      <c r="M402" s="182"/>
      <c r="N402" s="182"/>
      <c r="O402" s="183"/>
      <c r="P402" s="183"/>
      <c r="Q402" s="183"/>
      <c r="R402" s="185"/>
      <c r="S402" s="184"/>
      <c r="T402" s="187"/>
      <c r="U402" s="184"/>
      <c r="V402" s="184"/>
      <c r="W402" s="185"/>
      <c r="X402" s="188"/>
      <c r="Y402" s="188"/>
      <c r="Z402" s="188"/>
    </row>
    <row r="403" spans="1:26" ht="14">
      <c r="A403" s="87"/>
      <c r="B403" s="87"/>
      <c r="C403" s="186"/>
      <c r="D403" s="186"/>
      <c r="E403" s="180"/>
      <c r="F403" s="182"/>
      <c r="G403" s="182"/>
      <c r="H403" s="182"/>
      <c r="I403" s="183"/>
      <c r="J403" s="183"/>
      <c r="K403" s="183"/>
      <c r="L403" s="182"/>
      <c r="M403" s="182"/>
      <c r="N403" s="182"/>
      <c r="O403" s="183"/>
      <c r="P403" s="183"/>
      <c r="Q403" s="183"/>
      <c r="R403" s="185"/>
      <c r="S403" s="184"/>
      <c r="T403" s="187"/>
      <c r="U403" s="184"/>
      <c r="V403" s="184"/>
      <c r="W403" s="185"/>
      <c r="X403" s="188"/>
      <c r="Y403" s="188"/>
      <c r="Z403" s="188"/>
    </row>
    <row r="404" spans="1:26" ht="14">
      <c r="A404" s="87"/>
      <c r="B404" s="87"/>
      <c r="C404" s="186"/>
      <c r="D404" s="186"/>
      <c r="E404" s="180"/>
      <c r="F404" s="182"/>
      <c r="G404" s="182"/>
      <c r="H404" s="182"/>
      <c r="I404" s="183"/>
      <c r="J404" s="183"/>
      <c r="K404" s="183"/>
      <c r="L404" s="182"/>
      <c r="M404" s="182"/>
      <c r="N404" s="182"/>
      <c r="O404" s="183"/>
      <c r="P404" s="183"/>
      <c r="Q404" s="183"/>
      <c r="R404" s="185"/>
      <c r="S404" s="184"/>
      <c r="T404" s="187"/>
      <c r="U404" s="184"/>
      <c r="V404" s="184"/>
      <c r="W404" s="185"/>
      <c r="X404" s="188"/>
      <c r="Y404" s="188"/>
      <c r="Z404" s="188"/>
    </row>
    <row r="405" spans="1:26" ht="14">
      <c r="A405" s="87"/>
      <c r="B405" s="87"/>
      <c r="C405" s="186"/>
      <c r="D405" s="186"/>
      <c r="E405" s="180"/>
      <c r="F405" s="182"/>
      <c r="G405" s="182"/>
      <c r="H405" s="182"/>
      <c r="I405" s="183"/>
      <c r="J405" s="183"/>
      <c r="K405" s="183"/>
      <c r="L405" s="182"/>
      <c r="M405" s="182"/>
      <c r="N405" s="182"/>
      <c r="O405" s="183"/>
      <c r="P405" s="183"/>
      <c r="Q405" s="183"/>
      <c r="R405" s="185"/>
      <c r="S405" s="184"/>
      <c r="T405" s="187"/>
      <c r="U405" s="184"/>
      <c r="V405" s="184"/>
      <c r="W405" s="185"/>
      <c r="X405" s="188"/>
      <c r="Y405" s="188"/>
      <c r="Z405" s="188"/>
    </row>
    <row r="406" spans="1:26" ht="14">
      <c r="A406" s="87"/>
      <c r="B406" s="87"/>
      <c r="C406" s="186"/>
      <c r="D406" s="186"/>
      <c r="E406" s="180"/>
      <c r="F406" s="182"/>
      <c r="G406" s="182"/>
      <c r="H406" s="182"/>
      <c r="I406" s="183"/>
      <c r="J406" s="183"/>
      <c r="K406" s="183"/>
      <c r="L406" s="182"/>
      <c r="M406" s="182"/>
      <c r="N406" s="182"/>
      <c r="O406" s="183"/>
      <c r="P406" s="183"/>
      <c r="Q406" s="183"/>
      <c r="R406" s="185"/>
      <c r="S406" s="184"/>
      <c r="T406" s="187"/>
      <c r="U406" s="184"/>
      <c r="V406" s="184"/>
      <c r="W406" s="185"/>
      <c r="X406" s="188"/>
      <c r="Y406" s="188"/>
      <c r="Z406" s="188"/>
    </row>
    <row r="407" spans="1:26" ht="14">
      <c r="A407" s="87"/>
      <c r="B407" s="87"/>
      <c r="C407" s="186"/>
      <c r="D407" s="186"/>
      <c r="E407" s="180"/>
      <c r="F407" s="182"/>
      <c r="G407" s="182"/>
      <c r="H407" s="182"/>
      <c r="I407" s="183"/>
      <c r="J407" s="183"/>
      <c r="K407" s="183"/>
      <c r="L407" s="182"/>
      <c r="M407" s="182"/>
      <c r="N407" s="182"/>
      <c r="O407" s="183"/>
      <c r="P407" s="183"/>
      <c r="Q407" s="183"/>
      <c r="R407" s="185"/>
      <c r="S407" s="184"/>
      <c r="T407" s="187"/>
      <c r="U407" s="184"/>
      <c r="V407" s="184"/>
      <c r="W407" s="185"/>
      <c r="X407" s="188"/>
      <c r="Y407" s="188"/>
      <c r="Z407" s="188"/>
    </row>
    <row r="408" spans="1:26" ht="14">
      <c r="A408" s="87"/>
      <c r="B408" s="87"/>
      <c r="C408" s="186"/>
      <c r="D408" s="186"/>
      <c r="E408" s="180"/>
      <c r="F408" s="182"/>
      <c r="G408" s="182"/>
      <c r="H408" s="182"/>
      <c r="I408" s="183"/>
      <c r="J408" s="183"/>
      <c r="K408" s="183"/>
      <c r="L408" s="182"/>
      <c r="M408" s="182"/>
      <c r="N408" s="182"/>
      <c r="O408" s="183"/>
      <c r="P408" s="183"/>
      <c r="Q408" s="183"/>
      <c r="R408" s="185"/>
      <c r="S408" s="184"/>
      <c r="T408" s="187"/>
      <c r="U408" s="184"/>
      <c r="V408" s="184"/>
      <c r="W408" s="185"/>
      <c r="X408" s="188"/>
      <c r="Y408" s="188"/>
      <c r="Z408" s="188"/>
    </row>
    <row r="409" spans="1:26" ht="14">
      <c r="A409" s="87"/>
      <c r="B409" s="87"/>
      <c r="C409" s="186"/>
      <c r="D409" s="186"/>
      <c r="E409" s="180"/>
      <c r="F409" s="182"/>
      <c r="G409" s="182"/>
      <c r="H409" s="182"/>
      <c r="I409" s="183"/>
      <c r="J409" s="183"/>
      <c r="K409" s="183"/>
      <c r="L409" s="182"/>
      <c r="M409" s="182"/>
      <c r="N409" s="182"/>
      <c r="O409" s="183"/>
      <c r="P409" s="183"/>
      <c r="Q409" s="183"/>
      <c r="R409" s="185"/>
      <c r="S409" s="184"/>
      <c r="T409" s="187"/>
      <c r="U409" s="184"/>
      <c r="V409" s="184"/>
      <c r="W409" s="185"/>
      <c r="X409" s="188"/>
      <c r="Y409" s="188"/>
      <c r="Z409" s="188"/>
    </row>
    <row r="410" spans="1:26" ht="14">
      <c r="A410" s="87"/>
      <c r="B410" s="87"/>
      <c r="C410" s="186"/>
      <c r="D410" s="186"/>
      <c r="E410" s="180"/>
      <c r="F410" s="182"/>
      <c r="G410" s="182"/>
      <c r="H410" s="182"/>
      <c r="I410" s="183"/>
      <c r="J410" s="183"/>
      <c r="K410" s="183"/>
      <c r="L410" s="182"/>
      <c r="M410" s="182"/>
      <c r="N410" s="182"/>
      <c r="O410" s="183"/>
      <c r="P410" s="183"/>
      <c r="Q410" s="183"/>
      <c r="R410" s="185"/>
      <c r="S410" s="184"/>
      <c r="T410" s="187"/>
      <c r="U410" s="184"/>
      <c r="V410" s="184"/>
      <c r="W410" s="185"/>
      <c r="X410" s="188"/>
      <c r="Y410" s="188"/>
      <c r="Z410" s="188"/>
    </row>
    <row r="411" spans="1:26" ht="14">
      <c r="A411" s="87"/>
      <c r="B411" s="87"/>
      <c r="C411" s="186"/>
      <c r="D411" s="186"/>
      <c r="E411" s="180"/>
      <c r="F411" s="182"/>
      <c r="G411" s="182"/>
      <c r="H411" s="182"/>
      <c r="I411" s="183"/>
      <c r="J411" s="183"/>
      <c r="K411" s="183"/>
      <c r="L411" s="182"/>
      <c r="M411" s="182"/>
      <c r="N411" s="182"/>
      <c r="O411" s="183"/>
      <c r="P411" s="183"/>
      <c r="Q411" s="183"/>
      <c r="R411" s="185"/>
      <c r="S411" s="184"/>
      <c r="T411" s="187"/>
      <c r="U411" s="184"/>
      <c r="V411" s="184"/>
      <c r="W411" s="185"/>
      <c r="X411" s="188"/>
      <c r="Y411" s="188"/>
      <c r="Z411" s="188"/>
    </row>
    <row r="412" spans="1:26" ht="14">
      <c r="A412" s="87"/>
      <c r="B412" s="87"/>
      <c r="C412" s="186"/>
      <c r="D412" s="186"/>
      <c r="E412" s="180"/>
      <c r="F412" s="182"/>
      <c r="G412" s="182"/>
      <c r="H412" s="182"/>
      <c r="I412" s="183"/>
      <c r="J412" s="183"/>
      <c r="K412" s="183"/>
      <c r="L412" s="182"/>
      <c r="M412" s="182"/>
      <c r="N412" s="182"/>
      <c r="O412" s="183"/>
      <c r="P412" s="183"/>
      <c r="Q412" s="183"/>
      <c r="R412" s="185"/>
      <c r="S412" s="184"/>
      <c r="T412" s="187"/>
      <c r="U412" s="184"/>
      <c r="V412" s="184"/>
      <c r="W412" s="185"/>
      <c r="X412" s="188"/>
      <c r="Y412" s="188"/>
      <c r="Z412" s="188"/>
    </row>
    <row r="413" spans="1:26" ht="14">
      <c r="A413" s="87"/>
      <c r="B413" s="87"/>
      <c r="C413" s="186"/>
      <c r="D413" s="186"/>
      <c r="E413" s="180"/>
      <c r="F413" s="182"/>
      <c r="G413" s="182"/>
      <c r="H413" s="182"/>
      <c r="I413" s="183"/>
      <c r="J413" s="183"/>
      <c r="K413" s="183"/>
      <c r="L413" s="182"/>
      <c r="M413" s="182"/>
      <c r="N413" s="182"/>
      <c r="O413" s="183"/>
      <c r="P413" s="183"/>
      <c r="Q413" s="183"/>
      <c r="R413" s="185"/>
      <c r="S413" s="184"/>
      <c r="T413" s="187"/>
      <c r="U413" s="184"/>
      <c r="V413" s="184"/>
      <c r="W413" s="185"/>
      <c r="X413" s="188"/>
      <c r="Y413" s="188"/>
      <c r="Z413" s="188"/>
    </row>
    <row r="414" spans="1:26" ht="14">
      <c r="A414" s="87"/>
      <c r="B414" s="87"/>
      <c r="C414" s="186"/>
      <c r="D414" s="186"/>
      <c r="E414" s="180"/>
      <c r="F414" s="182"/>
      <c r="G414" s="182"/>
      <c r="H414" s="182"/>
      <c r="I414" s="183"/>
      <c r="J414" s="183"/>
      <c r="K414" s="183"/>
      <c r="L414" s="182"/>
      <c r="M414" s="182"/>
      <c r="N414" s="182"/>
      <c r="O414" s="183"/>
      <c r="P414" s="183"/>
      <c r="Q414" s="183"/>
      <c r="R414" s="185"/>
      <c r="S414" s="184"/>
      <c r="T414" s="187"/>
      <c r="U414" s="184"/>
      <c r="V414" s="184"/>
      <c r="W414" s="185"/>
      <c r="X414" s="188"/>
      <c r="Y414" s="188"/>
      <c r="Z414" s="188"/>
    </row>
    <row r="415" spans="1:26" ht="14">
      <c r="A415" s="87"/>
      <c r="B415" s="87"/>
      <c r="C415" s="186"/>
      <c r="D415" s="186"/>
      <c r="E415" s="180"/>
      <c r="F415" s="182"/>
      <c r="G415" s="182"/>
      <c r="H415" s="182"/>
      <c r="I415" s="183"/>
      <c r="J415" s="183"/>
      <c r="K415" s="183"/>
      <c r="L415" s="182"/>
      <c r="M415" s="182"/>
      <c r="N415" s="182"/>
      <c r="O415" s="183"/>
      <c r="P415" s="183"/>
      <c r="Q415" s="183"/>
      <c r="R415" s="185"/>
      <c r="S415" s="184"/>
      <c r="T415" s="187"/>
      <c r="U415" s="184"/>
      <c r="V415" s="184"/>
      <c r="W415" s="185"/>
      <c r="X415" s="188"/>
      <c r="Y415" s="188"/>
      <c r="Z415" s="188"/>
    </row>
    <row r="416" spans="1:26" ht="14">
      <c r="A416" s="87"/>
      <c r="B416" s="87"/>
      <c r="C416" s="186"/>
      <c r="D416" s="186"/>
      <c r="E416" s="180"/>
      <c r="F416" s="182"/>
      <c r="G416" s="182"/>
      <c r="H416" s="182"/>
      <c r="I416" s="183"/>
      <c r="J416" s="183"/>
      <c r="K416" s="183"/>
      <c r="L416" s="182"/>
      <c r="M416" s="182"/>
      <c r="N416" s="182"/>
      <c r="O416" s="183"/>
      <c r="P416" s="183"/>
      <c r="Q416" s="183"/>
      <c r="R416" s="185"/>
      <c r="S416" s="184"/>
      <c r="T416" s="187"/>
      <c r="U416" s="184"/>
      <c r="V416" s="184"/>
      <c r="W416" s="185"/>
      <c r="X416" s="188"/>
      <c r="Y416" s="188"/>
      <c r="Z416" s="188"/>
    </row>
    <row r="417" spans="1:26" ht="14">
      <c r="A417" s="87"/>
      <c r="B417" s="87"/>
      <c r="C417" s="186"/>
      <c r="D417" s="186"/>
      <c r="E417" s="180"/>
      <c r="F417" s="182"/>
      <c r="G417" s="182"/>
      <c r="H417" s="182"/>
      <c r="I417" s="183"/>
      <c r="J417" s="183"/>
      <c r="K417" s="183"/>
      <c r="L417" s="182"/>
      <c r="M417" s="182"/>
      <c r="N417" s="182"/>
      <c r="O417" s="183"/>
      <c r="P417" s="183"/>
      <c r="Q417" s="183"/>
      <c r="R417" s="185"/>
      <c r="S417" s="184"/>
      <c r="T417" s="187"/>
      <c r="U417" s="184"/>
      <c r="V417" s="184"/>
      <c r="W417" s="185"/>
      <c r="X417" s="188"/>
      <c r="Y417" s="188"/>
      <c r="Z417" s="188"/>
    </row>
    <row r="418" spans="1:26" ht="14">
      <c r="A418" s="87"/>
      <c r="B418" s="87"/>
      <c r="C418" s="186"/>
      <c r="D418" s="186"/>
      <c r="E418" s="180"/>
      <c r="F418" s="182"/>
      <c r="G418" s="182"/>
      <c r="H418" s="182"/>
      <c r="I418" s="183"/>
      <c r="J418" s="183"/>
      <c r="K418" s="183"/>
      <c r="L418" s="182"/>
      <c r="M418" s="182"/>
      <c r="N418" s="182"/>
      <c r="O418" s="183"/>
      <c r="P418" s="183"/>
      <c r="Q418" s="183"/>
      <c r="R418" s="185"/>
      <c r="S418" s="184"/>
      <c r="T418" s="187"/>
      <c r="U418" s="184"/>
      <c r="V418" s="184"/>
      <c r="W418" s="185"/>
      <c r="X418" s="188"/>
      <c r="Y418" s="188"/>
      <c r="Z418" s="188"/>
    </row>
    <row r="419" spans="1:26" ht="14">
      <c r="A419" s="87"/>
      <c r="B419" s="87"/>
      <c r="C419" s="186"/>
      <c r="D419" s="186"/>
      <c r="E419" s="180"/>
      <c r="F419" s="182"/>
      <c r="G419" s="182"/>
      <c r="H419" s="182"/>
      <c r="I419" s="183"/>
      <c r="J419" s="183"/>
      <c r="K419" s="183"/>
      <c r="L419" s="182"/>
      <c r="M419" s="182"/>
      <c r="N419" s="182"/>
      <c r="O419" s="183"/>
      <c r="P419" s="183"/>
      <c r="Q419" s="183"/>
      <c r="R419" s="185"/>
      <c r="S419" s="184"/>
      <c r="T419" s="187"/>
      <c r="U419" s="184"/>
      <c r="V419" s="184"/>
      <c r="W419" s="185"/>
      <c r="X419" s="188"/>
      <c r="Y419" s="188"/>
      <c r="Z419" s="188"/>
    </row>
    <row r="420" spans="1:26" ht="14">
      <c r="A420" s="87"/>
      <c r="B420" s="87"/>
      <c r="C420" s="186"/>
      <c r="D420" s="186"/>
      <c r="E420" s="180"/>
      <c r="F420" s="182"/>
      <c r="G420" s="182"/>
      <c r="H420" s="182"/>
      <c r="I420" s="183"/>
      <c r="J420" s="183"/>
      <c r="K420" s="183"/>
      <c r="L420" s="182"/>
      <c r="M420" s="182"/>
      <c r="N420" s="182"/>
      <c r="O420" s="183"/>
      <c r="P420" s="183"/>
      <c r="Q420" s="183"/>
      <c r="R420" s="185"/>
      <c r="S420" s="184"/>
      <c r="T420" s="187"/>
      <c r="U420" s="184"/>
      <c r="V420" s="184"/>
      <c r="W420" s="185"/>
      <c r="X420" s="188"/>
      <c r="Y420" s="188"/>
      <c r="Z420" s="188"/>
    </row>
    <row r="421" spans="1:26" ht="14">
      <c r="A421" s="87"/>
      <c r="B421" s="87"/>
      <c r="C421" s="186"/>
      <c r="D421" s="186"/>
      <c r="E421" s="180"/>
      <c r="F421" s="182"/>
      <c r="G421" s="182"/>
      <c r="H421" s="182"/>
      <c r="I421" s="183"/>
      <c r="J421" s="183"/>
      <c r="K421" s="183"/>
      <c r="L421" s="182"/>
      <c r="M421" s="182"/>
      <c r="N421" s="182"/>
      <c r="O421" s="183"/>
      <c r="P421" s="183"/>
      <c r="Q421" s="183"/>
      <c r="R421" s="185"/>
      <c r="S421" s="184"/>
      <c r="T421" s="187"/>
      <c r="U421" s="184"/>
      <c r="V421" s="184"/>
      <c r="W421" s="185"/>
      <c r="X421" s="188"/>
      <c r="Y421" s="188"/>
      <c r="Z421" s="188"/>
    </row>
    <row r="422" spans="1:26" ht="14">
      <c r="A422" s="87"/>
      <c r="B422" s="87"/>
      <c r="C422" s="186"/>
      <c r="D422" s="186"/>
      <c r="E422" s="180"/>
      <c r="F422" s="182"/>
      <c r="G422" s="182"/>
      <c r="H422" s="182"/>
      <c r="I422" s="183"/>
      <c r="J422" s="183"/>
      <c r="K422" s="183"/>
      <c r="L422" s="182"/>
      <c r="M422" s="182"/>
      <c r="N422" s="182"/>
      <c r="O422" s="183"/>
      <c r="P422" s="183"/>
      <c r="Q422" s="183"/>
      <c r="R422" s="185"/>
      <c r="S422" s="184"/>
      <c r="T422" s="187"/>
      <c r="U422" s="184"/>
      <c r="V422" s="184"/>
      <c r="W422" s="185"/>
      <c r="X422" s="188"/>
      <c r="Y422" s="188"/>
      <c r="Z422" s="188"/>
    </row>
    <row r="423" spans="1:26" ht="14">
      <c r="A423" s="87"/>
      <c r="B423" s="87"/>
      <c r="C423" s="186"/>
      <c r="D423" s="186"/>
      <c r="E423" s="180"/>
      <c r="F423" s="182"/>
      <c r="G423" s="182"/>
      <c r="H423" s="182"/>
      <c r="I423" s="183"/>
      <c r="J423" s="183"/>
      <c r="K423" s="183"/>
      <c r="L423" s="182"/>
      <c r="M423" s="182"/>
      <c r="N423" s="182"/>
      <c r="O423" s="183"/>
      <c r="P423" s="183"/>
      <c r="Q423" s="183"/>
      <c r="R423" s="185"/>
      <c r="S423" s="184"/>
      <c r="T423" s="187"/>
      <c r="U423" s="184"/>
      <c r="V423" s="184"/>
      <c r="W423" s="185"/>
      <c r="X423" s="188"/>
      <c r="Y423" s="188"/>
      <c r="Z423" s="188"/>
    </row>
    <row r="424" spans="1:26" ht="14">
      <c r="A424" s="87"/>
      <c r="B424" s="87"/>
      <c r="C424" s="186"/>
      <c r="D424" s="186"/>
      <c r="E424" s="180"/>
      <c r="F424" s="182"/>
      <c r="G424" s="182"/>
      <c r="H424" s="182"/>
      <c r="I424" s="183"/>
      <c r="J424" s="183"/>
      <c r="K424" s="183"/>
      <c r="L424" s="182"/>
      <c r="M424" s="182"/>
      <c r="N424" s="182"/>
      <c r="O424" s="183"/>
      <c r="P424" s="183"/>
      <c r="Q424" s="183"/>
      <c r="R424" s="185"/>
      <c r="S424" s="184"/>
      <c r="T424" s="187"/>
      <c r="U424" s="184"/>
      <c r="V424" s="184"/>
      <c r="W424" s="185"/>
      <c r="X424" s="188"/>
      <c r="Y424" s="188"/>
      <c r="Z424" s="188"/>
    </row>
    <row r="425" spans="1:26" ht="14">
      <c r="A425" s="87"/>
      <c r="B425" s="87"/>
      <c r="C425" s="186"/>
      <c r="D425" s="186"/>
      <c r="E425" s="180"/>
      <c r="F425" s="182"/>
      <c r="G425" s="182"/>
      <c r="H425" s="182"/>
      <c r="I425" s="183"/>
      <c r="J425" s="183"/>
      <c r="K425" s="183"/>
      <c r="L425" s="182"/>
      <c r="M425" s="182"/>
      <c r="N425" s="182"/>
      <c r="O425" s="183"/>
      <c r="P425" s="183"/>
      <c r="Q425" s="183"/>
      <c r="R425" s="185"/>
      <c r="S425" s="184"/>
      <c r="T425" s="187"/>
      <c r="U425" s="184"/>
      <c r="V425" s="184"/>
      <c r="W425" s="185"/>
      <c r="X425" s="188"/>
      <c r="Y425" s="188"/>
      <c r="Z425" s="188"/>
    </row>
    <row r="426" spans="1:26" ht="14">
      <c r="A426" s="87"/>
      <c r="B426" s="87"/>
      <c r="C426" s="186"/>
      <c r="D426" s="186"/>
      <c r="E426" s="180"/>
      <c r="F426" s="182"/>
      <c r="G426" s="182"/>
      <c r="H426" s="182"/>
      <c r="I426" s="183"/>
      <c r="J426" s="183"/>
      <c r="K426" s="183"/>
      <c r="L426" s="182"/>
      <c r="M426" s="182"/>
      <c r="N426" s="182"/>
      <c r="O426" s="183"/>
      <c r="P426" s="183"/>
      <c r="Q426" s="183"/>
      <c r="R426" s="185"/>
      <c r="S426" s="184"/>
      <c r="T426" s="187"/>
      <c r="U426" s="184"/>
      <c r="V426" s="184"/>
      <c r="W426" s="185"/>
      <c r="X426" s="188"/>
      <c r="Y426" s="188"/>
      <c r="Z426" s="188"/>
    </row>
    <row r="427" spans="1:26" ht="14">
      <c r="A427" s="87"/>
      <c r="B427" s="87"/>
      <c r="C427" s="186"/>
      <c r="D427" s="186"/>
      <c r="E427" s="180"/>
      <c r="F427" s="182"/>
      <c r="G427" s="182"/>
      <c r="H427" s="182"/>
      <c r="I427" s="183"/>
      <c r="J427" s="183"/>
      <c r="K427" s="183"/>
      <c r="L427" s="182"/>
      <c r="M427" s="182"/>
      <c r="N427" s="182"/>
      <c r="O427" s="183"/>
      <c r="P427" s="183"/>
      <c r="Q427" s="183"/>
      <c r="R427" s="185"/>
      <c r="S427" s="184"/>
      <c r="T427" s="187"/>
      <c r="U427" s="184"/>
      <c r="V427" s="184"/>
      <c r="W427" s="185"/>
      <c r="X427" s="188"/>
      <c r="Y427" s="188"/>
      <c r="Z427" s="188"/>
    </row>
    <row r="428" spans="1:26" ht="14">
      <c r="A428" s="87"/>
      <c r="B428" s="87"/>
      <c r="C428" s="186"/>
      <c r="D428" s="186"/>
      <c r="E428" s="180"/>
      <c r="F428" s="182"/>
      <c r="G428" s="182"/>
      <c r="H428" s="182"/>
      <c r="I428" s="183"/>
      <c r="J428" s="183"/>
      <c r="K428" s="183"/>
      <c r="L428" s="182"/>
      <c r="M428" s="182"/>
      <c r="N428" s="182"/>
      <c r="O428" s="183"/>
      <c r="P428" s="183"/>
      <c r="Q428" s="183"/>
      <c r="R428" s="185"/>
      <c r="S428" s="184"/>
      <c r="T428" s="187"/>
      <c r="U428" s="184"/>
      <c r="V428" s="184"/>
      <c r="W428" s="185"/>
      <c r="X428" s="188"/>
      <c r="Y428" s="188"/>
      <c r="Z428" s="188"/>
    </row>
    <row r="429" spans="1:26" ht="14">
      <c r="A429" s="87"/>
      <c r="B429" s="87"/>
      <c r="C429" s="186"/>
      <c r="D429" s="186"/>
      <c r="E429" s="180"/>
      <c r="F429" s="182"/>
      <c r="G429" s="182"/>
      <c r="H429" s="182"/>
      <c r="I429" s="183"/>
      <c r="J429" s="183"/>
      <c r="K429" s="183"/>
      <c r="L429" s="182"/>
      <c r="M429" s="182"/>
      <c r="N429" s="182"/>
      <c r="O429" s="183"/>
      <c r="P429" s="183"/>
      <c r="Q429" s="183"/>
      <c r="R429" s="185"/>
      <c r="S429" s="184"/>
      <c r="T429" s="187"/>
      <c r="U429" s="184"/>
      <c r="V429" s="184"/>
      <c r="W429" s="185"/>
      <c r="X429" s="188"/>
      <c r="Y429" s="188"/>
      <c r="Z429" s="188"/>
    </row>
    <row r="430" spans="1:26" ht="14">
      <c r="A430" s="87"/>
      <c r="B430" s="87"/>
      <c r="C430" s="186"/>
      <c r="D430" s="186"/>
      <c r="E430" s="180"/>
      <c r="F430" s="182"/>
      <c r="G430" s="182"/>
      <c r="H430" s="182"/>
      <c r="I430" s="183"/>
      <c r="J430" s="183"/>
      <c r="K430" s="183"/>
      <c r="L430" s="182"/>
      <c r="M430" s="182"/>
      <c r="N430" s="182"/>
      <c r="O430" s="183"/>
      <c r="P430" s="183"/>
      <c r="Q430" s="183"/>
      <c r="R430" s="185"/>
      <c r="S430" s="184"/>
      <c r="T430" s="187"/>
      <c r="U430" s="184"/>
      <c r="V430" s="184"/>
      <c r="W430" s="185"/>
      <c r="X430" s="188"/>
      <c r="Y430" s="188"/>
      <c r="Z430" s="188"/>
    </row>
    <row r="431" spans="1:26" ht="14">
      <c r="A431" s="87"/>
      <c r="B431" s="87"/>
      <c r="C431" s="186"/>
      <c r="D431" s="186"/>
      <c r="E431" s="180"/>
      <c r="F431" s="182"/>
      <c r="G431" s="182"/>
      <c r="H431" s="182"/>
      <c r="I431" s="183"/>
      <c r="J431" s="183"/>
      <c r="K431" s="183"/>
      <c r="L431" s="182"/>
      <c r="M431" s="182"/>
      <c r="N431" s="182"/>
      <c r="O431" s="183"/>
      <c r="P431" s="183"/>
      <c r="Q431" s="183"/>
      <c r="R431" s="185"/>
      <c r="S431" s="184"/>
      <c r="T431" s="187"/>
      <c r="U431" s="184"/>
      <c r="V431" s="184"/>
      <c r="W431" s="185"/>
      <c r="X431" s="188"/>
      <c r="Y431" s="188"/>
      <c r="Z431" s="188"/>
    </row>
    <row r="432" spans="1:26" ht="14">
      <c r="A432" s="87"/>
      <c r="B432" s="87"/>
      <c r="C432" s="186"/>
      <c r="D432" s="186"/>
      <c r="E432" s="180"/>
      <c r="F432" s="182"/>
      <c r="G432" s="182"/>
      <c r="H432" s="182"/>
      <c r="I432" s="183"/>
      <c r="J432" s="183"/>
      <c r="K432" s="183"/>
      <c r="L432" s="182"/>
      <c r="M432" s="182"/>
      <c r="N432" s="182"/>
      <c r="O432" s="183"/>
      <c r="P432" s="183"/>
      <c r="Q432" s="183"/>
      <c r="R432" s="185"/>
      <c r="S432" s="184"/>
      <c r="T432" s="187"/>
      <c r="U432" s="184"/>
      <c r="V432" s="184"/>
      <c r="W432" s="185"/>
      <c r="X432" s="188"/>
      <c r="Y432" s="188"/>
      <c r="Z432" s="188"/>
    </row>
    <row r="433" spans="1:26" ht="14">
      <c r="A433" s="87"/>
      <c r="B433" s="87"/>
      <c r="C433" s="186"/>
      <c r="D433" s="186"/>
      <c r="E433" s="180"/>
      <c r="F433" s="182"/>
      <c r="G433" s="182"/>
      <c r="H433" s="182"/>
      <c r="I433" s="183"/>
      <c r="J433" s="183"/>
      <c r="K433" s="183"/>
      <c r="L433" s="182"/>
      <c r="M433" s="182"/>
      <c r="N433" s="182"/>
      <c r="O433" s="183"/>
      <c r="P433" s="183"/>
      <c r="Q433" s="183"/>
      <c r="R433" s="185"/>
      <c r="S433" s="184"/>
      <c r="T433" s="187"/>
      <c r="U433" s="184"/>
      <c r="V433" s="184"/>
      <c r="W433" s="185"/>
      <c r="X433" s="188"/>
      <c r="Y433" s="188"/>
      <c r="Z433" s="188"/>
    </row>
    <row r="434" spans="1:26" ht="14">
      <c r="A434" s="87"/>
      <c r="B434" s="87"/>
      <c r="C434" s="186"/>
      <c r="D434" s="186"/>
      <c r="E434" s="180"/>
      <c r="F434" s="182"/>
      <c r="G434" s="182"/>
      <c r="H434" s="182"/>
      <c r="I434" s="183"/>
      <c r="J434" s="183"/>
      <c r="K434" s="183"/>
      <c r="L434" s="182"/>
      <c r="M434" s="182"/>
      <c r="N434" s="182"/>
      <c r="O434" s="183"/>
      <c r="P434" s="183"/>
      <c r="Q434" s="183"/>
      <c r="R434" s="185"/>
      <c r="S434" s="184"/>
      <c r="T434" s="187"/>
      <c r="U434" s="184"/>
      <c r="V434" s="184"/>
      <c r="W434" s="185"/>
      <c r="X434" s="188"/>
      <c r="Y434" s="188"/>
      <c r="Z434" s="188"/>
    </row>
    <row r="435" spans="1:26" ht="14">
      <c r="A435" s="87"/>
      <c r="B435" s="87"/>
      <c r="C435" s="186"/>
      <c r="D435" s="186"/>
      <c r="E435" s="180"/>
      <c r="F435" s="182"/>
      <c r="G435" s="182"/>
      <c r="H435" s="182"/>
      <c r="I435" s="183"/>
      <c r="J435" s="183"/>
      <c r="K435" s="183"/>
      <c r="L435" s="182"/>
      <c r="M435" s="182"/>
      <c r="N435" s="182"/>
      <c r="O435" s="183"/>
      <c r="P435" s="183"/>
      <c r="Q435" s="183"/>
      <c r="R435" s="185"/>
      <c r="S435" s="184"/>
      <c r="T435" s="187"/>
      <c r="U435" s="184"/>
      <c r="V435" s="184"/>
      <c r="W435" s="185"/>
      <c r="X435" s="188"/>
      <c r="Y435" s="188"/>
      <c r="Z435" s="188"/>
    </row>
    <row r="436" spans="1:26" ht="14">
      <c r="A436" s="87"/>
      <c r="B436" s="87"/>
      <c r="C436" s="186"/>
      <c r="D436" s="186"/>
      <c r="E436" s="180"/>
      <c r="F436" s="182"/>
      <c r="G436" s="182"/>
      <c r="H436" s="182"/>
      <c r="I436" s="183"/>
      <c r="J436" s="183"/>
      <c r="K436" s="183"/>
      <c r="L436" s="182"/>
      <c r="M436" s="182"/>
      <c r="N436" s="182"/>
      <c r="O436" s="183"/>
      <c r="P436" s="183"/>
      <c r="Q436" s="183"/>
      <c r="R436" s="185"/>
      <c r="S436" s="184"/>
      <c r="T436" s="187"/>
      <c r="U436" s="184"/>
      <c r="V436" s="184"/>
      <c r="W436" s="185"/>
      <c r="X436" s="188"/>
      <c r="Y436" s="188"/>
      <c r="Z436" s="188"/>
    </row>
    <row r="437" spans="1:26" ht="14">
      <c r="A437" s="87"/>
      <c r="B437" s="87"/>
      <c r="C437" s="186"/>
      <c r="D437" s="186"/>
      <c r="E437" s="180"/>
      <c r="F437" s="182"/>
      <c r="G437" s="182"/>
      <c r="H437" s="182"/>
      <c r="I437" s="183"/>
      <c r="J437" s="183"/>
      <c r="K437" s="183"/>
      <c r="L437" s="182"/>
      <c r="M437" s="182"/>
      <c r="N437" s="182"/>
      <c r="O437" s="183"/>
      <c r="P437" s="183"/>
      <c r="Q437" s="183"/>
      <c r="R437" s="185"/>
      <c r="S437" s="184"/>
      <c r="T437" s="187"/>
      <c r="U437" s="184"/>
      <c r="V437" s="184"/>
      <c r="W437" s="185"/>
      <c r="X437" s="188"/>
      <c r="Y437" s="188"/>
      <c r="Z437" s="188"/>
    </row>
    <row r="438" spans="1:26" ht="14">
      <c r="A438" s="87"/>
      <c r="B438" s="87"/>
      <c r="C438" s="186"/>
      <c r="D438" s="186"/>
      <c r="E438" s="180"/>
      <c r="F438" s="182"/>
      <c r="G438" s="182"/>
      <c r="H438" s="182"/>
      <c r="I438" s="183"/>
      <c r="J438" s="183"/>
      <c r="K438" s="183"/>
      <c r="L438" s="182"/>
      <c r="M438" s="182"/>
      <c r="N438" s="182"/>
      <c r="O438" s="183"/>
      <c r="P438" s="183"/>
      <c r="Q438" s="183"/>
      <c r="R438" s="185"/>
      <c r="S438" s="184"/>
      <c r="T438" s="187"/>
      <c r="U438" s="184"/>
      <c r="V438" s="184"/>
      <c r="W438" s="185"/>
      <c r="X438" s="188"/>
      <c r="Y438" s="188"/>
      <c r="Z438" s="188"/>
    </row>
    <row r="439" spans="1:26" ht="14">
      <c r="A439" s="87"/>
      <c r="B439" s="87"/>
      <c r="C439" s="186"/>
      <c r="D439" s="186"/>
      <c r="E439" s="180"/>
      <c r="F439" s="182"/>
      <c r="G439" s="182"/>
      <c r="H439" s="182"/>
      <c r="I439" s="183"/>
      <c r="J439" s="183"/>
      <c r="K439" s="183"/>
      <c r="L439" s="182"/>
      <c r="M439" s="182"/>
      <c r="N439" s="182"/>
      <c r="O439" s="183"/>
      <c r="P439" s="183"/>
      <c r="Q439" s="183"/>
      <c r="R439" s="185"/>
      <c r="S439" s="184"/>
      <c r="T439" s="187"/>
      <c r="U439" s="184"/>
      <c r="V439" s="184"/>
      <c r="W439" s="185"/>
      <c r="X439" s="188"/>
      <c r="Y439" s="188"/>
      <c r="Z439" s="188"/>
    </row>
    <row r="440" spans="1:26" ht="14">
      <c r="A440" s="87"/>
      <c r="B440" s="87"/>
      <c r="C440" s="186"/>
      <c r="D440" s="186"/>
      <c r="E440" s="180"/>
      <c r="F440" s="182"/>
      <c r="G440" s="182"/>
      <c r="H440" s="182"/>
      <c r="I440" s="183"/>
      <c r="J440" s="183"/>
      <c r="K440" s="183"/>
      <c r="L440" s="182"/>
      <c r="M440" s="182"/>
      <c r="N440" s="182"/>
      <c r="O440" s="183"/>
      <c r="P440" s="183"/>
      <c r="Q440" s="183"/>
      <c r="R440" s="185"/>
      <c r="S440" s="184"/>
      <c r="T440" s="187"/>
      <c r="U440" s="184"/>
      <c r="V440" s="184"/>
      <c r="W440" s="185"/>
      <c r="X440" s="188"/>
      <c r="Y440" s="188"/>
      <c r="Z440" s="188"/>
    </row>
    <row r="441" spans="1:26" ht="14">
      <c r="A441" s="87"/>
      <c r="B441" s="87"/>
      <c r="C441" s="186"/>
      <c r="D441" s="186"/>
      <c r="E441" s="180"/>
      <c r="F441" s="182"/>
      <c r="G441" s="182"/>
      <c r="H441" s="182"/>
      <c r="I441" s="183"/>
      <c r="J441" s="183"/>
      <c r="K441" s="183"/>
      <c r="L441" s="182"/>
      <c r="M441" s="182"/>
      <c r="N441" s="182"/>
      <c r="O441" s="183"/>
      <c r="P441" s="183"/>
      <c r="Q441" s="183"/>
      <c r="R441" s="185"/>
      <c r="S441" s="184"/>
      <c r="T441" s="187"/>
      <c r="U441" s="184"/>
      <c r="V441" s="184"/>
      <c r="W441" s="185"/>
      <c r="X441" s="188"/>
      <c r="Y441" s="188"/>
      <c r="Z441" s="188"/>
    </row>
    <row r="442" spans="1:26" ht="14">
      <c r="A442" s="87"/>
      <c r="B442" s="87"/>
      <c r="C442" s="186"/>
      <c r="D442" s="186"/>
      <c r="E442" s="180"/>
      <c r="F442" s="182"/>
      <c r="G442" s="182"/>
      <c r="H442" s="182"/>
      <c r="I442" s="183"/>
      <c r="J442" s="183"/>
      <c r="K442" s="183"/>
      <c r="L442" s="182"/>
      <c r="M442" s="182"/>
      <c r="N442" s="182"/>
      <c r="O442" s="183"/>
      <c r="P442" s="183"/>
      <c r="Q442" s="183"/>
      <c r="R442" s="185"/>
      <c r="S442" s="184"/>
      <c r="T442" s="187"/>
      <c r="U442" s="184"/>
      <c r="V442" s="184"/>
      <c r="W442" s="185"/>
      <c r="X442" s="188"/>
      <c r="Y442" s="188"/>
      <c r="Z442" s="188"/>
    </row>
    <row r="443" spans="1:26" ht="14">
      <c r="A443" s="87"/>
      <c r="B443" s="87"/>
      <c r="C443" s="186"/>
      <c r="D443" s="186"/>
      <c r="E443" s="180"/>
      <c r="F443" s="182"/>
      <c r="G443" s="182"/>
      <c r="H443" s="182"/>
      <c r="I443" s="183"/>
      <c r="J443" s="183"/>
      <c r="K443" s="183"/>
      <c r="L443" s="182"/>
      <c r="M443" s="182"/>
      <c r="N443" s="182"/>
      <c r="O443" s="183"/>
      <c r="P443" s="183"/>
      <c r="Q443" s="183"/>
      <c r="R443" s="185"/>
      <c r="S443" s="184"/>
      <c r="T443" s="187"/>
      <c r="U443" s="184"/>
      <c r="V443" s="184"/>
      <c r="W443" s="185"/>
      <c r="X443" s="188"/>
      <c r="Y443" s="188"/>
      <c r="Z443" s="188"/>
    </row>
    <row r="444" spans="1:26" ht="14">
      <c r="A444" s="87"/>
      <c r="B444" s="87"/>
      <c r="C444" s="186"/>
      <c r="D444" s="186"/>
      <c r="E444" s="180"/>
      <c r="F444" s="182"/>
      <c r="G444" s="182"/>
      <c r="H444" s="182"/>
      <c r="I444" s="183"/>
      <c r="J444" s="183"/>
      <c r="K444" s="183"/>
      <c r="L444" s="182"/>
      <c r="M444" s="182"/>
      <c r="N444" s="182"/>
      <c r="O444" s="183"/>
      <c r="P444" s="183"/>
      <c r="Q444" s="183"/>
      <c r="R444" s="185"/>
      <c r="S444" s="184"/>
      <c r="T444" s="187"/>
      <c r="U444" s="184"/>
      <c r="V444" s="184"/>
      <c r="W444" s="185"/>
      <c r="X444" s="188"/>
      <c r="Y444" s="188"/>
      <c r="Z444" s="188"/>
    </row>
    <row r="445" spans="1:26" ht="14">
      <c r="A445" s="87"/>
      <c r="B445" s="87"/>
      <c r="C445" s="186"/>
      <c r="D445" s="186"/>
      <c r="E445" s="180"/>
      <c r="F445" s="182"/>
      <c r="G445" s="182"/>
      <c r="H445" s="182"/>
      <c r="I445" s="183"/>
      <c r="J445" s="183"/>
      <c r="K445" s="183"/>
      <c r="L445" s="182"/>
      <c r="M445" s="182"/>
      <c r="N445" s="182"/>
      <c r="O445" s="183"/>
      <c r="P445" s="183"/>
      <c r="Q445" s="183"/>
      <c r="R445" s="185"/>
      <c r="S445" s="184"/>
      <c r="T445" s="187"/>
      <c r="U445" s="184"/>
      <c r="V445" s="184"/>
      <c r="W445" s="185"/>
      <c r="X445" s="188"/>
      <c r="Y445" s="188"/>
      <c r="Z445" s="188"/>
    </row>
    <row r="446" spans="1:26" ht="14">
      <c r="A446" s="87"/>
      <c r="B446" s="87"/>
      <c r="C446" s="186"/>
      <c r="D446" s="186"/>
      <c r="E446" s="180"/>
      <c r="F446" s="182"/>
      <c r="G446" s="182"/>
      <c r="H446" s="182"/>
      <c r="I446" s="183"/>
      <c r="J446" s="183"/>
      <c r="K446" s="183"/>
      <c r="L446" s="182"/>
      <c r="M446" s="182"/>
      <c r="N446" s="182"/>
      <c r="O446" s="183"/>
      <c r="P446" s="183"/>
      <c r="Q446" s="183"/>
      <c r="R446" s="185"/>
      <c r="S446" s="184"/>
      <c r="T446" s="187"/>
      <c r="U446" s="184"/>
      <c r="V446" s="184"/>
      <c r="W446" s="185"/>
      <c r="X446" s="188"/>
      <c r="Y446" s="188"/>
      <c r="Z446" s="188"/>
    </row>
    <row r="447" spans="1:26" ht="14">
      <c r="A447" s="87"/>
      <c r="B447" s="87"/>
      <c r="C447" s="186"/>
      <c r="D447" s="186"/>
      <c r="E447" s="180"/>
      <c r="F447" s="182"/>
      <c r="G447" s="182"/>
      <c r="H447" s="182"/>
      <c r="I447" s="183"/>
      <c r="J447" s="183"/>
      <c r="K447" s="183"/>
      <c r="L447" s="182"/>
      <c r="M447" s="182"/>
      <c r="N447" s="182"/>
      <c r="O447" s="183"/>
      <c r="P447" s="183"/>
      <c r="Q447" s="183"/>
      <c r="R447" s="185"/>
      <c r="S447" s="184"/>
      <c r="T447" s="187"/>
      <c r="U447" s="184"/>
      <c r="V447" s="184"/>
      <c r="W447" s="185"/>
      <c r="X447" s="188"/>
      <c r="Y447" s="188"/>
      <c r="Z447" s="188"/>
    </row>
    <row r="448" spans="1:26" ht="14">
      <c r="A448" s="87"/>
      <c r="B448" s="87"/>
      <c r="C448" s="186"/>
      <c r="D448" s="186"/>
      <c r="E448" s="180"/>
      <c r="F448" s="182"/>
      <c r="G448" s="182"/>
      <c r="H448" s="182"/>
      <c r="I448" s="183"/>
      <c r="J448" s="183"/>
      <c r="K448" s="183"/>
      <c r="L448" s="182"/>
      <c r="M448" s="182"/>
      <c r="N448" s="182"/>
      <c r="O448" s="183"/>
      <c r="P448" s="183"/>
      <c r="Q448" s="183"/>
      <c r="R448" s="185"/>
      <c r="S448" s="184"/>
      <c r="T448" s="187"/>
      <c r="U448" s="184"/>
      <c r="V448" s="184"/>
      <c r="W448" s="185"/>
      <c r="X448" s="188"/>
      <c r="Y448" s="188"/>
      <c r="Z448" s="188"/>
    </row>
    <row r="449" spans="1:26" ht="14">
      <c r="A449" s="87"/>
      <c r="B449" s="87"/>
      <c r="C449" s="186"/>
      <c r="D449" s="186"/>
      <c r="E449" s="180"/>
      <c r="F449" s="182"/>
      <c r="G449" s="182"/>
      <c r="H449" s="182"/>
      <c r="I449" s="183"/>
      <c r="J449" s="183"/>
      <c r="K449" s="183"/>
      <c r="L449" s="182"/>
      <c r="M449" s="182"/>
      <c r="N449" s="182"/>
      <c r="O449" s="183"/>
      <c r="P449" s="183"/>
      <c r="Q449" s="183"/>
      <c r="R449" s="185"/>
      <c r="S449" s="184"/>
      <c r="T449" s="187"/>
      <c r="U449" s="184"/>
      <c r="V449" s="184"/>
      <c r="W449" s="185"/>
      <c r="X449" s="188"/>
      <c r="Y449" s="188"/>
      <c r="Z449" s="188"/>
    </row>
    <row r="450" spans="1:26" ht="14">
      <c r="A450" s="87"/>
      <c r="B450" s="87"/>
      <c r="C450" s="186"/>
      <c r="D450" s="186"/>
      <c r="E450" s="180"/>
      <c r="F450" s="182"/>
      <c r="G450" s="182"/>
      <c r="H450" s="182"/>
      <c r="I450" s="183"/>
      <c r="J450" s="183"/>
      <c r="K450" s="183"/>
      <c r="L450" s="182"/>
      <c r="M450" s="182"/>
      <c r="N450" s="182"/>
      <c r="O450" s="183"/>
      <c r="P450" s="183"/>
      <c r="Q450" s="183"/>
      <c r="R450" s="185"/>
      <c r="S450" s="184"/>
      <c r="T450" s="187"/>
      <c r="U450" s="184"/>
      <c r="V450" s="184"/>
      <c r="W450" s="185"/>
      <c r="X450" s="188"/>
      <c r="Y450" s="188"/>
      <c r="Z450" s="188"/>
    </row>
    <row r="451" spans="1:26" ht="14">
      <c r="A451" s="87"/>
      <c r="B451" s="87"/>
      <c r="C451" s="186"/>
      <c r="D451" s="186"/>
      <c r="E451" s="180"/>
      <c r="F451" s="182"/>
      <c r="G451" s="182"/>
      <c r="H451" s="182"/>
      <c r="I451" s="183"/>
      <c r="J451" s="183"/>
      <c r="K451" s="183"/>
      <c r="L451" s="182"/>
      <c r="M451" s="182"/>
      <c r="N451" s="182"/>
      <c r="O451" s="183"/>
      <c r="P451" s="183"/>
      <c r="Q451" s="183"/>
      <c r="R451" s="185"/>
      <c r="S451" s="184"/>
      <c r="T451" s="187"/>
      <c r="U451" s="184"/>
      <c r="V451" s="184"/>
      <c r="W451" s="185"/>
      <c r="X451" s="188"/>
      <c r="Y451" s="188"/>
      <c r="Z451" s="188"/>
    </row>
    <row r="452" spans="1:26" ht="14">
      <c r="A452" s="87"/>
      <c r="B452" s="87"/>
      <c r="C452" s="186"/>
      <c r="D452" s="186"/>
      <c r="E452" s="180"/>
      <c r="F452" s="182"/>
      <c r="G452" s="182"/>
      <c r="H452" s="182"/>
      <c r="I452" s="183"/>
      <c r="J452" s="183"/>
      <c r="K452" s="183"/>
      <c r="L452" s="182"/>
      <c r="M452" s="182"/>
      <c r="N452" s="182"/>
      <c r="O452" s="183"/>
      <c r="P452" s="183"/>
      <c r="Q452" s="183"/>
      <c r="R452" s="185"/>
      <c r="S452" s="184"/>
      <c r="T452" s="187"/>
      <c r="U452" s="184"/>
      <c r="V452" s="184"/>
      <c r="W452" s="185"/>
      <c r="X452" s="188"/>
      <c r="Y452" s="188"/>
      <c r="Z452" s="188"/>
    </row>
    <row r="453" spans="1:26" ht="14">
      <c r="A453" s="87"/>
      <c r="B453" s="87"/>
      <c r="C453" s="186"/>
      <c r="D453" s="186"/>
      <c r="E453" s="180"/>
      <c r="F453" s="182"/>
      <c r="G453" s="182"/>
      <c r="H453" s="182"/>
      <c r="I453" s="183"/>
      <c r="J453" s="183"/>
      <c r="K453" s="183"/>
      <c r="L453" s="182"/>
      <c r="M453" s="182"/>
      <c r="N453" s="182"/>
      <c r="O453" s="183"/>
      <c r="P453" s="183"/>
      <c r="Q453" s="183"/>
      <c r="R453" s="185"/>
      <c r="S453" s="184"/>
      <c r="T453" s="187"/>
      <c r="U453" s="184"/>
      <c r="V453" s="184"/>
      <c r="W453" s="185"/>
      <c r="X453" s="188"/>
      <c r="Y453" s="188"/>
      <c r="Z453" s="188"/>
    </row>
    <row r="454" spans="1:26" ht="14">
      <c r="A454" s="87"/>
      <c r="B454" s="87"/>
      <c r="C454" s="186"/>
      <c r="D454" s="186"/>
      <c r="E454" s="180"/>
      <c r="F454" s="182"/>
      <c r="G454" s="182"/>
      <c r="H454" s="182"/>
      <c r="I454" s="183"/>
      <c r="J454" s="183"/>
      <c r="K454" s="183"/>
      <c r="L454" s="182"/>
      <c r="M454" s="182"/>
      <c r="N454" s="182"/>
      <c r="O454" s="183"/>
      <c r="P454" s="183"/>
      <c r="Q454" s="183"/>
      <c r="R454" s="185"/>
      <c r="S454" s="184"/>
      <c r="T454" s="187"/>
      <c r="U454" s="184"/>
      <c r="V454" s="184"/>
      <c r="W454" s="185"/>
      <c r="X454" s="188"/>
      <c r="Y454" s="188"/>
      <c r="Z454" s="188"/>
    </row>
    <row r="455" spans="1:26" ht="14">
      <c r="A455" s="87"/>
      <c r="B455" s="87"/>
      <c r="C455" s="186"/>
      <c r="D455" s="186"/>
      <c r="E455" s="180"/>
      <c r="F455" s="182"/>
      <c r="G455" s="182"/>
      <c r="H455" s="182"/>
      <c r="I455" s="183"/>
      <c r="J455" s="183"/>
      <c r="K455" s="183"/>
      <c r="L455" s="182"/>
      <c r="M455" s="182"/>
      <c r="N455" s="182"/>
      <c r="O455" s="183"/>
      <c r="P455" s="183"/>
      <c r="Q455" s="183"/>
      <c r="R455" s="185"/>
      <c r="S455" s="184"/>
      <c r="T455" s="187"/>
      <c r="U455" s="184"/>
      <c r="V455" s="184"/>
      <c r="W455" s="185"/>
      <c r="X455" s="188"/>
      <c r="Y455" s="188"/>
      <c r="Z455" s="188"/>
    </row>
    <row r="456" spans="1:26" ht="14">
      <c r="A456" s="87"/>
      <c r="B456" s="87"/>
      <c r="C456" s="186"/>
      <c r="D456" s="186"/>
      <c r="E456" s="180"/>
      <c r="F456" s="182"/>
      <c r="G456" s="182"/>
      <c r="H456" s="182"/>
      <c r="I456" s="183"/>
      <c r="J456" s="183"/>
      <c r="K456" s="183"/>
      <c r="L456" s="182"/>
      <c r="M456" s="182"/>
      <c r="N456" s="182"/>
      <c r="O456" s="183"/>
      <c r="P456" s="183"/>
      <c r="Q456" s="183"/>
      <c r="R456" s="185"/>
      <c r="S456" s="184"/>
      <c r="T456" s="187"/>
      <c r="U456" s="184"/>
      <c r="V456" s="184"/>
      <c r="W456" s="185"/>
      <c r="X456" s="188"/>
      <c r="Y456" s="188"/>
      <c r="Z456" s="188"/>
    </row>
    <row r="457" spans="1:26" ht="14">
      <c r="A457" s="87"/>
      <c r="B457" s="87"/>
      <c r="C457" s="186"/>
      <c r="D457" s="186"/>
      <c r="E457" s="180"/>
      <c r="F457" s="182"/>
      <c r="G457" s="182"/>
      <c r="H457" s="182"/>
      <c r="I457" s="183"/>
      <c r="J457" s="183"/>
      <c r="K457" s="183"/>
      <c r="L457" s="182"/>
      <c r="M457" s="182"/>
      <c r="N457" s="182"/>
      <c r="O457" s="183"/>
      <c r="P457" s="183"/>
      <c r="Q457" s="183"/>
      <c r="R457" s="185"/>
      <c r="S457" s="184"/>
      <c r="T457" s="187"/>
      <c r="U457" s="184"/>
      <c r="V457" s="184"/>
      <c r="W457" s="185"/>
      <c r="X457" s="188"/>
      <c r="Y457" s="188"/>
      <c r="Z457" s="188"/>
    </row>
    <row r="458" spans="1:26" ht="14">
      <c r="A458" s="87"/>
      <c r="B458" s="87"/>
      <c r="C458" s="186"/>
      <c r="D458" s="186"/>
      <c r="E458" s="180"/>
      <c r="F458" s="182"/>
      <c r="G458" s="182"/>
      <c r="H458" s="182"/>
      <c r="I458" s="183"/>
      <c r="J458" s="183"/>
      <c r="K458" s="183"/>
      <c r="L458" s="182"/>
      <c r="M458" s="182"/>
      <c r="N458" s="182"/>
      <c r="O458" s="183"/>
      <c r="P458" s="183"/>
      <c r="Q458" s="183"/>
      <c r="R458" s="185"/>
      <c r="S458" s="184"/>
      <c r="T458" s="187"/>
      <c r="U458" s="184"/>
      <c r="V458" s="184"/>
      <c r="W458" s="185"/>
      <c r="X458" s="188"/>
      <c r="Y458" s="188"/>
      <c r="Z458" s="188"/>
    </row>
    <row r="459" spans="1:26" ht="14">
      <c r="A459" s="87"/>
      <c r="B459" s="87"/>
      <c r="C459" s="186"/>
      <c r="D459" s="186"/>
      <c r="E459" s="180"/>
      <c r="F459" s="182"/>
      <c r="G459" s="182"/>
      <c r="H459" s="182"/>
      <c r="I459" s="183"/>
      <c r="J459" s="183"/>
      <c r="K459" s="183"/>
      <c r="L459" s="182"/>
      <c r="M459" s="182"/>
      <c r="N459" s="182"/>
      <c r="O459" s="183"/>
      <c r="P459" s="183"/>
      <c r="Q459" s="183"/>
      <c r="R459" s="185"/>
      <c r="S459" s="184"/>
      <c r="T459" s="187"/>
      <c r="U459" s="184"/>
      <c r="V459" s="184"/>
      <c r="W459" s="185"/>
      <c r="X459" s="188"/>
      <c r="Y459" s="188"/>
      <c r="Z459" s="188"/>
    </row>
    <row r="460" spans="1:26" ht="14">
      <c r="A460" s="87"/>
      <c r="B460" s="87"/>
      <c r="C460" s="186"/>
      <c r="D460" s="186"/>
      <c r="E460" s="180"/>
      <c r="F460" s="182"/>
      <c r="G460" s="182"/>
      <c r="H460" s="182"/>
      <c r="I460" s="183"/>
      <c r="J460" s="183"/>
      <c r="K460" s="183"/>
      <c r="L460" s="182"/>
      <c r="M460" s="182"/>
      <c r="N460" s="182"/>
      <c r="O460" s="183"/>
      <c r="P460" s="183"/>
      <c r="Q460" s="183"/>
      <c r="R460" s="185"/>
      <c r="S460" s="184"/>
      <c r="T460" s="187"/>
      <c r="U460" s="184"/>
      <c r="V460" s="184"/>
      <c r="W460" s="185"/>
      <c r="X460" s="188"/>
      <c r="Y460" s="188"/>
      <c r="Z460" s="188"/>
    </row>
    <row r="461" spans="1:26" ht="14">
      <c r="A461" s="87"/>
      <c r="B461" s="87"/>
      <c r="C461" s="186"/>
      <c r="D461" s="186"/>
      <c r="E461" s="180"/>
      <c r="F461" s="182"/>
      <c r="G461" s="182"/>
      <c r="H461" s="182"/>
      <c r="I461" s="183"/>
      <c r="J461" s="183"/>
      <c r="K461" s="183"/>
      <c r="L461" s="182"/>
      <c r="M461" s="182"/>
      <c r="N461" s="182"/>
      <c r="O461" s="183"/>
      <c r="P461" s="183"/>
      <c r="Q461" s="183"/>
      <c r="R461" s="185"/>
      <c r="S461" s="184"/>
      <c r="T461" s="187"/>
      <c r="U461" s="184"/>
      <c r="V461" s="184"/>
      <c r="W461" s="185"/>
      <c r="X461" s="188"/>
      <c r="Y461" s="188"/>
      <c r="Z461" s="188"/>
    </row>
    <row r="462" spans="1:26" ht="14">
      <c r="A462" s="87"/>
      <c r="B462" s="87"/>
      <c r="C462" s="186"/>
      <c r="D462" s="186"/>
      <c r="E462" s="180"/>
      <c r="F462" s="182"/>
      <c r="G462" s="182"/>
      <c r="H462" s="182"/>
      <c r="I462" s="183"/>
      <c r="J462" s="183"/>
      <c r="K462" s="183"/>
      <c r="L462" s="182"/>
      <c r="M462" s="182"/>
      <c r="N462" s="182"/>
      <c r="O462" s="183"/>
      <c r="P462" s="183"/>
      <c r="Q462" s="183"/>
      <c r="R462" s="185"/>
      <c r="S462" s="184"/>
      <c r="T462" s="187"/>
      <c r="U462" s="184"/>
      <c r="V462" s="184"/>
      <c r="W462" s="185"/>
      <c r="X462" s="188"/>
      <c r="Y462" s="188"/>
      <c r="Z462" s="188"/>
    </row>
    <row r="463" spans="1:26" ht="14">
      <c r="A463" s="87"/>
      <c r="B463" s="87"/>
      <c r="C463" s="186"/>
      <c r="D463" s="186"/>
      <c r="E463" s="180"/>
      <c r="F463" s="182"/>
      <c r="G463" s="182"/>
      <c r="H463" s="182"/>
      <c r="I463" s="183"/>
      <c r="J463" s="183"/>
      <c r="K463" s="183"/>
      <c r="L463" s="182"/>
      <c r="M463" s="182"/>
      <c r="N463" s="182"/>
      <c r="O463" s="183"/>
      <c r="P463" s="183"/>
      <c r="Q463" s="183"/>
      <c r="R463" s="185"/>
      <c r="S463" s="184"/>
      <c r="T463" s="187"/>
      <c r="U463" s="184"/>
      <c r="V463" s="184"/>
      <c r="W463" s="185"/>
      <c r="X463" s="188"/>
      <c r="Y463" s="188"/>
      <c r="Z463" s="188"/>
    </row>
    <row r="464" spans="1:26" ht="14">
      <c r="A464" s="87"/>
      <c r="B464" s="87"/>
      <c r="C464" s="186"/>
      <c r="D464" s="186"/>
      <c r="E464" s="180"/>
      <c r="F464" s="182"/>
      <c r="G464" s="182"/>
      <c r="H464" s="182"/>
      <c r="I464" s="183"/>
      <c r="J464" s="183"/>
      <c r="K464" s="183"/>
      <c r="L464" s="182"/>
      <c r="M464" s="182"/>
      <c r="N464" s="182"/>
      <c r="O464" s="183"/>
      <c r="P464" s="183"/>
      <c r="Q464" s="183"/>
      <c r="R464" s="185"/>
      <c r="S464" s="184"/>
      <c r="T464" s="187"/>
      <c r="U464" s="184"/>
      <c r="V464" s="184"/>
      <c r="W464" s="185"/>
      <c r="X464" s="188"/>
      <c r="Y464" s="188"/>
      <c r="Z464" s="188"/>
    </row>
    <row r="465" spans="1:26" ht="14">
      <c r="A465" s="87"/>
      <c r="B465" s="87"/>
      <c r="C465" s="186"/>
      <c r="D465" s="186"/>
      <c r="E465" s="180"/>
      <c r="F465" s="182"/>
      <c r="G465" s="182"/>
      <c r="H465" s="182"/>
      <c r="I465" s="183"/>
      <c r="J465" s="183"/>
      <c r="K465" s="183"/>
      <c r="L465" s="182"/>
      <c r="M465" s="182"/>
      <c r="N465" s="182"/>
      <c r="O465" s="183"/>
      <c r="P465" s="183"/>
      <c r="Q465" s="183"/>
      <c r="R465" s="185"/>
      <c r="S465" s="184"/>
      <c r="T465" s="187"/>
      <c r="U465" s="184"/>
      <c r="V465" s="184"/>
      <c r="W465" s="185"/>
      <c r="X465" s="188"/>
      <c r="Y465" s="188"/>
      <c r="Z465" s="188"/>
    </row>
    <row r="466" spans="1:26" ht="14">
      <c r="A466" s="87"/>
      <c r="B466" s="87"/>
      <c r="C466" s="186"/>
      <c r="D466" s="186"/>
      <c r="E466" s="180"/>
      <c r="F466" s="182"/>
      <c r="G466" s="182"/>
      <c r="H466" s="182"/>
      <c r="I466" s="183"/>
      <c r="J466" s="183"/>
      <c r="K466" s="183"/>
      <c r="L466" s="182"/>
      <c r="M466" s="182"/>
      <c r="N466" s="182"/>
      <c r="O466" s="183"/>
      <c r="P466" s="183"/>
      <c r="Q466" s="183"/>
      <c r="R466" s="185"/>
      <c r="S466" s="184"/>
      <c r="T466" s="187"/>
      <c r="U466" s="184"/>
      <c r="V466" s="184"/>
      <c r="W466" s="185"/>
      <c r="X466" s="188"/>
      <c r="Y466" s="188"/>
      <c r="Z466" s="188"/>
    </row>
    <row r="467" spans="1:26" ht="14">
      <c r="A467" s="87"/>
      <c r="B467" s="87"/>
      <c r="C467" s="186"/>
      <c r="D467" s="186"/>
      <c r="E467" s="180"/>
      <c r="F467" s="182"/>
      <c r="G467" s="182"/>
      <c r="H467" s="182"/>
      <c r="I467" s="183"/>
      <c r="J467" s="183"/>
      <c r="K467" s="183"/>
      <c r="L467" s="182"/>
      <c r="M467" s="182"/>
      <c r="N467" s="182"/>
      <c r="O467" s="183"/>
      <c r="P467" s="183"/>
      <c r="Q467" s="183"/>
      <c r="R467" s="185"/>
      <c r="S467" s="184"/>
      <c r="T467" s="187"/>
      <c r="U467" s="184"/>
      <c r="V467" s="184"/>
      <c r="W467" s="185"/>
      <c r="X467" s="188"/>
      <c r="Y467" s="188"/>
      <c r="Z467" s="188"/>
    </row>
    <row r="468" spans="1:26" ht="14">
      <c r="A468" s="87"/>
      <c r="B468" s="87"/>
      <c r="C468" s="186"/>
      <c r="D468" s="186"/>
      <c r="E468" s="180"/>
      <c r="F468" s="182"/>
      <c r="G468" s="182"/>
      <c r="H468" s="182"/>
      <c r="I468" s="183"/>
      <c r="J468" s="183"/>
      <c r="K468" s="183"/>
      <c r="L468" s="182"/>
      <c r="M468" s="182"/>
      <c r="N468" s="182"/>
      <c r="O468" s="183"/>
      <c r="P468" s="183"/>
      <c r="Q468" s="183"/>
      <c r="R468" s="185"/>
      <c r="S468" s="184"/>
      <c r="T468" s="187"/>
      <c r="U468" s="184"/>
      <c r="V468" s="184"/>
      <c r="W468" s="185"/>
      <c r="X468" s="188"/>
      <c r="Y468" s="188"/>
      <c r="Z468" s="188"/>
    </row>
    <row r="469" spans="1:26" ht="14">
      <c r="A469" s="87"/>
      <c r="B469" s="87"/>
      <c r="C469" s="186"/>
      <c r="D469" s="186"/>
      <c r="E469" s="180"/>
      <c r="F469" s="182"/>
      <c r="G469" s="182"/>
      <c r="H469" s="182"/>
      <c r="I469" s="183"/>
      <c r="J469" s="183"/>
      <c r="K469" s="183"/>
      <c r="L469" s="182"/>
      <c r="M469" s="182"/>
      <c r="N469" s="182"/>
      <c r="O469" s="183"/>
      <c r="P469" s="183"/>
      <c r="Q469" s="183"/>
      <c r="R469" s="185"/>
      <c r="S469" s="184"/>
      <c r="T469" s="187"/>
      <c r="U469" s="184"/>
      <c r="V469" s="184"/>
      <c r="W469" s="185"/>
      <c r="X469" s="188"/>
      <c r="Y469" s="188"/>
      <c r="Z469" s="188"/>
    </row>
    <row r="470" spans="1:26" ht="14">
      <c r="A470" s="87"/>
      <c r="B470" s="87"/>
      <c r="C470" s="186"/>
      <c r="D470" s="186"/>
      <c r="E470" s="180"/>
      <c r="F470" s="182"/>
      <c r="G470" s="182"/>
      <c r="H470" s="182"/>
      <c r="I470" s="183"/>
      <c r="J470" s="183"/>
      <c r="K470" s="183"/>
      <c r="L470" s="182"/>
      <c r="M470" s="182"/>
      <c r="N470" s="182"/>
      <c r="O470" s="183"/>
      <c r="P470" s="183"/>
      <c r="Q470" s="183"/>
      <c r="R470" s="185"/>
      <c r="S470" s="184"/>
      <c r="T470" s="187"/>
      <c r="U470" s="184"/>
      <c r="V470" s="184"/>
      <c r="W470" s="185"/>
      <c r="X470" s="188"/>
      <c r="Y470" s="188"/>
      <c r="Z470" s="188"/>
    </row>
    <row r="471" spans="1:26" ht="14">
      <c r="A471" s="87"/>
      <c r="B471" s="87"/>
      <c r="C471" s="186"/>
      <c r="D471" s="186"/>
      <c r="E471" s="180"/>
      <c r="F471" s="182"/>
      <c r="G471" s="182"/>
      <c r="H471" s="182"/>
      <c r="I471" s="183"/>
      <c r="J471" s="183"/>
      <c r="K471" s="183"/>
      <c r="L471" s="182"/>
      <c r="M471" s="182"/>
      <c r="N471" s="182"/>
      <c r="O471" s="183"/>
      <c r="P471" s="183"/>
      <c r="Q471" s="183"/>
      <c r="R471" s="185"/>
      <c r="S471" s="184"/>
      <c r="T471" s="187"/>
      <c r="U471" s="184"/>
      <c r="V471" s="184"/>
      <c r="W471" s="185"/>
      <c r="X471" s="188"/>
      <c r="Y471" s="188"/>
      <c r="Z471" s="188"/>
    </row>
    <row r="472" spans="1:26" ht="14">
      <c r="A472" s="87"/>
      <c r="B472" s="87"/>
      <c r="C472" s="186"/>
      <c r="D472" s="186"/>
      <c r="E472" s="180"/>
      <c r="F472" s="182"/>
      <c r="G472" s="182"/>
      <c r="H472" s="182"/>
      <c r="I472" s="183"/>
      <c r="J472" s="183"/>
      <c r="K472" s="183"/>
      <c r="L472" s="182"/>
      <c r="M472" s="182"/>
      <c r="N472" s="182"/>
      <c r="O472" s="183"/>
      <c r="P472" s="183"/>
      <c r="Q472" s="183"/>
      <c r="R472" s="185"/>
      <c r="S472" s="184"/>
      <c r="T472" s="187"/>
      <c r="U472" s="184"/>
      <c r="V472" s="184"/>
      <c r="W472" s="185"/>
      <c r="X472" s="188"/>
      <c r="Y472" s="188"/>
      <c r="Z472" s="188"/>
    </row>
    <row r="473" spans="1:26" ht="14">
      <c r="A473" s="87"/>
      <c r="B473" s="87"/>
      <c r="C473" s="186"/>
      <c r="D473" s="186"/>
      <c r="E473" s="180"/>
      <c r="F473" s="182"/>
      <c r="G473" s="182"/>
      <c r="H473" s="182"/>
      <c r="I473" s="183"/>
      <c r="J473" s="183"/>
      <c r="K473" s="183"/>
      <c r="L473" s="182"/>
      <c r="M473" s="182"/>
      <c r="N473" s="182"/>
      <c r="O473" s="183"/>
      <c r="P473" s="183"/>
      <c r="Q473" s="183"/>
      <c r="R473" s="185"/>
      <c r="S473" s="184"/>
      <c r="T473" s="187"/>
      <c r="U473" s="184"/>
      <c r="V473" s="184"/>
      <c r="W473" s="185"/>
      <c r="X473" s="188"/>
      <c r="Y473" s="188"/>
      <c r="Z473" s="188"/>
    </row>
    <row r="474" spans="1:26" ht="14">
      <c r="A474" s="87"/>
      <c r="B474" s="87"/>
      <c r="C474" s="186"/>
      <c r="D474" s="186"/>
      <c r="E474" s="180"/>
      <c r="F474" s="182"/>
      <c r="G474" s="182"/>
      <c r="H474" s="182"/>
      <c r="I474" s="183"/>
      <c r="J474" s="183"/>
      <c r="K474" s="183"/>
      <c r="L474" s="182"/>
      <c r="M474" s="182"/>
      <c r="N474" s="182"/>
      <c r="O474" s="183"/>
      <c r="P474" s="183"/>
      <c r="Q474" s="183"/>
      <c r="R474" s="185"/>
      <c r="S474" s="184"/>
      <c r="T474" s="187"/>
      <c r="U474" s="184"/>
      <c r="V474" s="184"/>
      <c r="W474" s="185"/>
      <c r="X474" s="188"/>
      <c r="Y474" s="188"/>
      <c r="Z474" s="188"/>
    </row>
    <row r="475" spans="1:26" ht="14">
      <c r="A475" s="87"/>
      <c r="B475" s="87"/>
      <c r="C475" s="186"/>
      <c r="D475" s="186"/>
      <c r="E475" s="180"/>
      <c r="F475" s="182"/>
      <c r="G475" s="182"/>
      <c r="H475" s="182"/>
      <c r="I475" s="183"/>
      <c r="J475" s="183"/>
      <c r="K475" s="183"/>
      <c r="L475" s="182"/>
      <c r="M475" s="182"/>
      <c r="N475" s="182"/>
      <c r="O475" s="183"/>
      <c r="P475" s="183"/>
      <c r="Q475" s="183"/>
      <c r="R475" s="185"/>
      <c r="S475" s="184"/>
      <c r="T475" s="187"/>
      <c r="U475" s="184"/>
      <c r="V475" s="184"/>
      <c r="W475" s="185"/>
      <c r="X475" s="188"/>
      <c r="Y475" s="188"/>
      <c r="Z475" s="188"/>
    </row>
    <row r="476" spans="1:26" ht="14">
      <c r="A476" s="87"/>
      <c r="B476" s="87"/>
      <c r="C476" s="186"/>
      <c r="D476" s="186"/>
      <c r="E476" s="180"/>
      <c r="F476" s="182"/>
      <c r="G476" s="182"/>
      <c r="H476" s="182"/>
      <c r="I476" s="183"/>
      <c r="J476" s="183"/>
      <c r="K476" s="183"/>
      <c r="L476" s="182"/>
      <c r="M476" s="182"/>
      <c r="N476" s="182"/>
      <c r="O476" s="183"/>
      <c r="P476" s="183"/>
      <c r="Q476" s="183"/>
      <c r="R476" s="185"/>
      <c r="S476" s="184"/>
      <c r="T476" s="187"/>
      <c r="U476" s="184"/>
      <c r="V476" s="184"/>
      <c r="W476" s="185"/>
      <c r="X476" s="188"/>
      <c r="Y476" s="188"/>
      <c r="Z476" s="188"/>
    </row>
    <row r="477" spans="1:26" ht="14">
      <c r="A477" s="87"/>
      <c r="B477" s="87"/>
      <c r="C477" s="186"/>
      <c r="D477" s="186"/>
      <c r="E477" s="180"/>
      <c r="F477" s="182"/>
      <c r="G477" s="182"/>
      <c r="H477" s="182"/>
      <c r="I477" s="183"/>
      <c r="J477" s="183"/>
      <c r="K477" s="183"/>
      <c r="L477" s="182"/>
      <c r="M477" s="182"/>
      <c r="N477" s="182"/>
      <c r="O477" s="183"/>
      <c r="P477" s="183"/>
      <c r="Q477" s="183"/>
      <c r="R477" s="185"/>
      <c r="S477" s="184"/>
      <c r="T477" s="187"/>
      <c r="U477" s="184"/>
      <c r="V477" s="184"/>
      <c r="W477" s="185"/>
      <c r="X477" s="188"/>
      <c r="Y477" s="188"/>
      <c r="Z477" s="188"/>
    </row>
    <row r="478" spans="1:26" ht="14">
      <c r="A478" s="87"/>
      <c r="B478" s="87"/>
      <c r="C478" s="186"/>
      <c r="D478" s="186"/>
      <c r="E478" s="180"/>
      <c r="F478" s="182"/>
      <c r="G478" s="182"/>
      <c r="H478" s="182"/>
      <c r="I478" s="183"/>
      <c r="J478" s="183"/>
      <c r="K478" s="183"/>
      <c r="L478" s="182"/>
      <c r="M478" s="182"/>
      <c r="N478" s="182"/>
      <c r="O478" s="183"/>
      <c r="P478" s="183"/>
      <c r="Q478" s="183"/>
      <c r="R478" s="185"/>
      <c r="S478" s="184"/>
      <c r="T478" s="187"/>
      <c r="U478" s="184"/>
      <c r="V478" s="184"/>
      <c r="W478" s="185"/>
      <c r="X478" s="188"/>
      <c r="Y478" s="188"/>
      <c r="Z478" s="188"/>
    </row>
    <row r="479" spans="1:26" ht="14">
      <c r="A479" s="87"/>
      <c r="B479" s="87"/>
      <c r="C479" s="186"/>
      <c r="D479" s="186"/>
      <c r="E479" s="180"/>
      <c r="F479" s="182"/>
      <c r="G479" s="182"/>
      <c r="H479" s="182"/>
      <c r="I479" s="183"/>
      <c r="J479" s="183"/>
      <c r="K479" s="183"/>
      <c r="L479" s="182"/>
      <c r="M479" s="182"/>
      <c r="N479" s="182"/>
      <c r="O479" s="183"/>
      <c r="P479" s="183"/>
      <c r="Q479" s="183"/>
      <c r="R479" s="185"/>
      <c r="S479" s="184"/>
      <c r="T479" s="187"/>
      <c r="U479" s="184"/>
      <c r="V479" s="184"/>
      <c r="W479" s="185"/>
      <c r="X479" s="188"/>
      <c r="Y479" s="188"/>
      <c r="Z479" s="188"/>
    </row>
    <row r="480" spans="1:26" ht="14">
      <c r="A480" s="87"/>
      <c r="B480" s="87"/>
      <c r="C480" s="186"/>
      <c r="D480" s="186"/>
      <c r="E480" s="180"/>
      <c r="F480" s="182"/>
      <c r="G480" s="182"/>
      <c r="H480" s="182"/>
      <c r="I480" s="183"/>
      <c r="J480" s="183"/>
      <c r="K480" s="183"/>
      <c r="L480" s="182"/>
      <c r="M480" s="182"/>
      <c r="N480" s="182"/>
      <c r="O480" s="183"/>
      <c r="P480" s="183"/>
      <c r="Q480" s="183"/>
      <c r="R480" s="185"/>
      <c r="S480" s="184"/>
      <c r="T480" s="187"/>
      <c r="U480" s="184"/>
      <c r="V480" s="184"/>
      <c r="W480" s="185"/>
      <c r="X480" s="188"/>
      <c r="Y480" s="188"/>
      <c r="Z480" s="188"/>
    </row>
    <row r="481" spans="1:26" ht="14">
      <c r="A481" s="87"/>
      <c r="B481" s="87"/>
      <c r="C481" s="186"/>
      <c r="D481" s="186"/>
      <c r="E481" s="180"/>
      <c r="F481" s="182"/>
      <c r="G481" s="182"/>
      <c r="H481" s="182"/>
      <c r="I481" s="183"/>
      <c r="J481" s="183"/>
      <c r="K481" s="183"/>
      <c r="L481" s="182"/>
      <c r="M481" s="182"/>
      <c r="N481" s="182"/>
      <c r="O481" s="183"/>
      <c r="P481" s="183"/>
      <c r="Q481" s="183"/>
      <c r="R481" s="185"/>
      <c r="S481" s="184"/>
      <c r="T481" s="187"/>
      <c r="U481" s="184"/>
      <c r="V481" s="184"/>
      <c r="W481" s="185"/>
      <c r="X481" s="188"/>
      <c r="Y481" s="188"/>
      <c r="Z481" s="188"/>
    </row>
    <row r="482" spans="1:26" ht="14">
      <c r="A482" s="87"/>
      <c r="B482" s="87"/>
      <c r="C482" s="186"/>
      <c r="D482" s="186"/>
      <c r="E482" s="180"/>
      <c r="F482" s="182"/>
      <c r="G482" s="182"/>
      <c r="H482" s="182"/>
      <c r="I482" s="183"/>
      <c r="J482" s="183"/>
      <c r="K482" s="183"/>
      <c r="L482" s="182"/>
      <c r="M482" s="182"/>
      <c r="N482" s="182"/>
      <c r="O482" s="183"/>
      <c r="P482" s="183"/>
      <c r="Q482" s="183"/>
      <c r="R482" s="185"/>
      <c r="S482" s="184"/>
      <c r="T482" s="187"/>
      <c r="U482" s="184"/>
      <c r="V482" s="184"/>
      <c r="W482" s="185"/>
      <c r="X482" s="188"/>
      <c r="Y482" s="188"/>
      <c r="Z482" s="188"/>
    </row>
    <row r="483" spans="1:26" ht="14">
      <c r="A483" s="87"/>
      <c r="B483" s="87"/>
      <c r="C483" s="186"/>
      <c r="D483" s="186"/>
      <c r="E483" s="180"/>
      <c r="F483" s="182"/>
      <c r="G483" s="182"/>
      <c r="H483" s="182"/>
      <c r="I483" s="183"/>
      <c r="J483" s="183"/>
      <c r="K483" s="183"/>
      <c r="L483" s="182"/>
      <c r="M483" s="182"/>
      <c r="N483" s="182"/>
      <c r="O483" s="183"/>
      <c r="P483" s="183"/>
      <c r="Q483" s="183"/>
      <c r="R483" s="185"/>
      <c r="S483" s="184"/>
      <c r="T483" s="187"/>
      <c r="U483" s="184"/>
      <c r="V483" s="184"/>
      <c r="W483" s="185"/>
      <c r="X483" s="188"/>
      <c r="Y483" s="188"/>
      <c r="Z483" s="188"/>
    </row>
    <row r="484" spans="1:26" ht="14">
      <c r="A484" s="87"/>
      <c r="B484" s="87"/>
      <c r="C484" s="186"/>
      <c r="D484" s="186"/>
      <c r="E484" s="180"/>
      <c r="F484" s="182"/>
      <c r="G484" s="182"/>
      <c r="H484" s="182"/>
      <c r="I484" s="183"/>
      <c r="J484" s="183"/>
      <c r="K484" s="183"/>
      <c r="L484" s="182"/>
      <c r="M484" s="182"/>
      <c r="N484" s="182"/>
      <c r="O484" s="183"/>
      <c r="P484" s="183"/>
      <c r="Q484" s="183"/>
      <c r="R484" s="185"/>
      <c r="S484" s="184"/>
      <c r="T484" s="187"/>
      <c r="U484" s="184"/>
      <c r="V484" s="184"/>
      <c r="W484" s="185"/>
      <c r="X484" s="188"/>
      <c r="Y484" s="188"/>
      <c r="Z484" s="188"/>
    </row>
    <row r="485" spans="1:26" ht="14">
      <c r="A485" s="87"/>
      <c r="B485" s="87"/>
      <c r="C485" s="186"/>
      <c r="D485" s="186"/>
      <c r="E485" s="180"/>
      <c r="F485" s="182"/>
      <c r="G485" s="182"/>
      <c r="H485" s="182"/>
      <c r="I485" s="183"/>
      <c r="J485" s="183"/>
      <c r="K485" s="183"/>
      <c r="L485" s="182"/>
      <c r="M485" s="182"/>
      <c r="N485" s="182"/>
      <c r="O485" s="183"/>
      <c r="P485" s="183"/>
      <c r="Q485" s="183"/>
      <c r="R485" s="185"/>
      <c r="S485" s="184"/>
      <c r="T485" s="187"/>
      <c r="U485" s="184"/>
      <c r="V485" s="184"/>
      <c r="W485" s="185"/>
      <c r="X485" s="188"/>
      <c r="Y485" s="188"/>
      <c r="Z485" s="188"/>
    </row>
    <row r="486" spans="1:26" ht="14">
      <c r="A486" s="87"/>
      <c r="B486" s="87"/>
      <c r="C486" s="186"/>
      <c r="D486" s="186"/>
      <c r="E486" s="180"/>
      <c r="F486" s="182"/>
      <c r="G486" s="182"/>
      <c r="H486" s="182"/>
      <c r="I486" s="183"/>
      <c r="J486" s="183"/>
      <c r="K486" s="183"/>
      <c r="L486" s="182"/>
      <c r="M486" s="182"/>
      <c r="N486" s="182"/>
      <c r="O486" s="183"/>
      <c r="P486" s="183"/>
      <c r="Q486" s="183"/>
      <c r="R486" s="185"/>
      <c r="S486" s="184"/>
      <c r="T486" s="187"/>
      <c r="U486" s="184"/>
      <c r="V486" s="184"/>
      <c r="W486" s="185"/>
      <c r="X486" s="188"/>
      <c r="Y486" s="188"/>
      <c r="Z486" s="188"/>
    </row>
    <row r="487" spans="1:26" ht="14">
      <c r="A487" s="87"/>
      <c r="B487" s="87"/>
      <c r="C487" s="186"/>
      <c r="D487" s="186"/>
      <c r="E487" s="180"/>
      <c r="F487" s="182"/>
      <c r="G487" s="182"/>
      <c r="H487" s="182"/>
      <c r="I487" s="183"/>
      <c r="J487" s="183"/>
      <c r="K487" s="183"/>
      <c r="L487" s="182"/>
      <c r="M487" s="182"/>
      <c r="N487" s="182"/>
      <c r="O487" s="183"/>
      <c r="P487" s="183"/>
      <c r="Q487" s="183"/>
      <c r="R487" s="185"/>
      <c r="S487" s="184"/>
      <c r="T487" s="187"/>
      <c r="U487" s="184"/>
      <c r="V487" s="184"/>
      <c r="W487" s="185"/>
      <c r="X487" s="188"/>
      <c r="Y487" s="188"/>
      <c r="Z487" s="188"/>
    </row>
    <row r="488" spans="1:26" ht="14">
      <c r="A488" s="87"/>
      <c r="B488" s="87"/>
      <c r="C488" s="186"/>
      <c r="D488" s="186"/>
      <c r="E488" s="180"/>
      <c r="F488" s="182"/>
      <c r="G488" s="182"/>
      <c r="H488" s="182"/>
      <c r="I488" s="183"/>
      <c r="J488" s="183"/>
      <c r="K488" s="183"/>
      <c r="L488" s="182"/>
      <c r="M488" s="182"/>
      <c r="N488" s="182"/>
      <c r="O488" s="183"/>
      <c r="P488" s="183"/>
      <c r="Q488" s="183"/>
      <c r="R488" s="185"/>
      <c r="S488" s="184"/>
      <c r="T488" s="187"/>
      <c r="U488" s="184"/>
      <c r="V488" s="184"/>
      <c r="W488" s="185"/>
      <c r="X488" s="188"/>
      <c r="Y488" s="188"/>
      <c r="Z488" s="188"/>
    </row>
    <row r="489" spans="1:26" ht="14">
      <c r="A489" s="87"/>
      <c r="B489" s="87"/>
      <c r="C489" s="186"/>
      <c r="D489" s="186"/>
      <c r="E489" s="180"/>
      <c r="F489" s="182"/>
      <c r="G489" s="182"/>
      <c r="H489" s="182"/>
      <c r="I489" s="183"/>
      <c r="J489" s="183"/>
      <c r="K489" s="183"/>
      <c r="L489" s="182"/>
      <c r="M489" s="182"/>
      <c r="N489" s="182"/>
      <c r="O489" s="183"/>
      <c r="P489" s="183"/>
      <c r="Q489" s="183"/>
      <c r="R489" s="185"/>
      <c r="S489" s="184"/>
      <c r="T489" s="187"/>
      <c r="U489" s="184"/>
      <c r="V489" s="184"/>
      <c r="W489" s="185"/>
      <c r="X489" s="188"/>
      <c r="Y489" s="188"/>
      <c r="Z489" s="188"/>
    </row>
    <row r="490" spans="1:26" ht="14">
      <c r="A490" s="87"/>
      <c r="B490" s="87"/>
      <c r="C490" s="186"/>
      <c r="D490" s="186"/>
      <c r="E490" s="180"/>
      <c r="F490" s="182"/>
      <c r="G490" s="182"/>
      <c r="H490" s="182"/>
      <c r="I490" s="183"/>
      <c r="J490" s="183"/>
      <c r="K490" s="183"/>
      <c r="L490" s="182"/>
      <c r="M490" s="182"/>
      <c r="N490" s="182"/>
      <c r="O490" s="183"/>
      <c r="P490" s="183"/>
      <c r="Q490" s="183"/>
      <c r="R490" s="185"/>
      <c r="S490" s="184"/>
      <c r="T490" s="187"/>
      <c r="U490" s="184"/>
      <c r="V490" s="184"/>
      <c r="W490" s="185"/>
      <c r="X490" s="188"/>
      <c r="Y490" s="188"/>
      <c r="Z490" s="188"/>
    </row>
    <row r="491" spans="1:26" ht="14">
      <c r="A491" s="87"/>
      <c r="B491" s="87"/>
      <c r="C491" s="186"/>
      <c r="D491" s="186"/>
      <c r="E491" s="180"/>
      <c r="F491" s="182"/>
      <c r="G491" s="182"/>
      <c r="H491" s="182"/>
      <c r="I491" s="183"/>
      <c r="J491" s="183"/>
      <c r="K491" s="183"/>
      <c r="L491" s="182"/>
      <c r="M491" s="182"/>
      <c r="N491" s="182"/>
      <c r="O491" s="183"/>
      <c r="P491" s="183"/>
      <c r="Q491" s="183"/>
      <c r="R491" s="185"/>
      <c r="S491" s="184"/>
      <c r="T491" s="187"/>
      <c r="U491" s="184"/>
      <c r="V491" s="184"/>
      <c r="W491" s="185"/>
      <c r="X491" s="188"/>
      <c r="Y491" s="188"/>
      <c r="Z491" s="188"/>
    </row>
    <row r="492" spans="1:26" ht="14">
      <c r="A492" s="87"/>
      <c r="B492" s="87"/>
      <c r="C492" s="186"/>
      <c r="D492" s="186"/>
      <c r="E492" s="180"/>
      <c r="F492" s="182"/>
      <c r="G492" s="182"/>
      <c r="H492" s="182"/>
      <c r="I492" s="183"/>
      <c r="J492" s="183"/>
      <c r="K492" s="183"/>
      <c r="L492" s="182"/>
      <c r="M492" s="182"/>
      <c r="N492" s="182"/>
      <c r="O492" s="183"/>
      <c r="P492" s="183"/>
      <c r="Q492" s="183"/>
      <c r="R492" s="185"/>
      <c r="S492" s="184"/>
      <c r="T492" s="187"/>
      <c r="U492" s="184"/>
      <c r="V492" s="184"/>
      <c r="W492" s="185"/>
      <c r="X492" s="188"/>
      <c r="Y492" s="188"/>
      <c r="Z492" s="188"/>
    </row>
    <row r="493" spans="1:26" ht="14">
      <c r="A493" s="87"/>
      <c r="B493" s="87"/>
      <c r="C493" s="186"/>
      <c r="D493" s="186"/>
      <c r="E493" s="180"/>
      <c r="F493" s="182"/>
      <c r="G493" s="182"/>
      <c r="H493" s="182"/>
      <c r="I493" s="183"/>
      <c r="J493" s="183"/>
      <c r="K493" s="183"/>
      <c r="L493" s="182"/>
      <c r="M493" s="182"/>
      <c r="N493" s="182"/>
      <c r="O493" s="183"/>
      <c r="P493" s="183"/>
      <c r="Q493" s="183"/>
      <c r="R493" s="185"/>
      <c r="S493" s="184"/>
      <c r="T493" s="187"/>
      <c r="U493" s="184"/>
      <c r="V493" s="184"/>
      <c r="W493" s="185"/>
      <c r="X493" s="188"/>
      <c r="Y493" s="188"/>
      <c r="Z493" s="188"/>
    </row>
    <row r="494" spans="1:26" ht="14">
      <c r="A494" s="87"/>
      <c r="B494" s="87"/>
      <c r="C494" s="186"/>
      <c r="D494" s="186"/>
      <c r="E494" s="180"/>
      <c r="F494" s="182"/>
      <c r="G494" s="182"/>
      <c r="H494" s="182"/>
      <c r="I494" s="183"/>
      <c r="J494" s="183"/>
      <c r="K494" s="183"/>
      <c r="L494" s="182"/>
      <c r="M494" s="182"/>
      <c r="N494" s="182"/>
      <c r="O494" s="183"/>
      <c r="P494" s="183"/>
      <c r="Q494" s="183"/>
      <c r="R494" s="185"/>
      <c r="S494" s="184"/>
      <c r="T494" s="187"/>
      <c r="U494" s="184"/>
      <c r="V494" s="184"/>
      <c r="W494" s="185"/>
      <c r="X494" s="188"/>
      <c r="Y494" s="188"/>
      <c r="Z494" s="188"/>
    </row>
    <row r="495" spans="1:26" ht="14">
      <c r="A495" s="87"/>
      <c r="B495" s="87"/>
      <c r="C495" s="186"/>
      <c r="D495" s="186"/>
      <c r="E495" s="180"/>
      <c r="F495" s="182"/>
      <c r="G495" s="182"/>
      <c r="H495" s="182"/>
      <c r="I495" s="183"/>
      <c r="J495" s="183"/>
      <c r="K495" s="183"/>
      <c r="L495" s="182"/>
      <c r="M495" s="182"/>
      <c r="N495" s="182"/>
      <c r="O495" s="183"/>
      <c r="P495" s="183"/>
      <c r="Q495" s="183"/>
      <c r="R495" s="185"/>
      <c r="S495" s="184"/>
      <c r="T495" s="187"/>
      <c r="U495" s="184"/>
      <c r="V495" s="184"/>
      <c r="W495" s="185"/>
      <c r="X495" s="188"/>
      <c r="Y495" s="188"/>
      <c r="Z495" s="188"/>
    </row>
    <row r="496" spans="1:26" ht="14">
      <c r="A496" s="87"/>
      <c r="B496" s="87"/>
      <c r="C496" s="186"/>
      <c r="D496" s="186"/>
      <c r="E496" s="180"/>
      <c r="F496" s="182"/>
      <c r="G496" s="182"/>
      <c r="H496" s="182"/>
      <c r="I496" s="183"/>
      <c r="J496" s="183"/>
      <c r="K496" s="183"/>
      <c r="L496" s="182"/>
      <c r="M496" s="182"/>
      <c r="N496" s="182"/>
      <c r="O496" s="183"/>
      <c r="P496" s="183"/>
      <c r="Q496" s="183"/>
      <c r="R496" s="185"/>
      <c r="S496" s="184"/>
      <c r="T496" s="187"/>
      <c r="U496" s="184"/>
      <c r="V496" s="184"/>
      <c r="W496" s="185"/>
      <c r="X496" s="188"/>
      <c r="Y496" s="188"/>
      <c r="Z496" s="188"/>
    </row>
    <row r="497" spans="1:26" ht="14">
      <c r="A497" s="87"/>
      <c r="B497" s="87"/>
      <c r="C497" s="186"/>
      <c r="D497" s="186"/>
      <c r="E497" s="180"/>
      <c r="F497" s="182"/>
      <c r="G497" s="182"/>
      <c r="H497" s="182"/>
      <c r="I497" s="183"/>
      <c r="J497" s="183"/>
      <c r="K497" s="183"/>
      <c r="L497" s="182"/>
      <c r="M497" s="182"/>
      <c r="N497" s="182"/>
      <c r="O497" s="183"/>
      <c r="P497" s="183"/>
      <c r="Q497" s="183"/>
      <c r="R497" s="185"/>
      <c r="S497" s="184"/>
      <c r="T497" s="187"/>
      <c r="U497" s="184"/>
      <c r="V497" s="184"/>
      <c r="W497" s="185"/>
      <c r="X497" s="188"/>
      <c r="Y497" s="188"/>
      <c r="Z497" s="188"/>
    </row>
    <row r="498" spans="1:26" ht="14">
      <c r="A498" s="87"/>
      <c r="B498" s="87"/>
      <c r="C498" s="186"/>
      <c r="D498" s="186"/>
      <c r="E498" s="180"/>
      <c r="F498" s="182"/>
      <c r="G498" s="182"/>
      <c r="H498" s="182"/>
      <c r="I498" s="183"/>
      <c r="J498" s="183"/>
      <c r="K498" s="183"/>
      <c r="L498" s="182"/>
      <c r="M498" s="182"/>
      <c r="N498" s="182"/>
      <c r="O498" s="183"/>
      <c r="P498" s="183"/>
      <c r="Q498" s="183"/>
      <c r="R498" s="185"/>
      <c r="S498" s="184"/>
      <c r="T498" s="187"/>
      <c r="U498" s="184"/>
      <c r="V498" s="184"/>
      <c r="W498" s="185"/>
      <c r="X498" s="188"/>
      <c r="Y498" s="188"/>
      <c r="Z498" s="188"/>
    </row>
    <row r="499" spans="1:26" ht="14">
      <c r="A499" s="87"/>
      <c r="B499" s="87"/>
      <c r="C499" s="186"/>
      <c r="D499" s="186"/>
      <c r="E499" s="180"/>
      <c r="F499" s="182"/>
      <c r="G499" s="182"/>
      <c r="H499" s="182"/>
      <c r="I499" s="183"/>
      <c r="J499" s="183"/>
      <c r="K499" s="183"/>
      <c r="L499" s="182"/>
      <c r="M499" s="182"/>
      <c r="N499" s="182"/>
      <c r="O499" s="183"/>
      <c r="P499" s="183"/>
      <c r="Q499" s="183"/>
      <c r="R499" s="185"/>
      <c r="S499" s="184"/>
      <c r="T499" s="187"/>
      <c r="U499" s="184"/>
      <c r="V499" s="184"/>
      <c r="W499" s="185"/>
      <c r="X499" s="188"/>
      <c r="Y499" s="188"/>
      <c r="Z499" s="188"/>
    </row>
    <row r="500" spans="1:26" ht="14">
      <c r="A500" s="87"/>
      <c r="B500" s="87"/>
      <c r="C500" s="186"/>
      <c r="D500" s="186"/>
      <c r="E500" s="180"/>
      <c r="F500" s="182"/>
      <c r="G500" s="182"/>
      <c r="H500" s="182"/>
      <c r="I500" s="183"/>
      <c r="J500" s="183"/>
      <c r="K500" s="183"/>
      <c r="L500" s="182"/>
      <c r="M500" s="182"/>
      <c r="N500" s="182"/>
      <c r="O500" s="183"/>
      <c r="P500" s="183"/>
      <c r="Q500" s="183"/>
      <c r="R500" s="185"/>
      <c r="S500" s="184"/>
      <c r="T500" s="187"/>
      <c r="U500" s="184"/>
      <c r="V500" s="184"/>
      <c r="W500" s="185"/>
      <c r="X500" s="188"/>
      <c r="Y500" s="188"/>
      <c r="Z500" s="188"/>
    </row>
    <row r="501" spans="1:26" ht="14">
      <c r="A501" s="87"/>
      <c r="B501" s="87"/>
      <c r="C501" s="186"/>
      <c r="D501" s="186"/>
      <c r="E501" s="180"/>
      <c r="F501" s="182"/>
      <c r="G501" s="182"/>
      <c r="H501" s="182"/>
      <c r="I501" s="183"/>
      <c r="J501" s="183"/>
      <c r="K501" s="183"/>
      <c r="L501" s="182"/>
      <c r="M501" s="182"/>
      <c r="N501" s="182"/>
      <c r="O501" s="183"/>
      <c r="P501" s="183"/>
      <c r="Q501" s="183"/>
      <c r="R501" s="185"/>
      <c r="S501" s="184"/>
      <c r="T501" s="187"/>
      <c r="U501" s="184"/>
      <c r="V501" s="184"/>
      <c r="W501" s="185"/>
      <c r="X501" s="188"/>
      <c r="Y501" s="188"/>
      <c r="Z501" s="188"/>
    </row>
    <row r="502" spans="1:26" ht="14">
      <c r="A502" s="87"/>
      <c r="B502" s="87"/>
      <c r="C502" s="186"/>
      <c r="D502" s="186"/>
      <c r="E502" s="180"/>
      <c r="F502" s="182"/>
      <c r="G502" s="182"/>
      <c r="H502" s="182"/>
      <c r="I502" s="183"/>
      <c r="J502" s="183"/>
      <c r="K502" s="183"/>
      <c r="L502" s="182"/>
      <c r="M502" s="182"/>
      <c r="N502" s="182"/>
      <c r="O502" s="183"/>
      <c r="P502" s="183"/>
      <c r="Q502" s="183"/>
      <c r="R502" s="185"/>
      <c r="S502" s="184"/>
      <c r="T502" s="187"/>
      <c r="U502" s="184"/>
      <c r="V502" s="184"/>
      <c r="W502" s="185"/>
      <c r="X502" s="188"/>
      <c r="Y502" s="188"/>
      <c r="Z502" s="188"/>
    </row>
    <row r="503" spans="1:26" ht="14">
      <c r="A503" s="87"/>
      <c r="B503" s="87"/>
      <c r="C503" s="186"/>
      <c r="D503" s="186"/>
      <c r="E503" s="180"/>
      <c r="F503" s="182"/>
      <c r="G503" s="182"/>
      <c r="H503" s="182"/>
      <c r="I503" s="183"/>
      <c r="J503" s="183"/>
      <c r="K503" s="183"/>
      <c r="L503" s="182"/>
      <c r="M503" s="182"/>
      <c r="N503" s="182"/>
      <c r="O503" s="183"/>
      <c r="P503" s="183"/>
      <c r="Q503" s="183"/>
      <c r="R503" s="185"/>
      <c r="S503" s="184"/>
      <c r="T503" s="187"/>
      <c r="U503" s="184"/>
      <c r="V503" s="184"/>
      <c r="W503" s="185"/>
      <c r="X503" s="188"/>
      <c r="Y503" s="188"/>
      <c r="Z503" s="188"/>
    </row>
    <row r="504" spans="1:26" ht="14">
      <c r="A504" s="87"/>
      <c r="B504" s="87"/>
      <c r="C504" s="186"/>
      <c r="D504" s="186"/>
      <c r="E504" s="180"/>
      <c r="F504" s="182"/>
      <c r="G504" s="182"/>
      <c r="H504" s="182"/>
      <c r="I504" s="183"/>
      <c r="J504" s="183"/>
      <c r="K504" s="183"/>
      <c r="L504" s="182"/>
      <c r="M504" s="182"/>
      <c r="N504" s="182"/>
      <c r="O504" s="183"/>
      <c r="P504" s="183"/>
      <c r="Q504" s="183"/>
      <c r="R504" s="185"/>
      <c r="S504" s="184"/>
      <c r="T504" s="187"/>
      <c r="U504" s="184"/>
      <c r="V504" s="184"/>
      <c r="W504" s="185"/>
      <c r="X504" s="188"/>
      <c r="Y504" s="188"/>
      <c r="Z504" s="188"/>
    </row>
    <row r="505" spans="1:26" ht="14">
      <c r="A505" s="87"/>
      <c r="B505" s="87"/>
      <c r="C505" s="186"/>
      <c r="D505" s="186"/>
      <c r="E505" s="180"/>
      <c r="F505" s="182"/>
      <c r="G505" s="182"/>
      <c r="H505" s="182"/>
      <c r="I505" s="183"/>
      <c r="J505" s="183"/>
      <c r="K505" s="183"/>
      <c r="L505" s="182"/>
      <c r="M505" s="182"/>
      <c r="N505" s="182"/>
      <c r="O505" s="183"/>
      <c r="P505" s="183"/>
      <c r="Q505" s="183"/>
      <c r="R505" s="185"/>
      <c r="S505" s="184"/>
      <c r="T505" s="187"/>
      <c r="U505" s="184"/>
      <c r="V505" s="184"/>
      <c r="W505" s="185"/>
      <c r="X505" s="188"/>
      <c r="Y505" s="188"/>
      <c r="Z505" s="188"/>
    </row>
    <row r="506" spans="1:26" ht="14">
      <c r="A506" s="87"/>
      <c r="B506" s="87"/>
      <c r="C506" s="186"/>
      <c r="D506" s="186"/>
      <c r="E506" s="180"/>
      <c r="F506" s="182"/>
      <c r="G506" s="182"/>
      <c r="H506" s="182"/>
      <c r="I506" s="183"/>
      <c r="J506" s="183"/>
      <c r="K506" s="183"/>
      <c r="L506" s="182"/>
      <c r="M506" s="182"/>
      <c r="N506" s="182"/>
      <c r="O506" s="183"/>
      <c r="P506" s="183"/>
      <c r="Q506" s="183"/>
      <c r="R506" s="185"/>
      <c r="S506" s="184"/>
      <c r="T506" s="187"/>
      <c r="U506" s="184"/>
      <c r="V506" s="184"/>
      <c r="W506" s="185"/>
      <c r="X506" s="188"/>
      <c r="Y506" s="188"/>
      <c r="Z506" s="188"/>
    </row>
    <row r="507" spans="1:26" ht="14">
      <c r="A507" s="87"/>
      <c r="B507" s="87"/>
      <c r="C507" s="186"/>
      <c r="D507" s="186"/>
      <c r="E507" s="180"/>
      <c r="F507" s="182"/>
      <c r="G507" s="182"/>
      <c r="H507" s="182"/>
      <c r="I507" s="183"/>
      <c r="J507" s="183"/>
      <c r="K507" s="183"/>
      <c r="L507" s="182"/>
      <c r="M507" s="182"/>
      <c r="N507" s="182"/>
      <c r="O507" s="183"/>
      <c r="P507" s="183"/>
      <c r="Q507" s="183"/>
      <c r="R507" s="185"/>
      <c r="S507" s="184"/>
      <c r="T507" s="187"/>
      <c r="U507" s="184"/>
      <c r="V507" s="184"/>
      <c r="W507" s="185"/>
      <c r="X507" s="188"/>
      <c r="Y507" s="188"/>
      <c r="Z507" s="188"/>
    </row>
    <row r="508" spans="1:26" ht="14">
      <c r="A508" s="87"/>
      <c r="B508" s="87"/>
      <c r="C508" s="186"/>
      <c r="D508" s="186"/>
      <c r="E508" s="180"/>
      <c r="F508" s="182"/>
      <c r="G508" s="182"/>
      <c r="H508" s="182"/>
      <c r="I508" s="183"/>
      <c r="J508" s="183"/>
      <c r="K508" s="183"/>
      <c r="L508" s="182"/>
      <c r="M508" s="182"/>
      <c r="N508" s="182"/>
      <c r="O508" s="183"/>
      <c r="P508" s="183"/>
      <c r="Q508" s="183"/>
      <c r="R508" s="185"/>
      <c r="S508" s="184"/>
      <c r="T508" s="187"/>
      <c r="U508" s="184"/>
      <c r="V508" s="184"/>
      <c r="W508" s="185"/>
      <c r="X508" s="188"/>
      <c r="Y508" s="188"/>
      <c r="Z508" s="188"/>
    </row>
    <row r="509" spans="1:26" ht="14">
      <c r="A509" s="87"/>
      <c r="B509" s="87"/>
      <c r="C509" s="186"/>
      <c r="D509" s="186"/>
      <c r="E509" s="180"/>
      <c r="F509" s="182"/>
      <c r="G509" s="182"/>
      <c r="H509" s="182"/>
      <c r="I509" s="183"/>
      <c r="J509" s="183"/>
      <c r="K509" s="183"/>
      <c r="L509" s="182"/>
      <c r="M509" s="182"/>
      <c r="N509" s="182"/>
      <c r="O509" s="183"/>
      <c r="P509" s="183"/>
      <c r="Q509" s="183"/>
      <c r="R509" s="185"/>
      <c r="S509" s="184"/>
      <c r="T509" s="187"/>
      <c r="U509" s="184"/>
      <c r="V509" s="184"/>
      <c r="W509" s="185"/>
      <c r="X509" s="188"/>
      <c r="Y509" s="188"/>
      <c r="Z509" s="188"/>
    </row>
    <row r="510" spans="1:26" ht="14">
      <c r="A510" s="87"/>
      <c r="B510" s="87"/>
      <c r="C510" s="186"/>
      <c r="D510" s="186"/>
      <c r="E510" s="180"/>
      <c r="F510" s="182"/>
      <c r="G510" s="182"/>
      <c r="H510" s="182"/>
      <c r="I510" s="183"/>
      <c r="J510" s="183"/>
      <c r="K510" s="183"/>
      <c r="L510" s="182"/>
      <c r="M510" s="182"/>
      <c r="N510" s="182"/>
      <c r="O510" s="183"/>
      <c r="P510" s="183"/>
      <c r="Q510" s="183"/>
      <c r="R510" s="185"/>
      <c r="S510" s="184"/>
      <c r="T510" s="187"/>
      <c r="U510" s="184"/>
      <c r="V510" s="184"/>
      <c r="W510" s="185"/>
      <c r="X510" s="188"/>
      <c r="Y510" s="188"/>
      <c r="Z510" s="188"/>
    </row>
    <row r="511" spans="1:26" ht="14">
      <c r="A511" s="87"/>
      <c r="B511" s="87"/>
      <c r="C511" s="186"/>
      <c r="D511" s="186"/>
      <c r="E511" s="180"/>
      <c r="F511" s="182"/>
      <c r="G511" s="182"/>
      <c r="H511" s="182"/>
      <c r="I511" s="183"/>
      <c r="J511" s="183"/>
      <c r="K511" s="183"/>
      <c r="L511" s="182"/>
      <c r="M511" s="182"/>
      <c r="N511" s="182"/>
      <c r="O511" s="183"/>
      <c r="P511" s="183"/>
      <c r="Q511" s="183"/>
      <c r="R511" s="185"/>
      <c r="S511" s="184"/>
      <c r="T511" s="187"/>
      <c r="U511" s="184"/>
      <c r="V511" s="184"/>
      <c r="W511" s="185"/>
      <c r="X511" s="188"/>
      <c r="Y511" s="188"/>
      <c r="Z511" s="188"/>
    </row>
    <row r="512" spans="1:26" ht="14">
      <c r="A512" s="87"/>
      <c r="B512" s="87"/>
      <c r="C512" s="186"/>
      <c r="D512" s="186"/>
      <c r="E512" s="180"/>
      <c r="F512" s="182"/>
      <c r="G512" s="182"/>
      <c r="H512" s="182"/>
      <c r="I512" s="183"/>
      <c r="J512" s="183"/>
      <c r="K512" s="183"/>
      <c r="L512" s="182"/>
      <c r="M512" s="182"/>
      <c r="N512" s="182"/>
      <c r="O512" s="183"/>
      <c r="P512" s="183"/>
      <c r="Q512" s="183"/>
      <c r="R512" s="185"/>
      <c r="S512" s="184"/>
      <c r="T512" s="187"/>
      <c r="U512" s="184"/>
      <c r="V512" s="184"/>
      <c r="W512" s="185"/>
      <c r="X512" s="188"/>
      <c r="Y512" s="188"/>
      <c r="Z512" s="188"/>
    </row>
    <row r="513" spans="1:26" ht="14">
      <c r="A513" s="87"/>
      <c r="B513" s="87"/>
      <c r="C513" s="186"/>
      <c r="D513" s="186"/>
      <c r="E513" s="180"/>
      <c r="F513" s="182"/>
      <c r="G513" s="182"/>
      <c r="H513" s="182"/>
      <c r="I513" s="183"/>
      <c r="J513" s="183"/>
      <c r="K513" s="183"/>
      <c r="L513" s="182"/>
      <c r="M513" s="182"/>
      <c r="N513" s="182"/>
      <c r="O513" s="183"/>
      <c r="P513" s="183"/>
      <c r="Q513" s="183"/>
      <c r="R513" s="185"/>
      <c r="S513" s="184"/>
      <c r="T513" s="187"/>
      <c r="U513" s="184"/>
      <c r="V513" s="184"/>
      <c r="W513" s="185"/>
      <c r="X513" s="188"/>
      <c r="Y513" s="188"/>
      <c r="Z513" s="188"/>
    </row>
    <row r="514" spans="1:26" ht="14">
      <c r="A514" s="87"/>
      <c r="B514" s="87"/>
      <c r="C514" s="186"/>
      <c r="D514" s="186"/>
      <c r="E514" s="180"/>
      <c r="F514" s="182"/>
      <c r="G514" s="182"/>
      <c r="H514" s="182"/>
      <c r="I514" s="183"/>
      <c r="J514" s="183"/>
      <c r="K514" s="183"/>
      <c r="L514" s="182"/>
      <c r="M514" s="182"/>
      <c r="N514" s="182"/>
      <c r="O514" s="183"/>
      <c r="P514" s="183"/>
      <c r="Q514" s="183"/>
      <c r="R514" s="185"/>
      <c r="S514" s="184"/>
      <c r="T514" s="187"/>
      <c r="U514" s="184"/>
      <c r="V514" s="184"/>
      <c r="W514" s="185"/>
      <c r="X514" s="188"/>
      <c r="Y514" s="188"/>
      <c r="Z514" s="188"/>
    </row>
    <row r="515" spans="1:26" ht="14">
      <c r="A515" s="87"/>
      <c r="B515" s="87"/>
      <c r="C515" s="186"/>
      <c r="D515" s="186"/>
      <c r="E515" s="180"/>
      <c r="F515" s="182"/>
      <c r="G515" s="182"/>
      <c r="H515" s="182"/>
      <c r="I515" s="183"/>
      <c r="J515" s="183"/>
      <c r="K515" s="183"/>
      <c r="L515" s="182"/>
      <c r="M515" s="182"/>
      <c r="N515" s="182"/>
      <c r="O515" s="183"/>
      <c r="P515" s="183"/>
      <c r="Q515" s="183"/>
      <c r="R515" s="185"/>
      <c r="S515" s="184"/>
      <c r="T515" s="187"/>
      <c r="U515" s="184"/>
      <c r="V515" s="184"/>
      <c r="W515" s="185"/>
      <c r="X515" s="188"/>
      <c r="Y515" s="188"/>
      <c r="Z515" s="188"/>
    </row>
    <row r="516" spans="1:26" ht="14">
      <c r="A516" s="87"/>
      <c r="B516" s="87"/>
      <c r="C516" s="186"/>
      <c r="D516" s="186"/>
      <c r="E516" s="180"/>
      <c r="F516" s="182"/>
      <c r="G516" s="182"/>
      <c r="H516" s="182"/>
      <c r="I516" s="183"/>
      <c r="J516" s="183"/>
      <c r="K516" s="183"/>
      <c r="L516" s="182"/>
      <c r="M516" s="182"/>
      <c r="N516" s="182"/>
      <c r="O516" s="183"/>
      <c r="P516" s="183"/>
      <c r="Q516" s="183"/>
      <c r="R516" s="185"/>
      <c r="S516" s="184"/>
      <c r="T516" s="187"/>
      <c r="U516" s="184"/>
      <c r="V516" s="184"/>
      <c r="W516" s="185"/>
      <c r="X516" s="188"/>
      <c r="Y516" s="188"/>
      <c r="Z516" s="188"/>
    </row>
    <row r="517" spans="1:26" ht="14">
      <c r="A517" s="87"/>
      <c r="B517" s="87"/>
      <c r="C517" s="186"/>
      <c r="D517" s="186"/>
      <c r="E517" s="180"/>
      <c r="F517" s="182"/>
      <c r="G517" s="182"/>
      <c r="H517" s="182"/>
      <c r="I517" s="183"/>
      <c r="J517" s="183"/>
      <c r="K517" s="183"/>
      <c r="L517" s="182"/>
      <c r="M517" s="182"/>
      <c r="N517" s="182"/>
      <c r="O517" s="183"/>
      <c r="P517" s="183"/>
      <c r="Q517" s="183"/>
      <c r="R517" s="185"/>
      <c r="S517" s="184"/>
      <c r="T517" s="187"/>
      <c r="U517" s="184"/>
      <c r="V517" s="184"/>
      <c r="W517" s="185"/>
      <c r="X517" s="188"/>
      <c r="Y517" s="188"/>
      <c r="Z517" s="188"/>
    </row>
    <row r="518" spans="1:26" ht="14">
      <c r="A518" s="87"/>
      <c r="B518" s="87"/>
      <c r="C518" s="186"/>
      <c r="D518" s="186"/>
      <c r="E518" s="180"/>
      <c r="F518" s="182"/>
      <c r="G518" s="182"/>
      <c r="H518" s="182"/>
      <c r="I518" s="183"/>
      <c r="J518" s="183"/>
      <c r="K518" s="183"/>
      <c r="L518" s="182"/>
      <c r="M518" s="182"/>
      <c r="N518" s="182"/>
      <c r="O518" s="183"/>
      <c r="P518" s="183"/>
      <c r="Q518" s="183"/>
      <c r="R518" s="185"/>
      <c r="S518" s="184"/>
      <c r="T518" s="187"/>
      <c r="U518" s="184"/>
      <c r="V518" s="184"/>
      <c r="W518" s="185"/>
      <c r="X518" s="188"/>
      <c r="Y518" s="188"/>
      <c r="Z518" s="188"/>
    </row>
    <row r="519" spans="1:26" ht="14">
      <c r="A519" s="87"/>
      <c r="B519" s="87"/>
      <c r="C519" s="186"/>
      <c r="D519" s="186"/>
      <c r="E519" s="180"/>
      <c r="F519" s="182"/>
      <c r="G519" s="182"/>
      <c r="H519" s="182"/>
      <c r="I519" s="183"/>
      <c r="J519" s="183"/>
      <c r="K519" s="183"/>
      <c r="L519" s="182"/>
      <c r="M519" s="182"/>
      <c r="N519" s="182"/>
      <c r="O519" s="183"/>
      <c r="P519" s="183"/>
      <c r="Q519" s="183"/>
      <c r="R519" s="185"/>
      <c r="S519" s="184"/>
      <c r="T519" s="187"/>
      <c r="U519" s="184"/>
      <c r="V519" s="184"/>
      <c r="W519" s="185"/>
      <c r="X519" s="188"/>
      <c r="Y519" s="188"/>
      <c r="Z519" s="188"/>
    </row>
    <row r="520" spans="1:26" ht="14">
      <c r="A520" s="87"/>
      <c r="B520" s="87"/>
      <c r="C520" s="186"/>
      <c r="D520" s="186"/>
      <c r="E520" s="180"/>
      <c r="F520" s="182"/>
      <c r="G520" s="182"/>
      <c r="H520" s="182"/>
      <c r="I520" s="183"/>
      <c r="J520" s="183"/>
      <c r="K520" s="183"/>
      <c r="L520" s="182"/>
      <c r="M520" s="182"/>
      <c r="N520" s="182"/>
      <c r="O520" s="183"/>
      <c r="P520" s="183"/>
      <c r="Q520" s="183"/>
      <c r="R520" s="185"/>
      <c r="S520" s="184"/>
      <c r="T520" s="187"/>
      <c r="U520" s="184"/>
      <c r="V520" s="184"/>
      <c r="W520" s="185"/>
      <c r="X520" s="188"/>
      <c r="Y520" s="188"/>
      <c r="Z520" s="188"/>
    </row>
    <row r="521" spans="1:26" ht="14">
      <c r="A521" s="87"/>
      <c r="B521" s="87"/>
      <c r="C521" s="186"/>
      <c r="D521" s="186"/>
      <c r="E521" s="180"/>
      <c r="F521" s="182"/>
      <c r="G521" s="182"/>
      <c r="H521" s="182"/>
      <c r="I521" s="183"/>
      <c r="J521" s="183"/>
      <c r="K521" s="183"/>
      <c r="L521" s="182"/>
      <c r="M521" s="182"/>
      <c r="N521" s="182"/>
      <c r="O521" s="183"/>
      <c r="P521" s="183"/>
      <c r="Q521" s="183"/>
      <c r="R521" s="185"/>
      <c r="S521" s="184"/>
      <c r="T521" s="187"/>
      <c r="U521" s="184"/>
      <c r="V521" s="184"/>
      <c r="W521" s="185"/>
      <c r="X521" s="188"/>
      <c r="Y521" s="188"/>
      <c r="Z521" s="188"/>
    </row>
    <row r="522" spans="1:26" ht="14">
      <c r="A522" s="87"/>
      <c r="B522" s="87"/>
      <c r="C522" s="186"/>
      <c r="D522" s="186"/>
      <c r="E522" s="180"/>
      <c r="F522" s="182"/>
      <c r="G522" s="182"/>
      <c r="H522" s="182"/>
      <c r="I522" s="183"/>
      <c r="J522" s="183"/>
      <c r="K522" s="183"/>
      <c r="L522" s="182"/>
      <c r="M522" s="182"/>
      <c r="N522" s="182"/>
      <c r="O522" s="183"/>
      <c r="P522" s="183"/>
      <c r="Q522" s="183"/>
      <c r="R522" s="185"/>
      <c r="S522" s="184"/>
      <c r="T522" s="187"/>
      <c r="U522" s="184"/>
      <c r="V522" s="184"/>
      <c r="W522" s="185"/>
      <c r="X522" s="188"/>
      <c r="Y522" s="188"/>
      <c r="Z522" s="188"/>
    </row>
    <row r="523" spans="1:26" ht="14">
      <c r="A523" s="87"/>
      <c r="B523" s="87"/>
      <c r="C523" s="186"/>
      <c r="D523" s="186"/>
      <c r="E523" s="180"/>
      <c r="F523" s="182"/>
      <c r="G523" s="182"/>
      <c r="H523" s="182"/>
      <c r="I523" s="183"/>
      <c r="J523" s="183"/>
      <c r="K523" s="183"/>
      <c r="L523" s="182"/>
      <c r="M523" s="182"/>
      <c r="N523" s="182"/>
      <c r="O523" s="183"/>
      <c r="P523" s="183"/>
      <c r="Q523" s="183"/>
      <c r="R523" s="185"/>
      <c r="S523" s="184"/>
      <c r="T523" s="187"/>
      <c r="U523" s="184"/>
      <c r="V523" s="184"/>
      <c r="W523" s="185"/>
      <c r="X523" s="188"/>
      <c r="Y523" s="188"/>
      <c r="Z523" s="188"/>
    </row>
    <row r="524" spans="1:26" ht="14">
      <c r="A524" s="87"/>
      <c r="B524" s="87"/>
      <c r="C524" s="186"/>
      <c r="D524" s="186"/>
      <c r="E524" s="180"/>
      <c r="F524" s="182"/>
      <c r="G524" s="182"/>
      <c r="H524" s="182"/>
      <c r="I524" s="183"/>
      <c r="J524" s="183"/>
      <c r="K524" s="183"/>
      <c r="L524" s="182"/>
      <c r="M524" s="182"/>
      <c r="N524" s="182"/>
      <c r="O524" s="183"/>
      <c r="P524" s="183"/>
      <c r="Q524" s="183"/>
      <c r="R524" s="185"/>
      <c r="S524" s="184"/>
      <c r="T524" s="187"/>
      <c r="U524" s="184"/>
      <c r="V524" s="184"/>
      <c r="W524" s="185"/>
      <c r="X524" s="188"/>
      <c r="Y524" s="188"/>
      <c r="Z524" s="188"/>
    </row>
    <row r="525" spans="1:26" ht="14">
      <c r="A525" s="87"/>
      <c r="B525" s="87"/>
      <c r="C525" s="186"/>
      <c r="D525" s="186"/>
      <c r="E525" s="180"/>
      <c r="F525" s="182"/>
      <c r="G525" s="182"/>
      <c r="H525" s="182"/>
      <c r="I525" s="183"/>
      <c r="J525" s="183"/>
      <c r="K525" s="183"/>
      <c r="L525" s="182"/>
      <c r="M525" s="182"/>
      <c r="N525" s="182"/>
      <c r="O525" s="183"/>
      <c r="P525" s="183"/>
      <c r="Q525" s="183"/>
      <c r="R525" s="185"/>
      <c r="S525" s="184"/>
      <c r="T525" s="187"/>
      <c r="U525" s="184"/>
      <c r="V525" s="184"/>
      <c r="W525" s="185"/>
      <c r="X525" s="188"/>
      <c r="Y525" s="188"/>
      <c r="Z525" s="188"/>
    </row>
    <row r="526" spans="1:26" ht="14">
      <c r="A526" s="87"/>
      <c r="B526" s="87"/>
      <c r="C526" s="186"/>
      <c r="D526" s="186"/>
      <c r="E526" s="180"/>
      <c r="F526" s="182"/>
      <c r="G526" s="182"/>
      <c r="H526" s="182"/>
      <c r="I526" s="183"/>
      <c r="J526" s="183"/>
      <c r="K526" s="183"/>
      <c r="L526" s="182"/>
      <c r="M526" s="182"/>
      <c r="N526" s="182"/>
      <c r="O526" s="183"/>
      <c r="P526" s="183"/>
      <c r="Q526" s="183"/>
      <c r="R526" s="185"/>
      <c r="S526" s="184"/>
      <c r="T526" s="187"/>
      <c r="U526" s="184"/>
      <c r="V526" s="184"/>
      <c r="W526" s="185"/>
      <c r="X526" s="188"/>
      <c r="Y526" s="188"/>
      <c r="Z526" s="188"/>
    </row>
    <row r="527" spans="1:26" ht="14">
      <c r="A527" s="87"/>
      <c r="B527" s="87"/>
      <c r="C527" s="186"/>
      <c r="D527" s="186"/>
      <c r="E527" s="180"/>
      <c r="F527" s="182"/>
      <c r="G527" s="182"/>
      <c r="H527" s="182"/>
      <c r="I527" s="183"/>
      <c r="J527" s="183"/>
      <c r="K527" s="183"/>
      <c r="L527" s="182"/>
      <c r="M527" s="182"/>
      <c r="N527" s="182"/>
      <c r="O527" s="183"/>
      <c r="P527" s="183"/>
      <c r="Q527" s="183"/>
      <c r="R527" s="185"/>
      <c r="S527" s="184"/>
      <c r="T527" s="187"/>
      <c r="U527" s="184"/>
      <c r="V527" s="184"/>
      <c r="W527" s="185"/>
      <c r="X527" s="188"/>
      <c r="Y527" s="188"/>
      <c r="Z527" s="188"/>
    </row>
    <row r="528" spans="1:26" ht="14">
      <c r="A528" s="87"/>
      <c r="B528" s="87"/>
      <c r="C528" s="186"/>
      <c r="D528" s="186"/>
      <c r="E528" s="180"/>
      <c r="F528" s="182"/>
      <c r="G528" s="182"/>
      <c r="H528" s="182"/>
      <c r="I528" s="183"/>
      <c r="J528" s="183"/>
      <c r="K528" s="183"/>
      <c r="L528" s="182"/>
      <c r="M528" s="182"/>
      <c r="N528" s="182"/>
      <c r="O528" s="183"/>
      <c r="P528" s="183"/>
      <c r="Q528" s="183"/>
      <c r="R528" s="185"/>
      <c r="S528" s="184"/>
      <c r="T528" s="187"/>
      <c r="U528" s="184"/>
      <c r="V528" s="184"/>
      <c r="W528" s="185"/>
      <c r="X528" s="188"/>
      <c r="Y528" s="188"/>
      <c r="Z528" s="188"/>
    </row>
    <row r="529" spans="1:26" ht="14">
      <c r="A529" s="87"/>
      <c r="B529" s="87"/>
      <c r="C529" s="186"/>
      <c r="D529" s="186"/>
      <c r="E529" s="180"/>
      <c r="F529" s="182"/>
      <c r="G529" s="182"/>
      <c r="H529" s="182"/>
      <c r="I529" s="183"/>
      <c r="J529" s="183"/>
      <c r="K529" s="183"/>
      <c r="L529" s="182"/>
      <c r="M529" s="182"/>
      <c r="N529" s="182"/>
      <c r="O529" s="183"/>
      <c r="P529" s="183"/>
      <c r="Q529" s="183"/>
      <c r="R529" s="185"/>
      <c r="S529" s="184"/>
      <c r="T529" s="187"/>
      <c r="U529" s="184"/>
      <c r="V529" s="184"/>
      <c r="W529" s="185"/>
      <c r="X529" s="188"/>
      <c r="Y529" s="188"/>
      <c r="Z529" s="188"/>
    </row>
    <row r="530" spans="1:26" ht="14">
      <c r="A530" s="87"/>
      <c r="B530" s="87"/>
      <c r="C530" s="186"/>
      <c r="D530" s="186"/>
      <c r="E530" s="180"/>
      <c r="F530" s="182"/>
      <c r="G530" s="182"/>
      <c r="H530" s="182"/>
      <c r="I530" s="183"/>
      <c r="J530" s="183"/>
      <c r="K530" s="183"/>
      <c r="L530" s="182"/>
      <c r="M530" s="182"/>
      <c r="N530" s="182"/>
      <c r="O530" s="183"/>
      <c r="P530" s="183"/>
      <c r="Q530" s="183"/>
      <c r="R530" s="185"/>
      <c r="S530" s="184"/>
      <c r="T530" s="187"/>
      <c r="U530" s="184"/>
      <c r="V530" s="184"/>
      <c r="W530" s="185"/>
      <c r="X530" s="188"/>
      <c r="Y530" s="188"/>
      <c r="Z530" s="188"/>
    </row>
    <row r="531" spans="1:26" ht="14">
      <c r="A531" s="87"/>
      <c r="B531" s="87"/>
      <c r="C531" s="186"/>
      <c r="D531" s="186"/>
      <c r="E531" s="180"/>
      <c r="F531" s="182"/>
      <c r="G531" s="182"/>
      <c r="H531" s="182"/>
      <c r="I531" s="183"/>
      <c r="J531" s="183"/>
      <c r="K531" s="183"/>
      <c r="L531" s="182"/>
      <c r="M531" s="182"/>
      <c r="N531" s="182"/>
      <c r="O531" s="183"/>
      <c r="P531" s="183"/>
      <c r="Q531" s="183"/>
      <c r="R531" s="185"/>
      <c r="S531" s="184"/>
      <c r="T531" s="187"/>
      <c r="U531" s="184"/>
      <c r="V531" s="184"/>
      <c r="W531" s="185"/>
      <c r="X531" s="188"/>
      <c r="Y531" s="188"/>
      <c r="Z531" s="188"/>
    </row>
    <row r="532" spans="1:26" ht="14">
      <c r="A532" s="87"/>
      <c r="B532" s="87"/>
      <c r="C532" s="186"/>
      <c r="D532" s="186"/>
      <c r="E532" s="180"/>
      <c r="F532" s="182"/>
      <c r="G532" s="182"/>
      <c r="H532" s="182"/>
      <c r="I532" s="183"/>
      <c r="J532" s="183"/>
      <c r="K532" s="183"/>
      <c r="L532" s="182"/>
      <c r="M532" s="182"/>
      <c r="N532" s="182"/>
      <c r="O532" s="183"/>
      <c r="P532" s="183"/>
      <c r="Q532" s="183"/>
      <c r="R532" s="185"/>
      <c r="S532" s="184"/>
      <c r="T532" s="187"/>
      <c r="U532" s="184"/>
      <c r="V532" s="184"/>
      <c r="W532" s="185"/>
      <c r="X532" s="188"/>
      <c r="Y532" s="188"/>
      <c r="Z532" s="188"/>
    </row>
    <row r="533" spans="1:26" ht="14">
      <c r="A533" s="87"/>
      <c r="B533" s="87"/>
      <c r="C533" s="186"/>
      <c r="D533" s="186"/>
      <c r="E533" s="180"/>
      <c r="F533" s="182"/>
      <c r="G533" s="182"/>
      <c r="H533" s="182"/>
      <c r="I533" s="183"/>
      <c r="J533" s="183"/>
      <c r="K533" s="183"/>
      <c r="L533" s="182"/>
      <c r="M533" s="182"/>
      <c r="N533" s="182"/>
      <c r="O533" s="183"/>
      <c r="P533" s="183"/>
      <c r="Q533" s="183"/>
      <c r="R533" s="185"/>
      <c r="S533" s="184"/>
      <c r="T533" s="187"/>
      <c r="U533" s="184"/>
      <c r="V533" s="184"/>
      <c r="W533" s="185"/>
      <c r="X533" s="188"/>
      <c r="Y533" s="188"/>
      <c r="Z533" s="188"/>
    </row>
    <row r="534" spans="1:26" ht="14">
      <c r="A534" s="87"/>
      <c r="B534" s="87"/>
      <c r="C534" s="186"/>
      <c r="D534" s="186"/>
      <c r="E534" s="180"/>
      <c r="F534" s="182"/>
      <c r="G534" s="182"/>
      <c r="H534" s="182"/>
      <c r="I534" s="183"/>
      <c r="J534" s="183"/>
      <c r="K534" s="183"/>
      <c r="L534" s="182"/>
      <c r="M534" s="182"/>
      <c r="N534" s="182"/>
      <c r="O534" s="183"/>
      <c r="P534" s="183"/>
      <c r="Q534" s="183"/>
      <c r="R534" s="185"/>
      <c r="S534" s="184"/>
      <c r="T534" s="187"/>
      <c r="U534" s="184"/>
      <c r="V534" s="184"/>
      <c r="W534" s="185"/>
      <c r="X534" s="188"/>
      <c r="Y534" s="188"/>
      <c r="Z534" s="188"/>
    </row>
    <row r="535" spans="1:26" ht="14">
      <c r="A535" s="87"/>
      <c r="B535" s="87"/>
      <c r="C535" s="186"/>
      <c r="D535" s="186"/>
      <c r="E535" s="180"/>
      <c r="F535" s="182"/>
      <c r="G535" s="182"/>
      <c r="H535" s="182"/>
      <c r="I535" s="183"/>
      <c r="J535" s="183"/>
      <c r="K535" s="183"/>
      <c r="L535" s="182"/>
      <c r="M535" s="182"/>
      <c r="N535" s="182"/>
      <c r="O535" s="183"/>
      <c r="P535" s="183"/>
      <c r="Q535" s="183"/>
      <c r="R535" s="185"/>
      <c r="S535" s="184"/>
      <c r="T535" s="187"/>
      <c r="U535" s="184"/>
      <c r="V535" s="184"/>
      <c r="W535" s="185"/>
      <c r="X535" s="188"/>
      <c r="Y535" s="188"/>
      <c r="Z535" s="188"/>
    </row>
    <row r="536" spans="1:26" ht="14">
      <c r="A536" s="87"/>
      <c r="B536" s="87"/>
      <c r="C536" s="186"/>
      <c r="D536" s="186"/>
      <c r="E536" s="180"/>
      <c r="F536" s="182"/>
      <c r="G536" s="182"/>
      <c r="H536" s="182"/>
      <c r="I536" s="183"/>
      <c r="J536" s="183"/>
      <c r="K536" s="183"/>
      <c r="L536" s="182"/>
      <c r="M536" s="182"/>
      <c r="N536" s="182"/>
      <c r="O536" s="183"/>
      <c r="P536" s="183"/>
      <c r="Q536" s="183"/>
      <c r="R536" s="185"/>
      <c r="S536" s="184"/>
      <c r="T536" s="187"/>
      <c r="U536" s="184"/>
      <c r="V536" s="184"/>
      <c r="W536" s="185"/>
      <c r="X536" s="188"/>
      <c r="Y536" s="188"/>
      <c r="Z536" s="188"/>
    </row>
    <row r="537" spans="1:26" ht="14">
      <c r="A537" s="87"/>
      <c r="B537" s="87"/>
      <c r="C537" s="186"/>
      <c r="D537" s="186"/>
      <c r="E537" s="180"/>
      <c r="F537" s="182"/>
      <c r="G537" s="182"/>
      <c r="H537" s="182"/>
      <c r="I537" s="183"/>
      <c r="J537" s="183"/>
      <c r="K537" s="183"/>
      <c r="L537" s="182"/>
      <c r="M537" s="182"/>
      <c r="N537" s="182"/>
      <c r="O537" s="183"/>
      <c r="P537" s="183"/>
      <c r="Q537" s="183"/>
      <c r="R537" s="185"/>
      <c r="S537" s="184"/>
      <c r="T537" s="187"/>
      <c r="U537" s="184"/>
      <c r="V537" s="184"/>
      <c r="W537" s="185"/>
      <c r="X537" s="188"/>
      <c r="Y537" s="188"/>
      <c r="Z537" s="188"/>
    </row>
    <row r="538" spans="1:26" ht="14">
      <c r="A538" s="87"/>
      <c r="B538" s="87"/>
      <c r="C538" s="186"/>
      <c r="D538" s="186"/>
      <c r="E538" s="180"/>
      <c r="F538" s="182"/>
      <c r="G538" s="182"/>
      <c r="H538" s="182"/>
      <c r="I538" s="183"/>
      <c r="J538" s="183"/>
      <c r="K538" s="183"/>
      <c r="L538" s="182"/>
      <c r="M538" s="182"/>
      <c r="N538" s="182"/>
      <c r="O538" s="183"/>
      <c r="P538" s="183"/>
      <c r="Q538" s="183"/>
      <c r="R538" s="185"/>
      <c r="S538" s="184"/>
      <c r="T538" s="187"/>
      <c r="U538" s="184"/>
      <c r="V538" s="184"/>
      <c r="W538" s="185"/>
      <c r="X538" s="188"/>
      <c r="Y538" s="188"/>
      <c r="Z538" s="188"/>
    </row>
    <row r="539" spans="1:26" ht="14">
      <c r="A539" s="87"/>
      <c r="B539" s="87"/>
      <c r="C539" s="186"/>
      <c r="D539" s="186"/>
      <c r="E539" s="180"/>
      <c r="F539" s="182"/>
      <c r="G539" s="182"/>
      <c r="H539" s="182"/>
      <c r="I539" s="183"/>
      <c r="J539" s="183"/>
      <c r="K539" s="183"/>
      <c r="L539" s="182"/>
      <c r="M539" s="182"/>
      <c r="N539" s="182"/>
      <c r="O539" s="183"/>
      <c r="P539" s="183"/>
      <c r="Q539" s="183"/>
      <c r="R539" s="185"/>
      <c r="S539" s="184"/>
      <c r="T539" s="187"/>
      <c r="U539" s="184"/>
      <c r="V539" s="184"/>
      <c r="W539" s="185"/>
      <c r="X539" s="188"/>
      <c r="Y539" s="188"/>
      <c r="Z539" s="188"/>
    </row>
    <row r="540" spans="1:26" ht="14">
      <c r="A540" s="87"/>
      <c r="B540" s="87"/>
      <c r="C540" s="186"/>
      <c r="D540" s="186"/>
      <c r="E540" s="180"/>
      <c r="F540" s="182"/>
      <c r="G540" s="182"/>
      <c r="H540" s="182"/>
      <c r="I540" s="183"/>
      <c r="J540" s="183"/>
      <c r="K540" s="183"/>
      <c r="L540" s="182"/>
      <c r="M540" s="182"/>
      <c r="N540" s="182"/>
      <c r="O540" s="183"/>
      <c r="P540" s="183"/>
      <c r="Q540" s="183"/>
      <c r="R540" s="185"/>
      <c r="S540" s="184"/>
      <c r="T540" s="187"/>
      <c r="U540" s="184"/>
      <c r="V540" s="184"/>
      <c r="W540" s="185"/>
      <c r="X540" s="188"/>
      <c r="Y540" s="188"/>
      <c r="Z540" s="188"/>
    </row>
    <row r="541" spans="1:26" ht="14">
      <c r="A541" s="87"/>
      <c r="B541" s="87"/>
      <c r="C541" s="186"/>
      <c r="D541" s="186"/>
      <c r="E541" s="180"/>
      <c r="F541" s="182"/>
      <c r="G541" s="182"/>
      <c r="H541" s="182"/>
      <c r="I541" s="183"/>
      <c r="J541" s="183"/>
      <c r="K541" s="183"/>
      <c r="L541" s="182"/>
      <c r="M541" s="182"/>
      <c r="N541" s="182"/>
      <c r="O541" s="183"/>
      <c r="P541" s="183"/>
      <c r="Q541" s="183"/>
      <c r="R541" s="185"/>
      <c r="S541" s="184"/>
      <c r="T541" s="187"/>
      <c r="U541" s="184"/>
      <c r="V541" s="184"/>
      <c r="W541" s="185"/>
      <c r="X541" s="188"/>
      <c r="Y541" s="188"/>
      <c r="Z541" s="188"/>
    </row>
    <row r="542" spans="1:26" ht="14">
      <c r="A542" s="87"/>
      <c r="B542" s="87"/>
      <c r="C542" s="186"/>
      <c r="D542" s="186"/>
      <c r="E542" s="180"/>
      <c r="F542" s="182"/>
      <c r="G542" s="182"/>
      <c r="H542" s="182"/>
      <c r="I542" s="183"/>
      <c r="J542" s="183"/>
      <c r="K542" s="183"/>
      <c r="L542" s="182"/>
      <c r="M542" s="182"/>
      <c r="N542" s="182"/>
      <c r="O542" s="183"/>
      <c r="P542" s="183"/>
      <c r="Q542" s="183"/>
      <c r="R542" s="185"/>
      <c r="S542" s="184"/>
      <c r="T542" s="187"/>
      <c r="U542" s="184"/>
      <c r="V542" s="184"/>
      <c r="W542" s="185"/>
      <c r="X542" s="188"/>
      <c r="Y542" s="188"/>
      <c r="Z542" s="188"/>
    </row>
    <row r="543" spans="1:26" ht="14">
      <c r="A543" s="87"/>
      <c r="B543" s="87"/>
      <c r="C543" s="186"/>
      <c r="D543" s="186"/>
      <c r="E543" s="180"/>
      <c r="F543" s="182"/>
      <c r="G543" s="182"/>
      <c r="H543" s="182"/>
      <c r="I543" s="183"/>
      <c r="J543" s="183"/>
      <c r="K543" s="183"/>
      <c r="L543" s="182"/>
      <c r="M543" s="182"/>
      <c r="N543" s="182"/>
      <c r="O543" s="183"/>
      <c r="P543" s="183"/>
      <c r="Q543" s="183"/>
      <c r="R543" s="185"/>
      <c r="S543" s="184"/>
      <c r="T543" s="187"/>
      <c r="U543" s="184"/>
      <c r="V543" s="184"/>
      <c r="W543" s="185"/>
      <c r="X543" s="188"/>
      <c r="Y543" s="188"/>
      <c r="Z543" s="188"/>
    </row>
    <row r="544" spans="1:26" ht="14">
      <c r="A544" s="87"/>
      <c r="B544" s="87"/>
      <c r="C544" s="186"/>
      <c r="D544" s="186"/>
      <c r="E544" s="180"/>
      <c r="F544" s="182"/>
      <c r="G544" s="182"/>
      <c r="H544" s="182"/>
      <c r="I544" s="183"/>
      <c r="J544" s="183"/>
      <c r="K544" s="183"/>
      <c r="L544" s="182"/>
      <c r="M544" s="182"/>
      <c r="N544" s="182"/>
      <c r="O544" s="183"/>
      <c r="P544" s="183"/>
      <c r="Q544" s="183"/>
      <c r="R544" s="185"/>
      <c r="S544" s="184"/>
      <c r="T544" s="187"/>
      <c r="U544" s="184"/>
      <c r="V544" s="184"/>
      <c r="W544" s="185"/>
      <c r="X544" s="188"/>
      <c r="Y544" s="188"/>
      <c r="Z544" s="188"/>
    </row>
    <row r="545" spans="1:26" ht="14">
      <c r="A545" s="87"/>
      <c r="B545" s="87"/>
      <c r="C545" s="186"/>
      <c r="D545" s="186"/>
      <c r="E545" s="180"/>
      <c r="F545" s="182"/>
      <c r="G545" s="182"/>
      <c r="H545" s="182"/>
      <c r="I545" s="183"/>
      <c r="J545" s="183"/>
      <c r="K545" s="183"/>
      <c r="L545" s="182"/>
      <c r="M545" s="182"/>
      <c r="N545" s="182"/>
      <c r="O545" s="183"/>
      <c r="P545" s="183"/>
      <c r="Q545" s="183"/>
      <c r="R545" s="185"/>
      <c r="S545" s="184"/>
      <c r="T545" s="187"/>
      <c r="U545" s="184"/>
      <c r="V545" s="184"/>
      <c r="W545" s="185"/>
      <c r="X545" s="188"/>
      <c r="Y545" s="188"/>
      <c r="Z545" s="188"/>
    </row>
    <row r="546" spans="1:26" ht="14">
      <c r="A546" s="87"/>
      <c r="B546" s="87"/>
      <c r="C546" s="186"/>
      <c r="D546" s="186"/>
      <c r="E546" s="180"/>
      <c r="F546" s="182"/>
      <c r="G546" s="182"/>
      <c r="H546" s="182"/>
      <c r="I546" s="183"/>
      <c r="J546" s="183"/>
      <c r="K546" s="183"/>
      <c r="L546" s="182"/>
      <c r="M546" s="182"/>
      <c r="N546" s="182"/>
      <c r="O546" s="183"/>
      <c r="P546" s="183"/>
      <c r="Q546" s="183"/>
      <c r="R546" s="185"/>
      <c r="S546" s="184"/>
      <c r="T546" s="187"/>
      <c r="U546" s="184"/>
      <c r="V546" s="184"/>
      <c r="W546" s="185"/>
      <c r="X546" s="188"/>
      <c r="Y546" s="188"/>
      <c r="Z546" s="188"/>
    </row>
    <row r="547" spans="1:26" ht="14">
      <c r="A547" s="87"/>
      <c r="B547" s="87"/>
      <c r="C547" s="186"/>
      <c r="D547" s="186"/>
      <c r="E547" s="180"/>
      <c r="F547" s="182"/>
      <c r="G547" s="182"/>
      <c r="H547" s="182"/>
      <c r="I547" s="183"/>
      <c r="J547" s="183"/>
      <c r="K547" s="183"/>
      <c r="L547" s="182"/>
      <c r="M547" s="182"/>
      <c r="N547" s="182"/>
      <c r="O547" s="183"/>
      <c r="P547" s="183"/>
      <c r="Q547" s="183"/>
      <c r="R547" s="185"/>
      <c r="S547" s="184"/>
      <c r="T547" s="187"/>
      <c r="U547" s="184"/>
      <c r="V547" s="184"/>
      <c r="W547" s="185"/>
      <c r="X547" s="188"/>
      <c r="Y547" s="188"/>
      <c r="Z547" s="188"/>
    </row>
    <row r="548" spans="1:26" ht="14">
      <c r="A548" s="87"/>
      <c r="B548" s="87"/>
      <c r="C548" s="186"/>
      <c r="D548" s="186"/>
      <c r="E548" s="180"/>
      <c r="F548" s="182"/>
      <c r="G548" s="182"/>
      <c r="H548" s="182"/>
      <c r="I548" s="183"/>
      <c r="J548" s="183"/>
      <c r="K548" s="183"/>
      <c r="L548" s="182"/>
      <c r="M548" s="182"/>
      <c r="N548" s="182"/>
      <c r="O548" s="183"/>
      <c r="P548" s="183"/>
      <c r="Q548" s="183"/>
      <c r="R548" s="185"/>
      <c r="S548" s="184"/>
      <c r="T548" s="187"/>
      <c r="U548" s="184"/>
      <c r="V548" s="184"/>
      <c r="W548" s="185"/>
      <c r="X548" s="188"/>
      <c r="Y548" s="188"/>
      <c r="Z548" s="188"/>
    </row>
    <row r="549" spans="1:26" ht="14">
      <c r="A549" s="87"/>
      <c r="B549" s="87"/>
      <c r="C549" s="186"/>
      <c r="D549" s="186"/>
      <c r="E549" s="180"/>
      <c r="F549" s="182"/>
      <c r="G549" s="182"/>
      <c r="H549" s="182"/>
      <c r="I549" s="183"/>
      <c r="J549" s="183"/>
      <c r="K549" s="183"/>
      <c r="L549" s="182"/>
      <c r="M549" s="182"/>
      <c r="N549" s="182"/>
      <c r="O549" s="183"/>
      <c r="P549" s="183"/>
      <c r="Q549" s="183"/>
      <c r="R549" s="185"/>
      <c r="S549" s="184"/>
      <c r="T549" s="187"/>
      <c r="U549" s="184"/>
      <c r="V549" s="184"/>
      <c r="W549" s="185"/>
      <c r="X549" s="188"/>
      <c r="Y549" s="188"/>
      <c r="Z549" s="188"/>
    </row>
    <row r="550" spans="1:26" ht="14">
      <c r="A550" s="87"/>
      <c r="B550" s="87"/>
      <c r="C550" s="186"/>
      <c r="D550" s="186"/>
      <c r="E550" s="180"/>
      <c r="F550" s="182"/>
      <c r="G550" s="182"/>
      <c r="H550" s="182"/>
      <c r="I550" s="183"/>
      <c r="J550" s="183"/>
      <c r="K550" s="183"/>
      <c r="L550" s="182"/>
      <c r="M550" s="182"/>
      <c r="N550" s="182"/>
      <c r="O550" s="183"/>
      <c r="P550" s="183"/>
      <c r="Q550" s="183"/>
      <c r="R550" s="185"/>
      <c r="S550" s="184"/>
      <c r="T550" s="187"/>
      <c r="U550" s="184"/>
      <c r="V550" s="184"/>
      <c r="W550" s="185"/>
      <c r="X550" s="188"/>
      <c r="Y550" s="188"/>
      <c r="Z550" s="188"/>
    </row>
    <row r="551" spans="1:26" ht="14">
      <c r="A551" s="87"/>
      <c r="B551" s="87"/>
      <c r="C551" s="186"/>
      <c r="D551" s="186"/>
      <c r="E551" s="180"/>
      <c r="F551" s="182"/>
      <c r="G551" s="182"/>
      <c r="H551" s="182"/>
      <c r="I551" s="183"/>
      <c r="J551" s="183"/>
      <c r="K551" s="183"/>
      <c r="L551" s="182"/>
      <c r="M551" s="182"/>
      <c r="N551" s="182"/>
      <c r="O551" s="183"/>
      <c r="P551" s="183"/>
      <c r="Q551" s="183"/>
      <c r="R551" s="185"/>
      <c r="S551" s="184"/>
      <c r="T551" s="187"/>
      <c r="U551" s="184"/>
      <c r="V551" s="184"/>
      <c r="W551" s="185"/>
      <c r="X551" s="188"/>
      <c r="Y551" s="188"/>
      <c r="Z551" s="188"/>
    </row>
    <row r="552" spans="1:26" ht="14">
      <c r="A552" s="87"/>
      <c r="B552" s="87"/>
      <c r="C552" s="186"/>
      <c r="D552" s="186"/>
      <c r="E552" s="180"/>
      <c r="F552" s="182"/>
      <c r="G552" s="182"/>
      <c r="H552" s="182"/>
      <c r="I552" s="183"/>
      <c r="J552" s="183"/>
      <c r="K552" s="183"/>
      <c r="L552" s="182"/>
      <c r="M552" s="182"/>
      <c r="N552" s="182"/>
      <c r="O552" s="183"/>
      <c r="P552" s="183"/>
      <c r="Q552" s="183"/>
      <c r="R552" s="185"/>
      <c r="S552" s="184"/>
      <c r="T552" s="187"/>
      <c r="U552" s="184"/>
      <c r="V552" s="184"/>
      <c r="W552" s="185"/>
      <c r="X552" s="188"/>
      <c r="Y552" s="188"/>
      <c r="Z552" s="188"/>
    </row>
    <row r="553" spans="1:26" ht="14">
      <c r="A553" s="87"/>
      <c r="B553" s="87"/>
      <c r="C553" s="186"/>
      <c r="D553" s="186"/>
      <c r="E553" s="180"/>
      <c r="F553" s="182"/>
      <c r="G553" s="182"/>
      <c r="H553" s="182"/>
      <c r="I553" s="183"/>
      <c r="J553" s="183"/>
      <c r="K553" s="183"/>
      <c r="L553" s="182"/>
      <c r="M553" s="182"/>
      <c r="N553" s="182"/>
      <c r="O553" s="183"/>
      <c r="P553" s="183"/>
      <c r="Q553" s="183"/>
      <c r="R553" s="185"/>
      <c r="S553" s="184"/>
      <c r="T553" s="187"/>
      <c r="U553" s="184"/>
      <c r="V553" s="184"/>
      <c r="W553" s="185"/>
      <c r="X553" s="188"/>
      <c r="Y553" s="188"/>
      <c r="Z553" s="188"/>
    </row>
    <row r="554" spans="1:26" ht="14">
      <c r="A554" s="87"/>
      <c r="B554" s="87"/>
      <c r="C554" s="186"/>
      <c r="D554" s="186"/>
      <c r="E554" s="180"/>
      <c r="F554" s="182"/>
      <c r="G554" s="182"/>
      <c r="H554" s="182"/>
      <c r="I554" s="183"/>
      <c r="J554" s="183"/>
      <c r="K554" s="183"/>
      <c r="L554" s="182"/>
      <c r="M554" s="182"/>
      <c r="N554" s="182"/>
      <c r="O554" s="183"/>
      <c r="P554" s="183"/>
      <c r="Q554" s="183"/>
      <c r="R554" s="185"/>
      <c r="S554" s="184"/>
      <c r="T554" s="187"/>
      <c r="U554" s="184"/>
      <c r="V554" s="184"/>
      <c r="W554" s="185"/>
      <c r="X554" s="188"/>
      <c r="Y554" s="188"/>
      <c r="Z554" s="188"/>
    </row>
    <row r="555" spans="1:26" ht="14">
      <c r="A555" s="87"/>
      <c r="B555" s="87"/>
      <c r="C555" s="186"/>
      <c r="D555" s="186"/>
      <c r="E555" s="180"/>
      <c r="F555" s="182"/>
      <c r="G555" s="182"/>
      <c r="H555" s="182"/>
      <c r="I555" s="183"/>
      <c r="J555" s="183"/>
      <c r="K555" s="183"/>
      <c r="L555" s="182"/>
      <c r="M555" s="182"/>
      <c r="N555" s="182"/>
      <c r="O555" s="183"/>
      <c r="P555" s="183"/>
      <c r="Q555" s="183"/>
      <c r="R555" s="185"/>
      <c r="S555" s="184"/>
      <c r="T555" s="187"/>
      <c r="U555" s="184"/>
      <c r="V555" s="184"/>
      <c r="W555" s="185"/>
      <c r="X555" s="188"/>
      <c r="Y555" s="188"/>
      <c r="Z555" s="188"/>
    </row>
    <row r="556" spans="1:26" ht="14">
      <c r="A556" s="87"/>
      <c r="B556" s="87"/>
      <c r="C556" s="186"/>
      <c r="D556" s="186"/>
      <c r="E556" s="180"/>
      <c r="F556" s="182"/>
      <c r="G556" s="182"/>
      <c r="H556" s="182"/>
      <c r="I556" s="183"/>
      <c r="J556" s="183"/>
      <c r="K556" s="183"/>
      <c r="L556" s="182"/>
      <c r="M556" s="182"/>
      <c r="N556" s="182"/>
      <c r="O556" s="183"/>
      <c r="P556" s="183"/>
      <c r="Q556" s="183"/>
      <c r="R556" s="185"/>
      <c r="S556" s="184"/>
      <c r="T556" s="187"/>
      <c r="U556" s="184"/>
      <c r="V556" s="184"/>
      <c r="W556" s="185"/>
      <c r="X556" s="188"/>
      <c r="Y556" s="188"/>
      <c r="Z556" s="188"/>
    </row>
    <row r="557" spans="1:26" ht="14">
      <c r="A557" s="87"/>
      <c r="B557" s="87"/>
      <c r="C557" s="186"/>
      <c r="D557" s="186"/>
      <c r="E557" s="180"/>
      <c r="F557" s="182"/>
      <c r="G557" s="182"/>
      <c r="H557" s="182"/>
      <c r="I557" s="183"/>
      <c r="J557" s="183"/>
      <c r="K557" s="183"/>
      <c r="L557" s="182"/>
      <c r="M557" s="182"/>
      <c r="N557" s="182"/>
      <c r="O557" s="183"/>
      <c r="P557" s="183"/>
      <c r="Q557" s="183"/>
      <c r="R557" s="185"/>
      <c r="S557" s="184"/>
      <c r="T557" s="187"/>
      <c r="U557" s="184"/>
      <c r="V557" s="184"/>
      <c r="W557" s="185"/>
      <c r="X557" s="188"/>
      <c r="Y557" s="188"/>
      <c r="Z557" s="188"/>
    </row>
    <row r="558" spans="1:26" ht="14">
      <c r="A558" s="87"/>
      <c r="B558" s="87"/>
      <c r="C558" s="186"/>
      <c r="D558" s="186"/>
      <c r="E558" s="180"/>
      <c r="F558" s="182"/>
      <c r="G558" s="182"/>
      <c r="H558" s="182"/>
      <c r="I558" s="183"/>
      <c r="J558" s="183"/>
      <c r="K558" s="183"/>
      <c r="L558" s="182"/>
      <c r="M558" s="182"/>
      <c r="N558" s="182"/>
      <c r="O558" s="183"/>
      <c r="P558" s="183"/>
      <c r="Q558" s="183"/>
      <c r="R558" s="185"/>
      <c r="S558" s="184"/>
      <c r="T558" s="187"/>
      <c r="U558" s="184"/>
      <c r="V558" s="184"/>
      <c r="W558" s="185"/>
      <c r="X558" s="188"/>
      <c r="Y558" s="188"/>
      <c r="Z558" s="188"/>
    </row>
    <row r="559" spans="1:26" ht="14">
      <c r="A559" s="87"/>
      <c r="B559" s="87"/>
      <c r="C559" s="186"/>
      <c r="D559" s="186"/>
      <c r="E559" s="180"/>
      <c r="F559" s="182"/>
      <c r="G559" s="182"/>
      <c r="H559" s="182"/>
      <c r="I559" s="183"/>
      <c r="J559" s="183"/>
      <c r="K559" s="183"/>
      <c r="L559" s="182"/>
      <c r="M559" s="182"/>
      <c r="N559" s="182"/>
      <c r="O559" s="183"/>
      <c r="P559" s="183"/>
      <c r="Q559" s="183"/>
      <c r="R559" s="185"/>
      <c r="S559" s="184"/>
      <c r="T559" s="187"/>
      <c r="U559" s="184"/>
      <c r="V559" s="184"/>
      <c r="W559" s="185"/>
      <c r="X559" s="188"/>
      <c r="Y559" s="188"/>
      <c r="Z559" s="188"/>
    </row>
    <row r="560" spans="1:26" ht="14">
      <c r="A560" s="87"/>
      <c r="B560" s="87"/>
      <c r="C560" s="186"/>
      <c r="D560" s="186"/>
      <c r="E560" s="180"/>
      <c r="F560" s="182"/>
      <c r="G560" s="182"/>
      <c r="H560" s="182"/>
      <c r="I560" s="183"/>
      <c r="J560" s="183"/>
      <c r="K560" s="183"/>
      <c r="L560" s="182"/>
      <c r="M560" s="182"/>
      <c r="N560" s="182"/>
      <c r="O560" s="183"/>
      <c r="P560" s="183"/>
      <c r="Q560" s="183"/>
      <c r="R560" s="185"/>
      <c r="S560" s="184"/>
      <c r="T560" s="187"/>
      <c r="U560" s="184"/>
      <c r="V560" s="184"/>
      <c r="W560" s="185"/>
      <c r="X560" s="188"/>
      <c r="Y560" s="188"/>
      <c r="Z560" s="188"/>
    </row>
    <row r="561" spans="1:26" ht="14">
      <c r="A561" s="87"/>
      <c r="B561" s="87"/>
      <c r="C561" s="186"/>
      <c r="D561" s="186"/>
      <c r="E561" s="180"/>
      <c r="F561" s="182"/>
      <c r="G561" s="182"/>
      <c r="H561" s="182"/>
      <c r="I561" s="183"/>
      <c r="J561" s="183"/>
      <c r="K561" s="183"/>
      <c r="L561" s="182"/>
      <c r="M561" s="182"/>
      <c r="N561" s="182"/>
      <c r="O561" s="183"/>
      <c r="P561" s="183"/>
      <c r="Q561" s="183"/>
      <c r="R561" s="185"/>
      <c r="S561" s="184"/>
      <c r="T561" s="187"/>
      <c r="U561" s="184"/>
      <c r="V561" s="184"/>
      <c r="W561" s="185"/>
      <c r="X561" s="188"/>
      <c r="Y561" s="188"/>
      <c r="Z561" s="188"/>
    </row>
    <row r="562" spans="1:26" ht="14">
      <c r="A562" s="87"/>
      <c r="B562" s="87"/>
      <c r="C562" s="186"/>
      <c r="D562" s="186"/>
      <c r="E562" s="180"/>
      <c r="F562" s="182"/>
      <c r="G562" s="182"/>
      <c r="H562" s="182"/>
      <c r="I562" s="183"/>
      <c r="J562" s="183"/>
      <c r="K562" s="183"/>
      <c r="L562" s="182"/>
      <c r="M562" s="182"/>
      <c r="N562" s="182"/>
      <c r="O562" s="183"/>
      <c r="P562" s="183"/>
      <c r="Q562" s="183"/>
      <c r="R562" s="185"/>
      <c r="S562" s="184"/>
      <c r="T562" s="187"/>
      <c r="U562" s="184"/>
      <c r="V562" s="184"/>
      <c r="W562" s="185"/>
      <c r="X562" s="188"/>
      <c r="Y562" s="188"/>
      <c r="Z562" s="188"/>
    </row>
    <row r="563" spans="1:26" ht="14">
      <c r="A563" s="87"/>
      <c r="B563" s="87"/>
      <c r="C563" s="186"/>
      <c r="D563" s="186"/>
      <c r="E563" s="180"/>
      <c r="F563" s="182"/>
      <c r="G563" s="182"/>
      <c r="H563" s="182"/>
      <c r="I563" s="183"/>
      <c r="J563" s="183"/>
      <c r="K563" s="183"/>
      <c r="L563" s="182"/>
      <c r="M563" s="182"/>
      <c r="N563" s="182"/>
      <c r="O563" s="183"/>
      <c r="P563" s="183"/>
      <c r="Q563" s="183"/>
      <c r="R563" s="185"/>
      <c r="S563" s="184"/>
      <c r="T563" s="187"/>
      <c r="U563" s="184"/>
      <c r="V563" s="184"/>
      <c r="W563" s="185"/>
      <c r="X563" s="188"/>
      <c r="Y563" s="188"/>
      <c r="Z563" s="188"/>
    </row>
    <row r="564" spans="1:26" ht="14">
      <c r="A564" s="87"/>
      <c r="B564" s="87"/>
      <c r="C564" s="186"/>
      <c r="D564" s="186"/>
      <c r="E564" s="180"/>
      <c r="F564" s="182"/>
      <c r="G564" s="182"/>
      <c r="H564" s="182"/>
      <c r="I564" s="183"/>
      <c r="J564" s="183"/>
      <c r="K564" s="183"/>
      <c r="L564" s="182"/>
      <c r="M564" s="182"/>
      <c r="N564" s="182"/>
      <c r="O564" s="183"/>
      <c r="P564" s="183"/>
      <c r="Q564" s="183"/>
      <c r="R564" s="185"/>
      <c r="S564" s="184"/>
      <c r="T564" s="187"/>
      <c r="U564" s="184"/>
      <c r="V564" s="184"/>
      <c r="W564" s="185"/>
      <c r="X564" s="188"/>
      <c r="Y564" s="188"/>
      <c r="Z564" s="188"/>
    </row>
    <row r="565" spans="1:26" ht="14">
      <c r="A565" s="87"/>
      <c r="B565" s="87"/>
      <c r="C565" s="186"/>
      <c r="D565" s="186"/>
      <c r="E565" s="180"/>
      <c r="F565" s="182"/>
      <c r="G565" s="182"/>
      <c r="H565" s="182"/>
      <c r="I565" s="183"/>
      <c r="J565" s="183"/>
      <c r="K565" s="183"/>
      <c r="L565" s="182"/>
      <c r="M565" s="182"/>
      <c r="N565" s="182"/>
      <c r="O565" s="183"/>
      <c r="P565" s="183"/>
      <c r="Q565" s="183"/>
      <c r="R565" s="185"/>
      <c r="S565" s="184"/>
      <c r="T565" s="187"/>
      <c r="U565" s="184"/>
      <c r="V565" s="184"/>
      <c r="W565" s="185"/>
      <c r="X565" s="188"/>
      <c r="Y565" s="188"/>
      <c r="Z565" s="188"/>
    </row>
    <row r="566" spans="1:26" ht="14">
      <c r="A566" s="87"/>
      <c r="B566" s="87"/>
      <c r="C566" s="186"/>
      <c r="D566" s="186"/>
      <c r="E566" s="180"/>
      <c r="F566" s="182"/>
      <c r="G566" s="182"/>
      <c r="H566" s="182"/>
      <c r="I566" s="183"/>
      <c r="J566" s="183"/>
      <c r="K566" s="183"/>
      <c r="L566" s="182"/>
      <c r="M566" s="182"/>
      <c r="N566" s="182"/>
      <c r="O566" s="183"/>
      <c r="P566" s="183"/>
      <c r="Q566" s="183"/>
      <c r="R566" s="185"/>
      <c r="S566" s="184"/>
      <c r="T566" s="187"/>
      <c r="U566" s="184"/>
      <c r="V566" s="184"/>
      <c r="W566" s="185"/>
      <c r="X566" s="188"/>
      <c r="Y566" s="188"/>
      <c r="Z566" s="188"/>
    </row>
    <row r="567" spans="1:26" ht="14">
      <c r="A567" s="87"/>
      <c r="B567" s="87"/>
      <c r="C567" s="186"/>
      <c r="D567" s="186"/>
      <c r="E567" s="180"/>
      <c r="F567" s="182"/>
      <c r="G567" s="182"/>
      <c r="H567" s="182"/>
      <c r="I567" s="183"/>
      <c r="J567" s="183"/>
      <c r="K567" s="183"/>
      <c r="L567" s="182"/>
      <c r="M567" s="182"/>
      <c r="N567" s="182"/>
      <c r="O567" s="183"/>
      <c r="P567" s="183"/>
      <c r="Q567" s="183"/>
      <c r="R567" s="185"/>
      <c r="S567" s="184"/>
      <c r="T567" s="187"/>
      <c r="U567" s="184"/>
      <c r="V567" s="184"/>
      <c r="W567" s="185"/>
      <c r="X567" s="188"/>
      <c r="Y567" s="188"/>
      <c r="Z567" s="188"/>
    </row>
    <row r="568" spans="1:26" ht="14">
      <c r="A568" s="87"/>
      <c r="B568" s="87"/>
      <c r="C568" s="186"/>
      <c r="D568" s="186"/>
      <c r="E568" s="180"/>
      <c r="F568" s="182"/>
      <c r="G568" s="182"/>
      <c r="H568" s="182"/>
      <c r="I568" s="183"/>
      <c r="J568" s="183"/>
      <c r="K568" s="183"/>
      <c r="L568" s="182"/>
      <c r="M568" s="182"/>
      <c r="N568" s="182"/>
      <c r="O568" s="183"/>
      <c r="P568" s="183"/>
      <c r="Q568" s="183"/>
      <c r="R568" s="185"/>
      <c r="S568" s="184"/>
      <c r="T568" s="187"/>
      <c r="U568" s="184"/>
      <c r="V568" s="184"/>
      <c r="W568" s="185"/>
      <c r="X568" s="188"/>
      <c r="Y568" s="188"/>
      <c r="Z568" s="188"/>
    </row>
    <row r="569" spans="1:26" ht="14">
      <c r="A569" s="87"/>
      <c r="B569" s="87"/>
      <c r="C569" s="186"/>
      <c r="D569" s="186"/>
      <c r="E569" s="180"/>
      <c r="F569" s="182"/>
      <c r="G569" s="182"/>
      <c r="H569" s="182"/>
      <c r="I569" s="183"/>
      <c r="J569" s="183"/>
      <c r="K569" s="183"/>
      <c r="L569" s="182"/>
      <c r="M569" s="182"/>
      <c r="N569" s="182"/>
      <c r="O569" s="183"/>
      <c r="P569" s="183"/>
      <c r="Q569" s="183"/>
      <c r="R569" s="185"/>
      <c r="S569" s="184"/>
      <c r="T569" s="187"/>
      <c r="U569" s="184"/>
      <c r="V569" s="184"/>
      <c r="W569" s="185"/>
      <c r="X569" s="188"/>
      <c r="Y569" s="188"/>
      <c r="Z569" s="188"/>
    </row>
    <row r="570" spans="1:26" ht="14">
      <c r="A570" s="87"/>
      <c r="B570" s="87"/>
      <c r="C570" s="186"/>
      <c r="D570" s="186"/>
      <c r="E570" s="180"/>
      <c r="F570" s="182"/>
      <c r="G570" s="182"/>
      <c r="H570" s="182"/>
      <c r="I570" s="183"/>
      <c r="J570" s="183"/>
      <c r="K570" s="183"/>
      <c r="L570" s="182"/>
      <c r="M570" s="182"/>
      <c r="N570" s="182"/>
      <c r="O570" s="183"/>
      <c r="P570" s="183"/>
      <c r="Q570" s="183"/>
      <c r="R570" s="185"/>
      <c r="S570" s="184"/>
      <c r="T570" s="187"/>
      <c r="U570" s="184"/>
      <c r="V570" s="184"/>
      <c r="W570" s="185"/>
      <c r="X570" s="188"/>
      <c r="Y570" s="188"/>
      <c r="Z570" s="188"/>
    </row>
    <row r="571" spans="1:26" ht="14">
      <c r="A571" s="87"/>
      <c r="B571" s="87"/>
      <c r="C571" s="186"/>
      <c r="D571" s="186"/>
      <c r="E571" s="180"/>
      <c r="F571" s="182"/>
      <c r="G571" s="182"/>
      <c r="H571" s="182"/>
      <c r="I571" s="183"/>
      <c r="J571" s="183"/>
      <c r="K571" s="183"/>
      <c r="L571" s="182"/>
      <c r="M571" s="182"/>
      <c r="N571" s="182"/>
      <c r="O571" s="183"/>
      <c r="P571" s="183"/>
      <c r="Q571" s="183"/>
      <c r="R571" s="185"/>
      <c r="S571" s="184"/>
      <c r="T571" s="187"/>
      <c r="U571" s="184"/>
      <c r="V571" s="184"/>
      <c r="W571" s="185"/>
      <c r="X571" s="188"/>
      <c r="Y571" s="188"/>
      <c r="Z571" s="188"/>
    </row>
    <row r="572" spans="1:26" ht="14">
      <c r="A572" s="87"/>
      <c r="B572" s="87"/>
      <c r="C572" s="186"/>
      <c r="D572" s="186"/>
      <c r="E572" s="180"/>
      <c r="F572" s="182"/>
      <c r="G572" s="182"/>
      <c r="H572" s="182"/>
      <c r="I572" s="183"/>
      <c r="J572" s="183"/>
      <c r="K572" s="183"/>
      <c r="L572" s="182"/>
      <c r="M572" s="182"/>
      <c r="N572" s="182"/>
      <c r="O572" s="183"/>
      <c r="P572" s="183"/>
      <c r="Q572" s="183"/>
      <c r="R572" s="185"/>
      <c r="S572" s="184"/>
      <c r="T572" s="187"/>
      <c r="U572" s="184"/>
      <c r="V572" s="184"/>
      <c r="W572" s="185"/>
      <c r="X572" s="188"/>
      <c r="Y572" s="188"/>
      <c r="Z572" s="188"/>
    </row>
    <row r="573" spans="1:26" ht="14">
      <c r="A573" s="87"/>
      <c r="B573" s="87"/>
      <c r="C573" s="186"/>
      <c r="D573" s="186"/>
      <c r="E573" s="180"/>
      <c r="F573" s="182"/>
      <c r="G573" s="182"/>
      <c r="H573" s="182"/>
      <c r="I573" s="183"/>
      <c r="J573" s="183"/>
      <c r="K573" s="183"/>
      <c r="L573" s="182"/>
      <c r="M573" s="182"/>
      <c r="N573" s="182"/>
      <c r="O573" s="183"/>
      <c r="P573" s="183"/>
      <c r="Q573" s="183"/>
      <c r="R573" s="185"/>
      <c r="S573" s="184"/>
      <c r="T573" s="187"/>
      <c r="U573" s="184"/>
      <c r="V573" s="184"/>
      <c r="W573" s="185"/>
      <c r="X573" s="188"/>
      <c r="Y573" s="188"/>
      <c r="Z573" s="188"/>
    </row>
    <row r="574" spans="1:26" ht="14">
      <c r="A574" s="87"/>
      <c r="B574" s="87"/>
      <c r="C574" s="186"/>
      <c r="D574" s="186"/>
      <c r="E574" s="180"/>
      <c r="F574" s="182"/>
      <c r="G574" s="182"/>
      <c r="H574" s="182"/>
      <c r="I574" s="183"/>
      <c r="J574" s="183"/>
      <c r="K574" s="183"/>
      <c r="L574" s="182"/>
      <c r="M574" s="182"/>
      <c r="N574" s="182"/>
      <c r="O574" s="183"/>
      <c r="P574" s="183"/>
      <c r="Q574" s="183"/>
      <c r="R574" s="185"/>
      <c r="S574" s="184"/>
      <c r="T574" s="187"/>
      <c r="U574" s="184"/>
      <c r="V574" s="184"/>
      <c r="W574" s="185"/>
      <c r="X574" s="188"/>
      <c r="Y574" s="188"/>
      <c r="Z574" s="188"/>
    </row>
    <row r="575" spans="1:26" ht="14">
      <c r="A575" s="87"/>
      <c r="B575" s="87"/>
      <c r="C575" s="186"/>
      <c r="D575" s="186"/>
      <c r="E575" s="180"/>
      <c r="F575" s="182"/>
      <c r="G575" s="182"/>
      <c r="H575" s="182"/>
      <c r="I575" s="183"/>
      <c r="J575" s="183"/>
      <c r="K575" s="183"/>
      <c r="L575" s="182"/>
      <c r="M575" s="182"/>
      <c r="N575" s="182"/>
      <c r="O575" s="183"/>
      <c r="P575" s="183"/>
      <c r="Q575" s="183"/>
      <c r="R575" s="185"/>
      <c r="S575" s="184"/>
      <c r="T575" s="187"/>
      <c r="U575" s="184"/>
      <c r="V575" s="184"/>
      <c r="W575" s="185"/>
      <c r="X575" s="188"/>
      <c r="Y575" s="188"/>
      <c r="Z575" s="188"/>
    </row>
    <row r="576" spans="1:26" ht="14">
      <c r="A576" s="87"/>
      <c r="B576" s="87"/>
      <c r="C576" s="186"/>
      <c r="D576" s="186"/>
      <c r="E576" s="180"/>
      <c r="F576" s="182"/>
      <c r="G576" s="182"/>
      <c r="H576" s="182"/>
      <c r="I576" s="183"/>
      <c r="J576" s="183"/>
      <c r="K576" s="183"/>
      <c r="L576" s="182"/>
      <c r="M576" s="182"/>
      <c r="N576" s="182"/>
      <c r="O576" s="183"/>
      <c r="P576" s="183"/>
      <c r="Q576" s="183"/>
      <c r="R576" s="185"/>
      <c r="S576" s="184"/>
      <c r="T576" s="187"/>
      <c r="U576" s="184"/>
      <c r="V576" s="184"/>
      <c r="W576" s="185"/>
      <c r="X576" s="188"/>
      <c r="Y576" s="188"/>
      <c r="Z576" s="188"/>
    </row>
    <row r="577" spans="1:26" ht="14">
      <c r="A577" s="87"/>
      <c r="B577" s="87"/>
      <c r="C577" s="186"/>
      <c r="D577" s="186"/>
      <c r="E577" s="180"/>
      <c r="F577" s="182"/>
      <c r="G577" s="182"/>
      <c r="H577" s="182"/>
      <c r="I577" s="183"/>
      <c r="J577" s="183"/>
      <c r="K577" s="183"/>
      <c r="L577" s="182"/>
      <c r="M577" s="182"/>
      <c r="N577" s="182"/>
      <c r="O577" s="183"/>
      <c r="P577" s="183"/>
      <c r="Q577" s="183"/>
      <c r="R577" s="185"/>
      <c r="S577" s="184"/>
      <c r="T577" s="187"/>
      <c r="U577" s="184"/>
      <c r="V577" s="184"/>
      <c r="W577" s="185"/>
      <c r="X577" s="188"/>
      <c r="Y577" s="188"/>
      <c r="Z577" s="188"/>
    </row>
    <row r="578" spans="1:26" ht="14">
      <c r="A578" s="87"/>
      <c r="B578" s="87"/>
      <c r="C578" s="186"/>
      <c r="D578" s="186"/>
      <c r="E578" s="180"/>
      <c r="F578" s="182"/>
      <c r="G578" s="182"/>
      <c r="H578" s="182"/>
      <c r="I578" s="183"/>
      <c r="J578" s="183"/>
      <c r="K578" s="183"/>
      <c r="L578" s="182"/>
      <c r="M578" s="182"/>
      <c r="N578" s="182"/>
      <c r="O578" s="183"/>
      <c r="P578" s="183"/>
      <c r="Q578" s="183"/>
      <c r="R578" s="185"/>
      <c r="S578" s="184"/>
      <c r="T578" s="187"/>
      <c r="U578" s="184"/>
      <c r="V578" s="184"/>
      <c r="W578" s="185"/>
      <c r="X578" s="188"/>
      <c r="Y578" s="188"/>
      <c r="Z578" s="188"/>
    </row>
    <row r="579" spans="1:26" ht="14">
      <c r="A579" s="87"/>
      <c r="B579" s="87"/>
      <c r="C579" s="186"/>
      <c r="D579" s="186"/>
      <c r="E579" s="180"/>
      <c r="F579" s="182"/>
      <c r="G579" s="182"/>
      <c r="H579" s="182"/>
      <c r="I579" s="183"/>
      <c r="J579" s="183"/>
      <c r="K579" s="183"/>
      <c r="L579" s="182"/>
      <c r="M579" s="182"/>
      <c r="N579" s="182"/>
      <c r="O579" s="183"/>
      <c r="P579" s="183"/>
      <c r="Q579" s="183"/>
      <c r="R579" s="185"/>
      <c r="S579" s="184"/>
      <c r="T579" s="187"/>
      <c r="U579" s="184"/>
      <c r="V579" s="184"/>
      <c r="W579" s="185"/>
      <c r="X579" s="188"/>
      <c r="Y579" s="188"/>
      <c r="Z579" s="188"/>
    </row>
    <row r="580" spans="1:26" ht="14">
      <c r="A580" s="87"/>
      <c r="B580" s="87"/>
      <c r="C580" s="186"/>
      <c r="D580" s="186"/>
      <c r="E580" s="180"/>
      <c r="F580" s="182"/>
      <c r="G580" s="182"/>
      <c r="H580" s="182"/>
      <c r="I580" s="183"/>
      <c r="J580" s="183"/>
      <c r="K580" s="183"/>
      <c r="L580" s="182"/>
      <c r="M580" s="182"/>
      <c r="N580" s="182"/>
      <c r="O580" s="183"/>
      <c r="P580" s="183"/>
      <c r="Q580" s="183"/>
      <c r="R580" s="185"/>
      <c r="S580" s="184"/>
      <c r="T580" s="187"/>
      <c r="U580" s="184"/>
      <c r="V580" s="184"/>
      <c r="W580" s="185"/>
      <c r="X580" s="188"/>
      <c r="Y580" s="188"/>
      <c r="Z580" s="188"/>
    </row>
    <row r="581" spans="1:26" ht="14">
      <c r="A581" s="87"/>
      <c r="B581" s="87"/>
      <c r="C581" s="186"/>
      <c r="D581" s="186"/>
      <c r="E581" s="180"/>
      <c r="F581" s="182"/>
      <c r="G581" s="182"/>
      <c r="H581" s="182"/>
      <c r="I581" s="183"/>
      <c r="J581" s="183"/>
      <c r="K581" s="183"/>
      <c r="L581" s="182"/>
      <c r="M581" s="182"/>
      <c r="N581" s="182"/>
      <c r="O581" s="183"/>
      <c r="P581" s="183"/>
      <c r="Q581" s="183"/>
      <c r="R581" s="185"/>
      <c r="S581" s="184"/>
      <c r="T581" s="187"/>
      <c r="U581" s="184"/>
      <c r="V581" s="184"/>
      <c r="W581" s="185"/>
      <c r="X581" s="188"/>
      <c r="Y581" s="188"/>
      <c r="Z581" s="188"/>
    </row>
    <row r="582" spans="1:26" ht="14">
      <c r="A582" s="87"/>
      <c r="B582" s="87"/>
      <c r="C582" s="186"/>
      <c r="D582" s="186"/>
      <c r="E582" s="180"/>
      <c r="F582" s="182"/>
      <c r="G582" s="182"/>
      <c r="H582" s="182"/>
      <c r="I582" s="183"/>
      <c r="J582" s="183"/>
      <c r="K582" s="183"/>
      <c r="L582" s="182"/>
      <c r="M582" s="182"/>
      <c r="N582" s="182"/>
      <c r="O582" s="183"/>
      <c r="P582" s="183"/>
      <c r="Q582" s="183"/>
      <c r="R582" s="185"/>
      <c r="S582" s="184"/>
      <c r="T582" s="187"/>
      <c r="U582" s="184"/>
      <c r="V582" s="184"/>
      <c r="W582" s="185"/>
      <c r="X582" s="188"/>
      <c r="Y582" s="188"/>
      <c r="Z582" s="188"/>
    </row>
    <row r="583" spans="1:26" ht="14">
      <c r="A583" s="87"/>
      <c r="B583" s="87"/>
      <c r="C583" s="186"/>
      <c r="D583" s="186"/>
      <c r="E583" s="180"/>
      <c r="F583" s="182"/>
      <c r="G583" s="182"/>
      <c r="H583" s="182"/>
      <c r="I583" s="183"/>
      <c r="J583" s="183"/>
      <c r="K583" s="183"/>
      <c r="L583" s="182"/>
      <c r="M583" s="182"/>
      <c r="N583" s="182"/>
      <c r="O583" s="183"/>
      <c r="P583" s="183"/>
      <c r="Q583" s="183"/>
      <c r="R583" s="185"/>
      <c r="S583" s="184"/>
      <c r="T583" s="187"/>
      <c r="U583" s="184"/>
      <c r="V583" s="184"/>
      <c r="W583" s="185"/>
      <c r="X583" s="188"/>
      <c r="Y583" s="188"/>
      <c r="Z583" s="188"/>
    </row>
    <row r="584" spans="1:26" ht="14">
      <c r="A584" s="87"/>
      <c r="B584" s="87"/>
      <c r="C584" s="186"/>
      <c r="D584" s="186"/>
      <c r="E584" s="180"/>
      <c r="F584" s="182"/>
      <c r="G584" s="182"/>
      <c r="H584" s="182"/>
      <c r="I584" s="183"/>
      <c r="J584" s="183"/>
      <c r="K584" s="183"/>
      <c r="L584" s="182"/>
      <c r="M584" s="182"/>
      <c r="N584" s="182"/>
      <c r="O584" s="183"/>
      <c r="P584" s="183"/>
      <c r="Q584" s="183"/>
      <c r="R584" s="185"/>
      <c r="S584" s="184"/>
      <c r="T584" s="187"/>
      <c r="U584" s="184"/>
      <c r="V584" s="184"/>
      <c r="W584" s="185"/>
      <c r="X584" s="188"/>
      <c r="Y584" s="188"/>
      <c r="Z584" s="188"/>
    </row>
    <row r="585" spans="1:26" ht="14">
      <c r="A585" s="87"/>
      <c r="B585" s="87"/>
      <c r="C585" s="186"/>
      <c r="D585" s="186"/>
      <c r="E585" s="180"/>
      <c r="F585" s="182"/>
      <c r="G585" s="182"/>
      <c r="H585" s="182"/>
      <c r="I585" s="183"/>
      <c r="J585" s="183"/>
      <c r="K585" s="183"/>
      <c r="L585" s="182"/>
      <c r="M585" s="182"/>
      <c r="N585" s="182"/>
      <c r="O585" s="183"/>
      <c r="P585" s="183"/>
      <c r="Q585" s="183"/>
      <c r="R585" s="185"/>
      <c r="S585" s="184"/>
      <c r="T585" s="187"/>
      <c r="U585" s="184"/>
      <c r="V585" s="184"/>
      <c r="W585" s="185"/>
      <c r="X585" s="188"/>
      <c r="Y585" s="188"/>
      <c r="Z585" s="188"/>
    </row>
    <row r="586" spans="1:26" ht="14">
      <c r="A586" s="87"/>
      <c r="B586" s="87"/>
      <c r="C586" s="186"/>
      <c r="D586" s="186"/>
      <c r="E586" s="180"/>
      <c r="F586" s="182"/>
      <c r="G586" s="182"/>
      <c r="H586" s="182"/>
      <c r="I586" s="183"/>
      <c r="J586" s="183"/>
      <c r="K586" s="183"/>
      <c r="L586" s="182"/>
      <c r="M586" s="182"/>
      <c r="N586" s="182"/>
      <c r="O586" s="183"/>
      <c r="P586" s="183"/>
      <c r="Q586" s="183"/>
      <c r="R586" s="185"/>
      <c r="S586" s="184"/>
      <c r="T586" s="187"/>
      <c r="U586" s="184"/>
      <c r="V586" s="184"/>
      <c r="W586" s="185"/>
      <c r="X586" s="188"/>
      <c r="Y586" s="188"/>
      <c r="Z586" s="188"/>
    </row>
    <row r="587" spans="1:26" ht="14">
      <c r="A587" s="87"/>
      <c r="B587" s="87"/>
      <c r="C587" s="186"/>
      <c r="D587" s="186"/>
      <c r="E587" s="180"/>
      <c r="F587" s="182"/>
      <c r="G587" s="182"/>
      <c r="H587" s="182"/>
      <c r="I587" s="183"/>
      <c r="J587" s="183"/>
      <c r="K587" s="183"/>
      <c r="L587" s="182"/>
      <c r="M587" s="182"/>
      <c r="N587" s="182"/>
      <c r="O587" s="183"/>
      <c r="P587" s="183"/>
      <c r="Q587" s="183"/>
      <c r="R587" s="185"/>
      <c r="S587" s="184"/>
      <c r="T587" s="187"/>
      <c r="U587" s="184"/>
      <c r="V587" s="184"/>
      <c r="W587" s="185"/>
      <c r="X587" s="188"/>
      <c r="Y587" s="188"/>
      <c r="Z587" s="188"/>
    </row>
    <row r="588" spans="1:26" ht="14">
      <c r="A588" s="87"/>
      <c r="B588" s="87"/>
      <c r="C588" s="186"/>
      <c r="D588" s="186"/>
      <c r="E588" s="180"/>
      <c r="F588" s="182"/>
      <c r="G588" s="182"/>
      <c r="H588" s="182"/>
      <c r="I588" s="183"/>
      <c r="J588" s="183"/>
      <c r="K588" s="183"/>
      <c r="L588" s="182"/>
      <c r="M588" s="182"/>
      <c r="N588" s="182"/>
      <c r="O588" s="183"/>
      <c r="P588" s="183"/>
      <c r="Q588" s="183"/>
      <c r="R588" s="185"/>
      <c r="S588" s="184"/>
      <c r="T588" s="187"/>
      <c r="U588" s="184"/>
      <c r="V588" s="184"/>
      <c r="W588" s="185"/>
      <c r="X588" s="188"/>
      <c r="Y588" s="188"/>
      <c r="Z588" s="188"/>
    </row>
    <row r="589" spans="1:26" ht="14">
      <c r="A589" s="87"/>
      <c r="B589" s="87"/>
      <c r="C589" s="186"/>
      <c r="D589" s="186"/>
      <c r="E589" s="180"/>
      <c r="F589" s="182"/>
      <c r="G589" s="182"/>
      <c r="H589" s="182"/>
      <c r="I589" s="183"/>
      <c r="J589" s="183"/>
      <c r="K589" s="183"/>
      <c r="L589" s="182"/>
      <c r="M589" s="182"/>
      <c r="N589" s="182"/>
      <c r="O589" s="183"/>
      <c r="P589" s="183"/>
      <c r="Q589" s="183"/>
      <c r="R589" s="185"/>
      <c r="S589" s="184"/>
      <c r="T589" s="187"/>
      <c r="U589" s="184"/>
      <c r="V589" s="184"/>
      <c r="W589" s="185"/>
      <c r="X589" s="188"/>
      <c r="Y589" s="188"/>
      <c r="Z589" s="188"/>
    </row>
    <row r="590" spans="1:26" ht="14">
      <c r="A590" s="87"/>
      <c r="B590" s="87"/>
      <c r="C590" s="186"/>
      <c r="D590" s="186"/>
      <c r="E590" s="180"/>
      <c r="F590" s="182"/>
      <c r="G590" s="182"/>
      <c r="H590" s="182"/>
      <c r="I590" s="183"/>
      <c r="J590" s="183"/>
      <c r="K590" s="183"/>
      <c r="L590" s="182"/>
      <c r="M590" s="182"/>
      <c r="N590" s="182"/>
      <c r="O590" s="183"/>
      <c r="P590" s="183"/>
      <c r="Q590" s="183"/>
      <c r="R590" s="185"/>
      <c r="S590" s="184"/>
      <c r="T590" s="187"/>
      <c r="U590" s="184"/>
      <c r="V590" s="184"/>
      <c r="W590" s="185"/>
      <c r="X590" s="188"/>
      <c r="Y590" s="188"/>
      <c r="Z590" s="188"/>
    </row>
    <row r="591" spans="1:26" ht="14">
      <c r="A591" s="87"/>
      <c r="B591" s="87"/>
      <c r="C591" s="186"/>
      <c r="D591" s="186"/>
      <c r="E591" s="180"/>
      <c r="F591" s="182"/>
      <c r="G591" s="182"/>
      <c r="H591" s="182"/>
      <c r="I591" s="183"/>
      <c r="J591" s="183"/>
      <c r="K591" s="183"/>
      <c r="L591" s="182"/>
      <c r="M591" s="182"/>
      <c r="N591" s="182"/>
      <c r="O591" s="183"/>
      <c r="P591" s="183"/>
      <c r="Q591" s="183"/>
      <c r="R591" s="185"/>
      <c r="S591" s="184"/>
      <c r="T591" s="187"/>
      <c r="U591" s="184"/>
      <c r="V591" s="184"/>
      <c r="W591" s="185"/>
      <c r="X591" s="188"/>
      <c r="Y591" s="188"/>
      <c r="Z591" s="188"/>
    </row>
    <row r="592" spans="1:26" ht="14">
      <c r="A592" s="87"/>
      <c r="B592" s="87"/>
      <c r="C592" s="186"/>
      <c r="D592" s="186"/>
      <c r="E592" s="180"/>
      <c r="F592" s="182"/>
      <c r="G592" s="182"/>
      <c r="H592" s="182"/>
      <c r="I592" s="183"/>
      <c r="J592" s="183"/>
      <c r="K592" s="183"/>
      <c r="L592" s="182"/>
      <c r="M592" s="182"/>
      <c r="N592" s="182"/>
      <c r="O592" s="183"/>
      <c r="P592" s="183"/>
      <c r="Q592" s="183"/>
      <c r="R592" s="185"/>
      <c r="S592" s="184"/>
      <c r="T592" s="187"/>
      <c r="U592" s="184"/>
      <c r="V592" s="184"/>
      <c r="W592" s="185"/>
      <c r="X592" s="188"/>
      <c r="Y592" s="188"/>
      <c r="Z592" s="188"/>
    </row>
    <row r="593" spans="1:26" ht="14">
      <c r="A593" s="87"/>
      <c r="B593" s="87"/>
      <c r="C593" s="186"/>
      <c r="D593" s="186"/>
      <c r="E593" s="180"/>
      <c r="F593" s="182"/>
      <c r="G593" s="182"/>
      <c r="H593" s="182"/>
      <c r="I593" s="183"/>
      <c r="J593" s="183"/>
      <c r="K593" s="183"/>
      <c r="L593" s="182"/>
      <c r="M593" s="182"/>
      <c r="N593" s="182"/>
      <c r="O593" s="183"/>
      <c r="P593" s="183"/>
      <c r="Q593" s="183"/>
      <c r="R593" s="185"/>
      <c r="S593" s="184"/>
      <c r="T593" s="187"/>
      <c r="U593" s="184"/>
      <c r="V593" s="184"/>
      <c r="W593" s="185"/>
      <c r="X593" s="188"/>
      <c r="Y593" s="188"/>
      <c r="Z593" s="188"/>
    </row>
    <row r="594" spans="1:26" ht="14">
      <c r="A594" s="87"/>
      <c r="B594" s="87"/>
      <c r="C594" s="186"/>
      <c r="D594" s="186"/>
      <c r="E594" s="180"/>
      <c r="F594" s="182"/>
      <c r="G594" s="182"/>
      <c r="H594" s="182"/>
      <c r="I594" s="183"/>
      <c r="J594" s="183"/>
      <c r="K594" s="183"/>
      <c r="L594" s="182"/>
      <c r="M594" s="182"/>
      <c r="N594" s="182"/>
      <c r="O594" s="183"/>
      <c r="P594" s="183"/>
      <c r="Q594" s="183"/>
      <c r="R594" s="185"/>
      <c r="S594" s="184"/>
      <c r="T594" s="187"/>
      <c r="U594" s="184"/>
      <c r="V594" s="184"/>
      <c r="W594" s="185"/>
      <c r="X594" s="188"/>
      <c r="Y594" s="188"/>
      <c r="Z594" s="188"/>
    </row>
    <row r="595" spans="1:26" ht="14">
      <c r="A595" s="87"/>
      <c r="B595" s="87"/>
      <c r="C595" s="186"/>
      <c r="D595" s="186"/>
      <c r="E595" s="180"/>
      <c r="F595" s="182"/>
      <c r="G595" s="182"/>
      <c r="H595" s="182"/>
      <c r="I595" s="183"/>
      <c r="J595" s="183"/>
      <c r="K595" s="183"/>
      <c r="L595" s="182"/>
      <c r="M595" s="182"/>
      <c r="N595" s="182"/>
      <c r="O595" s="183"/>
      <c r="P595" s="183"/>
      <c r="Q595" s="183"/>
      <c r="R595" s="185"/>
      <c r="S595" s="184"/>
      <c r="T595" s="187"/>
      <c r="U595" s="184"/>
      <c r="V595" s="184"/>
      <c r="W595" s="185"/>
      <c r="X595" s="188"/>
      <c r="Y595" s="188"/>
      <c r="Z595" s="188"/>
    </row>
    <row r="596" spans="1:26" ht="14">
      <c r="A596" s="87"/>
      <c r="B596" s="87"/>
      <c r="C596" s="186"/>
      <c r="D596" s="186"/>
      <c r="E596" s="180"/>
      <c r="F596" s="182"/>
      <c r="G596" s="182"/>
      <c r="H596" s="182"/>
      <c r="I596" s="183"/>
      <c r="J596" s="183"/>
      <c r="K596" s="183"/>
      <c r="L596" s="182"/>
      <c r="M596" s="182"/>
      <c r="N596" s="182"/>
      <c r="O596" s="183"/>
      <c r="P596" s="183"/>
      <c r="Q596" s="183"/>
      <c r="R596" s="185"/>
      <c r="S596" s="184"/>
      <c r="T596" s="187"/>
      <c r="U596" s="184"/>
      <c r="V596" s="184"/>
      <c r="W596" s="185"/>
      <c r="X596" s="188"/>
      <c r="Y596" s="188"/>
      <c r="Z596" s="188"/>
    </row>
    <row r="597" spans="1:26" ht="14">
      <c r="A597" s="87"/>
      <c r="B597" s="87"/>
      <c r="C597" s="186"/>
      <c r="D597" s="186"/>
      <c r="E597" s="180"/>
      <c r="F597" s="182"/>
      <c r="G597" s="182"/>
      <c r="H597" s="182"/>
      <c r="I597" s="183"/>
      <c r="J597" s="183"/>
      <c r="K597" s="183"/>
      <c r="L597" s="182"/>
      <c r="M597" s="182"/>
      <c r="N597" s="182"/>
      <c r="O597" s="183"/>
      <c r="P597" s="183"/>
      <c r="Q597" s="183"/>
      <c r="R597" s="185"/>
      <c r="S597" s="184"/>
      <c r="T597" s="187"/>
      <c r="U597" s="184"/>
      <c r="V597" s="184"/>
      <c r="W597" s="185"/>
      <c r="X597" s="188"/>
      <c r="Y597" s="188"/>
      <c r="Z597" s="188"/>
    </row>
    <row r="598" spans="1:26" ht="14">
      <c r="A598" s="87"/>
      <c r="B598" s="87"/>
      <c r="C598" s="186"/>
      <c r="D598" s="186"/>
      <c r="E598" s="180"/>
      <c r="F598" s="182"/>
      <c r="G598" s="182"/>
      <c r="H598" s="182"/>
      <c r="I598" s="183"/>
      <c r="J598" s="183"/>
      <c r="K598" s="183"/>
      <c r="L598" s="182"/>
      <c r="M598" s="182"/>
      <c r="N598" s="182"/>
      <c r="O598" s="183"/>
      <c r="P598" s="183"/>
      <c r="Q598" s="183"/>
      <c r="R598" s="185"/>
      <c r="S598" s="184"/>
      <c r="T598" s="187"/>
      <c r="U598" s="184"/>
      <c r="V598" s="184"/>
      <c r="W598" s="185"/>
      <c r="X598" s="188"/>
      <c r="Y598" s="188"/>
      <c r="Z598" s="188"/>
    </row>
    <row r="599" spans="1:26" ht="14">
      <c r="A599" s="87"/>
      <c r="B599" s="87"/>
      <c r="C599" s="186"/>
      <c r="D599" s="186"/>
      <c r="E599" s="180"/>
      <c r="F599" s="182"/>
      <c r="G599" s="182"/>
      <c r="H599" s="182"/>
      <c r="I599" s="183"/>
      <c r="J599" s="183"/>
      <c r="K599" s="183"/>
      <c r="L599" s="182"/>
      <c r="M599" s="182"/>
      <c r="N599" s="182"/>
      <c r="O599" s="183"/>
      <c r="P599" s="183"/>
      <c r="Q599" s="183"/>
      <c r="R599" s="185"/>
      <c r="S599" s="184"/>
      <c r="T599" s="187"/>
      <c r="U599" s="184"/>
      <c r="V599" s="184"/>
      <c r="W599" s="185"/>
      <c r="X599" s="188"/>
      <c r="Y599" s="188"/>
      <c r="Z599" s="188"/>
    </row>
    <row r="600" spans="1:26" ht="14">
      <c r="A600" s="87"/>
      <c r="B600" s="87"/>
      <c r="C600" s="186"/>
      <c r="D600" s="186"/>
      <c r="E600" s="180"/>
      <c r="F600" s="182"/>
      <c r="G600" s="182"/>
      <c r="H600" s="182"/>
      <c r="I600" s="183"/>
      <c r="J600" s="183"/>
      <c r="K600" s="183"/>
      <c r="L600" s="182"/>
      <c r="M600" s="182"/>
      <c r="N600" s="182"/>
      <c r="O600" s="183"/>
      <c r="P600" s="183"/>
      <c r="Q600" s="183"/>
      <c r="R600" s="185"/>
      <c r="S600" s="184"/>
      <c r="T600" s="187"/>
      <c r="U600" s="184"/>
      <c r="V600" s="184"/>
      <c r="W600" s="185"/>
      <c r="X600" s="188"/>
      <c r="Y600" s="188"/>
      <c r="Z600" s="188"/>
    </row>
    <row r="601" spans="1:26" ht="14">
      <c r="A601" s="87"/>
      <c r="B601" s="87"/>
      <c r="C601" s="186"/>
      <c r="D601" s="186"/>
      <c r="E601" s="180"/>
      <c r="F601" s="182"/>
      <c r="G601" s="182"/>
      <c r="H601" s="182"/>
      <c r="I601" s="183"/>
      <c r="J601" s="183"/>
      <c r="K601" s="183"/>
      <c r="L601" s="182"/>
      <c r="M601" s="182"/>
      <c r="N601" s="182"/>
      <c r="O601" s="183"/>
      <c r="P601" s="183"/>
      <c r="Q601" s="183"/>
      <c r="R601" s="185"/>
      <c r="S601" s="184"/>
      <c r="T601" s="187"/>
      <c r="U601" s="184"/>
      <c r="V601" s="184"/>
      <c r="W601" s="185"/>
      <c r="X601" s="188"/>
      <c r="Y601" s="188"/>
      <c r="Z601" s="188"/>
    </row>
    <row r="602" spans="1:26" ht="14">
      <c r="A602" s="87"/>
      <c r="B602" s="87"/>
      <c r="C602" s="186"/>
      <c r="D602" s="186"/>
      <c r="E602" s="180"/>
      <c r="F602" s="182"/>
      <c r="G602" s="182"/>
      <c r="H602" s="182"/>
      <c r="I602" s="183"/>
      <c r="J602" s="183"/>
      <c r="K602" s="183"/>
      <c r="L602" s="182"/>
      <c r="M602" s="182"/>
      <c r="N602" s="182"/>
      <c r="O602" s="183"/>
      <c r="P602" s="183"/>
      <c r="Q602" s="183"/>
      <c r="R602" s="185"/>
      <c r="S602" s="184"/>
      <c r="T602" s="187"/>
      <c r="U602" s="184"/>
      <c r="V602" s="184"/>
      <c r="W602" s="185"/>
      <c r="X602" s="188"/>
      <c r="Y602" s="188"/>
      <c r="Z602" s="188"/>
    </row>
    <row r="603" spans="1:26" ht="14">
      <c r="A603" s="87"/>
      <c r="B603" s="87"/>
      <c r="C603" s="186"/>
      <c r="D603" s="186"/>
      <c r="E603" s="180"/>
      <c r="F603" s="182"/>
      <c r="G603" s="182"/>
      <c r="H603" s="182"/>
      <c r="I603" s="183"/>
      <c r="J603" s="183"/>
      <c r="K603" s="183"/>
      <c r="L603" s="182"/>
      <c r="M603" s="182"/>
      <c r="N603" s="182"/>
      <c r="O603" s="183"/>
      <c r="P603" s="183"/>
      <c r="Q603" s="183"/>
      <c r="R603" s="185"/>
      <c r="S603" s="184"/>
      <c r="T603" s="187"/>
      <c r="U603" s="184"/>
      <c r="V603" s="184"/>
      <c r="W603" s="185"/>
      <c r="X603" s="188"/>
      <c r="Y603" s="188"/>
      <c r="Z603" s="188"/>
    </row>
    <row r="604" spans="1:26" ht="14">
      <c r="A604" s="87"/>
      <c r="B604" s="87"/>
      <c r="C604" s="186"/>
      <c r="D604" s="186"/>
      <c r="E604" s="180"/>
      <c r="F604" s="182"/>
      <c r="G604" s="182"/>
      <c r="H604" s="182"/>
      <c r="I604" s="183"/>
      <c r="J604" s="183"/>
      <c r="K604" s="183"/>
      <c r="L604" s="182"/>
      <c r="M604" s="182"/>
      <c r="N604" s="182"/>
      <c r="O604" s="183"/>
      <c r="P604" s="183"/>
      <c r="Q604" s="183"/>
      <c r="R604" s="185"/>
      <c r="S604" s="184"/>
      <c r="T604" s="187"/>
      <c r="U604" s="184"/>
      <c r="V604" s="184"/>
      <c r="W604" s="185"/>
      <c r="X604" s="188"/>
      <c r="Y604" s="188"/>
      <c r="Z604" s="188"/>
    </row>
    <row r="605" spans="1:26" ht="14">
      <c r="A605" s="87"/>
      <c r="B605" s="87"/>
      <c r="C605" s="186"/>
      <c r="D605" s="186"/>
      <c r="E605" s="180"/>
      <c r="F605" s="182"/>
      <c r="G605" s="182"/>
      <c r="H605" s="182"/>
      <c r="I605" s="183"/>
      <c r="J605" s="183"/>
      <c r="K605" s="183"/>
      <c r="L605" s="182"/>
      <c r="M605" s="182"/>
      <c r="N605" s="182"/>
      <c r="O605" s="183"/>
      <c r="P605" s="183"/>
      <c r="Q605" s="183"/>
      <c r="R605" s="185"/>
      <c r="S605" s="184"/>
      <c r="T605" s="187"/>
      <c r="U605" s="184"/>
      <c r="V605" s="184"/>
      <c r="W605" s="185"/>
      <c r="X605" s="188"/>
      <c r="Y605" s="188"/>
      <c r="Z605" s="188"/>
    </row>
    <row r="606" spans="1:26" ht="14">
      <c r="A606" s="87"/>
      <c r="B606" s="87"/>
      <c r="C606" s="186"/>
      <c r="D606" s="186"/>
      <c r="E606" s="180"/>
      <c r="F606" s="182"/>
      <c r="G606" s="182"/>
      <c r="H606" s="182"/>
      <c r="I606" s="183"/>
      <c r="J606" s="183"/>
      <c r="K606" s="183"/>
      <c r="L606" s="182"/>
      <c r="M606" s="182"/>
      <c r="N606" s="182"/>
      <c r="O606" s="183"/>
      <c r="P606" s="183"/>
      <c r="Q606" s="183"/>
      <c r="R606" s="185"/>
      <c r="S606" s="184"/>
      <c r="T606" s="187"/>
      <c r="U606" s="184"/>
      <c r="V606" s="184"/>
      <c r="W606" s="185"/>
      <c r="X606" s="188"/>
      <c r="Y606" s="188"/>
      <c r="Z606" s="188"/>
    </row>
    <row r="607" spans="1:26" ht="14">
      <c r="A607" s="87"/>
      <c r="B607" s="87"/>
      <c r="C607" s="186"/>
      <c r="D607" s="186"/>
      <c r="E607" s="180"/>
      <c r="F607" s="182"/>
      <c r="G607" s="182"/>
      <c r="H607" s="182"/>
      <c r="I607" s="183"/>
      <c r="J607" s="183"/>
      <c r="K607" s="183"/>
      <c r="L607" s="182"/>
      <c r="M607" s="182"/>
      <c r="N607" s="182"/>
      <c r="O607" s="183"/>
      <c r="P607" s="183"/>
      <c r="Q607" s="183"/>
      <c r="R607" s="185"/>
      <c r="S607" s="184"/>
      <c r="T607" s="187"/>
      <c r="U607" s="184"/>
      <c r="V607" s="184"/>
      <c r="W607" s="185"/>
      <c r="X607" s="188"/>
      <c r="Y607" s="188"/>
      <c r="Z607" s="188"/>
    </row>
    <row r="608" spans="1:26" ht="14">
      <c r="A608" s="87"/>
      <c r="B608" s="87"/>
      <c r="C608" s="186"/>
      <c r="D608" s="186"/>
      <c r="E608" s="180"/>
      <c r="F608" s="182"/>
      <c r="G608" s="182"/>
      <c r="H608" s="182"/>
      <c r="I608" s="183"/>
      <c r="J608" s="183"/>
      <c r="K608" s="183"/>
      <c r="L608" s="182"/>
      <c r="M608" s="182"/>
      <c r="N608" s="182"/>
      <c r="O608" s="183"/>
      <c r="P608" s="183"/>
      <c r="Q608" s="183"/>
      <c r="R608" s="185"/>
      <c r="S608" s="184"/>
      <c r="T608" s="187"/>
      <c r="U608" s="184"/>
      <c r="V608" s="184"/>
      <c r="W608" s="185"/>
      <c r="X608" s="188"/>
      <c r="Y608" s="188"/>
      <c r="Z608" s="188"/>
    </row>
    <row r="609" spans="1:26" ht="14">
      <c r="A609" s="87"/>
      <c r="B609" s="87"/>
      <c r="C609" s="186"/>
      <c r="D609" s="186"/>
      <c r="E609" s="180"/>
      <c r="F609" s="182"/>
      <c r="G609" s="182"/>
      <c r="H609" s="182"/>
      <c r="I609" s="183"/>
      <c r="J609" s="183"/>
      <c r="K609" s="183"/>
      <c r="L609" s="182"/>
      <c r="M609" s="182"/>
      <c r="N609" s="182"/>
      <c r="O609" s="183"/>
      <c r="P609" s="183"/>
      <c r="Q609" s="183"/>
      <c r="R609" s="185"/>
      <c r="S609" s="184"/>
      <c r="T609" s="187"/>
      <c r="U609" s="184"/>
      <c r="V609" s="184"/>
      <c r="W609" s="185"/>
      <c r="X609" s="188"/>
      <c r="Y609" s="188"/>
      <c r="Z609" s="188"/>
    </row>
    <row r="610" spans="1:26" ht="14">
      <c r="A610" s="87"/>
      <c r="B610" s="87"/>
      <c r="C610" s="186"/>
      <c r="D610" s="186"/>
      <c r="E610" s="180"/>
      <c r="F610" s="182"/>
      <c r="G610" s="182"/>
      <c r="H610" s="182"/>
      <c r="I610" s="183"/>
      <c r="J610" s="183"/>
      <c r="K610" s="183"/>
      <c r="L610" s="182"/>
      <c r="M610" s="182"/>
      <c r="N610" s="182"/>
      <c r="O610" s="183"/>
      <c r="P610" s="183"/>
      <c r="Q610" s="183"/>
      <c r="R610" s="185"/>
      <c r="S610" s="184"/>
      <c r="T610" s="187"/>
      <c r="U610" s="184"/>
      <c r="V610" s="184"/>
      <c r="W610" s="185"/>
      <c r="X610" s="188"/>
      <c r="Y610" s="188"/>
      <c r="Z610" s="188"/>
    </row>
    <row r="611" spans="1:26" ht="14">
      <c r="A611" s="87"/>
      <c r="B611" s="87"/>
      <c r="C611" s="186"/>
      <c r="D611" s="186"/>
      <c r="E611" s="180"/>
      <c r="F611" s="182"/>
      <c r="G611" s="182"/>
      <c r="H611" s="182"/>
      <c r="I611" s="183"/>
      <c r="J611" s="183"/>
      <c r="K611" s="183"/>
      <c r="L611" s="182"/>
      <c r="M611" s="182"/>
      <c r="N611" s="182"/>
      <c r="O611" s="183"/>
      <c r="P611" s="183"/>
      <c r="Q611" s="183"/>
      <c r="R611" s="185"/>
      <c r="S611" s="184"/>
      <c r="T611" s="187"/>
      <c r="U611" s="184"/>
      <c r="V611" s="184"/>
      <c r="W611" s="185"/>
      <c r="X611" s="188"/>
      <c r="Y611" s="188"/>
      <c r="Z611" s="188"/>
    </row>
    <row r="612" spans="1:26" ht="14">
      <c r="A612" s="87"/>
      <c r="B612" s="87"/>
      <c r="C612" s="186"/>
      <c r="D612" s="186"/>
      <c r="E612" s="180"/>
      <c r="F612" s="182"/>
      <c r="G612" s="182"/>
      <c r="H612" s="182"/>
      <c r="I612" s="183"/>
      <c r="J612" s="183"/>
      <c r="K612" s="183"/>
      <c r="L612" s="182"/>
      <c r="M612" s="182"/>
      <c r="N612" s="182"/>
      <c r="O612" s="183"/>
      <c r="P612" s="183"/>
      <c r="Q612" s="183"/>
      <c r="R612" s="185"/>
      <c r="S612" s="184"/>
      <c r="T612" s="187"/>
      <c r="U612" s="184"/>
      <c r="V612" s="184"/>
      <c r="W612" s="185"/>
      <c r="X612" s="188"/>
      <c r="Y612" s="188"/>
      <c r="Z612" s="188"/>
    </row>
    <row r="613" spans="1:26" ht="14">
      <c r="A613" s="87"/>
      <c r="B613" s="87"/>
      <c r="C613" s="186"/>
      <c r="D613" s="186"/>
      <c r="E613" s="180"/>
      <c r="F613" s="182"/>
      <c r="G613" s="182"/>
      <c r="H613" s="182"/>
      <c r="I613" s="183"/>
      <c r="J613" s="183"/>
      <c r="K613" s="183"/>
      <c r="L613" s="182"/>
      <c r="M613" s="182"/>
      <c r="N613" s="182"/>
      <c r="O613" s="183"/>
      <c r="P613" s="183"/>
      <c r="Q613" s="183"/>
      <c r="R613" s="185"/>
      <c r="S613" s="184"/>
      <c r="T613" s="187"/>
      <c r="U613" s="184"/>
      <c r="V613" s="184"/>
      <c r="W613" s="185"/>
      <c r="X613" s="188"/>
      <c r="Y613" s="188"/>
      <c r="Z613" s="188"/>
    </row>
    <row r="614" spans="1:26" ht="14">
      <c r="A614" s="87"/>
      <c r="B614" s="87"/>
      <c r="C614" s="186"/>
      <c r="D614" s="186"/>
      <c r="E614" s="180"/>
      <c r="F614" s="182"/>
      <c r="G614" s="182"/>
      <c r="H614" s="182"/>
      <c r="I614" s="183"/>
      <c r="J614" s="183"/>
      <c r="K614" s="183"/>
      <c r="L614" s="182"/>
      <c r="M614" s="182"/>
      <c r="N614" s="182"/>
      <c r="O614" s="183"/>
      <c r="P614" s="183"/>
      <c r="Q614" s="183"/>
      <c r="R614" s="185"/>
      <c r="S614" s="184"/>
      <c r="T614" s="187"/>
      <c r="U614" s="184"/>
      <c r="V614" s="184"/>
      <c r="W614" s="185"/>
      <c r="X614" s="188"/>
      <c r="Y614" s="188"/>
      <c r="Z614" s="188"/>
    </row>
    <row r="615" spans="1:26" ht="14">
      <c r="A615" s="87"/>
      <c r="B615" s="87"/>
      <c r="C615" s="186"/>
      <c r="D615" s="186"/>
      <c r="E615" s="180"/>
      <c r="F615" s="182"/>
      <c r="G615" s="182"/>
      <c r="H615" s="182"/>
      <c r="I615" s="183"/>
      <c r="J615" s="183"/>
      <c r="K615" s="183"/>
      <c r="L615" s="182"/>
      <c r="M615" s="182"/>
      <c r="N615" s="182"/>
      <c r="O615" s="183"/>
      <c r="P615" s="183"/>
      <c r="Q615" s="183"/>
      <c r="R615" s="185"/>
      <c r="S615" s="184"/>
      <c r="T615" s="187"/>
      <c r="U615" s="184"/>
      <c r="V615" s="184"/>
      <c r="W615" s="185"/>
      <c r="X615" s="188"/>
      <c r="Y615" s="188"/>
      <c r="Z615" s="188"/>
    </row>
    <row r="616" spans="1:26" ht="14">
      <c r="A616" s="87"/>
      <c r="B616" s="87"/>
      <c r="C616" s="186"/>
      <c r="D616" s="186"/>
      <c r="E616" s="180"/>
      <c r="F616" s="182"/>
      <c r="G616" s="182"/>
      <c r="H616" s="182"/>
      <c r="I616" s="183"/>
      <c r="J616" s="183"/>
      <c r="K616" s="183"/>
      <c r="L616" s="182"/>
      <c r="M616" s="182"/>
      <c r="N616" s="182"/>
      <c r="O616" s="183"/>
      <c r="P616" s="183"/>
      <c r="Q616" s="183"/>
      <c r="R616" s="185"/>
      <c r="S616" s="184"/>
      <c r="T616" s="187"/>
      <c r="U616" s="184"/>
      <c r="V616" s="184"/>
      <c r="W616" s="185"/>
      <c r="X616" s="188"/>
      <c r="Y616" s="188"/>
      <c r="Z616" s="188"/>
    </row>
    <row r="617" spans="1:26" ht="14">
      <c r="A617" s="87"/>
      <c r="B617" s="87"/>
      <c r="C617" s="186"/>
      <c r="D617" s="186"/>
      <c r="E617" s="180"/>
      <c r="F617" s="182"/>
      <c r="G617" s="182"/>
      <c r="H617" s="182"/>
      <c r="I617" s="183"/>
      <c r="J617" s="183"/>
      <c r="K617" s="183"/>
      <c r="L617" s="182"/>
      <c r="M617" s="182"/>
      <c r="N617" s="182"/>
      <c r="O617" s="183"/>
      <c r="P617" s="183"/>
      <c r="Q617" s="183"/>
      <c r="R617" s="185"/>
      <c r="S617" s="184"/>
      <c r="T617" s="187"/>
      <c r="U617" s="184"/>
      <c r="V617" s="184"/>
      <c r="W617" s="185"/>
      <c r="X617" s="188"/>
      <c r="Y617" s="188"/>
      <c r="Z617" s="188"/>
    </row>
    <row r="618" spans="1:26" ht="14">
      <c r="A618" s="87"/>
      <c r="B618" s="87"/>
      <c r="C618" s="186"/>
      <c r="D618" s="186"/>
      <c r="E618" s="180"/>
      <c r="F618" s="182"/>
      <c r="G618" s="182"/>
      <c r="H618" s="182"/>
      <c r="I618" s="183"/>
      <c r="J618" s="183"/>
      <c r="K618" s="183"/>
      <c r="L618" s="182"/>
      <c r="M618" s="182"/>
      <c r="N618" s="182"/>
      <c r="O618" s="183"/>
      <c r="P618" s="183"/>
      <c r="Q618" s="183"/>
      <c r="R618" s="185"/>
      <c r="S618" s="184"/>
      <c r="T618" s="187"/>
      <c r="U618" s="184"/>
      <c r="V618" s="184"/>
      <c r="W618" s="185"/>
      <c r="X618" s="188"/>
      <c r="Y618" s="188"/>
      <c r="Z618" s="188"/>
    </row>
    <row r="619" spans="1:26" ht="14">
      <c r="A619" s="87"/>
      <c r="B619" s="87"/>
      <c r="C619" s="186"/>
      <c r="D619" s="186"/>
      <c r="E619" s="180"/>
      <c r="F619" s="182"/>
      <c r="G619" s="182"/>
      <c r="H619" s="182"/>
      <c r="I619" s="183"/>
      <c r="J619" s="183"/>
      <c r="K619" s="183"/>
      <c r="L619" s="182"/>
      <c r="M619" s="182"/>
      <c r="N619" s="182"/>
      <c r="O619" s="183"/>
      <c r="P619" s="183"/>
      <c r="Q619" s="183"/>
      <c r="R619" s="185"/>
      <c r="S619" s="184"/>
      <c r="T619" s="187"/>
      <c r="U619" s="184"/>
      <c r="V619" s="184"/>
      <c r="W619" s="185"/>
      <c r="X619" s="188"/>
      <c r="Y619" s="188"/>
      <c r="Z619" s="188"/>
    </row>
    <row r="620" spans="1:26" ht="14">
      <c r="A620" s="87"/>
      <c r="B620" s="87"/>
      <c r="C620" s="186"/>
      <c r="D620" s="186"/>
      <c r="E620" s="180"/>
      <c r="F620" s="182"/>
      <c r="G620" s="182"/>
      <c r="H620" s="182"/>
      <c r="I620" s="183"/>
      <c r="J620" s="183"/>
      <c r="K620" s="183"/>
      <c r="L620" s="182"/>
      <c r="M620" s="182"/>
      <c r="N620" s="182"/>
      <c r="O620" s="183"/>
      <c r="P620" s="183"/>
      <c r="Q620" s="183"/>
      <c r="R620" s="185"/>
      <c r="S620" s="184"/>
      <c r="T620" s="187"/>
      <c r="U620" s="184"/>
      <c r="V620" s="184"/>
      <c r="W620" s="185"/>
      <c r="X620" s="188"/>
      <c r="Y620" s="188"/>
      <c r="Z620" s="188"/>
    </row>
    <row r="621" spans="1:26" ht="14">
      <c r="A621" s="87"/>
      <c r="B621" s="87"/>
      <c r="C621" s="186"/>
      <c r="D621" s="186"/>
      <c r="E621" s="180"/>
      <c r="F621" s="182"/>
      <c r="G621" s="182"/>
      <c r="H621" s="182"/>
      <c r="I621" s="183"/>
      <c r="J621" s="183"/>
      <c r="K621" s="183"/>
      <c r="L621" s="182"/>
      <c r="M621" s="182"/>
      <c r="N621" s="182"/>
      <c r="O621" s="183"/>
      <c r="P621" s="183"/>
      <c r="Q621" s="183"/>
      <c r="R621" s="185"/>
      <c r="S621" s="184"/>
      <c r="T621" s="187"/>
      <c r="U621" s="184"/>
      <c r="V621" s="184"/>
      <c r="W621" s="185"/>
      <c r="X621" s="188"/>
      <c r="Y621" s="188"/>
      <c r="Z621" s="188"/>
    </row>
    <row r="622" spans="1:26" ht="14">
      <c r="A622" s="87"/>
      <c r="B622" s="87"/>
      <c r="C622" s="186"/>
      <c r="D622" s="186"/>
      <c r="E622" s="180"/>
      <c r="F622" s="182"/>
      <c r="G622" s="182"/>
      <c r="H622" s="182"/>
      <c r="I622" s="183"/>
      <c r="J622" s="183"/>
      <c r="K622" s="183"/>
      <c r="L622" s="182"/>
      <c r="M622" s="182"/>
      <c r="N622" s="182"/>
      <c r="O622" s="183"/>
      <c r="P622" s="183"/>
      <c r="Q622" s="183"/>
      <c r="R622" s="185"/>
      <c r="S622" s="184"/>
      <c r="T622" s="187"/>
      <c r="U622" s="184"/>
      <c r="V622" s="184"/>
      <c r="W622" s="185"/>
      <c r="X622" s="188"/>
      <c r="Y622" s="188"/>
      <c r="Z622" s="188"/>
    </row>
    <row r="623" spans="1:26" ht="14">
      <c r="A623" s="87"/>
      <c r="B623" s="87"/>
      <c r="C623" s="186"/>
      <c r="D623" s="186"/>
      <c r="E623" s="180"/>
      <c r="F623" s="182"/>
      <c r="G623" s="182"/>
      <c r="H623" s="182"/>
      <c r="I623" s="183"/>
      <c r="J623" s="183"/>
      <c r="K623" s="183"/>
      <c r="L623" s="182"/>
      <c r="M623" s="182"/>
      <c r="N623" s="182"/>
      <c r="O623" s="183"/>
      <c r="P623" s="183"/>
      <c r="Q623" s="183"/>
      <c r="R623" s="185"/>
      <c r="S623" s="184"/>
      <c r="T623" s="187"/>
      <c r="U623" s="184"/>
      <c r="V623" s="184"/>
      <c r="W623" s="185"/>
      <c r="X623" s="188"/>
      <c r="Y623" s="188"/>
      <c r="Z623" s="188"/>
    </row>
    <row r="624" spans="1:26" ht="14">
      <c r="A624" s="87"/>
      <c r="B624" s="87"/>
      <c r="C624" s="186"/>
      <c r="D624" s="186"/>
      <c r="E624" s="180"/>
      <c r="F624" s="182"/>
      <c r="G624" s="182"/>
      <c r="H624" s="182"/>
      <c r="I624" s="183"/>
      <c r="J624" s="183"/>
      <c r="K624" s="183"/>
      <c r="L624" s="182"/>
      <c r="M624" s="182"/>
      <c r="N624" s="182"/>
      <c r="O624" s="183"/>
      <c r="P624" s="183"/>
      <c r="Q624" s="183"/>
      <c r="R624" s="185"/>
      <c r="S624" s="184"/>
      <c r="T624" s="187"/>
      <c r="U624" s="184"/>
      <c r="V624" s="184"/>
      <c r="W624" s="185"/>
      <c r="X624" s="188"/>
      <c r="Y624" s="188"/>
      <c r="Z624" s="188"/>
    </row>
    <row r="625" spans="1:26" ht="14">
      <c r="A625" s="87"/>
      <c r="B625" s="87"/>
      <c r="C625" s="186"/>
      <c r="D625" s="186"/>
      <c r="E625" s="180"/>
      <c r="F625" s="182"/>
      <c r="G625" s="182"/>
      <c r="H625" s="182"/>
      <c r="I625" s="183"/>
      <c r="J625" s="183"/>
      <c r="K625" s="183"/>
      <c r="L625" s="182"/>
      <c r="M625" s="182"/>
      <c r="N625" s="182"/>
      <c r="O625" s="183"/>
      <c r="P625" s="183"/>
      <c r="Q625" s="183"/>
      <c r="R625" s="185"/>
      <c r="S625" s="184"/>
      <c r="T625" s="187"/>
      <c r="U625" s="184"/>
      <c r="V625" s="184"/>
      <c r="W625" s="185"/>
      <c r="X625" s="188"/>
      <c r="Y625" s="188"/>
      <c r="Z625" s="188"/>
    </row>
    <row r="626" spans="1:26" ht="14">
      <c r="A626" s="87"/>
      <c r="B626" s="87"/>
      <c r="C626" s="186"/>
      <c r="D626" s="186"/>
      <c r="E626" s="180"/>
      <c r="F626" s="182"/>
      <c r="G626" s="182"/>
      <c r="H626" s="182"/>
      <c r="I626" s="183"/>
      <c r="J626" s="183"/>
      <c r="K626" s="183"/>
      <c r="L626" s="182"/>
      <c r="M626" s="182"/>
      <c r="N626" s="182"/>
      <c r="O626" s="183"/>
      <c r="P626" s="183"/>
      <c r="Q626" s="183"/>
      <c r="R626" s="185"/>
      <c r="S626" s="184"/>
      <c r="T626" s="187"/>
      <c r="U626" s="184"/>
      <c r="V626" s="184"/>
      <c r="W626" s="185"/>
      <c r="X626" s="188"/>
      <c r="Y626" s="188"/>
      <c r="Z626" s="188"/>
    </row>
    <row r="627" spans="1:26" ht="14">
      <c r="A627" s="87"/>
      <c r="B627" s="87"/>
      <c r="C627" s="186"/>
      <c r="D627" s="186"/>
      <c r="E627" s="180"/>
      <c r="F627" s="182"/>
      <c r="G627" s="182"/>
      <c r="H627" s="182"/>
      <c r="I627" s="183"/>
      <c r="J627" s="183"/>
      <c r="K627" s="183"/>
      <c r="L627" s="182"/>
      <c r="M627" s="182"/>
      <c r="N627" s="182"/>
      <c r="O627" s="183"/>
      <c r="P627" s="183"/>
      <c r="Q627" s="183"/>
      <c r="R627" s="185"/>
      <c r="S627" s="184"/>
      <c r="T627" s="187"/>
      <c r="U627" s="184"/>
      <c r="V627" s="184"/>
      <c r="W627" s="185"/>
      <c r="X627" s="188"/>
      <c r="Y627" s="188"/>
      <c r="Z627" s="188"/>
    </row>
    <row r="628" spans="1:26" ht="14">
      <c r="A628" s="87"/>
      <c r="B628" s="87"/>
      <c r="C628" s="186"/>
      <c r="D628" s="186"/>
      <c r="E628" s="180"/>
      <c r="F628" s="182"/>
      <c r="G628" s="182"/>
      <c r="H628" s="182"/>
      <c r="I628" s="183"/>
      <c r="J628" s="183"/>
      <c r="K628" s="183"/>
      <c r="L628" s="182"/>
      <c r="M628" s="182"/>
      <c r="N628" s="182"/>
      <c r="O628" s="183"/>
      <c r="P628" s="183"/>
      <c r="Q628" s="183"/>
      <c r="R628" s="185"/>
      <c r="S628" s="184"/>
      <c r="T628" s="187"/>
      <c r="U628" s="184"/>
      <c r="V628" s="184"/>
      <c r="W628" s="185"/>
      <c r="X628" s="188"/>
      <c r="Y628" s="188"/>
      <c r="Z628" s="188"/>
    </row>
    <row r="629" spans="1:26" ht="14">
      <c r="A629" s="87"/>
      <c r="B629" s="87"/>
      <c r="C629" s="186"/>
      <c r="D629" s="186"/>
      <c r="E629" s="180"/>
      <c r="F629" s="182"/>
      <c r="G629" s="182"/>
      <c r="H629" s="182"/>
      <c r="I629" s="183"/>
      <c r="J629" s="183"/>
      <c r="K629" s="183"/>
      <c r="L629" s="182"/>
      <c r="M629" s="182"/>
      <c r="N629" s="182"/>
      <c r="O629" s="183"/>
      <c r="P629" s="183"/>
      <c r="Q629" s="183"/>
      <c r="R629" s="185"/>
      <c r="S629" s="184"/>
      <c r="T629" s="187"/>
      <c r="U629" s="184"/>
      <c r="V629" s="184"/>
      <c r="W629" s="185"/>
      <c r="X629" s="188"/>
      <c r="Y629" s="188"/>
      <c r="Z629" s="188"/>
    </row>
    <row r="630" spans="1:26" ht="14">
      <c r="A630" s="87"/>
      <c r="B630" s="87"/>
      <c r="C630" s="186"/>
      <c r="D630" s="186"/>
      <c r="E630" s="180"/>
      <c r="F630" s="182"/>
      <c r="G630" s="182"/>
      <c r="H630" s="182"/>
      <c r="I630" s="183"/>
      <c r="J630" s="183"/>
      <c r="K630" s="183"/>
      <c r="L630" s="182"/>
      <c r="M630" s="182"/>
      <c r="N630" s="182"/>
      <c r="O630" s="183"/>
      <c r="P630" s="183"/>
      <c r="Q630" s="183"/>
      <c r="R630" s="185"/>
      <c r="S630" s="184"/>
      <c r="T630" s="187"/>
      <c r="U630" s="184"/>
      <c r="V630" s="184"/>
      <c r="W630" s="185"/>
      <c r="X630" s="188"/>
      <c r="Y630" s="188"/>
      <c r="Z630" s="188"/>
    </row>
    <row r="631" spans="1:26" ht="14">
      <c r="A631" s="87"/>
      <c r="B631" s="87"/>
      <c r="C631" s="186"/>
      <c r="D631" s="186"/>
      <c r="E631" s="180"/>
      <c r="F631" s="182"/>
      <c r="G631" s="182"/>
      <c r="H631" s="182"/>
      <c r="I631" s="183"/>
      <c r="J631" s="183"/>
      <c r="K631" s="183"/>
      <c r="L631" s="182"/>
      <c r="M631" s="182"/>
      <c r="N631" s="182"/>
      <c r="O631" s="183"/>
      <c r="P631" s="183"/>
      <c r="Q631" s="183"/>
      <c r="R631" s="185"/>
      <c r="S631" s="184"/>
      <c r="T631" s="187"/>
      <c r="U631" s="184"/>
      <c r="V631" s="184"/>
      <c r="W631" s="185"/>
      <c r="X631" s="188"/>
      <c r="Y631" s="188"/>
      <c r="Z631" s="188"/>
    </row>
    <row r="632" spans="1:26" ht="14">
      <c r="A632" s="87"/>
      <c r="B632" s="87"/>
      <c r="C632" s="186"/>
      <c r="D632" s="186"/>
      <c r="E632" s="180"/>
      <c r="F632" s="182"/>
      <c r="G632" s="182"/>
      <c r="H632" s="182"/>
      <c r="I632" s="183"/>
      <c r="J632" s="183"/>
      <c r="K632" s="183"/>
      <c r="L632" s="182"/>
      <c r="M632" s="182"/>
      <c r="N632" s="182"/>
      <c r="O632" s="183"/>
      <c r="P632" s="183"/>
      <c r="Q632" s="183"/>
      <c r="R632" s="185"/>
      <c r="S632" s="184"/>
      <c r="T632" s="187"/>
      <c r="U632" s="184"/>
      <c r="V632" s="184"/>
      <c r="W632" s="185"/>
      <c r="X632" s="188"/>
      <c r="Y632" s="188"/>
      <c r="Z632" s="188"/>
    </row>
    <row r="633" spans="1:26" ht="14">
      <c r="A633" s="87"/>
      <c r="B633" s="87"/>
      <c r="C633" s="186"/>
      <c r="D633" s="186"/>
      <c r="E633" s="180"/>
      <c r="F633" s="182"/>
      <c r="G633" s="182"/>
      <c r="H633" s="182"/>
      <c r="I633" s="183"/>
      <c r="J633" s="183"/>
      <c r="K633" s="183"/>
      <c r="L633" s="182"/>
      <c r="M633" s="182"/>
      <c r="N633" s="182"/>
      <c r="O633" s="183"/>
      <c r="P633" s="183"/>
      <c r="Q633" s="183"/>
      <c r="R633" s="185"/>
      <c r="S633" s="184"/>
      <c r="T633" s="187"/>
      <c r="U633" s="184"/>
      <c r="V633" s="184"/>
      <c r="W633" s="185"/>
      <c r="X633" s="188"/>
      <c r="Y633" s="188"/>
      <c r="Z633" s="188"/>
    </row>
    <row r="634" spans="1:26" ht="14">
      <c r="A634" s="87"/>
      <c r="B634" s="87"/>
      <c r="C634" s="186"/>
      <c r="D634" s="186"/>
      <c r="E634" s="180"/>
      <c r="F634" s="182"/>
      <c r="G634" s="182"/>
      <c r="H634" s="182"/>
      <c r="I634" s="183"/>
      <c r="J634" s="183"/>
      <c r="K634" s="183"/>
      <c r="L634" s="182"/>
      <c r="M634" s="182"/>
      <c r="N634" s="182"/>
      <c r="O634" s="183"/>
      <c r="P634" s="183"/>
      <c r="Q634" s="183"/>
      <c r="R634" s="185"/>
      <c r="S634" s="184"/>
      <c r="T634" s="187"/>
      <c r="U634" s="184"/>
      <c r="V634" s="184"/>
      <c r="W634" s="185"/>
      <c r="X634" s="188"/>
      <c r="Y634" s="188"/>
      <c r="Z634" s="188"/>
    </row>
    <row r="635" spans="1:26" ht="14">
      <c r="A635" s="87"/>
      <c r="B635" s="87"/>
      <c r="C635" s="186"/>
      <c r="D635" s="186"/>
      <c r="E635" s="180"/>
      <c r="F635" s="182"/>
      <c r="G635" s="182"/>
      <c r="H635" s="182"/>
      <c r="I635" s="183"/>
      <c r="J635" s="183"/>
      <c r="K635" s="183"/>
      <c r="L635" s="182"/>
      <c r="M635" s="182"/>
      <c r="N635" s="182"/>
      <c r="O635" s="183"/>
      <c r="P635" s="183"/>
      <c r="Q635" s="183"/>
      <c r="R635" s="185"/>
      <c r="S635" s="184"/>
      <c r="T635" s="187"/>
      <c r="U635" s="184"/>
      <c r="V635" s="184"/>
      <c r="W635" s="185"/>
      <c r="X635" s="188"/>
      <c r="Y635" s="188"/>
      <c r="Z635" s="188"/>
    </row>
    <row r="636" spans="1:26" ht="14">
      <c r="A636" s="87"/>
      <c r="B636" s="87"/>
      <c r="C636" s="186"/>
      <c r="D636" s="186"/>
      <c r="E636" s="180"/>
      <c r="F636" s="182"/>
      <c r="G636" s="182"/>
      <c r="H636" s="182"/>
      <c r="I636" s="183"/>
      <c r="J636" s="183"/>
      <c r="K636" s="183"/>
      <c r="L636" s="182"/>
      <c r="M636" s="182"/>
      <c r="N636" s="182"/>
      <c r="O636" s="183"/>
      <c r="P636" s="183"/>
      <c r="Q636" s="183"/>
      <c r="R636" s="185"/>
      <c r="S636" s="184"/>
      <c r="T636" s="187"/>
      <c r="U636" s="184"/>
      <c r="V636" s="184"/>
      <c r="W636" s="185"/>
      <c r="X636" s="188"/>
      <c r="Y636" s="188"/>
      <c r="Z636" s="188"/>
    </row>
    <row r="637" spans="1:26" ht="14">
      <c r="A637" s="87"/>
      <c r="B637" s="87"/>
      <c r="C637" s="186"/>
      <c r="D637" s="186"/>
      <c r="E637" s="180"/>
      <c r="F637" s="182"/>
      <c r="G637" s="182"/>
      <c r="H637" s="182"/>
      <c r="I637" s="183"/>
      <c r="J637" s="183"/>
      <c r="K637" s="183"/>
      <c r="L637" s="182"/>
      <c r="M637" s="182"/>
      <c r="N637" s="182"/>
      <c r="O637" s="183"/>
      <c r="P637" s="183"/>
      <c r="Q637" s="183"/>
      <c r="R637" s="185"/>
      <c r="S637" s="184"/>
      <c r="T637" s="187"/>
      <c r="U637" s="184"/>
      <c r="V637" s="184"/>
      <c r="W637" s="185"/>
      <c r="X637" s="188"/>
      <c r="Y637" s="188"/>
      <c r="Z637" s="188"/>
    </row>
    <row r="638" spans="1:26" ht="14">
      <c r="A638" s="87"/>
      <c r="B638" s="87"/>
      <c r="C638" s="186"/>
      <c r="D638" s="186"/>
      <c r="E638" s="180"/>
      <c r="F638" s="182"/>
      <c r="G638" s="182"/>
      <c r="H638" s="182"/>
      <c r="I638" s="183"/>
      <c r="J638" s="183"/>
      <c r="K638" s="183"/>
      <c r="L638" s="182"/>
      <c r="M638" s="182"/>
      <c r="N638" s="182"/>
      <c r="O638" s="183"/>
      <c r="P638" s="183"/>
      <c r="Q638" s="183"/>
      <c r="R638" s="185"/>
      <c r="S638" s="184"/>
      <c r="T638" s="187"/>
      <c r="U638" s="184"/>
      <c r="V638" s="184"/>
      <c r="W638" s="185"/>
      <c r="X638" s="188"/>
      <c r="Y638" s="188"/>
      <c r="Z638" s="188"/>
    </row>
    <row r="639" spans="1:26" ht="14">
      <c r="A639" s="87"/>
      <c r="B639" s="87"/>
      <c r="C639" s="186"/>
      <c r="D639" s="186"/>
      <c r="E639" s="180"/>
      <c r="F639" s="182"/>
      <c r="G639" s="182"/>
      <c r="H639" s="182"/>
      <c r="I639" s="183"/>
      <c r="J639" s="183"/>
      <c r="K639" s="183"/>
      <c r="L639" s="182"/>
      <c r="M639" s="182"/>
      <c r="N639" s="182"/>
      <c r="O639" s="183"/>
      <c r="P639" s="183"/>
      <c r="Q639" s="183"/>
      <c r="R639" s="185"/>
      <c r="S639" s="184"/>
      <c r="T639" s="187"/>
      <c r="U639" s="184"/>
      <c r="V639" s="184"/>
      <c r="W639" s="185"/>
      <c r="X639" s="188"/>
      <c r="Y639" s="188"/>
      <c r="Z639" s="188"/>
    </row>
    <row r="640" spans="1:26" ht="14">
      <c r="A640" s="87"/>
      <c r="B640" s="87"/>
      <c r="C640" s="186"/>
      <c r="D640" s="186"/>
      <c r="E640" s="180"/>
      <c r="F640" s="182"/>
      <c r="G640" s="182"/>
      <c r="H640" s="182"/>
      <c r="I640" s="183"/>
      <c r="J640" s="183"/>
      <c r="K640" s="183"/>
      <c r="L640" s="182"/>
      <c r="M640" s="182"/>
      <c r="N640" s="182"/>
      <c r="O640" s="183"/>
      <c r="P640" s="183"/>
      <c r="Q640" s="183"/>
      <c r="R640" s="185"/>
      <c r="S640" s="184"/>
      <c r="T640" s="187"/>
      <c r="U640" s="184"/>
      <c r="V640" s="184"/>
      <c r="W640" s="185"/>
      <c r="X640" s="188"/>
      <c r="Y640" s="188"/>
      <c r="Z640" s="188"/>
    </row>
    <row r="641" spans="1:26" ht="14">
      <c r="A641" s="87"/>
      <c r="B641" s="87"/>
      <c r="C641" s="186"/>
      <c r="D641" s="186"/>
      <c r="E641" s="180"/>
      <c r="F641" s="182"/>
      <c r="G641" s="182"/>
      <c r="H641" s="182"/>
      <c r="I641" s="183"/>
      <c r="J641" s="183"/>
      <c r="K641" s="183"/>
      <c r="L641" s="182"/>
      <c r="M641" s="182"/>
      <c r="N641" s="182"/>
      <c r="O641" s="183"/>
      <c r="P641" s="183"/>
      <c r="Q641" s="183"/>
      <c r="R641" s="185"/>
      <c r="S641" s="184"/>
      <c r="T641" s="187"/>
      <c r="U641" s="184"/>
      <c r="V641" s="184"/>
      <c r="W641" s="185"/>
      <c r="X641" s="188"/>
      <c r="Y641" s="188"/>
      <c r="Z641" s="188"/>
    </row>
    <row r="642" spans="1:26" ht="14">
      <c r="A642" s="87"/>
      <c r="B642" s="87"/>
      <c r="C642" s="186"/>
      <c r="D642" s="186"/>
      <c r="E642" s="180"/>
      <c r="F642" s="182"/>
      <c r="G642" s="182"/>
      <c r="H642" s="182"/>
      <c r="I642" s="183"/>
      <c r="J642" s="183"/>
      <c r="K642" s="183"/>
      <c r="L642" s="182"/>
      <c r="M642" s="182"/>
      <c r="N642" s="182"/>
      <c r="O642" s="183"/>
      <c r="P642" s="183"/>
      <c r="Q642" s="183"/>
      <c r="R642" s="185"/>
      <c r="S642" s="184"/>
      <c r="T642" s="187"/>
      <c r="U642" s="184"/>
      <c r="V642" s="184"/>
      <c r="W642" s="185"/>
      <c r="X642" s="188"/>
      <c r="Y642" s="188"/>
      <c r="Z642" s="188"/>
    </row>
    <row r="643" spans="1:26" ht="14">
      <c r="A643" s="87"/>
      <c r="B643" s="87"/>
      <c r="C643" s="186"/>
      <c r="D643" s="186"/>
      <c r="E643" s="180"/>
      <c r="F643" s="182"/>
      <c r="G643" s="182"/>
      <c r="H643" s="182"/>
      <c r="I643" s="183"/>
      <c r="J643" s="183"/>
      <c r="K643" s="183"/>
      <c r="L643" s="182"/>
      <c r="M643" s="182"/>
      <c r="N643" s="182"/>
      <c r="O643" s="183"/>
      <c r="P643" s="183"/>
      <c r="Q643" s="183"/>
      <c r="R643" s="185"/>
      <c r="S643" s="184"/>
      <c r="T643" s="187"/>
      <c r="U643" s="184"/>
      <c r="V643" s="184"/>
      <c r="W643" s="185"/>
      <c r="X643" s="188"/>
      <c r="Y643" s="188"/>
      <c r="Z643" s="188"/>
    </row>
    <row r="644" spans="1:26" ht="14">
      <c r="A644" s="87"/>
      <c r="B644" s="87"/>
      <c r="C644" s="186"/>
      <c r="D644" s="186"/>
      <c r="E644" s="180"/>
      <c r="F644" s="182"/>
      <c r="G644" s="182"/>
      <c r="H644" s="182"/>
      <c r="I644" s="183"/>
      <c r="J644" s="183"/>
      <c r="K644" s="183"/>
      <c r="L644" s="182"/>
      <c r="M644" s="182"/>
      <c r="N644" s="182"/>
      <c r="O644" s="183"/>
      <c r="P644" s="183"/>
      <c r="Q644" s="183"/>
      <c r="R644" s="185"/>
      <c r="S644" s="184"/>
      <c r="T644" s="187"/>
      <c r="U644" s="184"/>
      <c r="V644" s="184"/>
      <c r="W644" s="185"/>
      <c r="X644" s="188"/>
      <c r="Y644" s="188"/>
      <c r="Z644" s="188"/>
    </row>
    <row r="645" spans="1:26" ht="14">
      <c r="A645" s="87"/>
      <c r="B645" s="87"/>
      <c r="C645" s="186"/>
      <c r="D645" s="186"/>
      <c r="E645" s="180"/>
      <c r="F645" s="182"/>
      <c r="G645" s="182"/>
      <c r="H645" s="182"/>
      <c r="I645" s="183"/>
      <c r="J645" s="183"/>
      <c r="K645" s="183"/>
      <c r="L645" s="182"/>
      <c r="M645" s="182"/>
      <c r="N645" s="182"/>
      <c r="O645" s="183"/>
      <c r="P645" s="183"/>
      <c r="Q645" s="183"/>
      <c r="R645" s="185"/>
      <c r="S645" s="184"/>
      <c r="T645" s="187"/>
      <c r="U645" s="184"/>
      <c r="V645" s="184"/>
      <c r="W645" s="185"/>
      <c r="X645" s="188"/>
      <c r="Y645" s="188"/>
      <c r="Z645" s="188"/>
    </row>
    <row r="646" spans="1:26" ht="14">
      <c r="A646" s="87"/>
      <c r="B646" s="87"/>
      <c r="C646" s="186"/>
      <c r="D646" s="186"/>
      <c r="E646" s="180"/>
      <c r="F646" s="182"/>
      <c r="G646" s="182"/>
      <c r="H646" s="182"/>
      <c r="I646" s="183"/>
      <c r="J646" s="183"/>
      <c r="K646" s="183"/>
      <c r="L646" s="182"/>
      <c r="M646" s="182"/>
      <c r="N646" s="182"/>
      <c r="O646" s="183"/>
      <c r="P646" s="183"/>
      <c r="Q646" s="183"/>
      <c r="R646" s="185"/>
      <c r="S646" s="184"/>
      <c r="T646" s="187"/>
      <c r="U646" s="184"/>
      <c r="V646" s="184"/>
      <c r="W646" s="185"/>
      <c r="X646" s="188"/>
      <c r="Y646" s="188"/>
      <c r="Z646" s="188"/>
    </row>
    <row r="647" spans="1:26" ht="14">
      <c r="A647" s="87"/>
      <c r="B647" s="87"/>
      <c r="C647" s="186"/>
      <c r="D647" s="186"/>
      <c r="E647" s="180"/>
      <c r="F647" s="182"/>
      <c r="G647" s="182"/>
      <c r="H647" s="182"/>
      <c r="I647" s="183"/>
      <c r="J647" s="183"/>
      <c r="K647" s="183"/>
      <c r="L647" s="182"/>
      <c r="M647" s="182"/>
      <c r="N647" s="182"/>
      <c r="O647" s="183"/>
      <c r="P647" s="183"/>
      <c r="Q647" s="183"/>
      <c r="R647" s="185"/>
      <c r="S647" s="184"/>
      <c r="T647" s="187"/>
      <c r="U647" s="184"/>
      <c r="V647" s="184"/>
      <c r="W647" s="185"/>
      <c r="X647" s="188"/>
      <c r="Y647" s="188"/>
      <c r="Z647" s="188"/>
    </row>
    <row r="648" spans="1:26" ht="14">
      <c r="A648" s="87"/>
      <c r="B648" s="87"/>
      <c r="C648" s="186"/>
      <c r="D648" s="186"/>
      <c r="E648" s="180"/>
      <c r="F648" s="182"/>
      <c r="G648" s="182"/>
      <c r="H648" s="182"/>
      <c r="I648" s="183"/>
      <c r="J648" s="183"/>
      <c r="K648" s="183"/>
      <c r="L648" s="182"/>
      <c r="M648" s="182"/>
      <c r="N648" s="182"/>
      <c r="O648" s="183"/>
      <c r="P648" s="183"/>
      <c r="Q648" s="183"/>
      <c r="R648" s="185"/>
      <c r="S648" s="184"/>
      <c r="T648" s="187"/>
      <c r="U648" s="184"/>
      <c r="V648" s="184"/>
      <c r="W648" s="185"/>
      <c r="X648" s="188"/>
      <c r="Y648" s="188"/>
      <c r="Z648" s="188"/>
    </row>
    <row r="649" spans="1:26" ht="14">
      <c r="A649" s="87"/>
      <c r="B649" s="87"/>
      <c r="C649" s="186"/>
      <c r="D649" s="186"/>
      <c r="E649" s="180"/>
      <c r="F649" s="182"/>
      <c r="G649" s="182"/>
      <c r="H649" s="182"/>
      <c r="I649" s="183"/>
      <c r="J649" s="183"/>
      <c r="K649" s="183"/>
      <c r="L649" s="182"/>
      <c r="M649" s="182"/>
      <c r="N649" s="182"/>
      <c r="O649" s="183"/>
      <c r="P649" s="183"/>
      <c r="Q649" s="183"/>
      <c r="R649" s="185"/>
      <c r="S649" s="184"/>
      <c r="T649" s="187"/>
      <c r="U649" s="184"/>
      <c r="V649" s="184"/>
      <c r="W649" s="185"/>
      <c r="X649" s="188"/>
      <c r="Y649" s="188"/>
      <c r="Z649" s="188"/>
    </row>
    <row r="650" spans="1:26" ht="14">
      <c r="A650" s="87"/>
      <c r="B650" s="87"/>
      <c r="C650" s="186"/>
      <c r="D650" s="186"/>
      <c r="E650" s="180"/>
      <c r="F650" s="182"/>
      <c r="G650" s="182"/>
      <c r="H650" s="182"/>
      <c r="I650" s="183"/>
      <c r="J650" s="183"/>
      <c r="K650" s="183"/>
      <c r="L650" s="182"/>
      <c r="M650" s="182"/>
      <c r="N650" s="182"/>
      <c r="O650" s="183"/>
      <c r="P650" s="183"/>
      <c r="Q650" s="183"/>
      <c r="R650" s="185"/>
      <c r="S650" s="184"/>
      <c r="T650" s="187"/>
      <c r="U650" s="184"/>
      <c r="V650" s="184"/>
      <c r="W650" s="185"/>
      <c r="X650" s="188"/>
      <c r="Y650" s="188"/>
      <c r="Z650" s="188"/>
    </row>
    <row r="651" spans="1:26" ht="14">
      <c r="A651" s="87"/>
      <c r="B651" s="87"/>
      <c r="C651" s="186"/>
      <c r="D651" s="186"/>
      <c r="E651" s="180"/>
      <c r="F651" s="182"/>
      <c r="G651" s="182"/>
      <c r="H651" s="182"/>
      <c r="I651" s="183"/>
      <c r="J651" s="183"/>
      <c r="K651" s="183"/>
      <c r="L651" s="182"/>
      <c r="M651" s="182"/>
      <c r="N651" s="182"/>
      <c r="O651" s="183"/>
      <c r="P651" s="183"/>
      <c r="Q651" s="183"/>
      <c r="R651" s="185"/>
      <c r="S651" s="184"/>
      <c r="T651" s="187"/>
      <c r="U651" s="184"/>
      <c r="V651" s="184"/>
      <c r="W651" s="185"/>
      <c r="X651" s="188"/>
      <c r="Y651" s="188"/>
      <c r="Z651" s="188"/>
    </row>
    <row r="652" spans="1:26" ht="14">
      <c r="A652" s="87"/>
      <c r="B652" s="87"/>
      <c r="C652" s="186"/>
      <c r="D652" s="186"/>
      <c r="E652" s="180"/>
      <c r="F652" s="182"/>
      <c r="G652" s="182"/>
      <c r="H652" s="182"/>
      <c r="I652" s="183"/>
      <c r="J652" s="183"/>
      <c r="K652" s="183"/>
      <c r="L652" s="182"/>
      <c r="M652" s="182"/>
      <c r="N652" s="182"/>
      <c r="O652" s="183"/>
      <c r="P652" s="183"/>
      <c r="Q652" s="183"/>
      <c r="R652" s="185"/>
      <c r="S652" s="184"/>
      <c r="T652" s="187"/>
      <c r="U652" s="184"/>
      <c r="V652" s="184"/>
      <c r="W652" s="185"/>
      <c r="X652" s="188"/>
      <c r="Y652" s="188"/>
      <c r="Z652" s="188"/>
    </row>
    <row r="653" spans="1:26" ht="14">
      <c r="A653" s="87"/>
      <c r="B653" s="87"/>
      <c r="C653" s="186"/>
      <c r="D653" s="186"/>
      <c r="E653" s="180"/>
      <c r="F653" s="182"/>
      <c r="G653" s="182"/>
      <c r="H653" s="182"/>
      <c r="I653" s="183"/>
      <c r="J653" s="183"/>
      <c r="K653" s="183"/>
      <c r="L653" s="182"/>
      <c r="M653" s="182"/>
      <c r="N653" s="182"/>
      <c r="O653" s="183"/>
      <c r="P653" s="183"/>
      <c r="Q653" s="183"/>
      <c r="R653" s="185"/>
      <c r="S653" s="184"/>
      <c r="T653" s="187"/>
      <c r="U653" s="184"/>
      <c r="V653" s="184"/>
      <c r="W653" s="185"/>
      <c r="X653" s="188"/>
      <c r="Y653" s="188"/>
      <c r="Z653" s="188"/>
    </row>
    <row r="654" spans="1:26" ht="14">
      <c r="A654" s="87"/>
      <c r="B654" s="87"/>
      <c r="C654" s="186"/>
      <c r="D654" s="186"/>
      <c r="E654" s="180"/>
      <c r="F654" s="182"/>
      <c r="G654" s="182"/>
      <c r="H654" s="182"/>
      <c r="I654" s="183"/>
      <c r="J654" s="183"/>
      <c r="K654" s="183"/>
      <c r="L654" s="182"/>
      <c r="M654" s="182"/>
      <c r="N654" s="182"/>
      <c r="O654" s="183"/>
      <c r="P654" s="183"/>
      <c r="Q654" s="183"/>
      <c r="R654" s="185"/>
      <c r="S654" s="184"/>
      <c r="T654" s="187"/>
      <c r="U654" s="184"/>
      <c r="V654" s="184"/>
      <c r="W654" s="185"/>
      <c r="X654" s="188"/>
      <c r="Y654" s="188"/>
      <c r="Z654" s="188"/>
    </row>
    <row r="655" spans="1:26" ht="14">
      <c r="A655" s="87"/>
      <c r="B655" s="87"/>
      <c r="C655" s="186"/>
      <c r="D655" s="186"/>
      <c r="E655" s="180"/>
      <c r="F655" s="182"/>
      <c r="G655" s="182"/>
      <c r="H655" s="182"/>
      <c r="I655" s="183"/>
      <c r="J655" s="183"/>
      <c r="K655" s="183"/>
      <c r="L655" s="182"/>
      <c r="M655" s="182"/>
      <c r="N655" s="182"/>
      <c r="O655" s="183"/>
      <c r="P655" s="183"/>
      <c r="Q655" s="183"/>
      <c r="R655" s="185"/>
      <c r="S655" s="184"/>
      <c r="T655" s="187"/>
      <c r="U655" s="184"/>
      <c r="V655" s="184"/>
      <c r="W655" s="185"/>
      <c r="X655" s="188"/>
      <c r="Y655" s="188"/>
      <c r="Z655" s="188"/>
    </row>
    <row r="656" spans="1:26" ht="14">
      <c r="A656" s="87"/>
      <c r="B656" s="87"/>
      <c r="C656" s="186"/>
      <c r="D656" s="186"/>
      <c r="E656" s="180"/>
      <c r="F656" s="182"/>
      <c r="G656" s="182"/>
      <c r="H656" s="182"/>
      <c r="I656" s="183"/>
      <c r="J656" s="183"/>
      <c r="K656" s="183"/>
      <c r="L656" s="182"/>
      <c r="M656" s="182"/>
      <c r="N656" s="182"/>
      <c r="O656" s="183"/>
      <c r="P656" s="183"/>
      <c r="Q656" s="183"/>
      <c r="R656" s="185"/>
      <c r="S656" s="184"/>
      <c r="T656" s="187"/>
      <c r="U656" s="184"/>
      <c r="V656" s="184"/>
      <c r="W656" s="185"/>
      <c r="X656" s="188"/>
      <c r="Y656" s="188"/>
      <c r="Z656" s="188"/>
    </row>
    <row r="657" spans="1:26" ht="14">
      <c r="A657" s="87"/>
      <c r="B657" s="87"/>
      <c r="C657" s="186"/>
      <c r="D657" s="186"/>
      <c r="E657" s="180"/>
      <c r="F657" s="182"/>
      <c r="G657" s="182"/>
      <c r="H657" s="182"/>
      <c r="I657" s="183"/>
      <c r="J657" s="183"/>
      <c r="K657" s="183"/>
      <c r="L657" s="182"/>
      <c r="M657" s="182"/>
      <c r="N657" s="182"/>
      <c r="O657" s="183"/>
      <c r="P657" s="183"/>
      <c r="Q657" s="183"/>
      <c r="R657" s="185"/>
      <c r="S657" s="184"/>
      <c r="T657" s="187"/>
      <c r="U657" s="184"/>
      <c r="V657" s="184"/>
      <c r="W657" s="185"/>
      <c r="X657" s="188"/>
      <c r="Y657" s="188"/>
      <c r="Z657" s="188"/>
    </row>
    <row r="658" spans="1:26" ht="14">
      <c r="A658" s="87"/>
      <c r="B658" s="87"/>
      <c r="C658" s="186"/>
      <c r="D658" s="186"/>
      <c r="E658" s="180"/>
      <c r="F658" s="182"/>
      <c r="G658" s="182"/>
      <c r="H658" s="182"/>
      <c r="I658" s="183"/>
      <c r="J658" s="183"/>
      <c r="K658" s="183"/>
      <c r="L658" s="182"/>
      <c r="M658" s="182"/>
      <c r="N658" s="182"/>
      <c r="O658" s="183"/>
      <c r="P658" s="183"/>
      <c r="Q658" s="183"/>
      <c r="R658" s="185"/>
      <c r="S658" s="184"/>
      <c r="T658" s="187"/>
      <c r="U658" s="184"/>
      <c r="V658" s="184"/>
      <c r="W658" s="185"/>
      <c r="X658" s="188"/>
      <c r="Y658" s="188"/>
      <c r="Z658" s="188"/>
    </row>
    <row r="659" spans="1:26" ht="14">
      <c r="A659" s="87"/>
      <c r="B659" s="87"/>
      <c r="C659" s="186"/>
      <c r="D659" s="186"/>
      <c r="E659" s="180"/>
      <c r="F659" s="182"/>
      <c r="G659" s="182"/>
      <c r="H659" s="182"/>
      <c r="I659" s="183"/>
      <c r="J659" s="183"/>
      <c r="K659" s="183"/>
      <c r="L659" s="182"/>
      <c r="M659" s="182"/>
      <c r="N659" s="182"/>
      <c r="O659" s="183"/>
      <c r="P659" s="183"/>
      <c r="Q659" s="183"/>
      <c r="R659" s="185"/>
      <c r="S659" s="184"/>
      <c r="T659" s="187"/>
      <c r="U659" s="184"/>
      <c r="V659" s="184"/>
      <c r="W659" s="185"/>
      <c r="X659" s="188"/>
      <c r="Y659" s="188"/>
      <c r="Z659" s="188"/>
    </row>
    <row r="660" spans="1:26" ht="14">
      <c r="A660" s="87"/>
      <c r="B660" s="87"/>
      <c r="C660" s="186"/>
      <c r="D660" s="186"/>
      <c r="E660" s="180"/>
      <c r="F660" s="182"/>
      <c r="G660" s="182"/>
      <c r="H660" s="182"/>
      <c r="I660" s="183"/>
      <c r="J660" s="183"/>
      <c r="K660" s="183"/>
      <c r="L660" s="182"/>
      <c r="M660" s="182"/>
      <c r="N660" s="182"/>
      <c r="O660" s="183"/>
      <c r="P660" s="183"/>
      <c r="Q660" s="183"/>
      <c r="R660" s="185"/>
      <c r="S660" s="184"/>
      <c r="T660" s="187"/>
      <c r="U660" s="184"/>
      <c r="V660" s="184"/>
      <c r="W660" s="185"/>
      <c r="X660" s="188"/>
      <c r="Y660" s="188"/>
      <c r="Z660" s="188"/>
    </row>
    <row r="661" spans="1:26" ht="14">
      <c r="A661" s="87"/>
      <c r="B661" s="87"/>
      <c r="C661" s="186"/>
      <c r="D661" s="186"/>
      <c r="E661" s="180"/>
      <c r="F661" s="182"/>
      <c r="G661" s="182"/>
      <c r="H661" s="182"/>
      <c r="I661" s="183"/>
      <c r="J661" s="183"/>
      <c r="K661" s="183"/>
      <c r="L661" s="182"/>
      <c r="M661" s="182"/>
      <c r="N661" s="182"/>
      <c r="O661" s="183"/>
      <c r="P661" s="183"/>
      <c r="Q661" s="183"/>
      <c r="R661" s="185"/>
      <c r="S661" s="184"/>
      <c r="T661" s="187"/>
      <c r="U661" s="184"/>
      <c r="V661" s="184"/>
      <c r="W661" s="185"/>
      <c r="X661" s="188"/>
      <c r="Y661" s="188"/>
      <c r="Z661" s="188"/>
    </row>
    <row r="662" spans="1:26" ht="14">
      <c r="A662" s="87"/>
      <c r="B662" s="87"/>
      <c r="C662" s="186"/>
      <c r="D662" s="186"/>
      <c r="E662" s="180"/>
      <c r="F662" s="182"/>
      <c r="G662" s="182"/>
      <c r="H662" s="182"/>
      <c r="I662" s="183"/>
      <c r="J662" s="183"/>
      <c r="K662" s="183"/>
      <c r="L662" s="182"/>
      <c r="M662" s="182"/>
      <c r="N662" s="182"/>
      <c r="O662" s="183"/>
      <c r="P662" s="183"/>
      <c r="Q662" s="183"/>
      <c r="R662" s="185"/>
      <c r="S662" s="184"/>
      <c r="T662" s="187"/>
      <c r="U662" s="184"/>
      <c r="V662" s="184"/>
      <c r="W662" s="185"/>
      <c r="X662" s="188"/>
      <c r="Y662" s="188"/>
      <c r="Z662" s="188"/>
    </row>
    <row r="663" spans="1:26" ht="14">
      <c r="A663" s="87"/>
      <c r="B663" s="87"/>
      <c r="C663" s="186"/>
      <c r="D663" s="186"/>
      <c r="E663" s="180"/>
      <c r="F663" s="182"/>
      <c r="G663" s="182"/>
      <c r="H663" s="182"/>
      <c r="I663" s="183"/>
      <c r="J663" s="183"/>
      <c r="K663" s="183"/>
      <c r="L663" s="182"/>
      <c r="M663" s="182"/>
      <c r="N663" s="182"/>
      <c r="O663" s="183"/>
      <c r="P663" s="183"/>
      <c r="Q663" s="183"/>
      <c r="R663" s="185"/>
      <c r="S663" s="184"/>
      <c r="T663" s="187"/>
      <c r="U663" s="184"/>
      <c r="V663" s="184"/>
      <c r="W663" s="185"/>
      <c r="X663" s="188"/>
      <c r="Y663" s="188"/>
      <c r="Z663" s="188"/>
    </row>
    <row r="664" spans="1:26" ht="14">
      <c r="A664" s="87"/>
      <c r="B664" s="87"/>
      <c r="C664" s="186"/>
      <c r="D664" s="186"/>
      <c r="E664" s="180"/>
      <c r="F664" s="182"/>
      <c r="G664" s="182"/>
      <c r="H664" s="182"/>
      <c r="I664" s="183"/>
      <c r="J664" s="183"/>
      <c r="K664" s="183"/>
      <c r="L664" s="182"/>
      <c r="M664" s="182"/>
      <c r="N664" s="182"/>
      <c r="O664" s="183"/>
      <c r="P664" s="183"/>
      <c r="Q664" s="183"/>
      <c r="R664" s="185"/>
      <c r="S664" s="184"/>
      <c r="T664" s="187"/>
      <c r="U664" s="184"/>
      <c r="V664" s="184"/>
      <c r="W664" s="185"/>
      <c r="X664" s="188"/>
      <c r="Y664" s="188"/>
      <c r="Z664" s="188"/>
    </row>
    <row r="665" spans="1:26" ht="14">
      <c r="A665" s="87"/>
      <c r="B665" s="87"/>
      <c r="C665" s="186"/>
      <c r="D665" s="186"/>
      <c r="E665" s="180"/>
      <c r="F665" s="182"/>
      <c r="G665" s="182"/>
      <c r="H665" s="182"/>
      <c r="I665" s="183"/>
      <c r="J665" s="183"/>
      <c r="K665" s="183"/>
      <c r="L665" s="182"/>
      <c r="M665" s="182"/>
      <c r="N665" s="182"/>
      <c r="O665" s="183"/>
      <c r="P665" s="183"/>
      <c r="Q665" s="183"/>
      <c r="R665" s="185"/>
      <c r="S665" s="184"/>
      <c r="T665" s="187"/>
      <c r="U665" s="184"/>
      <c r="V665" s="184"/>
      <c r="W665" s="185"/>
      <c r="X665" s="188"/>
      <c r="Y665" s="188"/>
      <c r="Z665" s="188"/>
    </row>
    <row r="666" spans="1:26" ht="14">
      <c r="A666" s="87"/>
      <c r="B666" s="87"/>
      <c r="C666" s="186"/>
      <c r="D666" s="186"/>
      <c r="E666" s="180"/>
      <c r="F666" s="182"/>
      <c r="G666" s="182"/>
      <c r="H666" s="182"/>
      <c r="I666" s="183"/>
      <c r="J666" s="183"/>
      <c r="K666" s="183"/>
      <c r="L666" s="182"/>
      <c r="M666" s="182"/>
      <c r="N666" s="182"/>
      <c r="O666" s="183"/>
      <c r="P666" s="183"/>
      <c r="Q666" s="183"/>
      <c r="R666" s="185"/>
      <c r="S666" s="184"/>
      <c r="T666" s="187"/>
      <c r="U666" s="184"/>
      <c r="V666" s="184"/>
      <c r="W666" s="185"/>
      <c r="X666" s="188"/>
      <c r="Y666" s="188"/>
      <c r="Z666" s="188"/>
    </row>
    <row r="667" spans="1:26" ht="14">
      <c r="A667" s="87"/>
      <c r="B667" s="87"/>
      <c r="C667" s="186"/>
      <c r="D667" s="186"/>
      <c r="E667" s="180"/>
      <c r="F667" s="182"/>
      <c r="G667" s="182"/>
      <c r="H667" s="182"/>
      <c r="I667" s="183"/>
      <c r="J667" s="183"/>
      <c r="K667" s="183"/>
      <c r="L667" s="182"/>
      <c r="M667" s="182"/>
      <c r="N667" s="182"/>
      <c r="O667" s="183"/>
      <c r="P667" s="183"/>
      <c r="Q667" s="183"/>
      <c r="R667" s="185"/>
      <c r="S667" s="184"/>
      <c r="T667" s="187"/>
      <c r="U667" s="184"/>
      <c r="V667" s="184"/>
      <c r="W667" s="185"/>
      <c r="X667" s="188"/>
      <c r="Y667" s="188"/>
      <c r="Z667" s="188"/>
    </row>
    <row r="668" spans="1:26" ht="14">
      <c r="A668" s="87"/>
      <c r="B668" s="87"/>
      <c r="C668" s="186"/>
      <c r="D668" s="186"/>
      <c r="E668" s="180"/>
      <c r="F668" s="182"/>
      <c r="G668" s="182"/>
      <c r="H668" s="182"/>
      <c r="I668" s="183"/>
      <c r="J668" s="183"/>
      <c r="K668" s="183"/>
      <c r="L668" s="182"/>
      <c r="M668" s="182"/>
      <c r="N668" s="182"/>
      <c r="O668" s="183"/>
      <c r="P668" s="183"/>
      <c r="Q668" s="183"/>
      <c r="R668" s="185"/>
      <c r="S668" s="184"/>
      <c r="T668" s="187"/>
      <c r="U668" s="184"/>
      <c r="V668" s="184"/>
      <c r="W668" s="185"/>
      <c r="X668" s="188"/>
      <c r="Y668" s="188"/>
      <c r="Z668" s="188"/>
    </row>
    <row r="669" spans="1:26" ht="14">
      <c r="A669" s="87"/>
      <c r="B669" s="87"/>
      <c r="C669" s="186"/>
      <c r="D669" s="186"/>
      <c r="E669" s="180"/>
      <c r="F669" s="182"/>
      <c r="G669" s="182"/>
      <c r="H669" s="182"/>
      <c r="I669" s="183"/>
      <c r="J669" s="183"/>
      <c r="K669" s="183"/>
      <c r="L669" s="182"/>
      <c r="M669" s="182"/>
      <c r="N669" s="182"/>
      <c r="O669" s="183"/>
      <c r="P669" s="183"/>
      <c r="Q669" s="183"/>
      <c r="R669" s="185"/>
      <c r="S669" s="184"/>
      <c r="T669" s="187"/>
      <c r="U669" s="184"/>
      <c r="V669" s="184"/>
      <c r="W669" s="185"/>
      <c r="X669" s="188"/>
      <c r="Y669" s="188"/>
      <c r="Z669" s="188"/>
    </row>
    <row r="670" spans="1:26" ht="14">
      <c r="A670" s="87"/>
      <c r="B670" s="87"/>
      <c r="C670" s="186"/>
      <c r="D670" s="186"/>
      <c r="E670" s="180"/>
      <c r="F670" s="182"/>
      <c r="G670" s="182"/>
      <c r="H670" s="182"/>
      <c r="I670" s="183"/>
      <c r="J670" s="183"/>
      <c r="K670" s="183"/>
      <c r="L670" s="182"/>
      <c r="M670" s="182"/>
      <c r="N670" s="182"/>
      <c r="O670" s="183"/>
      <c r="P670" s="183"/>
      <c r="Q670" s="183"/>
      <c r="R670" s="185"/>
      <c r="S670" s="184"/>
      <c r="T670" s="187"/>
      <c r="U670" s="184"/>
      <c r="V670" s="184"/>
      <c r="W670" s="185"/>
      <c r="X670" s="188"/>
      <c r="Y670" s="188"/>
      <c r="Z670" s="188"/>
    </row>
    <row r="671" spans="1:26" ht="14">
      <c r="A671" s="87"/>
      <c r="B671" s="87"/>
      <c r="C671" s="186"/>
      <c r="D671" s="186"/>
      <c r="E671" s="180"/>
      <c r="F671" s="182"/>
      <c r="G671" s="182"/>
      <c r="H671" s="182"/>
      <c r="I671" s="183"/>
      <c r="J671" s="183"/>
      <c r="K671" s="183"/>
      <c r="L671" s="182"/>
      <c r="M671" s="182"/>
      <c r="N671" s="182"/>
      <c r="O671" s="183"/>
      <c r="P671" s="183"/>
      <c r="Q671" s="183"/>
      <c r="R671" s="185"/>
      <c r="S671" s="184"/>
      <c r="T671" s="187"/>
      <c r="U671" s="184"/>
      <c r="V671" s="184"/>
      <c r="W671" s="185"/>
      <c r="X671" s="188"/>
      <c r="Y671" s="188"/>
      <c r="Z671" s="188"/>
    </row>
    <row r="672" spans="1:26" ht="14">
      <c r="A672" s="87"/>
      <c r="B672" s="87"/>
      <c r="C672" s="186"/>
      <c r="D672" s="186"/>
      <c r="E672" s="180"/>
      <c r="F672" s="182"/>
      <c r="G672" s="182"/>
      <c r="H672" s="182"/>
      <c r="I672" s="183"/>
      <c r="J672" s="183"/>
      <c r="K672" s="183"/>
      <c r="L672" s="182"/>
      <c r="M672" s="182"/>
      <c r="N672" s="182"/>
      <c r="O672" s="183"/>
      <c r="P672" s="183"/>
      <c r="Q672" s="183"/>
      <c r="R672" s="185"/>
      <c r="S672" s="184"/>
      <c r="T672" s="187"/>
      <c r="U672" s="184"/>
      <c r="V672" s="184"/>
      <c r="W672" s="185"/>
      <c r="X672" s="188"/>
      <c r="Y672" s="188"/>
      <c r="Z672" s="188"/>
    </row>
    <row r="673" spans="1:26" ht="14">
      <c r="A673" s="87"/>
      <c r="B673" s="87"/>
      <c r="C673" s="186"/>
      <c r="D673" s="186"/>
      <c r="E673" s="180"/>
      <c r="F673" s="182"/>
      <c r="G673" s="182"/>
      <c r="H673" s="182"/>
      <c r="I673" s="183"/>
      <c r="J673" s="183"/>
      <c r="K673" s="183"/>
      <c r="L673" s="182"/>
      <c r="M673" s="182"/>
      <c r="N673" s="182"/>
      <c r="O673" s="183"/>
      <c r="P673" s="183"/>
      <c r="Q673" s="183"/>
      <c r="R673" s="185"/>
      <c r="S673" s="184"/>
      <c r="T673" s="187"/>
      <c r="U673" s="184"/>
      <c r="V673" s="184"/>
      <c r="W673" s="185"/>
      <c r="X673" s="188"/>
      <c r="Y673" s="188"/>
      <c r="Z673" s="188"/>
    </row>
    <row r="674" spans="1:26" ht="14">
      <c r="A674" s="87"/>
      <c r="B674" s="87"/>
      <c r="C674" s="186"/>
      <c r="D674" s="186"/>
      <c r="E674" s="180"/>
      <c r="F674" s="182"/>
      <c r="G674" s="182"/>
      <c r="H674" s="182"/>
      <c r="I674" s="183"/>
      <c r="J674" s="183"/>
      <c r="K674" s="183"/>
      <c r="L674" s="182"/>
      <c r="M674" s="182"/>
      <c r="N674" s="182"/>
      <c r="O674" s="183"/>
      <c r="P674" s="183"/>
      <c r="Q674" s="183"/>
      <c r="R674" s="185"/>
      <c r="S674" s="184"/>
      <c r="T674" s="187"/>
      <c r="U674" s="184"/>
      <c r="V674" s="184"/>
      <c r="W674" s="185"/>
      <c r="X674" s="188"/>
      <c r="Y674" s="188"/>
      <c r="Z674" s="188"/>
    </row>
    <row r="675" spans="1:26" ht="14">
      <c r="A675" s="87"/>
      <c r="B675" s="87"/>
      <c r="C675" s="186"/>
      <c r="D675" s="186"/>
      <c r="E675" s="180"/>
      <c r="F675" s="182"/>
      <c r="G675" s="182"/>
      <c r="H675" s="182"/>
      <c r="I675" s="183"/>
      <c r="J675" s="183"/>
      <c r="K675" s="183"/>
      <c r="L675" s="182"/>
      <c r="M675" s="182"/>
      <c r="N675" s="182"/>
      <c r="O675" s="183"/>
      <c r="P675" s="183"/>
      <c r="Q675" s="183"/>
      <c r="R675" s="185"/>
      <c r="S675" s="184"/>
      <c r="T675" s="187"/>
      <c r="U675" s="184"/>
      <c r="V675" s="184"/>
      <c r="W675" s="185"/>
      <c r="X675" s="188"/>
      <c r="Y675" s="188"/>
      <c r="Z675" s="188"/>
    </row>
    <row r="676" spans="1:26" ht="14">
      <c r="A676" s="87"/>
      <c r="B676" s="87"/>
      <c r="C676" s="186"/>
      <c r="D676" s="186"/>
      <c r="E676" s="180"/>
      <c r="F676" s="182"/>
      <c r="G676" s="182"/>
      <c r="H676" s="182"/>
      <c r="I676" s="183"/>
      <c r="J676" s="183"/>
      <c r="K676" s="183"/>
      <c r="L676" s="182"/>
      <c r="M676" s="182"/>
      <c r="N676" s="182"/>
      <c r="O676" s="183"/>
      <c r="P676" s="183"/>
      <c r="Q676" s="183"/>
      <c r="R676" s="185"/>
      <c r="S676" s="184"/>
      <c r="T676" s="187"/>
      <c r="U676" s="184"/>
      <c r="V676" s="184"/>
      <c r="W676" s="185"/>
      <c r="X676" s="188"/>
      <c r="Y676" s="188"/>
      <c r="Z676" s="188"/>
    </row>
    <row r="677" spans="1:26" ht="14">
      <c r="A677" s="87"/>
      <c r="B677" s="87"/>
      <c r="C677" s="186"/>
      <c r="D677" s="186"/>
      <c r="E677" s="180"/>
      <c r="F677" s="182"/>
      <c r="G677" s="182"/>
      <c r="H677" s="182"/>
      <c r="I677" s="183"/>
      <c r="J677" s="183"/>
      <c r="K677" s="183"/>
      <c r="L677" s="182"/>
      <c r="M677" s="182"/>
      <c r="N677" s="182"/>
      <c r="O677" s="183"/>
      <c r="P677" s="183"/>
      <c r="Q677" s="183"/>
      <c r="R677" s="185"/>
      <c r="S677" s="184"/>
      <c r="T677" s="187"/>
      <c r="U677" s="184"/>
      <c r="V677" s="184"/>
      <c r="W677" s="185"/>
      <c r="X677" s="188"/>
      <c r="Y677" s="188"/>
      <c r="Z677" s="188"/>
    </row>
    <row r="678" spans="1:26" ht="14">
      <c r="A678" s="87"/>
      <c r="B678" s="87"/>
      <c r="C678" s="186"/>
      <c r="D678" s="186"/>
      <c r="E678" s="180"/>
      <c r="F678" s="182"/>
      <c r="G678" s="182"/>
      <c r="H678" s="182"/>
      <c r="I678" s="183"/>
      <c r="J678" s="183"/>
      <c r="K678" s="183"/>
      <c r="L678" s="182"/>
      <c r="M678" s="182"/>
      <c r="N678" s="182"/>
      <c r="O678" s="183"/>
      <c r="P678" s="183"/>
      <c r="Q678" s="183"/>
      <c r="R678" s="185"/>
      <c r="S678" s="184"/>
      <c r="T678" s="187"/>
      <c r="U678" s="184"/>
      <c r="V678" s="184"/>
      <c r="W678" s="185"/>
      <c r="X678" s="188"/>
      <c r="Y678" s="188"/>
      <c r="Z678" s="188"/>
    </row>
    <row r="679" spans="1:26" ht="14">
      <c r="A679" s="87"/>
      <c r="B679" s="87"/>
      <c r="C679" s="186"/>
      <c r="D679" s="186"/>
      <c r="E679" s="180"/>
      <c r="F679" s="182"/>
      <c r="G679" s="182"/>
      <c r="H679" s="182"/>
      <c r="I679" s="183"/>
      <c r="J679" s="183"/>
      <c r="K679" s="183"/>
      <c r="L679" s="182"/>
      <c r="M679" s="182"/>
      <c r="N679" s="182"/>
      <c r="O679" s="183"/>
      <c r="P679" s="183"/>
      <c r="Q679" s="183"/>
      <c r="R679" s="185"/>
      <c r="S679" s="184"/>
      <c r="T679" s="187"/>
      <c r="U679" s="184"/>
      <c r="V679" s="184"/>
      <c r="W679" s="185"/>
      <c r="X679" s="188"/>
      <c r="Y679" s="188"/>
      <c r="Z679" s="188"/>
    </row>
    <row r="680" spans="1:26" ht="14">
      <c r="A680" s="87"/>
      <c r="B680" s="87"/>
      <c r="C680" s="186"/>
      <c r="D680" s="186"/>
      <c r="E680" s="180"/>
      <c r="F680" s="182"/>
      <c r="G680" s="182"/>
      <c r="H680" s="182"/>
      <c r="I680" s="183"/>
      <c r="J680" s="183"/>
      <c r="K680" s="183"/>
      <c r="L680" s="182"/>
      <c r="M680" s="182"/>
      <c r="N680" s="182"/>
      <c r="O680" s="183"/>
      <c r="P680" s="183"/>
      <c r="Q680" s="183"/>
      <c r="R680" s="185"/>
      <c r="S680" s="184"/>
      <c r="T680" s="187"/>
      <c r="U680" s="184"/>
      <c r="V680" s="184"/>
      <c r="W680" s="185"/>
      <c r="X680" s="188"/>
      <c r="Y680" s="188"/>
      <c r="Z680" s="188"/>
    </row>
    <row r="681" spans="1:26" ht="14">
      <c r="A681" s="87"/>
      <c r="B681" s="87"/>
      <c r="C681" s="186"/>
      <c r="D681" s="186"/>
      <c r="E681" s="180"/>
      <c r="F681" s="182"/>
      <c r="G681" s="182"/>
      <c r="H681" s="182"/>
      <c r="I681" s="183"/>
      <c r="J681" s="183"/>
      <c r="K681" s="183"/>
      <c r="L681" s="182"/>
      <c r="M681" s="182"/>
      <c r="N681" s="182"/>
      <c r="O681" s="183"/>
      <c r="P681" s="183"/>
      <c r="Q681" s="183"/>
      <c r="R681" s="185"/>
      <c r="S681" s="184"/>
      <c r="T681" s="187"/>
      <c r="U681" s="184"/>
      <c r="V681" s="184"/>
      <c r="W681" s="185"/>
      <c r="X681" s="188"/>
      <c r="Y681" s="188"/>
      <c r="Z681" s="188"/>
    </row>
    <row r="682" spans="1:26" ht="14">
      <c r="A682" s="87"/>
      <c r="B682" s="87"/>
      <c r="C682" s="186"/>
      <c r="D682" s="186"/>
      <c r="E682" s="180"/>
      <c r="F682" s="182"/>
      <c r="G682" s="182"/>
      <c r="H682" s="182"/>
      <c r="I682" s="183"/>
      <c r="J682" s="183"/>
      <c r="K682" s="183"/>
      <c r="L682" s="182"/>
      <c r="M682" s="182"/>
      <c r="N682" s="182"/>
      <c r="O682" s="183"/>
      <c r="P682" s="183"/>
      <c r="Q682" s="183"/>
      <c r="R682" s="185"/>
      <c r="S682" s="184"/>
      <c r="T682" s="187"/>
      <c r="U682" s="184"/>
      <c r="V682" s="184"/>
      <c r="W682" s="185"/>
      <c r="X682" s="188"/>
      <c r="Y682" s="188"/>
      <c r="Z682" s="188"/>
    </row>
    <row r="683" spans="1:26" ht="14">
      <c r="A683" s="87"/>
      <c r="B683" s="87"/>
      <c r="C683" s="186"/>
      <c r="D683" s="186"/>
      <c r="E683" s="180"/>
      <c r="F683" s="182"/>
      <c r="G683" s="182"/>
      <c r="H683" s="182"/>
      <c r="I683" s="183"/>
      <c r="J683" s="183"/>
      <c r="K683" s="183"/>
      <c r="L683" s="182"/>
      <c r="M683" s="182"/>
      <c r="N683" s="182"/>
      <c r="O683" s="183"/>
      <c r="P683" s="183"/>
      <c r="Q683" s="183"/>
      <c r="R683" s="185"/>
      <c r="S683" s="184"/>
      <c r="T683" s="187"/>
      <c r="U683" s="184"/>
      <c r="V683" s="184"/>
      <c r="W683" s="185"/>
      <c r="X683" s="188"/>
      <c r="Y683" s="188"/>
      <c r="Z683" s="188"/>
    </row>
    <row r="684" spans="1:26" ht="14">
      <c r="A684" s="87"/>
      <c r="B684" s="87"/>
      <c r="C684" s="186"/>
      <c r="D684" s="186"/>
      <c r="E684" s="180"/>
      <c r="F684" s="182"/>
      <c r="G684" s="182"/>
      <c r="H684" s="182"/>
      <c r="I684" s="183"/>
      <c r="J684" s="183"/>
      <c r="K684" s="183"/>
      <c r="L684" s="182"/>
      <c r="M684" s="182"/>
      <c r="N684" s="182"/>
      <c r="O684" s="183"/>
      <c r="P684" s="183"/>
      <c r="Q684" s="183"/>
      <c r="R684" s="185"/>
      <c r="S684" s="184"/>
      <c r="T684" s="187"/>
      <c r="U684" s="184"/>
      <c r="V684" s="184"/>
      <c r="W684" s="185"/>
      <c r="X684" s="188"/>
      <c r="Y684" s="188"/>
      <c r="Z684" s="188"/>
    </row>
    <row r="685" spans="1:26" ht="14">
      <c r="A685" s="87"/>
      <c r="B685" s="87"/>
      <c r="C685" s="186"/>
      <c r="D685" s="186"/>
      <c r="E685" s="180"/>
      <c r="F685" s="182"/>
      <c r="G685" s="182"/>
      <c r="H685" s="182"/>
      <c r="I685" s="183"/>
      <c r="J685" s="183"/>
      <c r="K685" s="183"/>
      <c r="L685" s="182"/>
      <c r="M685" s="182"/>
      <c r="N685" s="182"/>
      <c r="O685" s="183"/>
      <c r="P685" s="183"/>
      <c r="Q685" s="183"/>
      <c r="R685" s="185"/>
      <c r="S685" s="184"/>
      <c r="T685" s="187"/>
      <c r="U685" s="184"/>
      <c r="V685" s="184"/>
      <c r="W685" s="185"/>
      <c r="X685" s="188"/>
      <c r="Y685" s="188"/>
      <c r="Z685" s="188"/>
    </row>
    <row r="686" spans="1:26" ht="14">
      <c r="A686" s="87"/>
      <c r="B686" s="87"/>
      <c r="C686" s="186"/>
      <c r="D686" s="186"/>
      <c r="E686" s="180"/>
      <c r="F686" s="182"/>
      <c r="G686" s="182"/>
      <c r="H686" s="182"/>
      <c r="I686" s="183"/>
      <c r="J686" s="183"/>
      <c r="K686" s="183"/>
      <c r="L686" s="182"/>
      <c r="M686" s="182"/>
      <c r="N686" s="182"/>
      <c r="O686" s="183"/>
      <c r="P686" s="183"/>
      <c r="Q686" s="183"/>
      <c r="R686" s="185"/>
      <c r="S686" s="184"/>
      <c r="T686" s="187"/>
      <c r="U686" s="184"/>
      <c r="V686" s="184"/>
      <c r="W686" s="185"/>
      <c r="X686" s="188"/>
      <c r="Y686" s="188"/>
      <c r="Z686" s="188"/>
    </row>
    <row r="687" spans="1:26" ht="14">
      <c r="A687" s="87"/>
      <c r="B687" s="87"/>
      <c r="C687" s="186"/>
      <c r="D687" s="186"/>
      <c r="E687" s="180"/>
      <c r="F687" s="182"/>
      <c r="G687" s="182"/>
      <c r="H687" s="182"/>
      <c r="I687" s="183"/>
      <c r="J687" s="183"/>
      <c r="K687" s="183"/>
      <c r="L687" s="182"/>
      <c r="M687" s="182"/>
      <c r="N687" s="182"/>
      <c r="O687" s="183"/>
      <c r="P687" s="183"/>
      <c r="Q687" s="183"/>
      <c r="R687" s="185"/>
      <c r="S687" s="184"/>
      <c r="T687" s="187"/>
      <c r="U687" s="184"/>
      <c r="V687" s="184"/>
      <c r="W687" s="185"/>
      <c r="X687" s="188"/>
      <c r="Y687" s="188"/>
      <c r="Z687" s="188"/>
    </row>
    <row r="688" spans="1:26" ht="14">
      <c r="A688" s="87"/>
      <c r="B688" s="87"/>
      <c r="C688" s="186"/>
      <c r="D688" s="186"/>
      <c r="E688" s="180"/>
      <c r="F688" s="182"/>
      <c r="G688" s="182"/>
      <c r="H688" s="182"/>
      <c r="I688" s="183"/>
      <c r="J688" s="183"/>
      <c r="K688" s="183"/>
      <c r="L688" s="182"/>
      <c r="M688" s="182"/>
      <c r="N688" s="182"/>
      <c r="O688" s="183"/>
      <c r="P688" s="183"/>
      <c r="Q688" s="183"/>
      <c r="R688" s="185"/>
      <c r="S688" s="184"/>
      <c r="T688" s="187"/>
      <c r="U688" s="184"/>
      <c r="V688" s="184"/>
      <c r="W688" s="185"/>
      <c r="X688" s="188"/>
      <c r="Y688" s="188"/>
      <c r="Z688" s="188"/>
    </row>
    <row r="689" spans="1:26" ht="14">
      <c r="A689" s="87"/>
      <c r="B689" s="87"/>
      <c r="C689" s="186"/>
      <c r="D689" s="186"/>
      <c r="E689" s="180"/>
      <c r="F689" s="182"/>
      <c r="G689" s="182"/>
      <c r="H689" s="182"/>
      <c r="I689" s="183"/>
      <c r="J689" s="183"/>
      <c r="K689" s="183"/>
      <c r="L689" s="182"/>
      <c r="M689" s="182"/>
      <c r="N689" s="182"/>
      <c r="O689" s="183"/>
      <c r="P689" s="183"/>
      <c r="Q689" s="183"/>
      <c r="R689" s="185"/>
      <c r="S689" s="184"/>
      <c r="T689" s="187"/>
      <c r="U689" s="184"/>
      <c r="V689" s="184"/>
      <c r="W689" s="185"/>
      <c r="X689" s="188"/>
      <c r="Y689" s="188"/>
      <c r="Z689" s="188"/>
    </row>
    <row r="690" spans="1:26" ht="14">
      <c r="A690" s="87"/>
      <c r="B690" s="87"/>
      <c r="C690" s="186"/>
      <c r="D690" s="186"/>
      <c r="E690" s="180"/>
      <c r="F690" s="182"/>
      <c r="G690" s="182"/>
      <c r="H690" s="182"/>
      <c r="I690" s="183"/>
      <c r="J690" s="183"/>
      <c r="K690" s="183"/>
      <c r="L690" s="182"/>
      <c r="M690" s="182"/>
      <c r="N690" s="182"/>
      <c r="O690" s="183"/>
      <c r="P690" s="183"/>
      <c r="Q690" s="183"/>
      <c r="R690" s="185"/>
      <c r="S690" s="184"/>
      <c r="T690" s="187"/>
      <c r="U690" s="184"/>
      <c r="V690" s="184"/>
      <c r="W690" s="185"/>
      <c r="X690" s="188"/>
      <c r="Y690" s="188"/>
      <c r="Z690" s="188"/>
    </row>
    <row r="691" spans="1:26" ht="14">
      <c r="A691" s="87"/>
      <c r="B691" s="87"/>
      <c r="C691" s="186"/>
      <c r="D691" s="186"/>
      <c r="E691" s="180"/>
      <c r="F691" s="182"/>
      <c r="G691" s="182"/>
      <c r="H691" s="182"/>
      <c r="I691" s="183"/>
      <c r="J691" s="183"/>
      <c r="K691" s="183"/>
      <c r="L691" s="182"/>
      <c r="M691" s="182"/>
      <c r="N691" s="182"/>
      <c r="O691" s="183"/>
      <c r="P691" s="183"/>
      <c r="Q691" s="183"/>
      <c r="R691" s="185"/>
      <c r="S691" s="184"/>
      <c r="T691" s="187"/>
      <c r="U691" s="184"/>
      <c r="V691" s="184"/>
      <c r="W691" s="185"/>
      <c r="X691" s="188"/>
      <c r="Y691" s="188"/>
      <c r="Z691" s="188"/>
    </row>
    <row r="692" spans="1:26" ht="14">
      <c r="A692" s="87"/>
      <c r="B692" s="87"/>
      <c r="C692" s="186"/>
      <c r="D692" s="186"/>
      <c r="E692" s="180"/>
      <c r="F692" s="182"/>
      <c r="G692" s="182"/>
      <c r="H692" s="182"/>
      <c r="I692" s="183"/>
      <c r="J692" s="183"/>
      <c r="K692" s="183"/>
      <c r="L692" s="182"/>
      <c r="M692" s="182"/>
      <c r="N692" s="182"/>
      <c r="O692" s="183"/>
      <c r="P692" s="183"/>
      <c r="Q692" s="183"/>
      <c r="R692" s="185"/>
      <c r="S692" s="184"/>
      <c r="T692" s="187"/>
      <c r="U692" s="184"/>
      <c r="V692" s="184"/>
      <c r="W692" s="185"/>
      <c r="X692" s="188"/>
      <c r="Y692" s="188"/>
      <c r="Z692" s="188"/>
    </row>
    <row r="693" spans="1:26" ht="14">
      <c r="A693" s="87"/>
      <c r="B693" s="87"/>
      <c r="C693" s="186"/>
      <c r="D693" s="186"/>
      <c r="E693" s="180"/>
      <c r="F693" s="182"/>
      <c r="G693" s="182"/>
      <c r="H693" s="182"/>
      <c r="I693" s="183"/>
      <c r="J693" s="183"/>
      <c r="K693" s="183"/>
      <c r="L693" s="182"/>
      <c r="M693" s="182"/>
      <c r="N693" s="182"/>
      <c r="O693" s="183"/>
      <c r="P693" s="183"/>
      <c r="Q693" s="183"/>
      <c r="R693" s="185"/>
      <c r="S693" s="184"/>
      <c r="T693" s="187"/>
      <c r="U693" s="184"/>
      <c r="V693" s="184"/>
      <c r="W693" s="185"/>
      <c r="X693" s="188"/>
      <c r="Y693" s="188"/>
      <c r="Z693" s="188"/>
    </row>
    <row r="694" spans="1:26" ht="14">
      <c r="A694" s="87"/>
      <c r="B694" s="87"/>
      <c r="C694" s="186"/>
      <c r="D694" s="186"/>
      <c r="E694" s="180"/>
      <c r="F694" s="182"/>
      <c r="G694" s="182"/>
      <c r="H694" s="182"/>
      <c r="I694" s="183"/>
      <c r="J694" s="183"/>
      <c r="K694" s="183"/>
      <c r="L694" s="182"/>
      <c r="M694" s="182"/>
      <c r="N694" s="182"/>
      <c r="O694" s="183"/>
      <c r="P694" s="183"/>
      <c r="Q694" s="183"/>
      <c r="R694" s="185"/>
      <c r="S694" s="184"/>
      <c r="T694" s="187"/>
      <c r="U694" s="184"/>
      <c r="V694" s="184"/>
      <c r="W694" s="185"/>
      <c r="X694" s="188"/>
      <c r="Y694" s="188"/>
      <c r="Z694" s="188"/>
    </row>
    <row r="695" spans="1:26" ht="14">
      <c r="A695" s="87"/>
      <c r="B695" s="87"/>
      <c r="C695" s="186"/>
      <c r="D695" s="186"/>
      <c r="E695" s="180"/>
      <c r="F695" s="182"/>
      <c r="G695" s="182"/>
      <c r="H695" s="182"/>
      <c r="I695" s="183"/>
      <c r="J695" s="183"/>
      <c r="K695" s="183"/>
      <c r="L695" s="182"/>
      <c r="M695" s="182"/>
      <c r="N695" s="182"/>
      <c r="O695" s="183"/>
      <c r="P695" s="183"/>
      <c r="Q695" s="183"/>
      <c r="R695" s="185"/>
      <c r="S695" s="184"/>
      <c r="T695" s="187"/>
      <c r="U695" s="184"/>
      <c r="V695" s="184"/>
      <c r="W695" s="185"/>
      <c r="X695" s="188"/>
      <c r="Y695" s="188"/>
      <c r="Z695" s="188"/>
    </row>
    <row r="696" spans="1:26" ht="14">
      <c r="A696" s="87"/>
      <c r="B696" s="87"/>
      <c r="C696" s="186"/>
      <c r="D696" s="186"/>
      <c r="E696" s="180"/>
      <c r="F696" s="182"/>
      <c r="G696" s="182"/>
      <c r="H696" s="182"/>
      <c r="I696" s="183"/>
      <c r="J696" s="183"/>
      <c r="K696" s="183"/>
      <c r="L696" s="182"/>
      <c r="M696" s="182"/>
      <c r="N696" s="182"/>
      <c r="O696" s="183"/>
      <c r="P696" s="183"/>
      <c r="Q696" s="183"/>
      <c r="R696" s="185"/>
      <c r="S696" s="184"/>
      <c r="T696" s="187"/>
      <c r="U696" s="184"/>
      <c r="V696" s="184"/>
      <c r="W696" s="185"/>
      <c r="X696" s="188"/>
      <c r="Y696" s="188"/>
      <c r="Z696" s="188"/>
    </row>
    <row r="697" spans="1:26" ht="14">
      <c r="A697" s="87"/>
      <c r="B697" s="87"/>
      <c r="C697" s="186"/>
      <c r="D697" s="186"/>
      <c r="E697" s="180"/>
      <c r="F697" s="182"/>
      <c r="G697" s="182"/>
      <c r="H697" s="182"/>
      <c r="I697" s="183"/>
      <c r="J697" s="183"/>
      <c r="K697" s="183"/>
      <c r="L697" s="182"/>
      <c r="M697" s="182"/>
      <c r="N697" s="182"/>
      <c r="O697" s="183"/>
      <c r="P697" s="183"/>
      <c r="Q697" s="183"/>
      <c r="R697" s="185"/>
      <c r="S697" s="184"/>
      <c r="T697" s="187"/>
      <c r="U697" s="184"/>
      <c r="V697" s="184"/>
      <c r="W697" s="185"/>
      <c r="X697" s="188"/>
      <c r="Y697" s="188"/>
      <c r="Z697" s="188"/>
    </row>
    <row r="698" spans="1:26" ht="14">
      <c r="A698" s="87"/>
      <c r="B698" s="87"/>
      <c r="C698" s="186"/>
      <c r="D698" s="186"/>
      <c r="E698" s="180"/>
      <c r="F698" s="182"/>
      <c r="G698" s="182"/>
      <c r="H698" s="182"/>
      <c r="I698" s="183"/>
      <c r="J698" s="183"/>
      <c r="K698" s="183"/>
      <c r="L698" s="182"/>
      <c r="M698" s="182"/>
      <c r="N698" s="182"/>
      <c r="O698" s="183"/>
      <c r="P698" s="183"/>
      <c r="Q698" s="183"/>
      <c r="R698" s="185"/>
      <c r="S698" s="184"/>
      <c r="T698" s="187"/>
      <c r="U698" s="184"/>
      <c r="V698" s="184"/>
      <c r="W698" s="185"/>
      <c r="X698" s="188"/>
      <c r="Y698" s="188"/>
      <c r="Z698" s="188"/>
    </row>
    <row r="699" spans="1:26" ht="14">
      <c r="A699" s="87"/>
      <c r="B699" s="87"/>
      <c r="C699" s="186"/>
      <c r="D699" s="186"/>
      <c r="E699" s="180"/>
      <c r="F699" s="182"/>
      <c r="G699" s="182"/>
      <c r="H699" s="182"/>
      <c r="I699" s="183"/>
      <c r="J699" s="183"/>
      <c r="K699" s="183"/>
      <c r="L699" s="182"/>
      <c r="M699" s="182"/>
      <c r="N699" s="182"/>
      <c r="O699" s="183"/>
      <c r="P699" s="183"/>
      <c r="Q699" s="183"/>
      <c r="R699" s="185"/>
      <c r="S699" s="184"/>
      <c r="T699" s="187"/>
      <c r="U699" s="184"/>
      <c r="V699" s="184"/>
      <c r="W699" s="185"/>
      <c r="X699" s="188"/>
      <c r="Y699" s="188"/>
      <c r="Z699" s="188"/>
    </row>
    <row r="700" spans="1:26" ht="14">
      <c r="A700" s="87"/>
      <c r="B700" s="87"/>
      <c r="C700" s="186"/>
      <c r="D700" s="186"/>
      <c r="E700" s="180"/>
      <c r="F700" s="182"/>
      <c r="G700" s="182"/>
      <c r="H700" s="182"/>
      <c r="I700" s="183"/>
      <c r="J700" s="183"/>
      <c r="K700" s="183"/>
      <c r="L700" s="182"/>
      <c r="M700" s="182"/>
      <c r="N700" s="182"/>
      <c r="O700" s="183"/>
      <c r="P700" s="183"/>
      <c r="Q700" s="183"/>
      <c r="R700" s="185"/>
      <c r="S700" s="184"/>
      <c r="T700" s="187"/>
      <c r="U700" s="184"/>
      <c r="V700" s="184"/>
      <c r="W700" s="185"/>
      <c r="X700" s="188"/>
      <c r="Y700" s="188"/>
      <c r="Z700" s="188"/>
    </row>
    <row r="701" spans="1:26" ht="14">
      <c r="A701" s="87"/>
      <c r="B701" s="87"/>
      <c r="C701" s="186"/>
      <c r="D701" s="186"/>
      <c r="E701" s="180"/>
      <c r="F701" s="182"/>
      <c r="G701" s="182"/>
      <c r="H701" s="182"/>
      <c r="I701" s="183"/>
      <c r="J701" s="183"/>
      <c r="K701" s="183"/>
      <c r="L701" s="182"/>
      <c r="M701" s="182"/>
      <c r="N701" s="182"/>
      <c r="O701" s="183"/>
      <c r="P701" s="183"/>
      <c r="Q701" s="183"/>
      <c r="R701" s="185"/>
      <c r="S701" s="184"/>
      <c r="T701" s="187"/>
      <c r="U701" s="184"/>
      <c r="V701" s="184"/>
      <c r="W701" s="185"/>
      <c r="X701" s="188"/>
      <c r="Y701" s="188"/>
      <c r="Z701" s="188"/>
    </row>
    <row r="702" spans="1:26" ht="14">
      <c r="A702" s="87"/>
      <c r="B702" s="87"/>
      <c r="C702" s="186"/>
      <c r="D702" s="186"/>
      <c r="E702" s="180"/>
      <c r="F702" s="182"/>
      <c r="G702" s="182"/>
      <c r="H702" s="182"/>
      <c r="I702" s="183"/>
      <c r="J702" s="183"/>
      <c r="K702" s="183"/>
      <c r="L702" s="182"/>
      <c r="M702" s="182"/>
      <c r="N702" s="182"/>
      <c r="O702" s="183"/>
      <c r="P702" s="183"/>
      <c r="Q702" s="183"/>
      <c r="R702" s="185"/>
      <c r="S702" s="184"/>
      <c r="T702" s="187"/>
      <c r="U702" s="184"/>
      <c r="V702" s="184"/>
      <c r="W702" s="185"/>
      <c r="X702" s="188"/>
      <c r="Y702" s="188"/>
      <c r="Z702" s="188"/>
    </row>
    <row r="703" spans="1:26" ht="14">
      <c r="A703" s="87"/>
      <c r="B703" s="87"/>
      <c r="C703" s="186"/>
      <c r="D703" s="186"/>
      <c r="E703" s="180"/>
      <c r="F703" s="182"/>
      <c r="G703" s="182"/>
      <c r="H703" s="182"/>
      <c r="I703" s="183"/>
      <c r="J703" s="183"/>
      <c r="K703" s="183"/>
      <c r="L703" s="182"/>
      <c r="M703" s="182"/>
      <c r="N703" s="182"/>
      <c r="O703" s="183"/>
      <c r="P703" s="183"/>
      <c r="Q703" s="183"/>
      <c r="R703" s="185"/>
      <c r="S703" s="184"/>
      <c r="T703" s="187"/>
      <c r="U703" s="184"/>
      <c r="V703" s="184"/>
      <c r="W703" s="185"/>
      <c r="X703" s="188"/>
      <c r="Y703" s="188"/>
      <c r="Z703" s="188"/>
    </row>
    <row r="704" spans="1:26" ht="14">
      <c r="A704" s="87"/>
      <c r="B704" s="87"/>
      <c r="C704" s="186"/>
      <c r="D704" s="186"/>
      <c r="E704" s="180"/>
      <c r="F704" s="182"/>
      <c r="G704" s="182"/>
      <c r="H704" s="182"/>
      <c r="I704" s="183"/>
      <c r="J704" s="183"/>
      <c r="K704" s="183"/>
      <c r="L704" s="182"/>
      <c r="M704" s="182"/>
      <c r="N704" s="182"/>
      <c r="O704" s="183"/>
      <c r="P704" s="183"/>
      <c r="Q704" s="183"/>
      <c r="R704" s="185"/>
      <c r="S704" s="184"/>
      <c r="T704" s="187"/>
      <c r="U704" s="184"/>
      <c r="V704" s="184"/>
      <c r="W704" s="185"/>
      <c r="X704" s="188"/>
      <c r="Y704" s="188"/>
      <c r="Z704" s="188"/>
    </row>
    <row r="705" spans="1:26" ht="14">
      <c r="A705" s="87"/>
      <c r="B705" s="87"/>
      <c r="C705" s="186"/>
      <c r="D705" s="186"/>
      <c r="E705" s="180"/>
      <c r="F705" s="182"/>
      <c r="G705" s="182"/>
      <c r="H705" s="182"/>
      <c r="I705" s="183"/>
      <c r="J705" s="183"/>
      <c r="K705" s="183"/>
      <c r="L705" s="182"/>
      <c r="M705" s="182"/>
      <c r="N705" s="182"/>
      <c r="O705" s="183"/>
      <c r="P705" s="183"/>
      <c r="Q705" s="183"/>
      <c r="R705" s="185"/>
      <c r="S705" s="184"/>
      <c r="T705" s="187"/>
      <c r="U705" s="184"/>
      <c r="V705" s="184"/>
      <c r="W705" s="185"/>
      <c r="X705" s="188"/>
      <c r="Y705" s="188"/>
      <c r="Z705" s="188"/>
    </row>
    <row r="706" spans="1:26" ht="14">
      <c r="A706" s="87"/>
      <c r="B706" s="87"/>
      <c r="C706" s="186"/>
      <c r="D706" s="186"/>
      <c r="E706" s="180"/>
      <c r="F706" s="182"/>
      <c r="G706" s="182"/>
      <c r="H706" s="182"/>
      <c r="I706" s="183"/>
      <c r="J706" s="183"/>
      <c r="K706" s="183"/>
      <c r="L706" s="182"/>
      <c r="M706" s="182"/>
      <c r="N706" s="182"/>
      <c r="O706" s="183"/>
      <c r="P706" s="183"/>
      <c r="Q706" s="183"/>
      <c r="R706" s="185"/>
      <c r="S706" s="184"/>
      <c r="T706" s="187"/>
      <c r="U706" s="184"/>
      <c r="V706" s="184"/>
      <c r="W706" s="185"/>
      <c r="X706" s="188"/>
      <c r="Y706" s="188"/>
      <c r="Z706" s="188"/>
    </row>
    <row r="707" spans="1:26" ht="14">
      <c r="A707" s="87"/>
      <c r="B707" s="87"/>
      <c r="C707" s="186"/>
      <c r="D707" s="186"/>
      <c r="E707" s="180"/>
      <c r="F707" s="182"/>
      <c r="G707" s="182"/>
      <c r="H707" s="182"/>
      <c r="I707" s="183"/>
      <c r="J707" s="183"/>
      <c r="K707" s="183"/>
      <c r="L707" s="182"/>
      <c r="M707" s="182"/>
      <c r="N707" s="182"/>
      <c r="O707" s="183"/>
      <c r="P707" s="183"/>
      <c r="Q707" s="183"/>
      <c r="R707" s="185"/>
      <c r="S707" s="184"/>
      <c r="T707" s="187"/>
      <c r="U707" s="184"/>
      <c r="V707" s="184"/>
      <c r="W707" s="185"/>
      <c r="X707" s="188"/>
      <c r="Y707" s="188"/>
      <c r="Z707" s="188"/>
    </row>
    <row r="708" spans="1:26" ht="14">
      <c r="A708" s="87"/>
      <c r="B708" s="87"/>
      <c r="C708" s="186"/>
      <c r="D708" s="186"/>
      <c r="E708" s="180"/>
      <c r="F708" s="182"/>
      <c r="G708" s="182"/>
      <c r="H708" s="182"/>
      <c r="I708" s="183"/>
      <c r="J708" s="183"/>
      <c r="K708" s="183"/>
      <c r="L708" s="182"/>
      <c r="M708" s="182"/>
      <c r="N708" s="182"/>
      <c r="O708" s="183"/>
      <c r="P708" s="183"/>
      <c r="Q708" s="183"/>
      <c r="R708" s="185"/>
      <c r="S708" s="184"/>
      <c r="T708" s="187"/>
      <c r="U708" s="184"/>
      <c r="V708" s="184"/>
      <c r="W708" s="185"/>
      <c r="X708" s="188"/>
      <c r="Y708" s="188"/>
      <c r="Z708" s="188"/>
    </row>
    <row r="709" spans="1:26" ht="14">
      <c r="A709" s="87"/>
      <c r="B709" s="87"/>
      <c r="C709" s="186"/>
      <c r="D709" s="186"/>
      <c r="E709" s="180"/>
      <c r="F709" s="182"/>
      <c r="G709" s="182"/>
      <c r="H709" s="182"/>
      <c r="I709" s="183"/>
      <c r="J709" s="183"/>
      <c r="K709" s="183"/>
      <c r="L709" s="182"/>
      <c r="M709" s="182"/>
      <c r="N709" s="182"/>
      <c r="O709" s="183"/>
      <c r="P709" s="183"/>
      <c r="Q709" s="183"/>
      <c r="R709" s="185"/>
      <c r="S709" s="184"/>
      <c r="T709" s="187"/>
      <c r="U709" s="184"/>
      <c r="V709" s="184"/>
      <c r="W709" s="185"/>
      <c r="X709" s="188"/>
      <c r="Y709" s="188"/>
      <c r="Z709" s="188"/>
    </row>
    <row r="710" spans="1:26" ht="14">
      <c r="A710" s="87"/>
      <c r="B710" s="87"/>
      <c r="C710" s="186"/>
      <c r="D710" s="186"/>
      <c r="E710" s="180"/>
      <c r="F710" s="182"/>
      <c r="G710" s="182"/>
      <c r="H710" s="182"/>
      <c r="I710" s="183"/>
      <c r="J710" s="183"/>
      <c r="K710" s="183"/>
      <c r="L710" s="182"/>
      <c r="M710" s="182"/>
      <c r="N710" s="182"/>
      <c r="O710" s="183"/>
      <c r="P710" s="183"/>
      <c r="Q710" s="183"/>
      <c r="R710" s="185"/>
      <c r="S710" s="184"/>
      <c r="T710" s="187"/>
      <c r="U710" s="184"/>
      <c r="V710" s="184"/>
      <c r="W710" s="185"/>
      <c r="X710" s="188"/>
      <c r="Y710" s="188"/>
      <c r="Z710" s="188"/>
    </row>
    <row r="711" spans="1:26" ht="14">
      <c r="A711" s="87"/>
      <c r="B711" s="87"/>
      <c r="C711" s="186"/>
      <c r="D711" s="186"/>
      <c r="E711" s="180"/>
      <c r="F711" s="182"/>
      <c r="G711" s="182"/>
      <c r="H711" s="182"/>
      <c r="I711" s="183"/>
      <c r="J711" s="183"/>
      <c r="K711" s="183"/>
      <c r="L711" s="182"/>
      <c r="M711" s="182"/>
      <c r="N711" s="182"/>
      <c r="O711" s="183"/>
      <c r="P711" s="183"/>
      <c r="Q711" s="183"/>
      <c r="R711" s="185"/>
      <c r="S711" s="184"/>
      <c r="T711" s="187"/>
      <c r="U711" s="184"/>
      <c r="V711" s="184"/>
      <c r="W711" s="185"/>
      <c r="X711" s="188"/>
      <c r="Y711" s="188"/>
      <c r="Z711" s="188"/>
    </row>
    <row r="712" spans="1:26" ht="14">
      <c r="A712" s="87"/>
      <c r="B712" s="87"/>
      <c r="C712" s="186"/>
      <c r="D712" s="186"/>
      <c r="E712" s="180"/>
      <c r="F712" s="182"/>
      <c r="G712" s="182"/>
      <c r="H712" s="182"/>
      <c r="I712" s="183"/>
      <c r="J712" s="183"/>
      <c r="K712" s="183"/>
      <c r="L712" s="182"/>
      <c r="M712" s="182"/>
      <c r="N712" s="182"/>
      <c r="O712" s="183"/>
      <c r="P712" s="183"/>
      <c r="Q712" s="183"/>
      <c r="R712" s="185"/>
      <c r="S712" s="184"/>
      <c r="T712" s="187"/>
      <c r="U712" s="184"/>
      <c r="V712" s="184"/>
      <c r="W712" s="185"/>
      <c r="X712" s="188"/>
      <c r="Y712" s="188"/>
      <c r="Z712" s="188"/>
    </row>
    <row r="713" spans="1:26" ht="14">
      <c r="A713" s="87"/>
      <c r="B713" s="87"/>
      <c r="C713" s="186"/>
      <c r="D713" s="186"/>
      <c r="E713" s="180"/>
      <c r="F713" s="182"/>
      <c r="G713" s="182"/>
      <c r="H713" s="182"/>
      <c r="I713" s="183"/>
      <c r="J713" s="183"/>
      <c r="K713" s="183"/>
      <c r="L713" s="182"/>
      <c r="M713" s="182"/>
      <c r="N713" s="182"/>
      <c r="O713" s="183"/>
      <c r="P713" s="183"/>
      <c r="Q713" s="183"/>
      <c r="R713" s="185"/>
      <c r="S713" s="184"/>
      <c r="T713" s="187"/>
      <c r="U713" s="184"/>
      <c r="V713" s="184"/>
      <c r="W713" s="185"/>
      <c r="X713" s="188"/>
      <c r="Y713" s="188"/>
      <c r="Z713" s="188"/>
    </row>
    <row r="714" spans="1:26" ht="14">
      <c r="A714" s="87"/>
      <c r="B714" s="87"/>
      <c r="C714" s="186"/>
      <c r="D714" s="186"/>
      <c r="E714" s="180"/>
      <c r="F714" s="182"/>
      <c r="G714" s="182"/>
      <c r="H714" s="182"/>
      <c r="I714" s="183"/>
      <c r="J714" s="183"/>
      <c r="K714" s="183"/>
      <c r="L714" s="182"/>
      <c r="M714" s="182"/>
      <c r="N714" s="182"/>
      <c r="O714" s="183"/>
      <c r="P714" s="183"/>
      <c r="Q714" s="183"/>
      <c r="R714" s="185"/>
      <c r="S714" s="184"/>
      <c r="T714" s="187"/>
      <c r="U714" s="184"/>
      <c r="V714" s="184"/>
      <c r="W714" s="185"/>
      <c r="X714" s="188"/>
      <c r="Y714" s="188"/>
      <c r="Z714" s="188"/>
    </row>
    <row r="715" spans="1:26" ht="14">
      <c r="A715" s="87"/>
      <c r="B715" s="87"/>
      <c r="C715" s="186"/>
      <c r="D715" s="186"/>
      <c r="E715" s="180"/>
      <c r="F715" s="182"/>
      <c r="G715" s="182"/>
      <c r="H715" s="182"/>
      <c r="I715" s="183"/>
      <c r="J715" s="183"/>
      <c r="K715" s="183"/>
      <c r="L715" s="182"/>
      <c r="M715" s="182"/>
      <c r="N715" s="182"/>
      <c r="O715" s="183"/>
      <c r="P715" s="183"/>
      <c r="Q715" s="183"/>
      <c r="R715" s="185"/>
      <c r="S715" s="184"/>
      <c r="T715" s="187"/>
      <c r="U715" s="184"/>
      <c r="V715" s="184"/>
      <c r="W715" s="185"/>
      <c r="X715" s="188"/>
      <c r="Y715" s="188"/>
      <c r="Z715" s="188"/>
    </row>
    <row r="716" spans="1:26" ht="14">
      <c r="A716" s="87"/>
      <c r="B716" s="87"/>
      <c r="C716" s="186"/>
      <c r="D716" s="186"/>
      <c r="E716" s="180"/>
      <c r="F716" s="182"/>
      <c r="G716" s="182"/>
      <c r="H716" s="182"/>
      <c r="I716" s="183"/>
      <c r="J716" s="183"/>
      <c r="K716" s="183"/>
      <c r="L716" s="182"/>
      <c r="M716" s="182"/>
      <c r="N716" s="182"/>
      <c r="O716" s="183"/>
      <c r="P716" s="183"/>
      <c r="Q716" s="183"/>
      <c r="R716" s="185"/>
      <c r="S716" s="184"/>
      <c r="T716" s="187"/>
      <c r="U716" s="184"/>
      <c r="V716" s="184"/>
      <c r="W716" s="185"/>
      <c r="X716" s="188"/>
      <c r="Y716" s="188"/>
      <c r="Z716" s="188"/>
    </row>
    <row r="717" spans="1:26" ht="14">
      <c r="A717" s="87"/>
      <c r="B717" s="87"/>
      <c r="C717" s="186"/>
      <c r="D717" s="186"/>
      <c r="E717" s="180"/>
      <c r="F717" s="182"/>
      <c r="G717" s="182"/>
      <c r="H717" s="182"/>
      <c r="I717" s="183"/>
      <c r="J717" s="183"/>
      <c r="K717" s="183"/>
      <c r="L717" s="182"/>
      <c r="M717" s="182"/>
      <c r="N717" s="182"/>
      <c r="O717" s="183"/>
      <c r="P717" s="183"/>
      <c r="Q717" s="183"/>
      <c r="R717" s="185"/>
      <c r="S717" s="184"/>
      <c r="T717" s="187"/>
      <c r="U717" s="184"/>
      <c r="V717" s="184"/>
      <c r="W717" s="185"/>
      <c r="X717" s="188"/>
      <c r="Y717" s="188"/>
      <c r="Z717" s="188"/>
    </row>
    <row r="718" spans="1:26" ht="14">
      <c r="A718" s="87"/>
      <c r="B718" s="87"/>
      <c r="C718" s="186"/>
      <c r="D718" s="186"/>
      <c r="E718" s="180"/>
      <c r="F718" s="182"/>
      <c r="G718" s="182"/>
      <c r="H718" s="182"/>
      <c r="I718" s="183"/>
      <c r="J718" s="183"/>
      <c r="K718" s="183"/>
      <c r="L718" s="182"/>
      <c r="M718" s="182"/>
      <c r="N718" s="182"/>
      <c r="O718" s="183"/>
      <c r="P718" s="183"/>
      <c r="Q718" s="183"/>
      <c r="R718" s="185"/>
      <c r="S718" s="184"/>
      <c r="T718" s="187"/>
      <c r="U718" s="184"/>
      <c r="V718" s="184"/>
      <c r="W718" s="185"/>
      <c r="X718" s="188"/>
      <c r="Y718" s="188"/>
      <c r="Z718" s="188"/>
    </row>
    <row r="719" spans="1:26" ht="14">
      <c r="A719" s="87"/>
      <c r="B719" s="87"/>
      <c r="C719" s="186"/>
      <c r="D719" s="186"/>
      <c r="E719" s="180"/>
      <c r="F719" s="182"/>
      <c r="G719" s="182"/>
      <c r="H719" s="182"/>
      <c r="I719" s="183"/>
      <c r="J719" s="183"/>
      <c r="K719" s="183"/>
      <c r="L719" s="182"/>
      <c r="M719" s="182"/>
      <c r="N719" s="182"/>
      <c r="O719" s="183"/>
      <c r="P719" s="183"/>
      <c r="Q719" s="183"/>
      <c r="R719" s="185"/>
      <c r="S719" s="184"/>
      <c r="T719" s="187"/>
      <c r="U719" s="184"/>
      <c r="V719" s="184"/>
      <c r="W719" s="185"/>
      <c r="X719" s="188"/>
      <c r="Y719" s="188"/>
      <c r="Z719" s="188"/>
    </row>
    <row r="720" spans="1:26" ht="14">
      <c r="A720" s="87"/>
      <c r="B720" s="87"/>
      <c r="C720" s="186"/>
      <c r="D720" s="186"/>
      <c r="E720" s="180"/>
      <c r="F720" s="182"/>
      <c r="G720" s="182"/>
      <c r="H720" s="182"/>
      <c r="I720" s="183"/>
      <c r="J720" s="183"/>
      <c r="K720" s="183"/>
      <c r="L720" s="182"/>
      <c r="M720" s="182"/>
      <c r="N720" s="182"/>
      <c r="O720" s="183"/>
      <c r="P720" s="183"/>
      <c r="Q720" s="183"/>
      <c r="R720" s="185"/>
      <c r="S720" s="184"/>
      <c r="T720" s="187"/>
      <c r="U720" s="184"/>
      <c r="V720" s="184"/>
      <c r="W720" s="185"/>
      <c r="X720" s="188"/>
      <c r="Y720" s="188"/>
      <c r="Z720" s="188"/>
    </row>
    <row r="721" spans="1:26" ht="14">
      <c r="A721" s="87"/>
      <c r="B721" s="87"/>
      <c r="C721" s="186"/>
      <c r="D721" s="186"/>
      <c r="E721" s="180"/>
      <c r="F721" s="182"/>
      <c r="G721" s="182"/>
      <c r="H721" s="182"/>
      <c r="I721" s="183"/>
      <c r="J721" s="183"/>
      <c r="K721" s="183"/>
      <c r="L721" s="182"/>
      <c r="M721" s="182"/>
      <c r="N721" s="182"/>
      <c r="O721" s="183"/>
      <c r="P721" s="183"/>
      <c r="Q721" s="183"/>
      <c r="R721" s="185"/>
      <c r="S721" s="184"/>
      <c r="T721" s="187"/>
      <c r="U721" s="184"/>
      <c r="V721" s="184"/>
      <c r="W721" s="185"/>
      <c r="X721" s="188"/>
      <c r="Y721" s="188"/>
      <c r="Z721" s="188"/>
    </row>
    <row r="722" spans="1:26" ht="14">
      <c r="A722" s="87"/>
      <c r="B722" s="87"/>
      <c r="C722" s="186"/>
      <c r="D722" s="186"/>
      <c r="E722" s="180"/>
      <c r="F722" s="182"/>
      <c r="G722" s="182"/>
      <c r="H722" s="182"/>
      <c r="I722" s="183"/>
      <c r="J722" s="183"/>
      <c r="K722" s="183"/>
      <c r="L722" s="182"/>
      <c r="M722" s="182"/>
      <c r="N722" s="182"/>
      <c r="O722" s="183"/>
      <c r="P722" s="183"/>
      <c r="Q722" s="183"/>
      <c r="R722" s="185"/>
      <c r="S722" s="184"/>
      <c r="T722" s="187"/>
      <c r="U722" s="184"/>
      <c r="V722" s="184"/>
      <c r="W722" s="185"/>
      <c r="X722" s="188"/>
      <c r="Y722" s="188"/>
      <c r="Z722" s="188"/>
    </row>
    <row r="723" spans="1:26" ht="14">
      <c r="A723" s="87"/>
      <c r="B723" s="87"/>
      <c r="C723" s="186"/>
      <c r="D723" s="186"/>
      <c r="E723" s="180"/>
      <c r="F723" s="182"/>
      <c r="G723" s="182"/>
      <c r="H723" s="182"/>
      <c r="I723" s="183"/>
      <c r="J723" s="183"/>
      <c r="K723" s="183"/>
      <c r="L723" s="182"/>
      <c r="M723" s="182"/>
      <c r="N723" s="182"/>
      <c r="O723" s="183"/>
      <c r="P723" s="183"/>
      <c r="Q723" s="183"/>
      <c r="R723" s="185"/>
      <c r="S723" s="184"/>
      <c r="T723" s="187"/>
      <c r="U723" s="184"/>
      <c r="V723" s="184"/>
      <c r="W723" s="185"/>
      <c r="X723" s="188"/>
      <c r="Y723" s="188"/>
      <c r="Z723" s="188"/>
    </row>
    <row r="724" spans="1:26" ht="14">
      <c r="A724" s="87"/>
      <c r="B724" s="87"/>
      <c r="C724" s="186"/>
      <c r="D724" s="186"/>
      <c r="E724" s="180"/>
      <c r="F724" s="182"/>
      <c r="G724" s="182"/>
      <c r="H724" s="182"/>
      <c r="I724" s="183"/>
      <c r="J724" s="183"/>
      <c r="K724" s="183"/>
      <c r="L724" s="182"/>
      <c r="M724" s="182"/>
      <c r="N724" s="182"/>
      <c r="O724" s="183"/>
      <c r="P724" s="183"/>
      <c r="Q724" s="183"/>
      <c r="R724" s="185"/>
      <c r="S724" s="184"/>
      <c r="T724" s="187"/>
      <c r="U724" s="184"/>
      <c r="V724" s="184"/>
      <c r="W724" s="185"/>
      <c r="X724" s="188"/>
      <c r="Y724" s="188"/>
      <c r="Z724" s="188"/>
    </row>
    <row r="725" spans="1:26" ht="14">
      <c r="A725" s="87"/>
      <c r="B725" s="87"/>
      <c r="C725" s="186"/>
      <c r="D725" s="186"/>
      <c r="E725" s="180"/>
      <c r="F725" s="182"/>
      <c r="G725" s="182"/>
      <c r="H725" s="182"/>
      <c r="I725" s="183"/>
      <c r="J725" s="183"/>
      <c r="K725" s="183"/>
      <c r="L725" s="182"/>
      <c r="M725" s="182"/>
      <c r="N725" s="182"/>
      <c r="O725" s="183"/>
      <c r="P725" s="183"/>
      <c r="Q725" s="183"/>
      <c r="R725" s="185"/>
      <c r="S725" s="184"/>
      <c r="T725" s="187"/>
      <c r="U725" s="184"/>
      <c r="V725" s="184"/>
      <c r="W725" s="185"/>
      <c r="X725" s="188"/>
      <c r="Y725" s="188"/>
      <c r="Z725" s="188"/>
    </row>
    <row r="726" spans="1:26" ht="14">
      <c r="A726" s="87"/>
      <c r="B726" s="87"/>
      <c r="C726" s="186"/>
      <c r="D726" s="186"/>
      <c r="E726" s="180"/>
      <c r="F726" s="182"/>
      <c r="G726" s="182"/>
      <c r="H726" s="182"/>
      <c r="I726" s="183"/>
      <c r="J726" s="183"/>
      <c r="K726" s="183"/>
      <c r="L726" s="182"/>
      <c r="M726" s="182"/>
      <c r="N726" s="182"/>
      <c r="O726" s="183"/>
      <c r="P726" s="183"/>
      <c r="Q726" s="183"/>
      <c r="R726" s="185"/>
      <c r="S726" s="184"/>
      <c r="T726" s="187"/>
      <c r="U726" s="184"/>
      <c r="V726" s="184"/>
      <c r="W726" s="185"/>
      <c r="X726" s="188"/>
      <c r="Y726" s="188"/>
      <c r="Z726" s="188"/>
    </row>
    <row r="727" spans="1:26" ht="14">
      <c r="A727" s="87"/>
      <c r="B727" s="87"/>
      <c r="C727" s="186"/>
      <c r="D727" s="186"/>
      <c r="E727" s="180"/>
      <c r="F727" s="182"/>
      <c r="G727" s="182"/>
      <c r="H727" s="182"/>
      <c r="I727" s="183"/>
      <c r="J727" s="183"/>
      <c r="K727" s="183"/>
      <c r="L727" s="182"/>
      <c r="M727" s="182"/>
      <c r="N727" s="182"/>
      <c r="O727" s="183"/>
      <c r="P727" s="183"/>
      <c r="Q727" s="183"/>
      <c r="R727" s="185"/>
      <c r="S727" s="184"/>
      <c r="T727" s="187"/>
      <c r="U727" s="184"/>
      <c r="V727" s="184"/>
      <c r="W727" s="185"/>
      <c r="X727" s="188"/>
      <c r="Y727" s="188"/>
      <c r="Z727" s="188"/>
    </row>
    <row r="728" spans="1:26" ht="14">
      <c r="A728" s="87"/>
      <c r="B728" s="87"/>
      <c r="C728" s="186"/>
      <c r="D728" s="186"/>
      <c r="E728" s="180"/>
      <c r="F728" s="182"/>
      <c r="G728" s="182"/>
      <c r="H728" s="182"/>
      <c r="I728" s="183"/>
      <c r="J728" s="183"/>
      <c r="K728" s="183"/>
      <c r="L728" s="182"/>
      <c r="M728" s="182"/>
      <c r="N728" s="182"/>
      <c r="O728" s="183"/>
      <c r="P728" s="183"/>
      <c r="Q728" s="183"/>
      <c r="R728" s="185"/>
      <c r="S728" s="184"/>
      <c r="T728" s="187"/>
      <c r="U728" s="184"/>
      <c r="V728" s="184"/>
      <c r="W728" s="185"/>
      <c r="X728" s="188"/>
      <c r="Y728" s="188"/>
      <c r="Z728" s="188"/>
    </row>
    <row r="729" spans="1:26" ht="14">
      <c r="A729" s="87"/>
      <c r="B729" s="87"/>
      <c r="C729" s="186"/>
      <c r="D729" s="186"/>
      <c r="E729" s="180"/>
      <c r="F729" s="182"/>
      <c r="G729" s="182"/>
      <c r="H729" s="182"/>
      <c r="I729" s="183"/>
      <c r="J729" s="183"/>
      <c r="K729" s="183"/>
      <c r="L729" s="182"/>
      <c r="M729" s="182"/>
      <c r="N729" s="182"/>
      <c r="O729" s="183"/>
      <c r="P729" s="183"/>
      <c r="Q729" s="183"/>
      <c r="R729" s="185"/>
      <c r="S729" s="184"/>
      <c r="T729" s="187"/>
      <c r="U729" s="184"/>
      <c r="V729" s="184"/>
      <c r="W729" s="185"/>
      <c r="X729" s="188"/>
      <c r="Y729" s="188"/>
      <c r="Z729" s="188"/>
    </row>
    <row r="730" spans="1:26" ht="14">
      <c r="A730" s="87"/>
      <c r="B730" s="87"/>
      <c r="C730" s="186"/>
      <c r="D730" s="186"/>
      <c r="E730" s="180"/>
      <c r="F730" s="182"/>
      <c r="G730" s="182"/>
      <c r="H730" s="182"/>
      <c r="I730" s="183"/>
      <c r="J730" s="183"/>
      <c r="K730" s="183"/>
      <c r="L730" s="182"/>
      <c r="M730" s="182"/>
      <c r="N730" s="182"/>
      <c r="O730" s="183"/>
      <c r="P730" s="183"/>
      <c r="Q730" s="183"/>
      <c r="R730" s="185"/>
      <c r="S730" s="184"/>
      <c r="T730" s="187"/>
      <c r="U730" s="184"/>
      <c r="V730" s="184"/>
      <c r="W730" s="185"/>
      <c r="X730" s="188"/>
      <c r="Y730" s="188"/>
      <c r="Z730" s="188"/>
    </row>
    <row r="731" spans="1:26" ht="14">
      <c r="A731" s="87"/>
      <c r="B731" s="87"/>
      <c r="C731" s="186"/>
      <c r="D731" s="186"/>
      <c r="E731" s="180"/>
      <c r="F731" s="182"/>
      <c r="G731" s="182"/>
      <c r="H731" s="182"/>
      <c r="I731" s="183"/>
      <c r="J731" s="183"/>
      <c r="K731" s="183"/>
      <c r="L731" s="182"/>
      <c r="M731" s="182"/>
      <c r="N731" s="182"/>
      <c r="O731" s="183"/>
      <c r="P731" s="183"/>
      <c r="Q731" s="183"/>
      <c r="R731" s="185"/>
      <c r="S731" s="184"/>
      <c r="T731" s="187"/>
      <c r="U731" s="184"/>
      <c r="V731" s="184"/>
      <c r="W731" s="185"/>
      <c r="X731" s="188"/>
      <c r="Y731" s="188"/>
      <c r="Z731" s="188"/>
    </row>
    <row r="732" spans="1:26" ht="14">
      <c r="A732" s="87"/>
      <c r="B732" s="87"/>
      <c r="C732" s="186"/>
      <c r="D732" s="186"/>
      <c r="E732" s="180"/>
      <c r="F732" s="182"/>
      <c r="G732" s="182"/>
      <c r="H732" s="182"/>
      <c r="I732" s="183"/>
      <c r="J732" s="183"/>
      <c r="K732" s="183"/>
      <c r="L732" s="182"/>
      <c r="M732" s="182"/>
      <c r="N732" s="182"/>
      <c r="O732" s="183"/>
      <c r="P732" s="183"/>
      <c r="Q732" s="183"/>
      <c r="R732" s="185"/>
      <c r="S732" s="184"/>
      <c r="T732" s="187"/>
      <c r="U732" s="184"/>
      <c r="V732" s="184"/>
      <c r="W732" s="185"/>
      <c r="X732" s="188"/>
      <c r="Y732" s="188"/>
      <c r="Z732" s="188"/>
    </row>
    <row r="733" spans="1:26" ht="14">
      <c r="A733" s="87"/>
      <c r="B733" s="87"/>
      <c r="C733" s="186"/>
      <c r="D733" s="186"/>
      <c r="E733" s="180"/>
      <c r="F733" s="182"/>
      <c r="G733" s="182"/>
      <c r="H733" s="182"/>
      <c r="I733" s="183"/>
      <c r="J733" s="183"/>
      <c r="K733" s="183"/>
      <c r="L733" s="182"/>
      <c r="M733" s="182"/>
      <c r="N733" s="182"/>
      <c r="O733" s="183"/>
      <c r="P733" s="183"/>
      <c r="Q733" s="183"/>
      <c r="R733" s="185"/>
      <c r="S733" s="184"/>
      <c r="T733" s="187"/>
      <c r="U733" s="184"/>
      <c r="V733" s="184"/>
      <c r="W733" s="185"/>
      <c r="X733" s="188"/>
      <c r="Y733" s="188"/>
      <c r="Z733" s="188"/>
    </row>
    <row r="734" spans="1:26" ht="14">
      <c r="A734" s="87"/>
      <c r="B734" s="87"/>
      <c r="C734" s="186"/>
      <c r="D734" s="186"/>
      <c r="E734" s="180"/>
      <c r="F734" s="182"/>
      <c r="G734" s="182"/>
      <c r="H734" s="182"/>
      <c r="I734" s="183"/>
      <c r="J734" s="183"/>
      <c r="K734" s="183"/>
      <c r="L734" s="182"/>
      <c r="M734" s="182"/>
      <c r="N734" s="182"/>
      <c r="O734" s="183"/>
      <c r="P734" s="183"/>
      <c r="Q734" s="183"/>
      <c r="R734" s="185"/>
      <c r="S734" s="184"/>
      <c r="T734" s="187"/>
      <c r="U734" s="184"/>
      <c r="V734" s="184"/>
      <c r="W734" s="185"/>
      <c r="X734" s="188"/>
      <c r="Y734" s="188"/>
      <c r="Z734" s="188"/>
    </row>
    <row r="735" spans="1:26" ht="14">
      <c r="A735" s="87"/>
      <c r="B735" s="87"/>
      <c r="C735" s="186"/>
      <c r="D735" s="186"/>
      <c r="E735" s="180"/>
      <c r="F735" s="182"/>
      <c r="G735" s="182"/>
      <c r="H735" s="182"/>
      <c r="I735" s="183"/>
      <c r="J735" s="183"/>
      <c r="K735" s="183"/>
      <c r="L735" s="182"/>
      <c r="M735" s="182"/>
      <c r="N735" s="182"/>
      <c r="O735" s="183"/>
      <c r="P735" s="183"/>
      <c r="Q735" s="183"/>
      <c r="R735" s="185"/>
      <c r="S735" s="184"/>
      <c r="T735" s="187"/>
      <c r="U735" s="184"/>
      <c r="V735" s="184"/>
      <c r="W735" s="185"/>
      <c r="X735" s="188"/>
      <c r="Y735" s="188"/>
      <c r="Z735" s="188"/>
    </row>
    <row r="736" spans="1:26" ht="14">
      <c r="A736" s="87"/>
      <c r="B736" s="87"/>
      <c r="C736" s="186"/>
      <c r="D736" s="186"/>
      <c r="E736" s="180"/>
      <c r="F736" s="182"/>
      <c r="G736" s="182"/>
      <c r="H736" s="182"/>
      <c r="I736" s="183"/>
      <c r="J736" s="183"/>
      <c r="K736" s="183"/>
      <c r="L736" s="182"/>
      <c r="M736" s="182"/>
      <c r="N736" s="182"/>
      <c r="O736" s="183"/>
      <c r="P736" s="183"/>
      <c r="Q736" s="183"/>
      <c r="R736" s="185"/>
      <c r="S736" s="184"/>
      <c r="T736" s="187"/>
      <c r="U736" s="184"/>
      <c r="V736" s="184"/>
      <c r="W736" s="185"/>
      <c r="X736" s="188"/>
      <c r="Y736" s="188"/>
      <c r="Z736" s="188"/>
    </row>
    <row r="737" spans="1:26" ht="14">
      <c r="A737" s="87"/>
      <c r="B737" s="87"/>
      <c r="C737" s="186"/>
      <c r="D737" s="186"/>
      <c r="E737" s="180"/>
      <c r="F737" s="182"/>
      <c r="G737" s="182"/>
      <c r="H737" s="182"/>
      <c r="I737" s="183"/>
      <c r="J737" s="183"/>
      <c r="K737" s="183"/>
      <c r="L737" s="182"/>
      <c r="M737" s="182"/>
      <c r="N737" s="182"/>
      <c r="O737" s="183"/>
      <c r="P737" s="183"/>
      <c r="Q737" s="183"/>
      <c r="R737" s="185"/>
      <c r="S737" s="184"/>
      <c r="T737" s="187"/>
      <c r="U737" s="184"/>
      <c r="V737" s="184"/>
      <c r="W737" s="185"/>
      <c r="X737" s="188"/>
      <c r="Y737" s="188"/>
      <c r="Z737" s="188"/>
    </row>
    <row r="738" spans="1:26" ht="14">
      <c r="A738" s="87"/>
      <c r="B738" s="87"/>
      <c r="C738" s="186"/>
      <c r="D738" s="186"/>
      <c r="E738" s="180"/>
      <c r="F738" s="182"/>
      <c r="G738" s="182"/>
      <c r="H738" s="182"/>
      <c r="I738" s="183"/>
      <c r="J738" s="183"/>
      <c r="K738" s="183"/>
      <c r="L738" s="182"/>
      <c r="M738" s="182"/>
      <c r="N738" s="182"/>
      <c r="O738" s="183"/>
      <c r="P738" s="183"/>
      <c r="Q738" s="183"/>
      <c r="R738" s="185"/>
      <c r="S738" s="184"/>
      <c r="T738" s="187"/>
      <c r="U738" s="184"/>
      <c r="V738" s="184"/>
      <c r="W738" s="185"/>
      <c r="X738" s="188"/>
      <c r="Y738" s="188"/>
      <c r="Z738" s="188"/>
    </row>
    <row r="739" spans="1:26" ht="14">
      <c r="A739" s="87"/>
      <c r="B739" s="87"/>
      <c r="C739" s="186"/>
      <c r="D739" s="186"/>
      <c r="E739" s="180"/>
      <c r="F739" s="182"/>
      <c r="G739" s="182"/>
      <c r="H739" s="182"/>
      <c r="I739" s="183"/>
      <c r="J739" s="183"/>
      <c r="K739" s="183"/>
      <c r="L739" s="182"/>
      <c r="M739" s="182"/>
      <c r="N739" s="182"/>
      <c r="O739" s="183"/>
      <c r="P739" s="183"/>
      <c r="Q739" s="183"/>
      <c r="R739" s="185"/>
      <c r="S739" s="184"/>
      <c r="T739" s="187"/>
      <c r="U739" s="184"/>
      <c r="V739" s="184"/>
      <c r="W739" s="185"/>
      <c r="X739" s="188"/>
      <c r="Y739" s="188"/>
      <c r="Z739" s="188"/>
    </row>
    <row r="740" spans="1:26" ht="14">
      <c r="A740" s="87"/>
      <c r="B740" s="87"/>
      <c r="C740" s="186"/>
      <c r="D740" s="186"/>
      <c r="E740" s="180"/>
      <c r="F740" s="182"/>
      <c r="G740" s="182"/>
      <c r="H740" s="182"/>
      <c r="I740" s="183"/>
      <c r="J740" s="183"/>
      <c r="K740" s="183"/>
      <c r="L740" s="182"/>
      <c r="M740" s="182"/>
      <c r="N740" s="182"/>
      <c r="O740" s="183"/>
      <c r="P740" s="183"/>
      <c r="Q740" s="183"/>
      <c r="R740" s="185"/>
      <c r="S740" s="184"/>
      <c r="T740" s="187"/>
      <c r="U740" s="184"/>
      <c r="V740" s="184"/>
      <c r="W740" s="185"/>
      <c r="X740" s="188"/>
      <c r="Y740" s="188"/>
      <c r="Z740" s="188"/>
    </row>
    <row r="741" spans="1:26" ht="14">
      <c r="A741" s="87"/>
      <c r="B741" s="87"/>
      <c r="C741" s="186"/>
      <c r="D741" s="186"/>
      <c r="E741" s="180"/>
      <c r="F741" s="182"/>
      <c r="G741" s="182"/>
      <c r="H741" s="182"/>
      <c r="I741" s="183"/>
      <c r="J741" s="183"/>
      <c r="K741" s="183"/>
      <c r="L741" s="182"/>
      <c r="M741" s="182"/>
      <c r="N741" s="182"/>
      <c r="O741" s="183"/>
      <c r="P741" s="183"/>
      <c r="Q741" s="183"/>
      <c r="R741" s="185"/>
      <c r="S741" s="184"/>
      <c r="T741" s="187"/>
      <c r="U741" s="184"/>
      <c r="V741" s="184"/>
      <c r="W741" s="185"/>
      <c r="X741" s="188"/>
      <c r="Y741" s="188"/>
      <c r="Z741" s="188"/>
    </row>
    <row r="742" spans="1:26" ht="14">
      <c r="A742" s="87"/>
      <c r="B742" s="87"/>
      <c r="C742" s="186"/>
      <c r="D742" s="186"/>
      <c r="E742" s="180"/>
      <c r="F742" s="182"/>
      <c r="G742" s="182"/>
      <c r="H742" s="182"/>
      <c r="I742" s="183"/>
      <c r="J742" s="183"/>
      <c r="K742" s="183"/>
      <c r="L742" s="182"/>
      <c r="M742" s="182"/>
      <c r="N742" s="182"/>
      <c r="O742" s="183"/>
      <c r="P742" s="183"/>
      <c r="Q742" s="183"/>
      <c r="R742" s="185"/>
      <c r="S742" s="184"/>
      <c r="T742" s="187"/>
      <c r="U742" s="184"/>
      <c r="V742" s="184"/>
      <c r="W742" s="185"/>
      <c r="X742" s="188"/>
      <c r="Y742" s="188"/>
      <c r="Z742" s="188"/>
    </row>
    <row r="743" spans="1:26" ht="14">
      <c r="A743" s="87"/>
      <c r="B743" s="87"/>
      <c r="C743" s="186"/>
      <c r="D743" s="186"/>
      <c r="E743" s="180"/>
      <c r="F743" s="182"/>
      <c r="G743" s="182"/>
      <c r="H743" s="182"/>
      <c r="I743" s="183"/>
      <c r="J743" s="183"/>
      <c r="K743" s="183"/>
      <c r="L743" s="182"/>
      <c r="M743" s="182"/>
      <c r="N743" s="182"/>
      <c r="O743" s="183"/>
      <c r="P743" s="183"/>
      <c r="Q743" s="183"/>
      <c r="R743" s="185"/>
      <c r="S743" s="184"/>
      <c r="T743" s="187"/>
      <c r="U743" s="184"/>
      <c r="V743" s="184"/>
      <c r="W743" s="185"/>
      <c r="X743" s="188"/>
      <c r="Y743" s="188"/>
      <c r="Z743" s="188"/>
    </row>
    <row r="744" spans="1:26" ht="14">
      <c r="A744" s="87"/>
      <c r="B744" s="87"/>
      <c r="C744" s="186"/>
      <c r="D744" s="186"/>
      <c r="E744" s="180"/>
      <c r="F744" s="182"/>
      <c r="G744" s="182"/>
      <c r="H744" s="182"/>
      <c r="I744" s="183"/>
      <c r="J744" s="183"/>
      <c r="K744" s="183"/>
      <c r="L744" s="182"/>
      <c r="M744" s="182"/>
      <c r="N744" s="182"/>
      <c r="O744" s="183"/>
      <c r="P744" s="183"/>
      <c r="Q744" s="183"/>
      <c r="R744" s="185"/>
      <c r="S744" s="184"/>
      <c r="T744" s="187"/>
      <c r="U744" s="184"/>
      <c r="V744" s="184"/>
      <c r="W744" s="185"/>
      <c r="X744" s="188"/>
      <c r="Y744" s="188"/>
      <c r="Z744" s="188"/>
    </row>
    <row r="745" spans="1:26" ht="14">
      <c r="A745" s="87"/>
      <c r="B745" s="87"/>
      <c r="C745" s="186"/>
      <c r="D745" s="186"/>
      <c r="E745" s="180"/>
      <c r="F745" s="182"/>
      <c r="G745" s="182"/>
      <c r="H745" s="182"/>
      <c r="I745" s="183"/>
      <c r="J745" s="183"/>
      <c r="K745" s="183"/>
      <c r="L745" s="182"/>
      <c r="M745" s="182"/>
      <c r="N745" s="182"/>
      <c r="O745" s="183"/>
      <c r="P745" s="183"/>
      <c r="Q745" s="183"/>
      <c r="R745" s="185"/>
      <c r="S745" s="184"/>
      <c r="T745" s="187"/>
      <c r="U745" s="184"/>
      <c r="V745" s="184"/>
      <c r="W745" s="185"/>
      <c r="X745" s="188"/>
      <c r="Y745" s="188"/>
      <c r="Z745" s="188"/>
    </row>
    <row r="746" spans="1:26" ht="14">
      <c r="A746" s="87"/>
      <c r="B746" s="87"/>
      <c r="C746" s="186"/>
      <c r="D746" s="186"/>
      <c r="E746" s="180"/>
      <c r="F746" s="182"/>
      <c r="G746" s="182"/>
      <c r="H746" s="182"/>
      <c r="I746" s="183"/>
      <c r="J746" s="183"/>
      <c r="K746" s="183"/>
      <c r="L746" s="182"/>
      <c r="M746" s="182"/>
      <c r="N746" s="182"/>
      <c r="O746" s="183"/>
      <c r="P746" s="183"/>
      <c r="Q746" s="183"/>
      <c r="R746" s="185"/>
      <c r="S746" s="184"/>
      <c r="T746" s="187"/>
      <c r="U746" s="184"/>
      <c r="V746" s="184"/>
      <c r="W746" s="185"/>
      <c r="X746" s="188"/>
      <c r="Y746" s="188"/>
      <c r="Z746" s="188"/>
    </row>
    <row r="747" spans="1:26" ht="14">
      <c r="A747" s="87"/>
      <c r="B747" s="87"/>
      <c r="C747" s="186"/>
      <c r="D747" s="186"/>
      <c r="E747" s="180"/>
      <c r="F747" s="182"/>
      <c r="G747" s="182"/>
      <c r="H747" s="182"/>
      <c r="I747" s="183"/>
      <c r="J747" s="183"/>
      <c r="K747" s="183"/>
      <c r="L747" s="182"/>
      <c r="M747" s="182"/>
      <c r="N747" s="182"/>
      <c r="O747" s="183"/>
      <c r="P747" s="183"/>
      <c r="Q747" s="183"/>
      <c r="R747" s="185"/>
      <c r="S747" s="184"/>
      <c r="T747" s="187"/>
      <c r="U747" s="184"/>
      <c r="V747" s="184"/>
      <c r="W747" s="185"/>
      <c r="X747" s="188"/>
      <c r="Y747" s="188"/>
      <c r="Z747" s="188"/>
    </row>
    <row r="748" spans="1:26" ht="14">
      <c r="A748" s="87"/>
      <c r="B748" s="87"/>
      <c r="C748" s="186"/>
      <c r="D748" s="186"/>
      <c r="E748" s="180"/>
      <c r="F748" s="182"/>
      <c r="G748" s="182"/>
      <c r="H748" s="182"/>
      <c r="I748" s="183"/>
      <c r="J748" s="183"/>
      <c r="K748" s="183"/>
      <c r="L748" s="182"/>
      <c r="M748" s="182"/>
      <c r="N748" s="182"/>
      <c r="O748" s="183"/>
      <c r="P748" s="183"/>
      <c r="Q748" s="183"/>
      <c r="R748" s="185"/>
      <c r="S748" s="184"/>
      <c r="T748" s="187"/>
      <c r="U748" s="184"/>
      <c r="V748" s="184"/>
      <c r="W748" s="185"/>
      <c r="X748" s="188"/>
      <c r="Y748" s="188"/>
      <c r="Z748" s="188"/>
    </row>
    <row r="749" spans="1:26" ht="14">
      <c r="A749" s="87"/>
      <c r="B749" s="87"/>
      <c r="C749" s="186"/>
      <c r="D749" s="186"/>
      <c r="E749" s="180"/>
      <c r="F749" s="182"/>
      <c r="G749" s="182"/>
      <c r="H749" s="182"/>
      <c r="I749" s="183"/>
      <c r="J749" s="183"/>
      <c r="K749" s="183"/>
      <c r="L749" s="182"/>
      <c r="M749" s="182"/>
      <c r="N749" s="182"/>
      <c r="O749" s="183"/>
      <c r="P749" s="183"/>
      <c r="Q749" s="183"/>
      <c r="R749" s="185"/>
      <c r="S749" s="184"/>
      <c r="T749" s="187"/>
      <c r="U749" s="184"/>
      <c r="V749" s="184"/>
      <c r="W749" s="185"/>
      <c r="X749" s="188"/>
      <c r="Y749" s="188"/>
      <c r="Z749" s="188"/>
    </row>
    <row r="750" spans="1:26" ht="14">
      <c r="A750" s="87"/>
      <c r="B750" s="87"/>
      <c r="C750" s="186"/>
      <c r="D750" s="186"/>
      <c r="E750" s="180"/>
      <c r="F750" s="182"/>
      <c r="G750" s="182"/>
      <c r="H750" s="182"/>
      <c r="I750" s="183"/>
      <c r="J750" s="183"/>
      <c r="K750" s="183"/>
      <c r="L750" s="182"/>
      <c r="M750" s="182"/>
      <c r="N750" s="182"/>
      <c r="O750" s="183"/>
      <c r="P750" s="183"/>
      <c r="Q750" s="183"/>
      <c r="R750" s="185"/>
      <c r="S750" s="184"/>
      <c r="T750" s="187"/>
      <c r="U750" s="184"/>
      <c r="V750" s="184"/>
      <c r="W750" s="185"/>
      <c r="X750" s="188"/>
      <c r="Y750" s="188"/>
      <c r="Z750" s="188"/>
    </row>
    <row r="751" spans="1:26" ht="14">
      <c r="A751" s="87"/>
      <c r="B751" s="87"/>
      <c r="C751" s="186"/>
      <c r="D751" s="186"/>
      <c r="E751" s="180"/>
      <c r="F751" s="182"/>
      <c r="G751" s="182"/>
      <c r="H751" s="182"/>
      <c r="I751" s="183"/>
      <c r="J751" s="183"/>
      <c r="K751" s="183"/>
      <c r="L751" s="182"/>
      <c r="M751" s="182"/>
      <c r="N751" s="182"/>
      <c r="O751" s="183"/>
      <c r="P751" s="183"/>
      <c r="Q751" s="183"/>
      <c r="R751" s="185"/>
      <c r="S751" s="184"/>
      <c r="T751" s="187"/>
      <c r="U751" s="184"/>
      <c r="V751" s="184"/>
      <c r="W751" s="185"/>
      <c r="X751" s="188"/>
      <c r="Y751" s="188"/>
      <c r="Z751" s="188"/>
    </row>
    <row r="752" spans="1:26" ht="14">
      <c r="A752" s="87"/>
      <c r="B752" s="87"/>
      <c r="C752" s="186"/>
      <c r="D752" s="186"/>
      <c r="E752" s="180"/>
      <c r="F752" s="182"/>
      <c r="G752" s="182"/>
      <c r="H752" s="182"/>
      <c r="I752" s="183"/>
      <c r="J752" s="183"/>
      <c r="K752" s="183"/>
      <c r="L752" s="182"/>
      <c r="M752" s="182"/>
      <c r="N752" s="182"/>
      <c r="O752" s="183"/>
      <c r="P752" s="183"/>
      <c r="Q752" s="183"/>
      <c r="R752" s="185"/>
      <c r="S752" s="184"/>
      <c r="T752" s="187"/>
      <c r="U752" s="184"/>
      <c r="V752" s="184"/>
      <c r="W752" s="185"/>
      <c r="X752" s="188"/>
      <c r="Y752" s="188"/>
      <c r="Z752" s="188"/>
    </row>
    <row r="753" spans="1:26" ht="14">
      <c r="A753" s="87"/>
      <c r="B753" s="87"/>
      <c r="C753" s="186"/>
      <c r="D753" s="186"/>
      <c r="E753" s="180"/>
      <c r="F753" s="182"/>
      <c r="G753" s="182"/>
      <c r="H753" s="182"/>
      <c r="I753" s="183"/>
      <c r="J753" s="183"/>
      <c r="K753" s="183"/>
      <c r="L753" s="182"/>
      <c r="M753" s="182"/>
      <c r="N753" s="182"/>
      <c r="O753" s="183"/>
      <c r="P753" s="183"/>
      <c r="Q753" s="183"/>
      <c r="R753" s="185"/>
      <c r="S753" s="184"/>
      <c r="T753" s="187"/>
      <c r="U753" s="184"/>
      <c r="V753" s="184"/>
      <c r="W753" s="185"/>
      <c r="X753" s="188"/>
      <c r="Y753" s="188"/>
      <c r="Z753" s="188"/>
    </row>
    <row r="754" spans="1:26" ht="14">
      <c r="A754" s="87"/>
      <c r="B754" s="87"/>
      <c r="C754" s="186"/>
      <c r="D754" s="186"/>
      <c r="E754" s="180"/>
      <c r="F754" s="182"/>
      <c r="G754" s="182"/>
      <c r="H754" s="182"/>
      <c r="I754" s="183"/>
      <c r="J754" s="183"/>
      <c r="K754" s="183"/>
      <c r="L754" s="182"/>
      <c r="M754" s="182"/>
      <c r="N754" s="182"/>
      <c r="O754" s="183"/>
      <c r="P754" s="183"/>
      <c r="Q754" s="183"/>
      <c r="R754" s="185"/>
      <c r="S754" s="184"/>
      <c r="T754" s="187"/>
      <c r="U754" s="184"/>
      <c r="V754" s="184"/>
      <c r="W754" s="185"/>
      <c r="X754" s="188"/>
      <c r="Y754" s="188"/>
      <c r="Z754" s="188"/>
    </row>
    <row r="755" spans="1:26" ht="14">
      <c r="A755" s="87"/>
      <c r="B755" s="87"/>
      <c r="C755" s="186"/>
      <c r="D755" s="186"/>
      <c r="E755" s="180"/>
      <c r="F755" s="182"/>
      <c r="G755" s="182"/>
      <c r="H755" s="182"/>
      <c r="I755" s="183"/>
      <c r="J755" s="183"/>
      <c r="K755" s="183"/>
      <c r="L755" s="182"/>
      <c r="M755" s="182"/>
      <c r="N755" s="182"/>
      <c r="O755" s="183"/>
      <c r="P755" s="183"/>
      <c r="Q755" s="183"/>
      <c r="R755" s="185"/>
      <c r="S755" s="184"/>
      <c r="T755" s="187"/>
      <c r="U755" s="184"/>
      <c r="V755" s="184"/>
      <c r="W755" s="185"/>
      <c r="X755" s="188"/>
      <c r="Y755" s="188"/>
      <c r="Z755" s="188"/>
    </row>
    <row r="756" spans="1:26" ht="14">
      <c r="A756" s="87"/>
      <c r="B756" s="87"/>
      <c r="C756" s="186"/>
      <c r="D756" s="186"/>
      <c r="E756" s="180"/>
      <c r="F756" s="182"/>
      <c r="G756" s="182"/>
      <c r="H756" s="182"/>
      <c r="I756" s="183"/>
      <c r="J756" s="183"/>
      <c r="K756" s="183"/>
      <c r="L756" s="182"/>
      <c r="M756" s="182"/>
      <c r="N756" s="182"/>
      <c r="O756" s="183"/>
      <c r="P756" s="183"/>
      <c r="Q756" s="183"/>
      <c r="R756" s="185"/>
      <c r="S756" s="184"/>
      <c r="T756" s="187"/>
      <c r="U756" s="184"/>
      <c r="V756" s="184"/>
      <c r="W756" s="185"/>
      <c r="X756" s="188"/>
      <c r="Y756" s="188"/>
      <c r="Z756" s="188"/>
    </row>
    <row r="757" spans="1:26" ht="14">
      <c r="A757" s="87"/>
      <c r="B757" s="87"/>
      <c r="C757" s="186"/>
      <c r="D757" s="186"/>
      <c r="E757" s="180"/>
      <c r="F757" s="182"/>
      <c r="G757" s="182"/>
      <c r="H757" s="182"/>
      <c r="I757" s="183"/>
      <c r="J757" s="183"/>
      <c r="K757" s="183"/>
      <c r="L757" s="182"/>
      <c r="M757" s="182"/>
      <c r="N757" s="182"/>
      <c r="O757" s="183"/>
      <c r="P757" s="183"/>
      <c r="Q757" s="183"/>
      <c r="R757" s="185"/>
      <c r="S757" s="184"/>
      <c r="T757" s="187"/>
      <c r="U757" s="184"/>
      <c r="V757" s="184"/>
      <c r="W757" s="185"/>
      <c r="X757" s="188"/>
      <c r="Y757" s="188"/>
      <c r="Z757" s="188"/>
    </row>
    <row r="758" spans="1:26" ht="14">
      <c r="A758" s="87"/>
      <c r="B758" s="87"/>
      <c r="C758" s="186"/>
      <c r="D758" s="186"/>
      <c r="E758" s="180"/>
      <c r="F758" s="182"/>
      <c r="G758" s="182"/>
      <c r="H758" s="182"/>
      <c r="I758" s="183"/>
      <c r="J758" s="183"/>
      <c r="K758" s="183"/>
      <c r="L758" s="182"/>
      <c r="M758" s="182"/>
      <c r="N758" s="182"/>
      <c r="O758" s="183"/>
      <c r="P758" s="183"/>
      <c r="Q758" s="183"/>
      <c r="R758" s="185"/>
      <c r="S758" s="184"/>
      <c r="T758" s="187"/>
      <c r="U758" s="184"/>
      <c r="V758" s="184"/>
      <c r="W758" s="185"/>
      <c r="X758" s="188"/>
      <c r="Y758" s="188"/>
      <c r="Z758" s="188"/>
    </row>
    <row r="759" spans="1:26" ht="14">
      <c r="A759" s="87"/>
      <c r="B759" s="87"/>
      <c r="C759" s="186"/>
      <c r="D759" s="186"/>
      <c r="E759" s="180"/>
      <c r="F759" s="182"/>
      <c r="G759" s="182"/>
      <c r="H759" s="182"/>
      <c r="I759" s="183"/>
      <c r="J759" s="183"/>
      <c r="K759" s="183"/>
      <c r="L759" s="182"/>
      <c r="M759" s="182"/>
      <c r="N759" s="182"/>
      <c r="O759" s="183"/>
      <c r="P759" s="183"/>
      <c r="Q759" s="183"/>
      <c r="R759" s="185"/>
      <c r="S759" s="184"/>
      <c r="T759" s="187"/>
      <c r="U759" s="184"/>
      <c r="V759" s="184"/>
      <c r="W759" s="185"/>
      <c r="X759" s="188"/>
      <c r="Y759" s="188"/>
      <c r="Z759" s="188"/>
    </row>
    <row r="760" spans="1:26" ht="14">
      <c r="A760" s="87"/>
      <c r="B760" s="87"/>
      <c r="C760" s="186"/>
      <c r="D760" s="186"/>
      <c r="E760" s="180"/>
      <c r="F760" s="182"/>
      <c r="G760" s="182"/>
      <c r="H760" s="182"/>
      <c r="I760" s="183"/>
      <c r="J760" s="183"/>
      <c r="K760" s="183"/>
      <c r="L760" s="182"/>
      <c r="M760" s="182"/>
      <c r="N760" s="182"/>
      <c r="O760" s="183"/>
      <c r="P760" s="183"/>
      <c r="Q760" s="183"/>
      <c r="R760" s="185"/>
      <c r="S760" s="184"/>
      <c r="T760" s="187"/>
      <c r="U760" s="184"/>
      <c r="V760" s="184"/>
      <c r="W760" s="185"/>
      <c r="X760" s="188"/>
      <c r="Y760" s="188"/>
      <c r="Z760" s="188"/>
    </row>
    <row r="761" spans="1:26" ht="14">
      <c r="A761" s="87"/>
      <c r="B761" s="87"/>
      <c r="C761" s="186"/>
      <c r="D761" s="186"/>
      <c r="E761" s="180"/>
      <c r="F761" s="182"/>
      <c r="G761" s="182"/>
      <c r="H761" s="182"/>
      <c r="I761" s="183"/>
      <c r="J761" s="183"/>
      <c r="K761" s="183"/>
      <c r="L761" s="182"/>
      <c r="M761" s="182"/>
      <c r="N761" s="182"/>
      <c r="O761" s="183"/>
      <c r="P761" s="183"/>
      <c r="Q761" s="183"/>
      <c r="R761" s="185"/>
      <c r="S761" s="184"/>
      <c r="T761" s="187"/>
      <c r="U761" s="184"/>
      <c r="V761" s="184"/>
      <c r="W761" s="185"/>
      <c r="X761" s="188"/>
      <c r="Y761" s="188"/>
      <c r="Z761" s="188"/>
    </row>
    <row r="762" spans="1:26" ht="14">
      <c r="A762" s="87"/>
      <c r="B762" s="87"/>
      <c r="C762" s="186"/>
      <c r="D762" s="186"/>
      <c r="E762" s="180"/>
      <c r="F762" s="182"/>
      <c r="G762" s="182"/>
      <c r="H762" s="182"/>
      <c r="I762" s="183"/>
      <c r="J762" s="183"/>
      <c r="K762" s="183"/>
      <c r="L762" s="182"/>
      <c r="M762" s="182"/>
      <c r="N762" s="182"/>
      <c r="O762" s="183"/>
      <c r="P762" s="183"/>
      <c r="Q762" s="183"/>
      <c r="R762" s="185"/>
      <c r="S762" s="184"/>
      <c r="T762" s="187"/>
      <c r="U762" s="184"/>
      <c r="V762" s="184"/>
      <c r="W762" s="185"/>
      <c r="X762" s="188"/>
      <c r="Y762" s="188"/>
      <c r="Z762" s="188"/>
    </row>
    <row r="763" spans="1:26" ht="14">
      <c r="A763" s="87"/>
      <c r="B763" s="87"/>
      <c r="C763" s="186"/>
      <c r="D763" s="186"/>
      <c r="E763" s="180"/>
      <c r="F763" s="182"/>
      <c r="G763" s="182"/>
      <c r="H763" s="182"/>
      <c r="I763" s="183"/>
      <c r="J763" s="183"/>
      <c r="K763" s="183"/>
      <c r="L763" s="182"/>
      <c r="M763" s="182"/>
      <c r="N763" s="182"/>
      <c r="O763" s="183"/>
      <c r="P763" s="183"/>
      <c r="Q763" s="183"/>
      <c r="R763" s="185"/>
      <c r="S763" s="184"/>
      <c r="T763" s="187"/>
      <c r="U763" s="184"/>
      <c r="V763" s="184"/>
      <c r="W763" s="185"/>
      <c r="X763" s="188"/>
      <c r="Y763" s="188"/>
      <c r="Z763" s="188"/>
    </row>
    <row r="764" spans="1:26" ht="14">
      <c r="A764" s="87"/>
      <c r="B764" s="87"/>
      <c r="C764" s="186"/>
      <c r="D764" s="186"/>
      <c r="E764" s="180"/>
      <c r="F764" s="182"/>
      <c r="G764" s="182"/>
      <c r="H764" s="182"/>
      <c r="I764" s="183"/>
      <c r="J764" s="183"/>
      <c r="K764" s="183"/>
      <c r="L764" s="182"/>
      <c r="M764" s="182"/>
      <c r="N764" s="182"/>
      <c r="O764" s="183"/>
      <c r="P764" s="183"/>
      <c r="Q764" s="183"/>
      <c r="R764" s="185"/>
      <c r="S764" s="184"/>
      <c r="T764" s="187"/>
      <c r="U764" s="184"/>
      <c r="V764" s="184"/>
      <c r="W764" s="185"/>
      <c r="X764" s="188"/>
      <c r="Y764" s="188"/>
      <c r="Z764" s="188"/>
    </row>
    <row r="765" spans="1:26" ht="14">
      <c r="A765" s="87"/>
      <c r="B765" s="87"/>
      <c r="C765" s="186"/>
      <c r="D765" s="186"/>
      <c r="E765" s="180"/>
      <c r="F765" s="182"/>
      <c r="G765" s="182"/>
      <c r="H765" s="182"/>
      <c r="I765" s="183"/>
      <c r="J765" s="183"/>
      <c r="K765" s="183"/>
      <c r="L765" s="182"/>
      <c r="M765" s="182"/>
      <c r="N765" s="182"/>
      <c r="O765" s="183"/>
      <c r="P765" s="183"/>
      <c r="Q765" s="183"/>
      <c r="R765" s="185"/>
      <c r="S765" s="184"/>
      <c r="T765" s="187"/>
      <c r="U765" s="184"/>
      <c r="V765" s="184"/>
      <c r="W765" s="185"/>
      <c r="X765" s="188"/>
      <c r="Y765" s="188"/>
      <c r="Z765" s="188"/>
    </row>
    <row r="766" spans="1:26" ht="14">
      <c r="A766" s="87"/>
      <c r="B766" s="87"/>
      <c r="C766" s="186"/>
      <c r="D766" s="186"/>
      <c r="E766" s="180"/>
      <c r="F766" s="182"/>
      <c r="G766" s="182"/>
      <c r="H766" s="182"/>
      <c r="I766" s="183"/>
      <c r="J766" s="183"/>
      <c r="K766" s="183"/>
      <c r="L766" s="182"/>
      <c r="M766" s="182"/>
      <c r="N766" s="182"/>
      <c r="O766" s="183"/>
      <c r="P766" s="183"/>
      <c r="Q766" s="183"/>
      <c r="R766" s="185"/>
      <c r="S766" s="184"/>
      <c r="T766" s="187"/>
      <c r="U766" s="184"/>
      <c r="V766" s="184"/>
      <c r="W766" s="185"/>
      <c r="X766" s="188"/>
      <c r="Y766" s="188"/>
      <c r="Z766" s="188"/>
    </row>
    <row r="767" spans="1:26" ht="14">
      <c r="A767" s="87"/>
      <c r="B767" s="87"/>
      <c r="C767" s="186"/>
      <c r="D767" s="186"/>
      <c r="E767" s="180"/>
      <c r="F767" s="182"/>
      <c r="G767" s="182"/>
      <c r="H767" s="182"/>
      <c r="I767" s="183"/>
      <c r="J767" s="183"/>
      <c r="K767" s="183"/>
      <c r="L767" s="182"/>
      <c r="M767" s="182"/>
      <c r="N767" s="182"/>
      <c r="O767" s="183"/>
      <c r="P767" s="183"/>
      <c r="Q767" s="183"/>
      <c r="R767" s="185"/>
      <c r="S767" s="184"/>
      <c r="T767" s="187"/>
      <c r="U767" s="184"/>
      <c r="V767" s="184"/>
      <c r="W767" s="185"/>
      <c r="X767" s="188"/>
      <c r="Y767" s="188"/>
      <c r="Z767" s="188"/>
    </row>
    <row r="768" spans="1:26" ht="14">
      <c r="A768" s="87"/>
      <c r="B768" s="87"/>
      <c r="C768" s="186"/>
      <c r="D768" s="186"/>
      <c r="E768" s="180"/>
      <c r="F768" s="182"/>
      <c r="G768" s="182"/>
      <c r="H768" s="182"/>
      <c r="I768" s="183"/>
      <c r="J768" s="183"/>
      <c r="K768" s="183"/>
      <c r="L768" s="182"/>
      <c r="M768" s="182"/>
      <c r="N768" s="182"/>
      <c r="O768" s="183"/>
      <c r="P768" s="183"/>
      <c r="Q768" s="183"/>
      <c r="R768" s="185"/>
      <c r="S768" s="184"/>
      <c r="T768" s="187"/>
      <c r="U768" s="184"/>
      <c r="V768" s="184"/>
      <c r="W768" s="185"/>
      <c r="X768" s="188"/>
      <c r="Y768" s="188"/>
      <c r="Z768" s="188"/>
    </row>
    <row r="769" spans="1:26" ht="14">
      <c r="A769" s="87"/>
      <c r="B769" s="87"/>
      <c r="C769" s="186"/>
      <c r="D769" s="186"/>
      <c r="E769" s="180"/>
      <c r="F769" s="182"/>
      <c r="G769" s="182"/>
      <c r="H769" s="182"/>
      <c r="I769" s="183"/>
      <c r="J769" s="183"/>
      <c r="K769" s="183"/>
      <c r="L769" s="182"/>
      <c r="M769" s="182"/>
      <c r="N769" s="182"/>
      <c r="O769" s="183"/>
      <c r="P769" s="183"/>
      <c r="Q769" s="183"/>
      <c r="R769" s="185"/>
      <c r="S769" s="184"/>
      <c r="T769" s="187"/>
      <c r="U769" s="184"/>
      <c r="V769" s="184"/>
      <c r="W769" s="185"/>
      <c r="X769" s="188"/>
      <c r="Y769" s="188"/>
      <c r="Z769" s="188"/>
    </row>
    <row r="770" spans="1:26" ht="14">
      <c r="A770" s="87"/>
      <c r="B770" s="87"/>
      <c r="C770" s="186"/>
      <c r="D770" s="186"/>
      <c r="E770" s="180"/>
      <c r="F770" s="182"/>
      <c r="G770" s="182"/>
      <c r="H770" s="182"/>
      <c r="I770" s="183"/>
      <c r="J770" s="183"/>
      <c r="K770" s="183"/>
      <c r="L770" s="182"/>
      <c r="M770" s="182"/>
      <c r="N770" s="182"/>
      <c r="O770" s="183"/>
      <c r="P770" s="183"/>
      <c r="Q770" s="183"/>
      <c r="R770" s="185"/>
      <c r="S770" s="184"/>
      <c r="T770" s="187"/>
      <c r="U770" s="184"/>
      <c r="V770" s="184"/>
      <c r="W770" s="185"/>
      <c r="X770" s="188"/>
      <c r="Y770" s="188"/>
      <c r="Z770" s="188"/>
    </row>
    <row r="771" spans="1:26" ht="14">
      <c r="A771" s="87"/>
      <c r="B771" s="87"/>
      <c r="C771" s="186"/>
      <c r="D771" s="186"/>
      <c r="E771" s="180"/>
      <c r="F771" s="182"/>
      <c r="G771" s="182"/>
      <c r="H771" s="182"/>
      <c r="I771" s="183"/>
      <c r="J771" s="183"/>
      <c r="K771" s="183"/>
      <c r="L771" s="182"/>
      <c r="M771" s="182"/>
      <c r="N771" s="182"/>
      <c r="O771" s="183"/>
      <c r="P771" s="183"/>
      <c r="Q771" s="183"/>
      <c r="R771" s="185"/>
      <c r="S771" s="184"/>
      <c r="T771" s="187"/>
      <c r="U771" s="184"/>
      <c r="V771" s="184"/>
      <c r="W771" s="185"/>
      <c r="X771" s="188"/>
      <c r="Y771" s="188"/>
      <c r="Z771" s="188"/>
    </row>
    <row r="772" spans="1:26" ht="14">
      <c r="A772" s="87"/>
      <c r="B772" s="87"/>
      <c r="C772" s="186"/>
      <c r="D772" s="186"/>
      <c r="E772" s="180"/>
      <c r="F772" s="182"/>
      <c r="G772" s="182"/>
      <c r="H772" s="182"/>
      <c r="I772" s="183"/>
      <c r="J772" s="183"/>
      <c r="K772" s="183"/>
      <c r="L772" s="182"/>
      <c r="M772" s="182"/>
      <c r="N772" s="182"/>
      <c r="O772" s="183"/>
      <c r="P772" s="183"/>
      <c r="Q772" s="183"/>
      <c r="R772" s="185"/>
      <c r="S772" s="184"/>
      <c r="T772" s="187"/>
      <c r="U772" s="184"/>
      <c r="V772" s="184"/>
      <c r="W772" s="185"/>
      <c r="X772" s="188"/>
      <c r="Y772" s="188"/>
      <c r="Z772" s="188"/>
    </row>
    <row r="773" spans="1:26" ht="14">
      <c r="A773" s="87"/>
      <c r="B773" s="87"/>
      <c r="C773" s="186"/>
      <c r="D773" s="186"/>
      <c r="E773" s="180"/>
      <c r="F773" s="182"/>
      <c r="G773" s="182"/>
      <c r="H773" s="182"/>
      <c r="I773" s="183"/>
      <c r="J773" s="183"/>
      <c r="K773" s="183"/>
      <c r="L773" s="182"/>
      <c r="M773" s="182"/>
      <c r="N773" s="182"/>
      <c r="O773" s="183"/>
      <c r="P773" s="183"/>
      <c r="Q773" s="183"/>
      <c r="R773" s="185"/>
      <c r="S773" s="184"/>
      <c r="T773" s="187"/>
      <c r="U773" s="184"/>
      <c r="V773" s="184"/>
      <c r="W773" s="185"/>
      <c r="X773" s="188"/>
      <c r="Y773" s="188"/>
      <c r="Z773" s="188"/>
    </row>
    <row r="774" spans="1:26" ht="14">
      <c r="A774" s="87"/>
      <c r="B774" s="87"/>
      <c r="C774" s="186"/>
      <c r="D774" s="186"/>
      <c r="E774" s="180"/>
      <c r="F774" s="182"/>
      <c r="G774" s="182"/>
      <c r="H774" s="182"/>
      <c r="I774" s="183"/>
      <c r="J774" s="183"/>
      <c r="K774" s="183"/>
      <c r="L774" s="182"/>
      <c r="M774" s="182"/>
      <c r="N774" s="182"/>
      <c r="O774" s="183"/>
      <c r="P774" s="183"/>
      <c r="Q774" s="183"/>
      <c r="R774" s="185"/>
      <c r="S774" s="184"/>
      <c r="T774" s="187"/>
      <c r="U774" s="184"/>
      <c r="V774" s="184"/>
      <c r="W774" s="185"/>
      <c r="X774" s="188"/>
      <c r="Y774" s="188"/>
      <c r="Z774" s="188"/>
    </row>
    <row r="775" spans="1:26" ht="14">
      <c r="A775" s="87"/>
      <c r="B775" s="87"/>
      <c r="C775" s="186"/>
      <c r="D775" s="186"/>
      <c r="E775" s="180"/>
      <c r="F775" s="182"/>
      <c r="G775" s="182"/>
      <c r="H775" s="182"/>
      <c r="I775" s="183"/>
      <c r="J775" s="183"/>
      <c r="K775" s="183"/>
      <c r="L775" s="182"/>
      <c r="M775" s="182"/>
      <c r="N775" s="182"/>
      <c r="O775" s="183"/>
      <c r="P775" s="183"/>
      <c r="Q775" s="183"/>
      <c r="R775" s="185"/>
      <c r="S775" s="184"/>
      <c r="T775" s="187"/>
      <c r="U775" s="184"/>
      <c r="V775" s="184"/>
      <c r="W775" s="185"/>
      <c r="X775" s="188"/>
      <c r="Y775" s="188"/>
      <c r="Z775" s="188"/>
    </row>
    <row r="776" spans="1:26" ht="14">
      <c r="A776" s="87"/>
      <c r="B776" s="87"/>
      <c r="C776" s="186"/>
      <c r="D776" s="186"/>
      <c r="E776" s="180"/>
      <c r="F776" s="182"/>
      <c r="G776" s="182"/>
      <c r="H776" s="182"/>
      <c r="I776" s="183"/>
      <c r="J776" s="183"/>
      <c r="K776" s="183"/>
      <c r="L776" s="182"/>
      <c r="M776" s="182"/>
      <c r="N776" s="182"/>
      <c r="O776" s="183"/>
      <c r="P776" s="183"/>
      <c r="Q776" s="183"/>
      <c r="R776" s="185"/>
      <c r="S776" s="184"/>
      <c r="T776" s="187"/>
      <c r="U776" s="184"/>
      <c r="V776" s="184"/>
      <c r="W776" s="185"/>
      <c r="X776" s="188"/>
      <c r="Y776" s="188"/>
      <c r="Z776" s="188"/>
    </row>
    <row r="777" spans="1:26" ht="14">
      <c r="A777" s="87"/>
      <c r="B777" s="87"/>
      <c r="C777" s="186"/>
      <c r="D777" s="186"/>
      <c r="E777" s="180"/>
      <c r="F777" s="182"/>
      <c r="G777" s="182"/>
      <c r="H777" s="182"/>
      <c r="I777" s="183"/>
      <c r="J777" s="183"/>
      <c r="K777" s="183"/>
      <c r="L777" s="182"/>
      <c r="M777" s="182"/>
      <c r="N777" s="182"/>
      <c r="O777" s="183"/>
      <c r="P777" s="183"/>
      <c r="Q777" s="183"/>
      <c r="R777" s="185"/>
      <c r="S777" s="184"/>
      <c r="T777" s="187"/>
      <c r="U777" s="184"/>
      <c r="V777" s="184"/>
      <c r="W777" s="185"/>
      <c r="X777" s="188"/>
      <c r="Y777" s="188"/>
      <c r="Z777" s="188"/>
    </row>
    <row r="778" spans="1:26" ht="14">
      <c r="A778" s="87"/>
      <c r="B778" s="87"/>
      <c r="C778" s="186"/>
      <c r="D778" s="186"/>
      <c r="E778" s="180"/>
      <c r="F778" s="182"/>
      <c r="G778" s="182"/>
      <c r="H778" s="182"/>
      <c r="I778" s="183"/>
      <c r="J778" s="183"/>
      <c r="K778" s="183"/>
      <c r="L778" s="182"/>
      <c r="M778" s="182"/>
      <c r="N778" s="182"/>
      <c r="O778" s="183"/>
      <c r="P778" s="183"/>
      <c r="Q778" s="183"/>
      <c r="R778" s="185"/>
      <c r="S778" s="184"/>
      <c r="T778" s="187"/>
      <c r="U778" s="184"/>
      <c r="V778" s="184"/>
      <c r="W778" s="185"/>
      <c r="X778" s="188"/>
      <c r="Y778" s="188"/>
      <c r="Z778" s="188"/>
    </row>
    <row r="779" spans="1:26" ht="14">
      <c r="A779" s="87"/>
      <c r="B779" s="87"/>
      <c r="C779" s="186"/>
      <c r="D779" s="186"/>
      <c r="E779" s="180"/>
      <c r="F779" s="182"/>
      <c r="G779" s="182"/>
      <c r="H779" s="182"/>
      <c r="I779" s="183"/>
      <c r="J779" s="183"/>
      <c r="K779" s="183"/>
      <c r="L779" s="182"/>
      <c r="M779" s="182"/>
      <c r="N779" s="182"/>
      <c r="O779" s="183"/>
      <c r="P779" s="183"/>
      <c r="Q779" s="183"/>
      <c r="R779" s="185"/>
      <c r="S779" s="184"/>
      <c r="T779" s="187"/>
      <c r="U779" s="184"/>
      <c r="V779" s="184"/>
      <c r="W779" s="185"/>
      <c r="X779" s="188"/>
      <c r="Y779" s="188"/>
      <c r="Z779" s="188"/>
    </row>
    <row r="780" spans="1:26" ht="14">
      <c r="A780" s="87"/>
      <c r="B780" s="87"/>
      <c r="C780" s="186"/>
      <c r="D780" s="186"/>
      <c r="E780" s="180"/>
      <c r="F780" s="182"/>
      <c r="G780" s="182"/>
      <c r="H780" s="182"/>
      <c r="I780" s="183"/>
      <c r="J780" s="183"/>
      <c r="K780" s="183"/>
      <c r="L780" s="182"/>
      <c r="M780" s="182"/>
      <c r="N780" s="182"/>
      <c r="O780" s="183"/>
      <c r="P780" s="183"/>
      <c r="Q780" s="183"/>
      <c r="R780" s="185"/>
      <c r="S780" s="184"/>
      <c r="T780" s="187"/>
      <c r="U780" s="184"/>
      <c r="V780" s="184"/>
      <c r="W780" s="185"/>
      <c r="X780" s="188"/>
      <c r="Y780" s="188"/>
      <c r="Z780" s="188"/>
    </row>
    <row r="781" spans="1:26" ht="14">
      <c r="A781" s="87"/>
      <c r="B781" s="87"/>
      <c r="C781" s="186"/>
      <c r="D781" s="186"/>
      <c r="E781" s="180"/>
      <c r="F781" s="182"/>
      <c r="G781" s="182"/>
      <c r="H781" s="182"/>
      <c r="I781" s="183"/>
      <c r="J781" s="183"/>
      <c r="K781" s="183"/>
      <c r="L781" s="182"/>
      <c r="M781" s="182"/>
      <c r="N781" s="182"/>
      <c r="O781" s="183"/>
      <c r="P781" s="183"/>
      <c r="Q781" s="183"/>
      <c r="R781" s="185"/>
      <c r="S781" s="184"/>
      <c r="T781" s="187"/>
      <c r="U781" s="184"/>
      <c r="V781" s="184"/>
      <c r="W781" s="185"/>
      <c r="X781" s="188"/>
      <c r="Y781" s="188"/>
      <c r="Z781" s="188"/>
    </row>
    <row r="782" spans="1:26" ht="14">
      <c r="A782" s="87"/>
      <c r="B782" s="87"/>
      <c r="C782" s="186"/>
      <c r="D782" s="186"/>
      <c r="E782" s="180"/>
      <c r="F782" s="182"/>
      <c r="G782" s="182"/>
      <c r="H782" s="182"/>
      <c r="I782" s="183"/>
      <c r="J782" s="183"/>
      <c r="K782" s="183"/>
      <c r="L782" s="182"/>
      <c r="M782" s="182"/>
      <c r="N782" s="182"/>
      <c r="O782" s="183"/>
      <c r="P782" s="183"/>
      <c r="Q782" s="183"/>
      <c r="R782" s="185"/>
      <c r="S782" s="184"/>
      <c r="T782" s="187"/>
      <c r="U782" s="184"/>
      <c r="V782" s="184"/>
      <c r="W782" s="185"/>
      <c r="X782" s="188"/>
      <c r="Y782" s="188"/>
      <c r="Z782" s="188"/>
    </row>
    <row r="783" spans="1:26" ht="14">
      <c r="A783" s="87"/>
      <c r="B783" s="87"/>
      <c r="C783" s="186"/>
      <c r="D783" s="186"/>
      <c r="E783" s="180"/>
      <c r="F783" s="182"/>
      <c r="G783" s="182"/>
      <c r="H783" s="182"/>
      <c r="I783" s="183"/>
      <c r="J783" s="183"/>
      <c r="K783" s="183"/>
      <c r="L783" s="182"/>
      <c r="M783" s="182"/>
      <c r="N783" s="182"/>
      <c r="O783" s="183"/>
      <c r="P783" s="183"/>
      <c r="Q783" s="183"/>
      <c r="R783" s="185"/>
      <c r="S783" s="184"/>
      <c r="T783" s="187"/>
      <c r="U783" s="184"/>
      <c r="V783" s="184"/>
      <c r="W783" s="185"/>
      <c r="X783" s="188"/>
      <c r="Y783" s="188"/>
      <c r="Z783" s="188"/>
    </row>
    <row r="784" spans="1:26" ht="14">
      <c r="A784" s="87"/>
      <c r="B784" s="87"/>
      <c r="C784" s="186"/>
      <c r="D784" s="186"/>
      <c r="E784" s="180"/>
      <c r="F784" s="182"/>
      <c r="G784" s="182"/>
      <c r="H784" s="182"/>
      <c r="I784" s="183"/>
      <c r="J784" s="183"/>
      <c r="K784" s="183"/>
      <c r="L784" s="182"/>
      <c r="M784" s="182"/>
      <c r="N784" s="182"/>
      <c r="O784" s="183"/>
      <c r="P784" s="183"/>
      <c r="Q784" s="183"/>
      <c r="R784" s="185"/>
      <c r="S784" s="184"/>
      <c r="T784" s="187"/>
      <c r="U784" s="184"/>
      <c r="V784" s="184"/>
      <c r="W784" s="185"/>
      <c r="X784" s="188"/>
      <c r="Y784" s="188"/>
      <c r="Z784" s="188"/>
    </row>
    <row r="785" spans="1:26" ht="14">
      <c r="A785" s="87"/>
      <c r="B785" s="87"/>
      <c r="C785" s="186"/>
      <c r="D785" s="186"/>
      <c r="E785" s="180"/>
      <c r="F785" s="182"/>
      <c r="G785" s="182"/>
      <c r="H785" s="182"/>
      <c r="I785" s="183"/>
      <c r="J785" s="183"/>
      <c r="K785" s="183"/>
      <c r="L785" s="182"/>
      <c r="M785" s="182"/>
      <c r="N785" s="182"/>
      <c r="O785" s="183"/>
      <c r="P785" s="183"/>
      <c r="Q785" s="183"/>
      <c r="R785" s="185"/>
      <c r="S785" s="184"/>
      <c r="T785" s="187"/>
      <c r="U785" s="184"/>
      <c r="V785" s="184"/>
      <c r="W785" s="185"/>
      <c r="X785" s="188"/>
      <c r="Y785" s="188"/>
      <c r="Z785" s="188"/>
    </row>
    <row r="786" spans="1:26" ht="14">
      <c r="A786" s="87"/>
      <c r="B786" s="87"/>
      <c r="C786" s="186"/>
      <c r="D786" s="186"/>
      <c r="E786" s="180"/>
      <c r="F786" s="182"/>
      <c r="G786" s="182"/>
      <c r="H786" s="182"/>
      <c r="I786" s="183"/>
      <c r="J786" s="183"/>
      <c r="K786" s="183"/>
      <c r="L786" s="182"/>
      <c r="M786" s="182"/>
      <c r="N786" s="182"/>
      <c r="O786" s="183"/>
      <c r="P786" s="183"/>
      <c r="Q786" s="183"/>
      <c r="R786" s="185"/>
      <c r="S786" s="184"/>
      <c r="T786" s="187"/>
      <c r="U786" s="184"/>
      <c r="V786" s="184"/>
      <c r="W786" s="185"/>
      <c r="X786" s="188"/>
      <c r="Y786" s="188"/>
      <c r="Z786" s="188"/>
    </row>
    <row r="787" spans="1:26" ht="14">
      <c r="A787" s="87"/>
      <c r="B787" s="87"/>
      <c r="C787" s="186"/>
      <c r="D787" s="186"/>
      <c r="E787" s="180"/>
      <c r="F787" s="182"/>
      <c r="G787" s="182"/>
      <c r="H787" s="182"/>
      <c r="I787" s="183"/>
      <c r="J787" s="183"/>
      <c r="K787" s="183"/>
      <c r="L787" s="182"/>
      <c r="M787" s="182"/>
      <c r="N787" s="182"/>
      <c r="O787" s="183"/>
      <c r="P787" s="183"/>
      <c r="Q787" s="183"/>
      <c r="R787" s="185"/>
      <c r="S787" s="184"/>
      <c r="T787" s="187"/>
      <c r="U787" s="184"/>
      <c r="V787" s="184"/>
      <c r="W787" s="185"/>
      <c r="X787" s="188"/>
      <c r="Y787" s="188"/>
      <c r="Z787" s="188"/>
    </row>
    <row r="788" spans="1:26" ht="14">
      <c r="A788" s="87"/>
      <c r="B788" s="87"/>
      <c r="C788" s="186"/>
      <c r="D788" s="186"/>
      <c r="E788" s="180"/>
      <c r="F788" s="182"/>
      <c r="G788" s="182"/>
      <c r="H788" s="182"/>
      <c r="I788" s="183"/>
      <c r="J788" s="183"/>
      <c r="K788" s="183"/>
      <c r="L788" s="182"/>
      <c r="M788" s="182"/>
      <c r="N788" s="182"/>
      <c r="O788" s="183"/>
      <c r="P788" s="183"/>
      <c r="Q788" s="183"/>
      <c r="R788" s="185"/>
      <c r="S788" s="184"/>
      <c r="T788" s="187"/>
      <c r="U788" s="184"/>
      <c r="V788" s="184"/>
      <c r="W788" s="185"/>
      <c r="X788" s="188"/>
      <c r="Y788" s="188"/>
      <c r="Z788" s="188"/>
    </row>
    <row r="789" spans="1:26" ht="14">
      <c r="A789" s="87"/>
      <c r="B789" s="87"/>
      <c r="C789" s="186"/>
      <c r="D789" s="186"/>
      <c r="E789" s="180"/>
      <c r="F789" s="182"/>
      <c r="G789" s="182"/>
      <c r="H789" s="182"/>
      <c r="I789" s="183"/>
      <c r="J789" s="183"/>
      <c r="K789" s="183"/>
      <c r="L789" s="182"/>
      <c r="M789" s="182"/>
      <c r="N789" s="182"/>
      <c r="O789" s="183"/>
      <c r="P789" s="183"/>
      <c r="Q789" s="183"/>
      <c r="R789" s="185"/>
      <c r="S789" s="184"/>
      <c r="T789" s="187"/>
      <c r="U789" s="184"/>
      <c r="V789" s="184"/>
      <c r="W789" s="185"/>
      <c r="X789" s="188"/>
      <c r="Y789" s="188"/>
      <c r="Z789" s="188"/>
    </row>
    <row r="790" spans="1:26" ht="14">
      <c r="A790" s="87"/>
      <c r="B790" s="87"/>
      <c r="C790" s="186"/>
      <c r="D790" s="186"/>
      <c r="E790" s="180"/>
      <c r="F790" s="182"/>
      <c r="G790" s="182"/>
      <c r="H790" s="182"/>
      <c r="I790" s="183"/>
      <c r="J790" s="183"/>
      <c r="K790" s="183"/>
      <c r="L790" s="182"/>
      <c r="M790" s="182"/>
      <c r="N790" s="182"/>
      <c r="O790" s="183"/>
      <c r="P790" s="183"/>
      <c r="Q790" s="183"/>
      <c r="R790" s="185"/>
      <c r="S790" s="184"/>
      <c r="T790" s="187"/>
      <c r="U790" s="184"/>
      <c r="V790" s="184"/>
      <c r="W790" s="185"/>
      <c r="X790" s="188"/>
      <c r="Y790" s="188"/>
      <c r="Z790" s="188"/>
    </row>
    <row r="791" spans="1:26" ht="14">
      <c r="A791" s="87"/>
      <c r="B791" s="87"/>
      <c r="C791" s="186"/>
      <c r="D791" s="186"/>
      <c r="E791" s="180"/>
      <c r="F791" s="182"/>
      <c r="G791" s="182"/>
      <c r="H791" s="182"/>
      <c r="I791" s="183"/>
      <c r="J791" s="183"/>
      <c r="K791" s="183"/>
      <c r="L791" s="182"/>
      <c r="M791" s="182"/>
      <c r="N791" s="182"/>
      <c r="O791" s="183"/>
      <c r="P791" s="183"/>
      <c r="Q791" s="183"/>
      <c r="R791" s="185"/>
      <c r="S791" s="184"/>
      <c r="T791" s="187"/>
      <c r="U791" s="184"/>
      <c r="V791" s="184"/>
      <c r="W791" s="185"/>
      <c r="X791" s="188"/>
      <c r="Y791" s="188"/>
      <c r="Z791" s="188"/>
    </row>
    <row r="792" spans="1:26" ht="14">
      <c r="A792" s="87"/>
      <c r="B792" s="87"/>
      <c r="C792" s="186"/>
      <c r="D792" s="186"/>
      <c r="E792" s="180"/>
      <c r="F792" s="182"/>
      <c r="G792" s="182"/>
      <c r="H792" s="182"/>
      <c r="I792" s="183"/>
      <c r="J792" s="183"/>
      <c r="K792" s="183"/>
      <c r="L792" s="182"/>
      <c r="M792" s="182"/>
      <c r="N792" s="182"/>
      <c r="O792" s="183"/>
      <c r="P792" s="183"/>
      <c r="Q792" s="183"/>
      <c r="R792" s="185"/>
      <c r="S792" s="184"/>
      <c r="T792" s="187"/>
      <c r="U792" s="184"/>
      <c r="V792" s="184"/>
      <c r="W792" s="185"/>
      <c r="X792" s="188"/>
      <c r="Y792" s="188"/>
      <c r="Z792" s="188"/>
    </row>
    <row r="793" spans="1:26" ht="14">
      <c r="A793" s="87"/>
      <c r="B793" s="87"/>
      <c r="C793" s="186"/>
      <c r="D793" s="186"/>
      <c r="E793" s="180"/>
      <c r="F793" s="182"/>
      <c r="G793" s="182"/>
      <c r="H793" s="182"/>
      <c r="I793" s="183"/>
      <c r="J793" s="183"/>
      <c r="K793" s="183"/>
      <c r="L793" s="182"/>
      <c r="M793" s="182"/>
      <c r="N793" s="182"/>
      <c r="O793" s="183"/>
      <c r="P793" s="183"/>
      <c r="Q793" s="183"/>
      <c r="R793" s="185"/>
      <c r="S793" s="184"/>
      <c r="T793" s="187"/>
      <c r="U793" s="184"/>
      <c r="V793" s="184"/>
      <c r="W793" s="185"/>
      <c r="X793" s="188"/>
      <c r="Y793" s="188"/>
      <c r="Z793" s="188"/>
    </row>
    <row r="794" spans="1:26" ht="14">
      <c r="A794" s="87"/>
      <c r="B794" s="87"/>
      <c r="C794" s="186"/>
      <c r="D794" s="186"/>
      <c r="E794" s="180"/>
      <c r="F794" s="182"/>
      <c r="G794" s="182"/>
      <c r="H794" s="182"/>
      <c r="I794" s="183"/>
      <c r="J794" s="183"/>
      <c r="K794" s="183"/>
      <c r="L794" s="182"/>
      <c r="M794" s="182"/>
      <c r="N794" s="182"/>
      <c r="O794" s="183"/>
      <c r="P794" s="183"/>
      <c r="Q794" s="183"/>
      <c r="R794" s="185"/>
      <c r="S794" s="184"/>
      <c r="T794" s="187"/>
      <c r="U794" s="184"/>
      <c r="V794" s="184"/>
      <c r="W794" s="185"/>
      <c r="X794" s="188"/>
      <c r="Y794" s="188"/>
      <c r="Z794" s="188"/>
    </row>
    <row r="795" spans="1:26" ht="14">
      <c r="A795" s="87"/>
      <c r="B795" s="87"/>
      <c r="C795" s="186"/>
      <c r="D795" s="186"/>
      <c r="E795" s="180"/>
      <c r="F795" s="182"/>
      <c r="G795" s="182"/>
      <c r="H795" s="182"/>
      <c r="I795" s="183"/>
      <c r="J795" s="183"/>
      <c r="K795" s="183"/>
      <c r="L795" s="182"/>
      <c r="M795" s="182"/>
      <c r="N795" s="182"/>
      <c r="O795" s="183"/>
      <c r="P795" s="183"/>
      <c r="Q795" s="183"/>
      <c r="R795" s="185"/>
      <c r="S795" s="184"/>
      <c r="T795" s="187"/>
      <c r="U795" s="184"/>
      <c r="V795" s="184"/>
      <c r="W795" s="185"/>
      <c r="X795" s="188"/>
      <c r="Y795" s="188"/>
      <c r="Z795" s="188"/>
    </row>
    <row r="796" spans="1:26" ht="14">
      <c r="A796" s="87"/>
      <c r="B796" s="87"/>
      <c r="C796" s="186"/>
      <c r="D796" s="186"/>
      <c r="E796" s="180"/>
      <c r="F796" s="182"/>
      <c r="G796" s="182"/>
      <c r="H796" s="182"/>
      <c r="I796" s="183"/>
      <c r="J796" s="183"/>
      <c r="K796" s="183"/>
      <c r="L796" s="182"/>
      <c r="M796" s="182"/>
      <c r="N796" s="182"/>
      <c r="O796" s="183"/>
      <c r="P796" s="183"/>
      <c r="Q796" s="183"/>
      <c r="R796" s="185"/>
      <c r="S796" s="184"/>
      <c r="T796" s="187"/>
      <c r="U796" s="184"/>
      <c r="V796" s="184"/>
      <c r="W796" s="185"/>
      <c r="X796" s="188"/>
      <c r="Y796" s="188"/>
      <c r="Z796" s="188"/>
    </row>
    <row r="797" spans="1:26" ht="14">
      <c r="A797" s="87"/>
      <c r="B797" s="87"/>
      <c r="C797" s="186"/>
      <c r="D797" s="186"/>
      <c r="E797" s="180"/>
      <c r="F797" s="182"/>
      <c r="G797" s="182"/>
      <c r="H797" s="182"/>
      <c r="I797" s="183"/>
      <c r="J797" s="183"/>
      <c r="K797" s="183"/>
      <c r="L797" s="182"/>
      <c r="M797" s="182"/>
      <c r="N797" s="182"/>
      <c r="O797" s="183"/>
      <c r="P797" s="183"/>
      <c r="Q797" s="183"/>
      <c r="R797" s="185"/>
      <c r="S797" s="184"/>
      <c r="T797" s="187"/>
      <c r="U797" s="184"/>
      <c r="V797" s="184"/>
      <c r="W797" s="185"/>
      <c r="X797" s="188"/>
      <c r="Y797" s="188"/>
      <c r="Z797" s="188"/>
    </row>
    <row r="798" spans="1:26" ht="14">
      <c r="A798" s="87"/>
      <c r="B798" s="87"/>
      <c r="C798" s="186"/>
      <c r="D798" s="186"/>
      <c r="E798" s="180"/>
      <c r="F798" s="182"/>
      <c r="G798" s="182"/>
      <c r="H798" s="182"/>
      <c r="I798" s="183"/>
      <c r="J798" s="183"/>
      <c r="K798" s="183"/>
      <c r="L798" s="182"/>
      <c r="M798" s="182"/>
      <c r="N798" s="182"/>
      <c r="O798" s="183"/>
      <c r="P798" s="183"/>
      <c r="Q798" s="183"/>
      <c r="R798" s="185"/>
      <c r="S798" s="184"/>
      <c r="T798" s="187"/>
      <c r="U798" s="184"/>
      <c r="V798" s="184"/>
      <c r="W798" s="185"/>
      <c r="X798" s="188"/>
      <c r="Y798" s="188"/>
      <c r="Z798" s="188"/>
    </row>
    <row r="799" spans="1:26" ht="14">
      <c r="A799" s="87"/>
      <c r="B799" s="87"/>
      <c r="C799" s="186"/>
      <c r="D799" s="186"/>
      <c r="E799" s="180"/>
      <c r="F799" s="182"/>
      <c r="G799" s="182"/>
      <c r="H799" s="182"/>
      <c r="I799" s="183"/>
      <c r="J799" s="183"/>
      <c r="K799" s="183"/>
      <c r="L799" s="182"/>
      <c r="M799" s="182"/>
      <c r="N799" s="182"/>
      <c r="O799" s="183"/>
      <c r="P799" s="183"/>
      <c r="Q799" s="183"/>
      <c r="R799" s="185"/>
      <c r="S799" s="184"/>
      <c r="T799" s="187"/>
      <c r="U799" s="184"/>
      <c r="V799" s="184"/>
      <c r="W799" s="185"/>
      <c r="X799" s="188"/>
      <c r="Y799" s="188"/>
      <c r="Z799" s="188"/>
    </row>
    <row r="800" spans="1:26" ht="14">
      <c r="A800" s="87"/>
      <c r="B800" s="87"/>
      <c r="C800" s="186"/>
      <c r="D800" s="186"/>
      <c r="E800" s="180"/>
      <c r="F800" s="182"/>
      <c r="G800" s="182"/>
      <c r="H800" s="182"/>
      <c r="I800" s="183"/>
      <c r="J800" s="183"/>
      <c r="K800" s="183"/>
      <c r="L800" s="182"/>
      <c r="M800" s="182"/>
      <c r="N800" s="182"/>
      <c r="O800" s="183"/>
      <c r="P800" s="183"/>
      <c r="Q800" s="183"/>
      <c r="R800" s="185"/>
      <c r="S800" s="184"/>
      <c r="T800" s="187"/>
      <c r="U800" s="184"/>
      <c r="V800" s="184"/>
      <c r="W800" s="185"/>
      <c r="X800" s="188"/>
      <c r="Y800" s="188"/>
      <c r="Z800" s="188"/>
    </row>
    <row r="801" spans="1:26" ht="14">
      <c r="A801" s="87"/>
      <c r="B801" s="87"/>
      <c r="C801" s="186"/>
      <c r="D801" s="186"/>
      <c r="E801" s="180"/>
      <c r="F801" s="182"/>
      <c r="G801" s="182"/>
      <c r="H801" s="182"/>
      <c r="I801" s="183"/>
      <c r="J801" s="183"/>
      <c r="K801" s="183"/>
      <c r="L801" s="182"/>
      <c r="M801" s="182"/>
      <c r="N801" s="182"/>
      <c r="O801" s="183"/>
      <c r="P801" s="183"/>
      <c r="Q801" s="183"/>
      <c r="R801" s="185"/>
      <c r="S801" s="184"/>
      <c r="T801" s="187"/>
      <c r="U801" s="184"/>
      <c r="V801" s="184"/>
      <c r="W801" s="185"/>
      <c r="X801" s="188"/>
      <c r="Y801" s="188"/>
      <c r="Z801" s="188"/>
    </row>
    <row r="802" spans="1:26" ht="14">
      <c r="A802" s="87"/>
      <c r="B802" s="87"/>
      <c r="C802" s="186"/>
      <c r="D802" s="186"/>
      <c r="E802" s="180"/>
      <c r="F802" s="182"/>
      <c r="G802" s="182"/>
      <c r="H802" s="182"/>
      <c r="I802" s="183"/>
      <c r="J802" s="183"/>
      <c r="K802" s="183"/>
      <c r="L802" s="182"/>
      <c r="M802" s="182"/>
      <c r="N802" s="182"/>
      <c r="O802" s="183"/>
      <c r="P802" s="183"/>
      <c r="Q802" s="183"/>
      <c r="R802" s="185"/>
      <c r="S802" s="184"/>
      <c r="T802" s="187"/>
      <c r="U802" s="184"/>
      <c r="V802" s="184"/>
      <c r="W802" s="185"/>
      <c r="X802" s="188"/>
      <c r="Y802" s="188"/>
      <c r="Z802" s="188"/>
    </row>
    <row r="803" spans="1:26" ht="14">
      <c r="A803" s="87"/>
      <c r="B803" s="87"/>
      <c r="C803" s="186"/>
      <c r="D803" s="186"/>
      <c r="E803" s="180"/>
      <c r="F803" s="182"/>
      <c r="G803" s="182"/>
      <c r="H803" s="182"/>
      <c r="I803" s="183"/>
      <c r="J803" s="183"/>
      <c r="K803" s="183"/>
      <c r="L803" s="182"/>
      <c r="M803" s="182"/>
      <c r="N803" s="182"/>
      <c r="O803" s="183"/>
      <c r="P803" s="183"/>
      <c r="Q803" s="183"/>
      <c r="R803" s="185"/>
      <c r="S803" s="184"/>
      <c r="T803" s="187"/>
      <c r="U803" s="184"/>
      <c r="V803" s="184"/>
      <c r="W803" s="185"/>
      <c r="X803" s="188"/>
      <c r="Y803" s="188"/>
      <c r="Z803" s="188"/>
    </row>
    <row r="804" spans="1:26" ht="14">
      <c r="A804" s="87"/>
      <c r="B804" s="87"/>
      <c r="C804" s="186"/>
      <c r="D804" s="186"/>
      <c r="E804" s="180"/>
      <c r="F804" s="182"/>
      <c r="G804" s="182"/>
      <c r="H804" s="182"/>
      <c r="I804" s="183"/>
      <c r="J804" s="183"/>
      <c r="K804" s="183"/>
      <c r="L804" s="182"/>
      <c r="M804" s="182"/>
      <c r="N804" s="182"/>
      <c r="O804" s="183"/>
      <c r="P804" s="183"/>
      <c r="Q804" s="183"/>
      <c r="R804" s="185"/>
      <c r="S804" s="184"/>
      <c r="T804" s="187"/>
      <c r="U804" s="184"/>
      <c r="V804" s="184"/>
      <c r="W804" s="185"/>
      <c r="X804" s="188"/>
      <c r="Y804" s="188"/>
      <c r="Z804" s="188"/>
    </row>
    <row r="805" spans="1:26" ht="14">
      <c r="A805" s="87"/>
      <c r="B805" s="87"/>
      <c r="C805" s="186"/>
      <c r="D805" s="186"/>
      <c r="E805" s="180"/>
      <c r="F805" s="182"/>
      <c r="G805" s="182"/>
      <c r="H805" s="182"/>
      <c r="I805" s="183"/>
      <c r="J805" s="183"/>
      <c r="K805" s="183"/>
      <c r="L805" s="182"/>
      <c r="M805" s="182"/>
      <c r="N805" s="182"/>
      <c r="O805" s="183"/>
      <c r="P805" s="183"/>
      <c r="Q805" s="183"/>
      <c r="R805" s="185"/>
      <c r="S805" s="184"/>
      <c r="T805" s="187"/>
      <c r="U805" s="184"/>
      <c r="V805" s="184"/>
      <c r="W805" s="185"/>
      <c r="X805" s="188"/>
      <c r="Y805" s="188"/>
      <c r="Z805" s="188"/>
    </row>
    <row r="806" spans="1:26" ht="14">
      <c r="A806" s="87"/>
      <c r="B806" s="87"/>
      <c r="C806" s="186"/>
      <c r="D806" s="186"/>
      <c r="E806" s="180"/>
      <c r="F806" s="182"/>
      <c r="G806" s="182"/>
      <c r="H806" s="182"/>
      <c r="I806" s="183"/>
      <c r="J806" s="183"/>
      <c r="K806" s="183"/>
      <c r="L806" s="182"/>
      <c r="M806" s="182"/>
      <c r="N806" s="182"/>
      <c r="O806" s="183"/>
      <c r="P806" s="183"/>
      <c r="Q806" s="183"/>
      <c r="R806" s="185"/>
      <c r="S806" s="184"/>
      <c r="T806" s="187"/>
      <c r="U806" s="184"/>
      <c r="V806" s="184"/>
      <c r="W806" s="185"/>
      <c r="X806" s="188"/>
      <c r="Y806" s="188"/>
      <c r="Z806" s="188"/>
    </row>
    <row r="807" spans="1:26" ht="14">
      <c r="A807" s="87"/>
      <c r="B807" s="87"/>
      <c r="C807" s="186"/>
      <c r="D807" s="186"/>
      <c r="E807" s="180"/>
      <c r="F807" s="182"/>
      <c r="G807" s="182"/>
      <c r="H807" s="182"/>
      <c r="I807" s="183"/>
      <c r="J807" s="183"/>
      <c r="K807" s="183"/>
      <c r="L807" s="182"/>
      <c r="M807" s="182"/>
      <c r="N807" s="182"/>
      <c r="O807" s="183"/>
      <c r="P807" s="183"/>
      <c r="Q807" s="183"/>
      <c r="R807" s="185"/>
      <c r="S807" s="184"/>
      <c r="T807" s="187"/>
      <c r="U807" s="184"/>
      <c r="V807" s="184"/>
      <c r="W807" s="185"/>
      <c r="X807" s="188"/>
      <c r="Y807" s="188"/>
      <c r="Z807" s="188"/>
    </row>
    <row r="808" spans="1:26" ht="14">
      <c r="A808" s="87"/>
      <c r="B808" s="87"/>
      <c r="C808" s="186"/>
      <c r="D808" s="186"/>
      <c r="E808" s="180"/>
      <c r="F808" s="182"/>
      <c r="G808" s="182"/>
      <c r="H808" s="182"/>
      <c r="I808" s="183"/>
      <c r="J808" s="183"/>
      <c r="K808" s="183"/>
      <c r="L808" s="182"/>
      <c r="M808" s="182"/>
      <c r="N808" s="182"/>
      <c r="O808" s="183"/>
      <c r="P808" s="183"/>
      <c r="Q808" s="183"/>
      <c r="R808" s="185"/>
      <c r="S808" s="184"/>
      <c r="T808" s="187"/>
      <c r="U808" s="184"/>
      <c r="V808" s="184"/>
      <c r="W808" s="185"/>
      <c r="X808" s="188"/>
      <c r="Y808" s="188"/>
      <c r="Z808" s="188"/>
    </row>
    <row r="809" spans="1:26" ht="14">
      <c r="A809" s="87"/>
      <c r="B809" s="87"/>
      <c r="C809" s="186"/>
      <c r="D809" s="186"/>
      <c r="E809" s="180"/>
      <c r="F809" s="182"/>
      <c r="G809" s="182"/>
      <c r="H809" s="182"/>
      <c r="I809" s="183"/>
      <c r="J809" s="183"/>
      <c r="K809" s="183"/>
      <c r="L809" s="182"/>
      <c r="M809" s="182"/>
      <c r="N809" s="182"/>
      <c r="O809" s="183"/>
      <c r="P809" s="183"/>
      <c r="Q809" s="183"/>
      <c r="R809" s="185"/>
      <c r="S809" s="184"/>
      <c r="T809" s="187"/>
      <c r="U809" s="184"/>
      <c r="V809" s="184"/>
      <c r="W809" s="185"/>
      <c r="X809" s="188"/>
      <c r="Y809" s="188"/>
      <c r="Z809" s="188"/>
    </row>
    <row r="810" spans="1:26" ht="14">
      <c r="A810" s="87"/>
      <c r="B810" s="87"/>
      <c r="C810" s="186"/>
      <c r="D810" s="186"/>
      <c r="E810" s="180"/>
      <c r="F810" s="182"/>
      <c r="G810" s="182"/>
      <c r="H810" s="182"/>
      <c r="I810" s="183"/>
      <c r="J810" s="183"/>
      <c r="K810" s="183"/>
      <c r="L810" s="182"/>
      <c r="M810" s="182"/>
      <c r="N810" s="182"/>
      <c r="O810" s="183"/>
      <c r="P810" s="183"/>
      <c r="Q810" s="183"/>
      <c r="R810" s="185"/>
      <c r="S810" s="184"/>
      <c r="T810" s="187"/>
      <c r="U810" s="184"/>
      <c r="V810" s="184"/>
      <c r="W810" s="185"/>
      <c r="X810" s="188"/>
      <c r="Y810" s="188"/>
      <c r="Z810" s="188"/>
    </row>
    <row r="811" spans="1:26" ht="14">
      <c r="A811" s="87"/>
      <c r="B811" s="87"/>
      <c r="C811" s="186"/>
      <c r="D811" s="186"/>
      <c r="E811" s="180"/>
      <c r="F811" s="182"/>
      <c r="G811" s="182"/>
      <c r="H811" s="182"/>
      <c r="I811" s="183"/>
      <c r="J811" s="183"/>
      <c r="K811" s="183"/>
      <c r="L811" s="182"/>
      <c r="M811" s="182"/>
      <c r="N811" s="182"/>
      <c r="O811" s="183"/>
      <c r="P811" s="183"/>
      <c r="Q811" s="183"/>
      <c r="R811" s="185"/>
      <c r="S811" s="184"/>
      <c r="T811" s="187"/>
      <c r="U811" s="184"/>
      <c r="V811" s="184"/>
      <c r="W811" s="185"/>
      <c r="X811" s="188"/>
      <c r="Y811" s="188"/>
      <c r="Z811" s="188"/>
    </row>
    <row r="812" spans="1:26" ht="14">
      <c r="A812" s="87"/>
      <c r="B812" s="87"/>
      <c r="C812" s="186"/>
      <c r="D812" s="186"/>
      <c r="E812" s="180"/>
      <c r="F812" s="182"/>
      <c r="G812" s="182"/>
      <c r="H812" s="182"/>
      <c r="I812" s="183"/>
      <c r="J812" s="183"/>
      <c r="K812" s="183"/>
      <c r="L812" s="182"/>
      <c r="M812" s="182"/>
      <c r="N812" s="182"/>
      <c r="O812" s="183"/>
      <c r="P812" s="183"/>
      <c r="Q812" s="183"/>
      <c r="R812" s="185"/>
      <c r="S812" s="184"/>
      <c r="T812" s="187"/>
      <c r="U812" s="184"/>
      <c r="V812" s="184"/>
      <c r="W812" s="185"/>
      <c r="X812" s="188"/>
      <c r="Y812" s="188"/>
      <c r="Z812" s="188"/>
    </row>
    <row r="813" spans="1:26" ht="14">
      <c r="A813" s="87"/>
      <c r="B813" s="87"/>
      <c r="C813" s="186"/>
      <c r="D813" s="186"/>
      <c r="E813" s="180"/>
      <c r="F813" s="182"/>
      <c r="G813" s="182"/>
      <c r="H813" s="182"/>
      <c r="I813" s="183"/>
      <c r="J813" s="183"/>
      <c r="K813" s="183"/>
      <c r="L813" s="182"/>
      <c r="M813" s="182"/>
      <c r="N813" s="182"/>
      <c r="O813" s="183"/>
      <c r="P813" s="183"/>
      <c r="Q813" s="183"/>
      <c r="R813" s="185"/>
      <c r="S813" s="184"/>
      <c r="T813" s="187"/>
      <c r="U813" s="184"/>
      <c r="V813" s="184"/>
      <c r="W813" s="185"/>
      <c r="X813" s="188"/>
      <c r="Y813" s="188"/>
      <c r="Z813" s="188"/>
    </row>
    <row r="814" spans="1:26" ht="14">
      <c r="A814" s="87"/>
      <c r="B814" s="87"/>
      <c r="C814" s="186"/>
      <c r="D814" s="186"/>
      <c r="E814" s="180"/>
      <c r="F814" s="182"/>
      <c r="G814" s="182"/>
      <c r="H814" s="182"/>
      <c r="I814" s="183"/>
      <c r="J814" s="183"/>
      <c r="K814" s="183"/>
      <c r="L814" s="182"/>
      <c r="M814" s="182"/>
      <c r="N814" s="182"/>
      <c r="O814" s="183"/>
      <c r="P814" s="183"/>
      <c r="Q814" s="183"/>
      <c r="R814" s="185"/>
      <c r="S814" s="184"/>
      <c r="T814" s="187"/>
      <c r="U814" s="184"/>
      <c r="V814" s="184"/>
      <c r="W814" s="185"/>
      <c r="X814" s="188"/>
      <c r="Y814" s="188"/>
      <c r="Z814" s="188"/>
    </row>
    <row r="815" spans="1:26" ht="14">
      <c r="A815" s="87"/>
      <c r="B815" s="87"/>
      <c r="C815" s="186"/>
      <c r="D815" s="186"/>
      <c r="E815" s="180"/>
      <c r="F815" s="182"/>
      <c r="G815" s="182"/>
      <c r="H815" s="182"/>
      <c r="I815" s="183"/>
      <c r="J815" s="183"/>
      <c r="K815" s="183"/>
      <c r="L815" s="182"/>
      <c r="M815" s="182"/>
      <c r="N815" s="182"/>
      <c r="O815" s="183"/>
      <c r="P815" s="183"/>
      <c r="Q815" s="183"/>
      <c r="R815" s="185"/>
      <c r="S815" s="184"/>
      <c r="T815" s="187"/>
      <c r="U815" s="184"/>
      <c r="V815" s="184"/>
      <c r="W815" s="185"/>
      <c r="X815" s="188"/>
      <c r="Y815" s="188"/>
      <c r="Z815" s="188"/>
    </row>
    <row r="816" spans="1:26" ht="14">
      <c r="A816" s="87"/>
      <c r="B816" s="87"/>
      <c r="C816" s="186"/>
      <c r="D816" s="186"/>
      <c r="E816" s="180"/>
      <c r="F816" s="182"/>
      <c r="G816" s="182"/>
      <c r="H816" s="182"/>
      <c r="I816" s="183"/>
      <c r="J816" s="183"/>
      <c r="K816" s="183"/>
      <c r="L816" s="182"/>
      <c r="M816" s="182"/>
      <c r="N816" s="182"/>
      <c r="O816" s="183"/>
      <c r="P816" s="183"/>
      <c r="Q816" s="183"/>
      <c r="R816" s="185"/>
      <c r="S816" s="184"/>
      <c r="T816" s="187"/>
      <c r="U816" s="184"/>
      <c r="V816" s="184"/>
      <c r="W816" s="185"/>
      <c r="X816" s="188"/>
      <c r="Y816" s="188"/>
      <c r="Z816" s="188"/>
    </row>
    <row r="817" spans="1:26" ht="14">
      <c r="A817" s="87"/>
      <c r="B817" s="87"/>
      <c r="C817" s="186"/>
      <c r="D817" s="186"/>
      <c r="E817" s="180"/>
      <c r="F817" s="182"/>
      <c r="G817" s="182"/>
      <c r="H817" s="182"/>
      <c r="I817" s="183"/>
      <c r="J817" s="183"/>
      <c r="K817" s="183"/>
      <c r="L817" s="182"/>
      <c r="M817" s="182"/>
      <c r="N817" s="182"/>
      <c r="O817" s="183"/>
      <c r="P817" s="183"/>
      <c r="Q817" s="183"/>
      <c r="R817" s="185"/>
      <c r="S817" s="184"/>
      <c r="T817" s="187"/>
      <c r="U817" s="184"/>
      <c r="V817" s="184"/>
      <c r="W817" s="185"/>
      <c r="X817" s="188"/>
      <c r="Y817" s="188"/>
      <c r="Z817" s="188"/>
    </row>
    <row r="818" spans="1:26" ht="14">
      <c r="A818" s="87"/>
      <c r="B818" s="87"/>
      <c r="C818" s="186"/>
      <c r="D818" s="186"/>
      <c r="E818" s="180"/>
      <c r="F818" s="182"/>
      <c r="G818" s="182"/>
      <c r="H818" s="182"/>
      <c r="I818" s="183"/>
      <c r="J818" s="183"/>
      <c r="K818" s="183"/>
      <c r="L818" s="182"/>
      <c r="M818" s="182"/>
      <c r="N818" s="182"/>
      <c r="O818" s="183"/>
      <c r="P818" s="183"/>
      <c r="Q818" s="183"/>
      <c r="R818" s="185"/>
      <c r="S818" s="184"/>
      <c r="T818" s="187"/>
      <c r="U818" s="184"/>
      <c r="V818" s="184"/>
      <c r="W818" s="185"/>
      <c r="X818" s="188"/>
      <c r="Y818" s="188"/>
      <c r="Z818" s="188"/>
    </row>
    <row r="819" spans="1:26" ht="14">
      <c r="A819" s="87"/>
      <c r="B819" s="87"/>
      <c r="C819" s="186"/>
      <c r="D819" s="186"/>
      <c r="E819" s="180"/>
      <c r="F819" s="182"/>
      <c r="G819" s="182"/>
      <c r="H819" s="182"/>
      <c r="I819" s="183"/>
      <c r="J819" s="183"/>
      <c r="K819" s="183"/>
      <c r="L819" s="182"/>
      <c r="M819" s="182"/>
      <c r="N819" s="182"/>
      <c r="O819" s="183"/>
      <c r="P819" s="183"/>
      <c r="Q819" s="183"/>
      <c r="R819" s="185"/>
      <c r="S819" s="184"/>
      <c r="T819" s="187"/>
      <c r="U819" s="184"/>
      <c r="V819" s="184"/>
      <c r="W819" s="185"/>
      <c r="X819" s="188"/>
      <c r="Y819" s="188"/>
      <c r="Z819" s="188"/>
    </row>
    <row r="820" spans="1:26" ht="14">
      <c r="A820" s="87"/>
      <c r="B820" s="87"/>
      <c r="C820" s="186"/>
      <c r="D820" s="186"/>
      <c r="E820" s="180"/>
      <c r="F820" s="182"/>
      <c r="G820" s="182"/>
      <c r="H820" s="182"/>
      <c r="I820" s="183"/>
      <c r="J820" s="183"/>
      <c r="K820" s="183"/>
      <c r="L820" s="182"/>
      <c r="M820" s="182"/>
      <c r="N820" s="182"/>
      <c r="O820" s="183"/>
      <c r="P820" s="183"/>
      <c r="Q820" s="183"/>
      <c r="R820" s="185"/>
      <c r="S820" s="184"/>
      <c r="T820" s="187"/>
      <c r="U820" s="184"/>
      <c r="V820" s="184"/>
      <c r="W820" s="185"/>
      <c r="X820" s="188"/>
      <c r="Y820" s="188"/>
      <c r="Z820" s="188"/>
    </row>
    <row r="821" spans="1:26" ht="14">
      <c r="A821" s="87"/>
      <c r="B821" s="87"/>
      <c r="C821" s="186"/>
      <c r="D821" s="186"/>
      <c r="E821" s="180"/>
      <c r="F821" s="182"/>
      <c r="G821" s="182"/>
      <c r="H821" s="182"/>
      <c r="I821" s="183"/>
      <c r="J821" s="183"/>
      <c r="K821" s="183"/>
      <c r="L821" s="182"/>
      <c r="M821" s="182"/>
      <c r="N821" s="182"/>
      <c r="O821" s="183"/>
      <c r="P821" s="183"/>
      <c r="Q821" s="183"/>
      <c r="R821" s="185"/>
      <c r="S821" s="184"/>
      <c r="T821" s="187"/>
      <c r="U821" s="184"/>
      <c r="V821" s="184"/>
      <c r="W821" s="185"/>
      <c r="X821" s="188"/>
      <c r="Y821" s="188"/>
      <c r="Z821" s="188"/>
    </row>
    <row r="822" spans="1:26" ht="14">
      <c r="A822" s="87"/>
      <c r="B822" s="87"/>
      <c r="C822" s="186"/>
      <c r="D822" s="186"/>
      <c r="E822" s="180"/>
      <c r="F822" s="182"/>
      <c r="G822" s="182"/>
      <c r="H822" s="182"/>
      <c r="I822" s="183"/>
      <c r="J822" s="183"/>
      <c r="K822" s="183"/>
      <c r="L822" s="182"/>
      <c r="M822" s="182"/>
      <c r="N822" s="182"/>
      <c r="O822" s="183"/>
      <c r="P822" s="183"/>
      <c r="Q822" s="183"/>
      <c r="R822" s="185"/>
      <c r="S822" s="184"/>
      <c r="T822" s="187"/>
      <c r="U822" s="184"/>
      <c r="V822" s="184"/>
      <c r="W822" s="185"/>
      <c r="X822" s="188"/>
      <c r="Y822" s="188"/>
      <c r="Z822" s="188"/>
    </row>
    <row r="823" spans="1:26" ht="14">
      <c r="A823" s="87"/>
      <c r="B823" s="87"/>
      <c r="C823" s="186"/>
      <c r="D823" s="186"/>
      <c r="E823" s="180"/>
      <c r="F823" s="182"/>
      <c r="G823" s="182"/>
      <c r="H823" s="182"/>
      <c r="I823" s="183"/>
      <c r="J823" s="183"/>
      <c r="K823" s="183"/>
      <c r="L823" s="182"/>
      <c r="M823" s="182"/>
      <c r="N823" s="182"/>
      <c r="O823" s="183"/>
      <c r="P823" s="183"/>
      <c r="Q823" s="183"/>
      <c r="R823" s="185"/>
      <c r="S823" s="184"/>
      <c r="T823" s="187"/>
      <c r="U823" s="184"/>
      <c r="V823" s="184"/>
      <c r="W823" s="185"/>
      <c r="X823" s="188"/>
      <c r="Y823" s="188"/>
      <c r="Z823" s="188"/>
    </row>
    <row r="824" spans="1:26" ht="14">
      <c r="A824" s="87"/>
      <c r="B824" s="87"/>
      <c r="C824" s="186"/>
      <c r="D824" s="186"/>
      <c r="E824" s="180"/>
      <c r="F824" s="182"/>
      <c r="G824" s="182"/>
      <c r="H824" s="182"/>
      <c r="I824" s="183"/>
      <c r="J824" s="183"/>
      <c r="K824" s="183"/>
      <c r="L824" s="182"/>
      <c r="M824" s="182"/>
      <c r="N824" s="182"/>
      <c r="O824" s="183"/>
      <c r="P824" s="183"/>
      <c r="Q824" s="183"/>
      <c r="R824" s="185"/>
      <c r="S824" s="184"/>
      <c r="T824" s="187"/>
      <c r="U824" s="184"/>
      <c r="V824" s="184"/>
      <c r="W824" s="185"/>
      <c r="X824" s="188"/>
      <c r="Y824" s="188"/>
      <c r="Z824" s="188"/>
    </row>
    <row r="825" spans="1:26" ht="14">
      <c r="A825" s="87"/>
      <c r="B825" s="87"/>
      <c r="C825" s="186"/>
      <c r="D825" s="186"/>
      <c r="E825" s="180"/>
      <c r="F825" s="182"/>
      <c r="G825" s="182"/>
      <c r="H825" s="182"/>
      <c r="I825" s="183"/>
      <c r="J825" s="183"/>
      <c r="K825" s="183"/>
      <c r="L825" s="182"/>
      <c r="M825" s="182"/>
      <c r="N825" s="182"/>
      <c r="O825" s="183"/>
      <c r="P825" s="183"/>
      <c r="Q825" s="183"/>
      <c r="R825" s="185"/>
      <c r="S825" s="184"/>
      <c r="T825" s="187"/>
      <c r="U825" s="184"/>
      <c r="V825" s="184"/>
      <c r="W825" s="185"/>
      <c r="X825" s="188"/>
      <c r="Y825" s="188"/>
      <c r="Z825" s="188"/>
    </row>
    <row r="826" spans="1:26" ht="14">
      <c r="A826" s="87"/>
      <c r="B826" s="87"/>
      <c r="C826" s="186"/>
      <c r="D826" s="186"/>
      <c r="E826" s="180"/>
      <c r="F826" s="182"/>
      <c r="G826" s="182"/>
      <c r="H826" s="182"/>
      <c r="I826" s="183"/>
      <c r="J826" s="183"/>
      <c r="K826" s="183"/>
      <c r="L826" s="182"/>
      <c r="M826" s="182"/>
      <c r="N826" s="182"/>
      <c r="O826" s="183"/>
      <c r="P826" s="183"/>
      <c r="Q826" s="183"/>
      <c r="R826" s="185"/>
      <c r="S826" s="184"/>
      <c r="T826" s="187"/>
      <c r="U826" s="184"/>
      <c r="V826" s="184"/>
      <c r="W826" s="185"/>
      <c r="X826" s="188"/>
      <c r="Y826" s="188"/>
      <c r="Z826" s="188"/>
    </row>
    <row r="827" spans="1:26" ht="14">
      <c r="A827" s="87"/>
      <c r="B827" s="87"/>
      <c r="C827" s="186"/>
      <c r="D827" s="186"/>
      <c r="E827" s="180"/>
      <c r="F827" s="182"/>
      <c r="G827" s="182"/>
      <c r="H827" s="182"/>
      <c r="I827" s="183"/>
      <c r="J827" s="183"/>
      <c r="K827" s="183"/>
      <c r="L827" s="182"/>
      <c r="M827" s="182"/>
      <c r="N827" s="182"/>
      <c r="O827" s="183"/>
      <c r="P827" s="183"/>
      <c r="Q827" s="183"/>
      <c r="R827" s="185"/>
      <c r="S827" s="184"/>
      <c r="T827" s="187"/>
      <c r="U827" s="184"/>
      <c r="V827" s="184"/>
      <c r="W827" s="185"/>
      <c r="X827" s="188"/>
      <c r="Y827" s="188"/>
      <c r="Z827" s="188"/>
    </row>
    <row r="828" spans="1:26" ht="14">
      <c r="A828" s="87"/>
      <c r="B828" s="87"/>
      <c r="C828" s="186"/>
      <c r="D828" s="186"/>
      <c r="E828" s="180"/>
      <c r="F828" s="182"/>
      <c r="G828" s="182"/>
      <c r="H828" s="182"/>
      <c r="I828" s="183"/>
      <c r="J828" s="183"/>
      <c r="K828" s="183"/>
      <c r="L828" s="182"/>
      <c r="M828" s="182"/>
      <c r="N828" s="182"/>
      <c r="O828" s="183"/>
      <c r="P828" s="183"/>
      <c r="Q828" s="183"/>
      <c r="R828" s="185"/>
      <c r="S828" s="184"/>
      <c r="T828" s="187"/>
      <c r="U828" s="184"/>
      <c r="V828" s="184"/>
      <c r="W828" s="185"/>
      <c r="X828" s="188"/>
      <c r="Y828" s="188"/>
      <c r="Z828" s="188"/>
    </row>
    <row r="829" spans="1:26" ht="14">
      <c r="A829" s="87"/>
      <c r="B829" s="87"/>
      <c r="C829" s="186"/>
      <c r="D829" s="186"/>
      <c r="E829" s="180"/>
      <c r="F829" s="182"/>
      <c r="G829" s="182"/>
      <c r="H829" s="182"/>
      <c r="I829" s="183"/>
      <c r="J829" s="183"/>
      <c r="K829" s="183"/>
      <c r="L829" s="182"/>
      <c r="M829" s="182"/>
      <c r="N829" s="182"/>
      <c r="O829" s="183"/>
      <c r="P829" s="183"/>
      <c r="Q829" s="183"/>
      <c r="R829" s="185"/>
      <c r="S829" s="184"/>
      <c r="T829" s="187"/>
      <c r="U829" s="184"/>
      <c r="V829" s="184"/>
      <c r="W829" s="185"/>
      <c r="X829" s="188"/>
      <c r="Y829" s="188"/>
      <c r="Z829" s="188"/>
    </row>
    <row r="830" spans="1:26" ht="14">
      <c r="A830" s="87"/>
      <c r="B830" s="87"/>
      <c r="C830" s="186"/>
      <c r="D830" s="186"/>
      <c r="E830" s="180"/>
      <c r="F830" s="182"/>
      <c r="G830" s="182"/>
      <c r="H830" s="182"/>
      <c r="I830" s="183"/>
      <c r="J830" s="183"/>
      <c r="K830" s="183"/>
      <c r="L830" s="182"/>
      <c r="M830" s="182"/>
      <c r="N830" s="182"/>
      <c r="O830" s="183"/>
      <c r="P830" s="183"/>
      <c r="Q830" s="183"/>
      <c r="R830" s="185"/>
      <c r="S830" s="184"/>
      <c r="T830" s="187"/>
      <c r="U830" s="184"/>
      <c r="V830" s="184"/>
      <c r="W830" s="185"/>
      <c r="X830" s="188"/>
      <c r="Y830" s="188"/>
      <c r="Z830" s="188"/>
    </row>
    <row r="831" spans="1:26" ht="14">
      <c r="A831" s="87"/>
      <c r="B831" s="87"/>
      <c r="C831" s="186"/>
      <c r="D831" s="186"/>
      <c r="E831" s="180"/>
      <c r="F831" s="182"/>
      <c r="G831" s="182"/>
      <c r="H831" s="182"/>
      <c r="I831" s="183"/>
      <c r="J831" s="183"/>
      <c r="K831" s="183"/>
      <c r="L831" s="182"/>
      <c r="M831" s="182"/>
      <c r="N831" s="182"/>
      <c r="O831" s="183"/>
      <c r="P831" s="183"/>
      <c r="Q831" s="183"/>
      <c r="R831" s="185"/>
      <c r="S831" s="184"/>
      <c r="T831" s="187"/>
      <c r="U831" s="184"/>
      <c r="V831" s="184"/>
      <c r="W831" s="185"/>
      <c r="X831" s="188"/>
      <c r="Y831" s="188"/>
      <c r="Z831" s="188"/>
    </row>
    <row r="832" spans="1:26" ht="14">
      <c r="A832" s="87"/>
      <c r="B832" s="87"/>
      <c r="C832" s="186"/>
      <c r="D832" s="186"/>
      <c r="E832" s="180"/>
      <c r="F832" s="182"/>
      <c r="G832" s="182"/>
      <c r="H832" s="182"/>
      <c r="I832" s="183"/>
      <c r="J832" s="183"/>
      <c r="K832" s="183"/>
      <c r="L832" s="182"/>
      <c r="M832" s="182"/>
      <c r="N832" s="182"/>
      <c r="O832" s="183"/>
      <c r="P832" s="183"/>
      <c r="Q832" s="183"/>
      <c r="R832" s="185"/>
      <c r="S832" s="184"/>
      <c r="T832" s="187"/>
      <c r="U832" s="184"/>
      <c r="V832" s="184"/>
      <c r="W832" s="185"/>
      <c r="X832" s="188"/>
      <c r="Y832" s="188"/>
      <c r="Z832" s="188"/>
    </row>
    <row r="833" spans="1:26" ht="14">
      <c r="A833" s="87"/>
      <c r="B833" s="87"/>
      <c r="C833" s="186"/>
      <c r="D833" s="186"/>
      <c r="E833" s="180"/>
      <c r="F833" s="182"/>
      <c r="G833" s="182"/>
      <c r="H833" s="182"/>
      <c r="I833" s="183"/>
      <c r="J833" s="183"/>
      <c r="K833" s="183"/>
      <c r="L833" s="182"/>
      <c r="M833" s="182"/>
      <c r="N833" s="182"/>
      <c r="O833" s="183"/>
      <c r="P833" s="183"/>
      <c r="Q833" s="183"/>
      <c r="R833" s="185"/>
      <c r="S833" s="184"/>
      <c r="T833" s="187"/>
      <c r="U833" s="184"/>
      <c r="V833" s="184"/>
      <c r="W833" s="185"/>
      <c r="X833" s="188"/>
      <c r="Y833" s="188"/>
      <c r="Z833" s="188"/>
    </row>
    <row r="834" spans="1:26" ht="14">
      <c r="A834" s="87"/>
      <c r="B834" s="87"/>
      <c r="C834" s="186"/>
      <c r="D834" s="186"/>
      <c r="E834" s="180"/>
      <c r="F834" s="182"/>
      <c r="G834" s="182"/>
      <c r="H834" s="182"/>
      <c r="I834" s="183"/>
      <c r="J834" s="183"/>
      <c r="K834" s="183"/>
      <c r="L834" s="182"/>
      <c r="M834" s="182"/>
      <c r="N834" s="182"/>
      <c r="O834" s="183"/>
      <c r="P834" s="183"/>
      <c r="Q834" s="183"/>
      <c r="R834" s="185"/>
      <c r="S834" s="184"/>
      <c r="T834" s="187"/>
      <c r="U834" s="184"/>
      <c r="V834" s="184"/>
      <c r="W834" s="185"/>
      <c r="X834" s="188"/>
      <c r="Y834" s="188"/>
      <c r="Z834" s="188"/>
    </row>
    <row r="835" spans="1:26" ht="14">
      <c r="A835" s="87"/>
      <c r="B835" s="87"/>
      <c r="C835" s="186"/>
      <c r="D835" s="186"/>
      <c r="E835" s="180"/>
      <c r="F835" s="182"/>
      <c r="G835" s="182"/>
      <c r="H835" s="182"/>
      <c r="I835" s="183"/>
      <c r="J835" s="183"/>
      <c r="K835" s="183"/>
      <c r="L835" s="182"/>
      <c r="M835" s="182"/>
      <c r="N835" s="182"/>
      <c r="O835" s="183"/>
      <c r="P835" s="183"/>
      <c r="Q835" s="183"/>
      <c r="R835" s="185"/>
      <c r="S835" s="184"/>
      <c r="T835" s="187"/>
      <c r="U835" s="184"/>
      <c r="V835" s="184"/>
      <c r="W835" s="185"/>
      <c r="X835" s="188"/>
      <c r="Y835" s="188"/>
      <c r="Z835" s="188"/>
    </row>
    <row r="836" spans="1:26" ht="14">
      <c r="A836" s="87"/>
      <c r="B836" s="87"/>
      <c r="C836" s="186"/>
      <c r="D836" s="186"/>
      <c r="E836" s="180"/>
      <c r="F836" s="182"/>
      <c r="G836" s="182"/>
      <c r="H836" s="182"/>
      <c r="I836" s="183"/>
      <c r="J836" s="183"/>
      <c r="K836" s="183"/>
      <c r="L836" s="182"/>
      <c r="M836" s="182"/>
      <c r="N836" s="182"/>
      <c r="O836" s="183"/>
      <c r="P836" s="183"/>
      <c r="Q836" s="183"/>
      <c r="R836" s="185"/>
      <c r="S836" s="184"/>
      <c r="T836" s="187"/>
      <c r="U836" s="184"/>
      <c r="V836" s="184"/>
      <c r="W836" s="185"/>
      <c r="X836" s="188"/>
      <c r="Y836" s="188"/>
      <c r="Z836" s="188"/>
    </row>
    <row r="837" spans="1:26" ht="14">
      <c r="A837" s="87"/>
      <c r="B837" s="87"/>
      <c r="C837" s="186"/>
      <c r="D837" s="186"/>
      <c r="E837" s="180"/>
      <c r="F837" s="182"/>
      <c r="G837" s="182"/>
      <c r="H837" s="182"/>
      <c r="I837" s="183"/>
      <c r="J837" s="183"/>
      <c r="K837" s="183"/>
      <c r="L837" s="182"/>
      <c r="M837" s="182"/>
      <c r="N837" s="182"/>
      <c r="O837" s="183"/>
      <c r="P837" s="183"/>
      <c r="Q837" s="183"/>
      <c r="R837" s="185"/>
      <c r="S837" s="184"/>
      <c r="T837" s="187"/>
      <c r="U837" s="184"/>
      <c r="V837" s="184"/>
      <c r="W837" s="185"/>
      <c r="X837" s="188"/>
      <c r="Y837" s="188"/>
      <c r="Z837" s="188"/>
    </row>
    <row r="838" spans="1:26" ht="14">
      <c r="A838" s="87"/>
      <c r="B838" s="87"/>
      <c r="C838" s="186"/>
      <c r="D838" s="186"/>
      <c r="E838" s="180"/>
      <c r="F838" s="182"/>
      <c r="G838" s="182"/>
      <c r="H838" s="182"/>
      <c r="I838" s="183"/>
      <c r="J838" s="183"/>
      <c r="K838" s="183"/>
      <c r="L838" s="182"/>
      <c r="M838" s="182"/>
      <c r="N838" s="182"/>
      <c r="O838" s="183"/>
      <c r="P838" s="183"/>
      <c r="Q838" s="183"/>
      <c r="R838" s="185"/>
      <c r="S838" s="184"/>
      <c r="T838" s="187"/>
      <c r="U838" s="184"/>
      <c r="V838" s="184"/>
      <c r="W838" s="185"/>
      <c r="X838" s="188"/>
      <c r="Y838" s="188"/>
      <c r="Z838" s="188"/>
    </row>
    <row r="839" spans="1:26" ht="14">
      <c r="A839" s="87"/>
      <c r="B839" s="87"/>
      <c r="C839" s="186"/>
      <c r="D839" s="186"/>
      <c r="E839" s="180"/>
      <c r="F839" s="182"/>
      <c r="G839" s="182"/>
      <c r="H839" s="182"/>
      <c r="I839" s="183"/>
      <c r="J839" s="183"/>
      <c r="K839" s="183"/>
      <c r="L839" s="182"/>
      <c r="M839" s="182"/>
      <c r="N839" s="182"/>
      <c r="O839" s="183"/>
      <c r="P839" s="183"/>
      <c r="Q839" s="183"/>
      <c r="R839" s="185"/>
      <c r="S839" s="184"/>
      <c r="T839" s="187"/>
      <c r="U839" s="184"/>
      <c r="V839" s="184"/>
      <c r="W839" s="185"/>
      <c r="X839" s="188"/>
      <c r="Y839" s="188"/>
      <c r="Z839" s="188"/>
    </row>
    <row r="840" spans="1:26" ht="14">
      <c r="A840" s="87"/>
      <c r="B840" s="87"/>
      <c r="C840" s="186"/>
      <c r="D840" s="186"/>
      <c r="E840" s="180"/>
      <c r="F840" s="182"/>
      <c r="G840" s="182"/>
      <c r="H840" s="182"/>
      <c r="I840" s="183"/>
      <c r="J840" s="183"/>
      <c r="K840" s="183"/>
      <c r="L840" s="182"/>
      <c r="M840" s="182"/>
      <c r="N840" s="182"/>
      <c r="O840" s="183"/>
      <c r="P840" s="183"/>
      <c r="Q840" s="183"/>
      <c r="R840" s="185"/>
      <c r="S840" s="184"/>
      <c r="T840" s="187"/>
      <c r="U840" s="184"/>
      <c r="V840" s="184"/>
      <c r="W840" s="185"/>
      <c r="X840" s="188"/>
      <c r="Y840" s="188"/>
      <c r="Z840" s="188"/>
    </row>
    <row r="841" spans="1:26" ht="14">
      <c r="A841" s="87"/>
      <c r="B841" s="87"/>
      <c r="C841" s="186"/>
      <c r="D841" s="186"/>
      <c r="E841" s="180"/>
      <c r="F841" s="182"/>
      <c r="G841" s="182"/>
      <c r="H841" s="182"/>
      <c r="I841" s="183"/>
      <c r="J841" s="183"/>
      <c r="K841" s="183"/>
      <c r="L841" s="182"/>
      <c r="M841" s="182"/>
      <c r="N841" s="182"/>
      <c r="O841" s="183"/>
      <c r="P841" s="183"/>
      <c r="Q841" s="183"/>
      <c r="R841" s="185"/>
      <c r="S841" s="184"/>
      <c r="T841" s="187"/>
      <c r="U841" s="184"/>
      <c r="V841" s="184"/>
      <c r="W841" s="185"/>
      <c r="X841" s="188"/>
      <c r="Y841" s="188"/>
      <c r="Z841" s="188"/>
    </row>
    <row r="842" spans="1:26" ht="14">
      <c r="A842" s="87"/>
      <c r="B842" s="87"/>
      <c r="C842" s="186"/>
      <c r="D842" s="186"/>
      <c r="E842" s="180"/>
      <c r="F842" s="182"/>
      <c r="G842" s="182"/>
      <c r="H842" s="182"/>
      <c r="I842" s="183"/>
      <c r="J842" s="183"/>
      <c r="K842" s="183"/>
      <c r="L842" s="182"/>
      <c r="M842" s="182"/>
      <c r="N842" s="182"/>
      <c r="O842" s="183"/>
      <c r="P842" s="183"/>
      <c r="Q842" s="183"/>
      <c r="R842" s="185"/>
      <c r="S842" s="184"/>
      <c r="T842" s="187"/>
      <c r="U842" s="184"/>
      <c r="V842" s="184"/>
      <c r="W842" s="185"/>
      <c r="X842" s="188"/>
      <c r="Y842" s="188"/>
      <c r="Z842" s="188"/>
    </row>
    <row r="843" spans="1:26" ht="14">
      <c r="A843" s="87"/>
      <c r="B843" s="87"/>
      <c r="C843" s="186"/>
      <c r="D843" s="186"/>
      <c r="E843" s="180"/>
      <c r="F843" s="182"/>
      <c r="G843" s="182"/>
      <c r="H843" s="182"/>
      <c r="I843" s="183"/>
      <c r="J843" s="183"/>
      <c r="K843" s="183"/>
      <c r="L843" s="182"/>
      <c r="M843" s="182"/>
      <c r="N843" s="182"/>
      <c r="O843" s="183"/>
      <c r="P843" s="183"/>
      <c r="Q843" s="183"/>
      <c r="R843" s="185"/>
      <c r="S843" s="184"/>
      <c r="T843" s="187"/>
      <c r="U843" s="184"/>
      <c r="V843" s="184"/>
      <c r="W843" s="185"/>
      <c r="X843" s="188"/>
      <c r="Y843" s="188"/>
      <c r="Z843" s="188"/>
    </row>
    <row r="844" spans="1:26" ht="14">
      <c r="A844" s="87"/>
      <c r="B844" s="87"/>
      <c r="C844" s="186"/>
      <c r="D844" s="186"/>
      <c r="E844" s="180"/>
      <c r="F844" s="182"/>
      <c r="G844" s="182"/>
      <c r="H844" s="182"/>
      <c r="I844" s="183"/>
      <c r="J844" s="183"/>
      <c r="K844" s="183"/>
      <c r="L844" s="182"/>
      <c r="M844" s="182"/>
      <c r="N844" s="182"/>
      <c r="O844" s="183"/>
      <c r="P844" s="183"/>
      <c r="Q844" s="183"/>
      <c r="R844" s="185"/>
      <c r="S844" s="184"/>
      <c r="T844" s="187"/>
      <c r="U844" s="184"/>
      <c r="V844" s="184"/>
      <c r="W844" s="185"/>
      <c r="X844" s="188"/>
      <c r="Y844" s="188"/>
      <c r="Z844" s="188"/>
    </row>
    <row r="845" spans="1:26" ht="14">
      <c r="A845" s="87"/>
      <c r="B845" s="87"/>
      <c r="C845" s="186"/>
      <c r="D845" s="186"/>
      <c r="E845" s="180"/>
      <c r="F845" s="182"/>
      <c r="G845" s="182"/>
      <c r="H845" s="182"/>
      <c r="I845" s="183"/>
      <c r="J845" s="183"/>
      <c r="K845" s="183"/>
      <c r="L845" s="182"/>
      <c r="M845" s="182"/>
      <c r="N845" s="182"/>
      <c r="O845" s="183"/>
      <c r="P845" s="183"/>
      <c r="Q845" s="183"/>
      <c r="R845" s="185"/>
      <c r="S845" s="184"/>
      <c r="T845" s="187"/>
      <c r="U845" s="184"/>
      <c r="V845" s="184"/>
      <c r="W845" s="185"/>
      <c r="X845" s="188"/>
      <c r="Y845" s="188"/>
      <c r="Z845" s="188"/>
    </row>
    <row r="846" spans="1:26" ht="14">
      <c r="A846" s="87"/>
      <c r="B846" s="87"/>
      <c r="C846" s="186"/>
      <c r="D846" s="186"/>
      <c r="E846" s="180"/>
      <c r="F846" s="182"/>
      <c r="G846" s="182"/>
      <c r="H846" s="182"/>
      <c r="I846" s="183"/>
      <c r="J846" s="183"/>
      <c r="K846" s="183"/>
      <c r="L846" s="182"/>
      <c r="M846" s="182"/>
      <c r="N846" s="182"/>
      <c r="O846" s="183"/>
      <c r="P846" s="183"/>
      <c r="Q846" s="183"/>
      <c r="R846" s="185"/>
      <c r="S846" s="184"/>
      <c r="T846" s="187"/>
      <c r="U846" s="184"/>
      <c r="V846" s="184"/>
      <c r="W846" s="185"/>
      <c r="X846" s="188"/>
      <c r="Y846" s="188"/>
      <c r="Z846" s="188"/>
    </row>
    <row r="847" spans="1:26" ht="14">
      <c r="A847" s="87"/>
      <c r="B847" s="87"/>
      <c r="C847" s="186"/>
      <c r="D847" s="186"/>
      <c r="E847" s="180"/>
      <c r="F847" s="182"/>
      <c r="G847" s="182"/>
      <c r="H847" s="182"/>
      <c r="I847" s="183"/>
      <c r="J847" s="183"/>
      <c r="K847" s="183"/>
      <c r="L847" s="182"/>
      <c r="M847" s="182"/>
      <c r="N847" s="182"/>
      <c r="O847" s="183"/>
      <c r="P847" s="183"/>
      <c r="Q847" s="183"/>
      <c r="R847" s="185"/>
      <c r="S847" s="184"/>
      <c r="T847" s="187"/>
      <c r="U847" s="184"/>
      <c r="V847" s="184"/>
      <c r="W847" s="185"/>
      <c r="X847" s="188"/>
      <c r="Y847" s="188"/>
      <c r="Z847" s="188"/>
    </row>
    <row r="848" spans="1:26" ht="14">
      <c r="A848" s="87"/>
      <c r="B848" s="87"/>
      <c r="C848" s="186"/>
      <c r="D848" s="186"/>
      <c r="E848" s="180"/>
      <c r="F848" s="182"/>
      <c r="G848" s="182"/>
      <c r="H848" s="182"/>
      <c r="I848" s="183"/>
      <c r="J848" s="183"/>
      <c r="K848" s="183"/>
      <c r="L848" s="182"/>
      <c r="M848" s="182"/>
      <c r="N848" s="182"/>
      <c r="O848" s="183"/>
      <c r="P848" s="183"/>
      <c r="Q848" s="183"/>
      <c r="R848" s="185"/>
      <c r="S848" s="184"/>
      <c r="T848" s="187"/>
      <c r="U848" s="184"/>
      <c r="V848" s="184"/>
      <c r="W848" s="185"/>
      <c r="X848" s="188"/>
      <c r="Y848" s="188"/>
      <c r="Z848" s="188"/>
    </row>
    <row r="849" spans="1:26" ht="14">
      <c r="A849" s="87"/>
      <c r="B849" s="87"/>
      <c r="C849" s="186"/>
      <c r="D849" s="186"/>
      <c r="E849" s="180"/>
      <c r="F849" s="182"/>
      <c r="G849" s="182"/>
      <c r="H849" s="182"/>
      <c r="I849" s="183"/>
      <c r="J849" s="183"/>
      <c r="K849" s="183"/>
      <c r="L849" s="182"/>
      <c r="M849" s="182"/>
      <c r="N849" s="182"/>
      <c r="O849" s="183"/>
      <c r="P849" s="183"/>
      <c r="Q849" s="183"/>
      <c r="R849" s="185"/>
      <c r="S849" s="184"/>
      <c r="T849" s="187"/>
      <c r="U849" s="184"/>
      <c r="V849" s="184"/>
      <c r="W849" s="185"/>
      <c r="X849" s="188"/>
      <c r="Y849" s="188"/>
      <c r="Z849" s="188"/>
    </row>
    <row r="850" spans="1:26" ht="14">
      <c r="A850" s="87"/>
      <c r="B850" s="87"/>
      <c r="C850" s="186"/>
      <c r="D850" s="186"/>
      <c r="E850" s="180"/>
      <c r="F850" s="182"/>
      <c r="G850" s="182"/>
      <c r="H850" s="182"/>
      <c r="I850" s="183"/>
      <c r="J850" s="183"/>
      <c r="K850" s="183"/>
      <c r="L850" s="182"/>
      <c r="M850" s="182"/>
      <c r="N850" s="182"/>
      <c r="O850" s="183"/>
      <c r="P850" s="183"/>
      <c r="Q850" s="183"/>
      <c r="R850" s="185"/>
      <c r="S850" s="184"/>
      <c r="T850" s="187"/>
      <c r="U850" s="184"/>
      <c r="V850" s="184"/>
      <c r="W850" s="185"/>
      <c r="X850" s="188"/>
      <c r="Y850" s="188"/>
      <c r="Z850" s="188"/>
    </row>
    <row r="851" spans="1:26" ht="14">
      <c r="A851" s="87"/>
      <c r="B851" s="87"/>
      <c r="C851" s="186"/>
      <c r="D851" s="186"/>
      <c r="E851" s="180"/>
      <c r="F851" s="182"/>
      <c r="G851" s="182"/>
      <c r="H851" s="182"/>
      <c r="I851" s="183"/>
      <c r="J851" s="183"/>
      <c r="K851" s="183"/>
      <c r="L851" s="182"/>
      <c r="M851" s="182"/>
      <c r="N851" s="182"/>
      <c r="O851" s="183"/>
      <c r="P851" s="183"/>
      <c r="Q851" s="183"/>
      <c r="R851" s="185"/>
      <c r="S851" s="184"/>
      <c r="T851" s="187"/>
      <c r="U851" s="184"/>
      <c r="V851" s="184"/>
      <c r="W851" s="185"/>
      <c r="X851" s="188"/>
      <c r="Y851" s="188"/>
      <c r="Z851" s="188"/>
    </row>
    <row r="852" spans="1:26" ht="14">
      <c r="A852" s="87"/>
      <c r="B852" s="87"/>
      <c r="C852" s="186"/>
      <c r="D852" s="186"/>
      <c r="E852" s="180"/>
      <c r="F852" s="182"/>
      <c r="G852" s="182"/>
      <c r="H852" s="182"/>
      <c r="I852" s="183"/>
      <c r="J852" s="183"/>
      <c r="K852" s="183"/>
      <c r="L852" s="182"/>
      <c r="M852" s="182"/>
      <c r="N852" s="182"/>
      <c r="O852" s="183"/>
      <c r="P852" s="183"/>
      <c r="Q852" s="183"/>
      <c r="R852" s="185"/>
      <c r="S852" s="184"/>
      <c r="T852" s="187"/>
      <c r="U852" s="184"/>
      <c r="V852" s="184"/>
      <c r="W852" s="185"/>
      <c r="X852" s="188"/>
      <c r="Y852" s="188"/>
      <c r="Z852" s="188"/>
    </row>
    <row r="853" spans="1:26" ht="14">
      <c r="A853" s="87"/>
      <c r="B853" s="87"/>
      <c r="C853" s="186"/>
      <c r="D853" s="186"/>
      <c r="E853" s="180"/>
      <c r="F853" s="182"/>
      <c r="G853" s="182"/>
      <c r="H853" s="182"/>
      <c r="I853" s="183"/>
      <c r="J853" s="183"/>
      <c r="K853" s="183"/>
      <c r="L853" s="182"/>
      <c r="M853" s="182"/>
      <c r="N853" s="182"/>
      <c r="O853" s="183"/>
      <c r="P853" s="183"/>
      <c r="Q853" s="183"/>
      <c r="R853" s="185"/>
      <c r="S853" s="184"/>
      <c r="T853" s="187"/>
      <c r="U853" s="184"/>
      <c r="V853" s="184"/>
      <c r="W853" s="185"/>
      <c r="X853" s="188"/>
      <c r="Y853" s="188"/>
      <c r="Z853" s="188"/>
    </row>
    <row r="854" spans="1:26" ht="14">
      <c r="A854" s="87"/>
      <c r="B854" s="87"/>
      <c r="C854" s="186"/>
      <c r="D854" s="186"/>
      <c r="E854" s="180"/>
      <c r="F854" s="182"/>
      <c r="G854" s="182"/>
      <c r="H854" s="182"/>
      <c r="I854" s="183"/>
      <c r="J854" s="183"/>
      <c r="K854" s="183"/>
      <c r="L854" s="182"/>
      <c r="M854" s="182"/>
      <c r="N854" s="182"/>
      <c r="O854" s="183"/>
      <c r="P854" s="183"/>
      <c r="Q854" s="183"/>
      <c r="R854" s="185"/>
      <c r="S854" s="184"/>
      <c r="T854" s="187"/>
      <c r="U854" s="184"/>
      <c r="V854" s="184"/>
      <c r="W854" s="185"/>
      <c r="X854" s="188"/>
      <c r="Y854" s="188"/>
      <c r="Z854" s="188"/>
    </row>
    <row r="855" spans="1:26" ht="14">
      <c r="A855" s="87"/>
      <c r="B855" s="87"/>
      <c r="C855" s="186"/>
      <c r="D855" s="186"/>
      <c r="E855" s="180"/>
      <c r="F855" s="182"/>
      <c r="G855" s="182"/>
      <c r="H855" s="182"/>
      <c r="I855" s="183"/>
      <c r="J855" s="183"/>
      <c r="K855" s="183"/>
      <c r="L855" s="182"/>
      <c r="M855" s="182"/>
      <c r="N855" s="182"/>
      <c r="O855" s="183"/>
      <c r="P855" s="183"/>
      <c r="Q855" s="183"/>
      <c r="R855" s="185"/>
      <c r="S855" s="184"/>
      <c r="T855" s="187"/>
      <c r="U855" s="184"/>
      <c r="V855" s="184"/>
      <c r="W855" s="185"/>
      <c r="X855" s="188"/>
      <c r="Y855" s="188"/>
      <c r="Z855" s="188"/>
    </row>
    <row r="856" spans="1:26" ht="14">
      <c r="A856" s="87"/>
      <c r="B856" s="87"/>
      <c r="C856" s="186"/>
      <c r="D856" s="186"/>
      <c r="E856" s="180"/>
      <c r="F856" s="182"/>
      <c r="G856" s="182"/>
      <c r="H856" s="182"/>
      <c r="I856" s="183"/>
      <c r="J856" s="183"/>
      <c r="K856" s="183"/>
      <c r="L856" s="182"/>
      <c r="M856" s="182"/>
      <c r="N856" s="182"/>
      <c r="O856" s="183"/>
      <c r="P856" s="183"/>
      <c r="Q856" s="183"/>
      <c r="R856" s="185"/>
      <c r="S856" s="184"/>
      <c r="T856" s="187"/>
      <c r="U856" s="184"/>
      <c r="V856" s="184"/>
      <c r="W856" s="185"/>
      <c r="X856" s="188"/>
      <c r="Y856" s="188"/>
      <c r="Z856" s="188"/>
    </row>
    <row r="857" spans="1:26" ht="14">
      <c r="A857" s="87"/>
      <c r="B857" s="87"/>
      <c r="C857" s="186"/>
      <c r="D857" s="186"/>
      <c r="E857" s="180"/>
      <c r="F857" s="182"/>
      <c r="G857" s="182"/>
      <c r="H857" s="182"/>
      <c r="I857" s="183"/>
      <c r="J857" s="183"/>
      <c r="K857" s="183"/>
      <c r="L857" s="182"/>
      <c r="M857" s="182"/>
      <c r="N857" s="182"/>
      <c r="O857" s="183"/>
      <c r="P857" s="183"/>
      <c r="Q857" s="183"/>
      <c r="R857" s="185"/>
      <c r="S857" s="184"/>
      <c r="T857" s="187"/>
      <c r="U857" s="184"/>
      <c r="V857" s="184"/>
      <c r="W857" s="185"/>
      <c r="X857" s="188"/>
      <c r="Y857" s="188"/>
      <c r="Z857" s="188"/>
    </row>
    <row r="858" spans="1:26" ht="14">
      <c r="A858" s="87"/>
      <c r="B858" s="87"/>
      <c r="C858" s="186"/>
      <c r="D858" s="186"/>
      <c r="E858" s="180"/>
      <c r="F858" s="182"/>
      <c r="G858" s="182"/>
      <c r="H858" s="182"/>
      <c r="I858" s="183"/>
      <c r="J858" s="183"/>
      <c r="K858" s="183"/>
      <c r="L858" s="182"/>
      <c r="M858" s="182"/>
      <c r="N858" s="182"/>
      <c r="O858" s="183"/>
      <c r="P858" s="183"/>
      <c r="Q858" s="183"/>
      <c r="R858" s="185"/>
      <c r="S858" s="184"/>
      <c r="T858" s="187"/>
      <c r="U858" s="184"/>
      <c r="V858" s="184"/>
      <c r="W858" s="185"/>
      <c r="X858" s="188"/>
      <c r="Y858" s="188"/>
      <c r="Z858" s="188"/>
    </row>
    <row r="859" spans="1:26" ht="14">
      <c r="A859" s="87"/>
      <c r="B859" s="87"/>
      <c r="C859" s="186"/>
      <c r="D859" s="186"/>
      <c r="E859" s="180"/>
      <c r="F859" s="182"/>
      <c r="G859" s="182"/>
      <c r="H859" s="182"/>
      <c r="I859" s="183"/>
      <c r="J859" s="183"/>
      <c r="K859" s="183"/>
      <c r="L859" s="182"/>
      <c r="M859" s="182"/>
      <c r="N859" s="182"/>
      <c r="O859" s="183"/>
      <c r="P859" s="183"/>
      <c r="Q859" s="183"/>
      <c r="R859" s="185"/>
      <c r="S859" s="184"/>
      <c r="T859" s="187"/>
      <c r="U859" s="184"/>
      <c r="V859" s="184"/>
      <c r="W859" s="185"/>
      <c r="X859" s="188"/>
      <c r="Y859" s="188"/>
      <c r="Z859" s="188"/>
    </row>
    <row r="860" spans="1:26" ht="14">
      <c r="A860" s="87"/>
      <c r="B860" s="87"/>
      <c r="C860" s="186"/>
      <c r="D860" s="186"/>
      <c r="E860" s="180"/>
      <c r="F860" s="182"/>
      <c r="G860" s="182"/>
      <c r="H860" s="182"/>
      <c r="I860" s="183"/>
      <c r="J860" s="183"/>
      <c r="K860" s="183"/>
      <c r="L860" s="182"/>
      <c r="M860" s="182"/>
      <c r="N860" s="182"/>
      <c r="O860" s="183"/>
      <c r="P860" s="183"/>
      <c r="Q860" s="183"/>
      <c r="R860" s="185"/>
      <c r="S860" s="184"/>
      <c r="T860" s="187"/>
      <c r="U860" s="184"/>
      <c r="V860" s="184"/>
      <c r="W860" s="185"/>
      <c r="X860" s="188"/>
      <c r="Y860" s="188"/>
      <c r="Z860" s="188"/>
    </row>
    <row r="861" spans="1:26" ht="14">
      <c r="A861" s="87"/>
      <c r="B861" s="87"/>
      <c r="C861" s="186"/>
      <c r="D861" s="186"/>
      <c r="E861" s="180"/>
      <c r="F861" s="182"/>
      <c r="G861" s="182"/>
      <c r="H861" s="182"/>
      <c r="I861" s="183"/>
      <c r="J861" s="183"/>
      <c r="K861" s="183"/>
      <c r="L861" s="182"/>
      <c r="M861" s="182"/>
      <c r="N861" s="182"/>
      <c r="O861" s="183"/>
      <c r="P861" s="183"/>
      <c r="Q861" s="183"/>
      <c r="R861" s="185"/>
      <c r="S861" s="184"/>
      <c r="T861" s="187"/>
      <c r="U861" s="184"/>
      <c r="V861" s="184"/>
      <c r="W861" s="185"/>
      <c r="X861" s="188"/>
      <c r="Y861" s="188"/>
      <c r="Z861" s="188"/>
    </row>
    <row r="862" spans="1:26" ht="14">
      <c r="A862" s="87"/>
      <c r="B862" s="87"/>
      <c r="C862" s="186"/>
      <c r="D862" s="186"/>
      <c r="E862" s="180"/>
      <c r="F862" s="182"/>
      <c r="G862" s="182"/>
      <c r="H862" s="182"/>
      <c r="I862" s="183"/>
      <c r="J862" s="183"/>
      <c r="K862" s="183"/>
      <c r="L862" s="182"/>
      <c r="M862" s="182"/>
      <c r="N862" s="182"/>
      <c r="O862" s="183"/>
      <c r="P862" s="183"/>
      <c r="Q862" s="183"/>
      <c r="R862" s="185"/>
      <c r="S862" s="184"/>
      <c r="T862" s="187"/>
      <c r="U862" s="184"/>
      <c r="V862" s="184"/>
      <c r="W862" s="185"/>
      <c r="X862" s="188"/>
      <c r="Y862" s="188"/>
      <c r="Z862" s="188"/>
    </row>
    <row r="863" spans="1:26" ht="14">
      <c r="A863" s="87"/>
      <c r="B863" s="87"/>
      <c r="C863" s="186"/>
      <c r="D863" s="186"/>
      <c r="E863" s="180"/>
      <c r="F863" s="182"/>
      <c r="G863" s="182"/>
      <c r="H863" s="182"/>
      <c r="I863" s="183"/>
      <c r="J863" s="183"/>
      <c r="K863" s="183"/>
      <c r="L863" s="182"/>
      <c r="M863" s="182"/>
      <c r="N863" s="182"/>
      <c r="O863" s="183"/>
      <c r="P863" s="183"/>
      <c r="Q863" s="183"/>
      <c r="R863" s="185"/>
      <c r="S863" s="184"/>
      <c r="T863" s="187"/>
      <c r="U863" s="184"/>
      <c r="V863" s="184"/>
      <c r="W863" s="185"/>
      <c r="X863" s="188"/>
      <c r="Y863" s="188"/>
      <c r="Z863" s="188"/>
    </row>
    <row r="864" spans="1:26" ht="14">
      <c r="A864" s="87"/>
      <c r="B864" s="87"/>
      <c r="C864" s="186"/>
      <c r="D864" s="186"/>
      <c r="E864" s="180"/>
      <c r="F864" s="182"/>
      <c r="G864" s="182"/>
      <c r="H864" s="182"/>
      <c r="I864" s="183"/>
      <c r="J864" s="183"/>
      <c r="K864" s="183"/>
      <c r="L864" s="182"/>
      <c r="M864" s="182"/>
      <c r="N864" s="182"/>
      <c r="O864" s="183"/>
      <c r="P864" s="183"/>
      <c r="Q864" s="183"/>
      <c r="R864" s="185"/>
      <c r="S864" s="184"/>
      <c r="T864" s="187"/>
      <c r="U864" s="184"/>
      <c r="V864" s="184"/>
      <c r="W864" s="185"/>
      <c r="X864" s="188"/>
      <c r="Y864" s="188"/>
      <c r="Z864" s="188"/>
    </row>
    <row r="865" spans="1:26" ht="14">
      <c r="A865" s="87"/>
      <c r="B865" s="87"/>
      <c r="C865" s="186"/>
      <c r="D865" s="186"/>
      <c r="E865" s="180"/>
      <c r="F865" s="182"/>
      <c r="G865" s="182"/>
      <c r="H865" s="182"/>
      <c r="I865" s="183"/>
      <c r="J865" s="183"/>
      <c r="K865" s="183"/>
      <c r="L865" s="182"/>
      <c r="M865" s="182"/>
      <c r="N865" s="182"/>
      <c r="O865" s="183"/>
      <c r="P865" s="183"/>
      <c r="Q865" s="183"/>
      <c r="R865" s="185"/>
      <c r="S865" s="184"/>
      <c r="T865" s="187"/>
      <c r="U865" s="184"/>
      <c r="V865" s="184"/>
      <c r="W865" s="185"/>
      <c r="X865" s="188"/>
      <c r="Y865" s="188"/>
      <c r="Z865" s="188"/>
    </row>
    <row r="866" spans="1:26" ht="14">
      <c r="A866" s="87"/>
      <c r="B866" s="87"/>
      <c r="C866" s="186"/>
      <c r="D866" s="186"/>
      <c r="E866" s="180"/>
      <c r="F866" s="182"/>
      <c r="G866" s="182"/>
      <c r="H866" s="182"/>
      <c r="I866" s="183"/>
      <c r="J866" s="183"/>
      <c r="K866" s="183"/>
      <c r="L866" s="182"/>
      <c r="M866" s="182"/>
      <c r="N866" s="182"/>
      <c r="O866" s="183"/>
      <c r="P866" s="183"/>
      <c r="Q866" s="183"/>
      <c r="R866" s="185"/>
      <c r="S866" s="184"/>
      <c r="T866" s="187"/>
      <c r="U866" s="184"/>
      <c r="V866" s="184"/>
      <c r="W866" s="185"/>
      <c r="X866" s="188"/>
      <c r="Y866" s="188"/>
      <c r="Z866" s="188"/>
    </row>
    <row r="867" spans="1:26" ht="14">
      <c r="A867" s="87"/>
      <c r="B867" s="87"/>
      <c r="C867" s="186"/>
      <c r="D867" s="186"/>
      <c r="E867" s="180"/>
      <c r="F867" s="182"/>
      <c r="G867" s="182"/>
      <c r="H867" s="182"/>
      <c r="I867" s="183"/>
      <c r="J867" s="183"/>
      <c r="K867" s="183"/>
      <c r="L867" s="182"/>
      <c r="M867" s="182"/>
      <c r="N867" s="182"/>
      <c r="O867" s="183"/>
      <c r="P867" s="183"/>
      <c r="Q867" s="183"/>
      <c r="R867" s="185"/>
      <c r="S867" s="184"/>
      <c r="T867" s="187"/>
      <c r="U867" s="184"/>
      <c r="V867" s="184"/>
      <c r="W867" s="185"/>
      <c r="X867" s="188"/>
      <c r="Y867" s="188"/>
      <c r="Z867" s="188"/>
    </row>
    <row r="868" spans="1:26" ht="14">
      <c r="A868" s="87"/>
      <c r="B868" s="87"/>
      <c r="C868" s="186"/>
      <c r="D868" s="186"/>
      <c r="E868" s="180"/>
      <c r="F868" s="182"/>
      <c r="G868" s="182"/>
      <c r="H868" s="182"/>
      <c r="I868" s="183"/>
      <c r="J868" s="183"/>
      <c r="K868" s="183"/>
      <c r="L868" s="182"/>
      <c r="M868" s="182"/>
      <c r="N868" s="182"/>
      <c r="O868" s="183"/>
      <c r="P868" s="183"/>
      <c r="Q868" s="183"/>
      <c r="R868" s="185"/>
      <c r="S868" s="184"/>
      <c r="T868" s="187"/>
      <c r="U868" s="184"/>
      <c r="V868" s="184"/>
      <c r="W868" s="185"/>
      <c r="X868" s="188"/>
      <c r="Y868" s="188"/>
      <c r="Z868" s="188"/>
    </row>
    <row r="869" spans="1:26" ht="14">
      <c r="A869" s="87"/>
      <c r="B869" s="87"/>
      <c r="C869" s="186"/>
      <c r="D869" s="186"/>
      <c r="E869" s="180"/>
      <c r="F869" s="182"/>
      <c r="G869" s="182"/>
      <c r="H869" s="182"/>
      <c r="I869" s="183"/>
      <c r="J869" s="183"/>
      <c r="K869" s="183"/>
      <c r="L869" s="182"/>
      <c r="M869" s="182"/>
      <c r="N869" s="182"/>
      <c r="O869" s="183"/>
      <c r="P869" s="183"/>
      <c r="Q869" s="183"/>
      <c r="R869" s="185"/>
      <c r="S869" s="184"/>
      <c r="T869" s="187"/>
      <c r="U869" s="184"/>
      <c r="V869" s="184"/>
      <c r="W869" s="185"/>
      <c r="X869" s="188"/>
      <c r="Y869" s="188"/>
      <c r="Z869" s="188"/>
    </row>
    <row r="870" spans="1:26" ht="14">
      <c r="A870" s="87"/>
      <c r="B870" s="87"/>
      <c r="C870" s="186"/>
      <c r="D870" s="186"/>
      <c r="E870" s="180"/>
      <c r="F870" s="182"/>
      <c r="G870" s="182"/>
      <c r="H870" s="182"/>
      <c r="I870" s="183"/>
      <c r="J870" s="183"/>
      <c r="K870" s="183"/>
      <c r="L870" s="182"/>
      <c r="M870" s="182"/>
      <c r="N870" s="182"/>
      <c r="O870" s="183"/>
      <c r="P870" s="183"/>
      <c r="Q870" s="183"/>
      <c r="R870" s="185"/>
      <c r="S870" s="184"/>
      <c r="T870" s="187"/>
      <c r="U870" s="184"/>
      <c r="V870" s="184"/>
      <c r="W870" s="185"/>
      <c r="X870" s="188"/>
      <c r="Y870" s="188"/>
      <c r="Z870" s="188"/>
    </row>
    <row r="871" spans="1:26" ht="14">
      <c r="A871" s="87"/>
      <c r="B871" s="87"/>
      <c r="C871" s="186"/>
      <c r="D871" s="186"/>
      <c r="E871" s="180"/>
      <c r="F871" s="182"/>
      <c r="G871" s="182"/>
      <c r="H871" s="182"/>
      <c r="I871" s="183"/>
      <c r="J871" s="183"/>
      <c r="K871" s="183"/>
      <c r="L871" s="182"/>
      <c r="M871" s="182"/>
      <c r="N871" s="182"/>
      <c r="O871" s="183"/>
      <c r="P871" s="183"/>
      <c r="Q871" s="183"/>
      <c r="R871" s="185"/>
      <c r="S871" s="184"/>
      <c r="T871" s="187"/>
      <c r="U871" s="184"/>
      <c r="V871" s="184"/>
      <c r="W871" s="185"/>
      <c r="X871" s="188"/>
      <c r="Y871" s="188"/>
      <c r="Z871" s="188"/>
    </row>
    <row r="872" spans="1:26" ht="14">
      <c r="A872" s="87"/>
      <c r="B872" s="87"/>
      <c r="C872" s="186"/>
      <c r="D872" s="186"/>
      <c r="E872" s="180"/>
      <c r="F872" s="182"/>
      <c r="G872" s="182"/>
      <c r="H872" s="182"/>
      <c r="I872" s="183"/>
      <c r="J872" s="183"/>
      <c r="K872" s="183"/>
      <c r="L872" s="182"/>
      <c r="M872" s="182"/>
      <c r="N872" s="182"/>
      <c r="O872" s="183"/>
      <c r="P872" s="183"/>
      <c r="Q872" s="183"/>
      <c r="R872" s="185"/>
      <c r="S872" s="184"/>
      <c r="T872" s="187"/>
      <c r="U872" s="184"/>
      <c r="V872" s="184"/>
      <c r="W872" s="185"/>
      <c r="X872" s="188"/>
      <c r="Y872" s="188"/>
      <c r="Z872" s="188"/>
    </row>
    <row r="873" spans="1:26" ht="14">
      <c r="A873" s="87"/>
      <c r="B873" s="87"/>
      <c r="C873" s="186"/>
      <c r="D873" s="186"/>
      <c r="E873" s="180"/>
      <c r="F873" s="182"/>
      <c r="G873" s="182"/>
      <c r="H873" s="182"/>
      <c r="I873" s="183"/>
      <c r="J873" s="183"/>
      <c r="K873" s="183"/>
      <c r="L873" s="182"/>
      <c r="M873" s="182"/>
      <c r="N873" s="182"/>
      <c r="O873" s="183"/>
      <c r="P873" s="183"/>
      <c r="Q873" s="183"/>
      <c r="R873" s="185"/>
      <c r="S873" s="184"/>
      <c r="T873" s="187"/>
      <c r="U873" s="184"/>
      <c r="V873" s="184"/>
      <c r="W873" s="185"/>
      <c r="X873" s="188"/>
      <c r="Y873" s="188"/>
      <c r="Z873" s="188"/>
    </row>
    <row r="874" spans="1:26" ht="14">
      <c r="A874" s="87"/>
      <c r="B874" s="87"/>
      <c r="C874" s="186"/>
      <c r="D874" s="186"/>
      <c r="E874" s="180"/>
      <c r="F874" s="182"/>
      <c r="G874" s="182"/>
      <c r="H874" s="182"/>
      <c r="I874" s="183"/>
      <c r="J874" s="183"/>
      <c r="K874" s="183"/>
      <c r="L874" s="182"/>
      <c r="M874" s="182"/>
      <c r="N874" s="182"/>
      <c r="O874" s="183"/>
      <c r="P874" s="183"/>
      <c r="Q874" s="183"/>
      <c r="R874" s="185"/>
      <c r="S874" s="184"/>
      <c r="T874" s="187"/>
      <c r="U874" s="184"/>
      <c r="V874" s="184"/>
      <c r="W874" s="185"/>
      <c r="X874" s="188"/>
      <c r="Y874" s="188"/>
      <c r="Z874" s="188"/>
    </row>
    <row r="875" spans="1:26" ht="14">
      <c r="A875" s="87"/>
      <c r="B875" s="87"/>
      <c r="C875" s="186"/>
      <c r="D875" s="186"/>
      <c r="E875" s="180"/>
      <c r="F875" s="182"/>
      <c r="G875" s="182"/>
      <c r="H875" s="182"/>
      <c r="I875" s="183"/>
      <c r="J875" s="183"/>
      <c r="K875" s="183"/>
      <c r="L875" s="182"/>
      <c r="M875" s="182"/>
      <c r="N875" s="182"/>
      <c r="O875" s="183"/>
      <c r="P875" s="183"/>
      <c r="Q875" s="183"/>
      <c r="R875" s="185"/>
      <c r="S875" s="184"/>
      <c r="T875" s="187"/>
      <c r="U875" s="184"/>
      <c r="V875" s="184"/>
      <c r="W875" s="185"/>
      <c r="X875" s="188"/>
      <c r="Y875" s="188"/>
      <c r="Z875" s="188"/>
    </row>
    <row r="876" spans="1:26" ht="14">
      <c r="A876" s="87"/>
      <c r="B876" s="87"/>
      <c r="C876" s="186"/>
      <c r="D876" s="186"/>
      <c r="E876" s="180"/>
      <c r="F876" s="182"/>
      <c r="G876" s="182"/>
      <c r="H876" s="182"/>
      <c r="I876" s="183"/>
      <c r="J876" s="183"/>
      <c r="K876" s="183"/>
      <c r="L876" s="182"/>
      <c r="M876" s="182"/>
      <c r="N876" s="182"/>
      <c r="O876" s="183"/>
      <c r="P876" s="183"/>
      <c r="Q876" s="183"/>
      <c r="R876" s="185"/>
      <c r="S876" s="184"/>
      <c r="T876" s="187"/>
      <c r="U876" s="184"/>
      <c r="V876" s="184"/>
      <c r="W876" s="185"/>
      <c r="X876" s="188"/>
      <c r="Y876" s="188"/>
      <c r="Z876" s="188"/>
    </row>
    <row r="877" spans="1:26" ht="14">
      <c r="A877" s="87"/>
      <c r="B877" s="87"/>
      <c r="C877" s="186"/>
      <c r="D877" s="186"/>
      <c r="E877" s="180"/>
      <c r="F877" s="182"/>
      <c r="G877" s="182"/>
      <c r="H877" s="182"/>
      <c r="I877" s="183"/>
      <c r="J877" s="183"/>
      <c r="K877" s="183"/>
      <c r="L877" s="182"/>
      <c r="M877" s="182"/>
      <c r="N877" s="182"/>
      <c r="O877" s="183"/>
      <c r="P877" s="183"/>
      <c r="Q877" s="183"/>
      <c r="R877" s="185"/>
      <c r="S877" s="184"/>
      <c r="T877" s="187"/>
      <c r="U877" s="184"/>
      <c r="V877" s="184"/>
      <c r="W877" s="185"/>
      <c r="X877" s="188"/>
      <c r="Y877" s="188"/>
      <c r="Z877" s="188"/>
    </row>
    <row r="878" spans="1:26" ht="14">
      <c r="A878" s="87"/>
      <c r="B878" s="87"/>
      <c r="C878" s="186"/>
      <c r="D878" s="186"/>
      <c r="E878" s="180"/>
      <c r="F878" s="182"/>
      <c r="G878" s="182"/>
      <c r="H878" s="182"/>
      <c r="I878" s="183"/>
      <c r="J878" s="183"/>
      <c r="K878" s="183"/>
      <c r="L878" s="182"/>
      <c r="M878" s="182"/>
      <c r="N878" s="182"/>
      <c r="O878" s="183"/>
      <c r="P878" s="183"/>
      <c r="Q878" s="183"/>
      <c r="R878" s="185"/>
      <c r="S878" s="184"/>
      <c r="T878" s="187"/>
      <c r="U878" s="184"/>
      <c r="V878" s="184"/>
      <c r="W878" s="185"/>
      <c r="X878" s="188"/>
      <c r="Y878" s="188"/>
      <c r="Z878" s="188"/>
    </row>
    <row r="879" spans="1:26" ht="14">
      <c r="A879" s="87"/>
      <c r="B879" s="87"/>
      <c r="C879" s="186"/>
      <c r="D879" s="186"/>
      <c r="E879" s="180"/>
      <c r="F879" s="182"/>
      <c r="G879" s="182"/>
      <c r="H879" s="182"/>
      <c r="I879" s="183"/>
      <c r="J879" s="183"/>
      <c r="K879" s="183"/>
      <c r="L879" s="182"/>
      <c r="M879" s="182"/>
      <c r="N879" s="182"/>
      <c r="O879" s="183"/>
      <c r="P879" s="183"/>
      <c r="Q879" s="183"/>
      <c r="R879" s="185"/>
      <c r="S879" s="184"/>
      <c r="T879" s="187"/>
      <c r="U879" s="184"/>
      <c r="V879" s="184"/>
      <c r="W879" s="185"/>
      <c r="X879" s="188"/>
      <c r="Y879" s="188"/>
      <c r="Z879" s="188"/>
    </row>
    <row r="880" spans="1:26" ht="14">
      <c r="A880" s="87"/>
      <c r="B880" s="87"/>
      <c r="C880" s="186"/>
      <c r="D880" s="186"/>
      <c r="E880" s="180"/>
      <c r="F880" s="182"/>
      <c r="G880" s="182"/>
      <c r="H880" s="182"/>
      <c r="I880" s="183"/>
      <c r="J880" s="183"/>
      <c r="K880" s="183"/>
      <c r="L880" s="182"/>
      <c r="M880" s="182"/>
      <c r="N880" s="182"/>
      <c r="O880" s="183"/>
      <c r="P880" s="183"/>
      <c r="Q880" s="183"/>
      <c r="R880" s="185"/>
      <c r="S880" s="184"/>
      <c r="T880" s="187"/>
      <c r="U880" s="184"/>
      <c r="V880" s="184"/>
      <c r="W880" s="185"/>
      <c r="X880" s="188"/>
      <c r="Y880" s="188"/>
      <c r="Z880" s="188"/>
    </row>
    <row r="881" spans="1:26" ht="14">
      <c r="A881" s="87"/>
      <c r="B881" s="87"/>
      <c r="C881" s="186"/>
      <c r="D881" s="186"/>
      <c r="E881" s="180"/>
      <c r="F881" s="182"/>
      <c r="G881" s="182"/>
      <c r="H881" s="182"/>
      <c r="I881" s="183"/>
      <c r="J881" s="183"/>
      <c r="K881" s="183"/>
      <c r="L881" s="182"/>
      <c r="M881" s="182"/>
      <c r="N881" s="182"/>
      <c r="O881" s="183"/>
      <c r="P881" s="183"/>
      <c r="Q881" s="183"/>
      <c r="R881" s="185"/>
      <c r="S881" s="184"/>
      <c r="T881" s="187"/>
      <c r="U881" s="184"/>
      <c r="V881" s="184"/>
      <c r="W881" s="185"/>
      <c r="X881" s="188"/>
      <c r="Y881" s="188"/>
      <c r="Z881" s="188"/>
    </row>
    <row r="882" spans="1:26" ht="14">
      <c r="A882" s="87"/>
      <c r="B882" s="87"/>
      <c r="C882" s="186"/>
      <c r="D882" s="186"/>
      <c r="E882" s="180"/>
      <c r="F882" s="182"/>
      <c r="G882" s="182"/>
      <c r="H882" s="182"/>
      <c r="I882" s="183"/>
      <c r="J882" s="183"/>
      <c r="K882" s="183"/>
      <c r="L882" s="182"/>
      <c r="M882" s="182"/>
      <c r="N882" s="182"/>
      <c r="O882" s="183"/>
      <c r="P882" s="183"/>
      <c r="Q882" s="183"/>
      <c r="R882" s="185"/>
      <c r="S882" s="184"/>
      <c r="T882" s="187"/>
      <c r="U882" s="184"/>
      <c r="V882" s="184"/>
      <c r="W882" s="185"/>
      <c r="X882" s="188"/>
      <c r="Y882" s="188"/>
      <c r="Z882" s="188"/>
    </row>
    <row r="883" spans="1:26" ht="14">
      <c r="A883" s="87"/>
      <c r="B883" s="87"/>
      <c r="C883" s="186"/>
      <c r="D883" s="186"/>
      <c r="E883" s="180"/>
      <c r="F883" s="182"/>
      <c r="G883" s="182"/>
      <c r="H883" s="182"/>
      <c r="I883" s="183"/>
      <c r="J883" s="183"/>
      <c r="K883" s="183"/>
      <c r="L883" s="182"/>
      <c r="M883" s="182"/>
      <c r="N883" s="182"/>
      <c r="O883" s="183"/>
      <c r="P883" s="183"/>
      <c r="Q883" s="183"/>
      <c r="R883" s="185"/>
      <c r="S883" s="184"/>
      <c r="T883" s="187"/>
      <c r="U883" s="184"/>
      <c r="V883" s="184"/>
      <c r="W883" s="185"/>
      <c r="X883" s="188"/>
      <c r="Y883" s="188"/>
      <c r="Z883" s="188"/>
    </row>
    <row r="884" spans="1:26" ht="14">
      <c r="A884" s="87"/>
      <c r="B884" s="87"/>
      <c r="C884" s="186"/>
      <c r="D884" s="186"/>
      <c r="E884" s="180"/>
      <c r="F884" s="182"/>
      <c r="G884" s="182"/>
      <c r="H884" s="182"/>
      <c r="I884" s="183"/>
      <c r="J884" s="183"/>
      <c r="K884" s="183"/>
      <c r="L884" s="182"/>
      <c r="M884" s="182"/>
      <c r="N884" s="182"/>
      <c r="O884" s="183"/>
      <c r="P884" s="183"/>
      <c r="Q884" s="183"/>
      <c r="R884" s="185"/>
      <c r="S884" s="184"/>
      <c r="T884" s="187"/>
      <c r="U884" s="184"/>
      <c r="V884" s="184"/>
      <c r="W884" s="185"/>
      <c r="X884" s="188"/>
      <c r="Y884" s="188"/>
      <c r="Z884" s="188"/>
    </row>
    <row r="885" spans="1:26" ht="14">
      <c r="A885" s="87"/>
      <c r="B885" s="87"/>
      <c r="C885" s="186"/>
      <c r="D885" s="186"/>
      <c r="E885" s="180"/>
      <c r="F885" s="182"/>
      <c r="G885" s="182"/>
      <c r="H885" s="182"/>
      <c r="I885" s="183"/>
      <c r="J885" s="183"/>
      <c r="K885" s="183"/>
      <c r="L885" s="182"/>
      <c r="M885" s="182"/>
      <c r="N885" s="182"/>
      <c r="O885" s="183"/>
      <c r="P885" s="183"/>
      <c r="Q885" s="183"/>
      <c r="R885" s="185"/>
      <c r="S885" s="184"/>
      <c r="T885" s="187"/>
      <c r="U885" s="184"/>
      <c r="V885" s="184"/>
      <c r="W885" s="185"/>
      <c r="X885" s="188"/>
      <c r="Y885" s="188"/>
      <c r="Z885" s="188"/>
    </row>
    <row r="886" spans="1:26" ht="14">
      <c r="A886" s="87"/>
      <c r="B886" s="87"/>
      <c r="C886" s="186"/>
      <c r="D886" s="186"/>
      <c r="E886" s="180"/>
      <c r="F886" s="182"/>
      <c r="G886" s="182"/>
      <c r="H886" s="182"/>
      <c r="I886" s="183"/>
      <c r="J886" s="183"/>
      <c r="K886" s="183"/>
      <c r="L886" s="182"/>
      <c r="M886" s="182"/>
      <c r="N886" s="182"/>
      <c r="O886" s="183"/>
      <c r="P886" s="183"/>
      <c r="Q886" s="183"/>
      <c r="R886" s="185"/>
      <c r="S886" s="184"/>
      <c r="T886" s="187"/>
      <c r="U886" s="184"/>
      <c r="V886" s="184"/>
      <c r="W886" s="185"/>
      <c r="X886" s="188"/>
      <c r="Y886" s="188"/>
      <c r="Z886" s="188"/>
    </row>
    <row r="887" spans="1:26" ht="14">
      <c r="A887" s="87"/>
      <c r="B887" s="87"/>
      <c r="C887" s="186"/>
      <c r="D887" s="186"/>
      <c r="E887" s="180"/>
      <c r="F887" s="182"/>
      <c r="G887" s="182"/>
      <c r="H887" s="182"/>
      <c r="I887" s="183"/>
      <c r="J887" s="183"/>
      <c r="K887" s="183"/>
      <c r="L887" s="182"/>
      <c r="M887" s="182"/>
      <c r="N887" s="182"/>
      <c r="O887" s="183"/>
      <c r="P887" s="183"/>
      <c r="Q887" s="183"/>
      <c r="R887" s="185"/>
      <c r="S887" s="184"/>
      <c r="T887" s="187"/>
      <c r="U887" s="184"/>
      <c r="V887" s="184"/>
      <c r="W887" s="185"/>
      <c r="X887" s="188"/>
      <c r="Y887" s="188"/>
      <c r="Z887" s="188"/>
    </row>
    <row r="888" spans="1:26" ht="14">
      <c r="A888" s="87"/>
      <c r="B888" s="87"/>
      <c r="C888" s="186"/>
      <c r="D888" s="186"/>
      <c r="E888" s="180"/>
      <c r="F888" s="182"/>
      <c r="G888" s="182"/>
      <c r="H888" s="182"/>
      <c r="I888" s="183"/>
      <c r="J888" s="183"/>
      <c r="K888" s="183"/>
      <c r="L888" s="182"/>
      <c r="M888" s="182"/>
      <c r="N888" s="182"/>
      <c r="O888" s="183"/>
      <c r="P888" s="183"/>
      <c r="Q888" s="183"/>
      <c r="R888" s="185"/>
      <c r="S888" s="184"/>
      <c r="T888" s="187"/>
      <c r="U888" s="184"/>
      <c r="V888" s="184"/>
      <c r="W888" s="185"/>
      <c r="X888" s="188"/>
      <c r="Y888" s="188"/>
      <c r="Z888" s="188"/>
    </row>
    <row r="889" spans="1:26" ht="14">
      <c r="A889" s="87"/>
      <c r="B889" s="87"/>
      <c r="C889" s="186"/>
      <c r="D889" s="186"/>
      <c r="E889" s="180"/>
      <c r="F889" s="182"/>
      <c r="G889" s="182"/>
      <c r="H889" s="182"/>
      <c r="I889" s="183"/>
      <c r="J889" s="183"/>
      <c r="K889" s="183"/>
      <c r="L889" s="182"/>
      <c r="M889" s="182"/>
      <c r="N889" s="182"/>
      <c r="O889" s="183"/>
      <c r="P889" s="183"/>
      <c r="Q889" s="183"/>
      <c r="R889" s="185"/>
      <c r="S889" s="184"/>
      <c r="T889" s="187"/>
      <c r="U889" s="184"/>
      <c r="V889" s="184"/>
      <c r="W889" s="185"/>
      <c r="X889" s="188"/>
      <c r="Y889" s="188"/>
      <c r="Z889" s="188"/>
    </row>
    <row r="890" spans="1:26" ht="14">
      <c r="A890" s="87"/>
      <c r="B890" s="87"/>
      <c r="C890" s="186"/>
      <c r="D890" s="186"/>
      <c r="E890" s="180"/>
      <c r="F890" s="182"/>
      <c r="G890" s="182"/>
      <c r="H890" s="182"/>
      <c r="I890" s="183"/>
      <c r="J890" s="183"/>
      <c r="K890" s="183"/>
      <c r="L890" s="182"/>
      <c r="M890" s="182"/>
      <c r="N890" s="182"/>
      <c r="O890" s="183"/>
      <c r="P890" s="183"/>
      <c r="Q890" s="183"/>
      <c r="R890" s="185"/>
      <c r="S890" s="184"/>
      <c r="T890" s="187"/>
      <c r="U890" s="184"/>
      <c r="V890" s="184"/>
      <c r="W890" s="185"/>
      <c r="X890" s="188"/>
      <c r="Y890" s="188"/>
      <c r="Z890" s="188"/>
    </row>
    <row r="891" spans="1:26" ht="14">
      <c r="A891" s="87"/>
      <c r="B891" s="87"/>
      <c r="C891" s="186"/>
      <c r="D891" s="186"/>
      <c r="E891" s="180"/>
      <c r="F891" s="182"/>
      <c r="G891" s="182"/>
      <c r="H891" s="182"/>
      <c r="I891" s="183"/>
      <c r="J891" s="183"/>
      <c r="K891" s="183"/>
      <c r="L891" s="182"/>
      <c r="M891" s="182"/>
      <c r="N891" s="182"/>
      <c r="O891" s="183"/>
      <c r="P891" s="183"/>
      <c r="Q891" s="183"/>
      <c r="R891" s="185"/>
      <c r="S891" s="184"/>
      <c r="T891" s="187"/>
      <c r="U891" s="184"/>
      <c r="V891" s="184"/>
      <c r="W891" s="185"/>
      <c r="X891" s="188"/>
      <c r="Y891" s="188"/>
      <c r="Z891" s="188"/>
    </row>
    <row r="892" spans="1:26" ht="14">
      <c r="A892" s="87"/>
      <c r="B892" s="87"/>
      <c r="C892" s="186"/>
      <c r="D892" s="186"/>
      <c r="E892" s="180"/>
      <c r="F892" s="182"/>
      <c r="G892" s="182"/>
      <c r="H892" s="182"/>
      <c r="I892" s="183"/>
      <c r="J892" s="183"/>
      <c r="K892" s="183"/>
      <c r="L892" s="182"/>
      <c r="M892" s="182"/>
      <c r="N892" s="182"/>
      <c r="O892" s="183"/>
      <c r="P892" s="183"/>
      <c r="Q892" s="183"/>
      <c r="R892" s="185"/>
      <c r="S892" s="184"/>
      <c r="T892" s="187"/>
      <c r="U892" s="184"/>
      <c r="V892" s="184"/>
      <c r="W892" s="185"/>
      <c r="X892" s="188"/>
      <c r="Y892" s="188"/>
      <c r="Z892" s="188"/>
    </row>
    <row r="893" spans="1:26" ht="14">
      <c r="A893" s="87"/>
      <c r="B893" s="87"/>
      <c r="C893" s="186"/>
      <c r="D893" s="186"/>
      <c r="E893" s="180"/>
      <c r="F893" s="182"/>
      <c r="G893" s="182"/>
      <c r="H893" s="182"/>
      <c r="I893" s="183"/>
      <c r="J893" s="183"/>
      <c r="K893" s="183"/>
      <c r="L893" s="182"/>
      <c r="M893" s="182"/>
      <c r="N893" s="182"/>
      <c r="O893" s="183"/>
      <c r="P893" s="183"/>
      <c r="Q893" s="183"/>
      <c r="R893" s="185"/>
      <c r="S893" s="184"/>
      <c r="T893" s="187"/>
      <c r="U893" s="184"/>
      <c r="V893" s="184"/>
      <c r="W893" s="185"/>
      <c r="X893" s="188"/>
      <c r="Y893" s="188"/>
      <c r="Z893" s="188"/>
    </row>
    <row r="894" spans="1:26" ht="14">
      <c r="A894" s="87"/>
      <c r="B894" s="87"/>
      <c r="C894" s="186"/>
      <c r="D894" s="186"/>
      <c r="E894" s="180"/>
      <c r="F894" s="182"/>
      <c r="G894" s="182"/>
      <c r="H894" s="182"/>
      <c r="I894" s="183"/>
      <c r="J894" s="183"/>
      <c r="K894" s="183"/>
      <c r="L894" s="182"/>
      <c r="M894" s="182"/>
      <c r="N894" s="182"/>
      <c r="O894" s="183"/>
      <c r="P894" s="183"/>
      <c r="Q894" s="183"/>
      <c r="R894" s="185"/>
      <c r="S894" s="184"/>
      <c r="T894" s="187"/>
      <c r="U894" s="184"/>
      <c r="V894" s="184"/>
      <c r="W894" s="185"/>
      <c r="X894" s="188"/>
      <c r="Y894" s="188"/>
      <c r="Z894" s="188"/>
    </row>
    <row r="895" spans="1:26" ht="14">
      <c r="A895" s="87"/>
      <c r="B895" s="87"/>
      <c r="C895" s="186"/>
      <c r="D895" s="186"/>
      <c r="E895" s="180"/>
      <c r="F895" s="182"/>
      <c r="G895" s="182"/>
      <c r="H895" s="182"/>
      <c r="I895" s="183"/>
      <c r="J895" s="183"/>
      <c r="K895" s="183"/>
      <c r="L895" s="182"/>
      <c r="M895" s="182"/>
      <c r="N895" s="182"/>
      <c r="O895" s="183"/>
      <c r="P895" s="183"/>
      <c r="Q895" s="183"/>
      <c r="R895" s="185"/>
      <c r="S895" s="184"/>
      <c r="T895" s="187"/>
      <c r="U895" s="184"/>
      <c r="V895" s="184"/>
      <c r="W895" s="185"/>
      <c r="X895" s="188"/>
      <c r="Y895" s="188"/>
      <c r="Z895" s="188"/>
    </row>
    <row r="896" spans="1:26" ht="14">
      <c r="A896" s="87"/>
      <c r="B896" s="87"/>
      <c r="C896" s="186"/>
      <c r="D896" s="186"/>
      <c r="E896" s="180"/>
      <c r="F896" s="182"/>
      <c r="G896" s="182"/>
      <c r="H896" s="182"/>
      <c r="I896" s="183"/>
      <c r="J896" s="183"/>
      <c r="K896" s="183"/>
      <c r="L896" s="182"/>
      <c r="M896" s="182"/>
      <c r="N896" s="182"/>
      <c r="O896" s="183"/>
      <c r="P896" s="183"/>
      <c r="Q896" s="183"/>
      <c r="R896" s="185"/>
      <c r="S896" s="184"/>
      <c r="T896" s="187"/>
      <c r="U896" s="184"/>
      <c r="V896" s="184"/>
      <c r="W896" s="185"/>
      <c r="X896" s="188"/>
      <c r="Y896" s="188"/>
      <c r="Z896" s="188"/>
    </row>
    <row r="897" spans="1:26" ht="14">
      <c r="A897" s="87"/>
      <c r="B897" s="87"/>
      <c r="C897" s="186"/>
      <c r="D897" s="186"/>
      <c r="E897" s="180"/>
      <c r="F897" s="182"/>
      <c r="G897" s="182"/>
      <c r="H897" s="182"/>
      <c r="I897" s="183"/>
      <c r="J897" s="183"/>
      <c r="K897" s="183"/>
      <c r="L897" s="182"/>
      <c r="M897" s="182"/>
      <c r="N897" s="182"/>
      <c r="O897" s="183"/>
      <c r="P897" s="183"/>
      <c r="Q897" s="183"/>
      <c r="R897" s="185"/>
      <c r="S897" s="184"/>
      <c r="T897" s="187"/>
      <c r="U897" s="184"/>
      <c r="V897" s="184"/>
      <c r="W897" s="185"/>
      <c r="X897" s="188"/>
      <c r="Y897" s="188"/>
      <c r="Z897" s="188"/>
    </row>
    <row r="898" spans="1:26" ht="14">
      <c r="A898" s="87"/>
      <c r="B898" s="87"/>
      <c r="C898" s="186"/>
      <c r="D898" s="186"/>
      <c r="E898" s="180"/>
      <c r="F898" s="182"/>
      <c r="G898" s="182"/>
      <c r="H898" s="182"/>
      <c r="I898" s="183"/>
      <c r="J898" s="183"/>
      <c r="K898" s="183"/>
      <c r="L898" s="182"/>
      <c r="M898" s="182"/>
      <c r="N898" s="182"/>
      <c r="O898" s="183"/>
      <c r="P898" s="183"/>
      <c r="Q898" s="183"/>
      <c r="R898" s="185"/>
      <c r="S898" s="184"/>
      <c r="T898" s="187"/>
      <c r="U898" s="184"/>
      <c r="V898" s="184"/>
      <c r="W898" s="185"/>
      <c r="X898" s="188"/>
      <c r="Y898" s="188"/>
      <c r="Z898" s="188"/>
    </row>
    <row r="899" spans="1:26" ht="14">
      <c r="A899" s="87"/>
      <c r="B899" s="87"/>
      <c r="C899" s="186"/>
      <c r="D899" s="186"/>
      <c r="E899" s="180"/>
      <c r="F899" s="182"/>
      <c r="G899" s="182"/>
      <c r="H899" s="182"/>
      <c r="I899" s="183"/>
      <c r="J899" s="183"/>
      <c r="K899" s="183"/>
      <c r="L899" s="182"/>
      <c r="M899" s="182"/>
      <c r="N899" s="182"/>
      <c r="O899" s="183"/>
      <c r="P899" s="183"/>
      <c r="Q899" s="183"/>
      <c r="R899" s="185"/>
      <c r="S899" s="184"/>
      <c r="T899" s="187"/>
      <c r="U899" s="184"/>
      <c r="V899" s="184"/>
      <c r="W899" s="185"/>
      <c r="X899" s="188"/>
      <c r="Y899" s="188"/>
      <c r="Z899" s="188"/>
    </row>
    <row r="900" spans="1:26" ht="14">
      <c r="A900" s="87"/>
      <c r="B900" s="87"/>
      <c r="C900" s="186"/>
      <c r="D900" s="186"/>
      <c r="E900" s="180"/>
      <c r="F900" s="182"/>
      <c r="G900" s="182"/>
      <c r="H900" s="182"/>
      <c r="I900" s="183"/>
      <c r="J900" s="183"/>
      <c r="K900" s="183"/>
      <c r="L900" s="182"/>
      <c r="M900" s="182"/>
      <c r="N900" s="182"/>
      <c r="O900" s="183"/>
      <c r="P900" s="183"/>
      <c r="Q900" s="183"/>
      <c r="R900" s="185"/>
      <c r="S900" s="184"/>
      <c r="T900" s="187"/>
      <c r="U900" s="184"/>
      <c r="V900" s="184"/>
      <c r="W900" s="185"/>
      <c r="X900" s="188"/>
      <c r="Y900" s="188"/>
      <c r="Z900" s="188"/>
    </row>
    <row r="901" spans="1:26" ht="14">
      <c r="A901" s="87"/>
      <c r="B901" s="87"/>
      <c r="C901" s="186"/>
      <c r="D901" s="186"/>
      <c r="E901" s="180"/>
      <c r="F901" s="182"/>
      <c r="G901" s="182"/>
      <c r="H901" s="182"/>
      <c r="I901" s="183"/>
      <c r="J901" s="183"/>
      <c r="K901" s="183"/>
      <c r="L901" s="182"/>
      <c r="M901" s="182"/>
      <c r="N901" s="182"/>
      <c r="O901" s="183"/>
      <c r="P901" s="183"/>
      <c r="Q901" s="183"/>
      <c r="R901" s="185"/>
      <c r="S901" s="184"/>
      <c r="T901" s="187"/>
      <c r="U901" s="184"/>
      <c r="V901" s="184"/>
      <c r="W901" s="185"/>
      <c r="X901" s="188"/>
      <c r="Y901" s="188"/>
      <c r="Z901" s="188"/>
    </row>
    <row r="902" spans="1:26" ht="14">
      <c r="A902" s="87"/>
      <c r="B902" s="87"/>
      <c r="C902" s="186"/>
      <c r="D902" s="186"/>
      <c r="E902" s="180"/>
      <c r="F902" s="182"/>
      <c r="G902" s="182"/>
      <c r="H902" s="182"/>
      <c r="I902" s="183"/>
      <c r="J902" s="183"/>
      <c r="K902" s="183"/>
      <c r="L902" s="182"/>
      <c r="M902" s="182"/>
      <c r="N902" s="182"/>
      <c r="O902" s="183"/>
      <c r="P902" s="183"/>
      <c r="Q902" s="183"/>
      <c r="R902" s="185"/>
      <c r="S902" s="184"/>
      <c r="T902" s="187"/>
      <c r="U902" s="184"/>
      <c r="V902" s="184"/>
      <c r="W902" s="185"/>
      <c r="X902" s="188"/>
      <c r="Y902" s="188"/>
      <c r="Z902" s="188"/>
    </row>
    <row r="903" spans="1:26" ht="14">
      <c r="A903" s="87"/>
      <c r="B903" s="87"/>
      <c r="C903" s="186"/>
      <c r="D903" s="186"/>
      <c r="E903" s="180"/>
      <c r="F903" s="182"/>
      <c r="G903" s="182"/>
      <c r="H903" s="182"/>
      <c r="I903" s="183"/>
      <c r="J903" s="183"/>
      <c r="K903" s="183"/>
      <c r="L903" s="182"/>
      <c r="M903" s="182"/>
      <c r="N903" s="182"/>
      <c r="O903" s="183"/>
      <c r="P903" s="183"/>
      <c r="Q903" s="183"/>
      <c r="R903" s="185"/>
      <c r="S903" s="184"/>
      <c r="T903" s="187"/>
      <c r="U903" s="184"/>
      <c r="V903" s="184"/>
      <c r="W903" s="185"/>
      <c r="X903" s="188"/>
      <c r="Y903" s="188"/>
      <c r="Z903" s="188"/>
    </row>
    <row r="904" spans="1:26" ht="14">
      <c r="A904" s="87"/>
      <c r="B904" s="87"/>
      <c r="C904" s="186"/>
      <c r="D904" s="186"/>
      <c r="E904" s="180"/>
      <c r="F904" s="182"/>
      <c r="G904" s="182"/>
      <c r="H904" s="182"/>
      <c r="I904" s="183"/>
      <c r="J904" s="183"/>
      <c r="K904" s="183"/>
      <c r="L904" s="182"/>
      <c r="M904" s="182"/>
      <c r="N904" s="182"/>
      <c r="O904" s="183"/>
      <c r="P904" s="183"/>
      <c r="Q904" s="183"/>
      <c r="R904" s="185"/>
      <c r="S904" s="184"/>
      <c r="T904" s="187"/>
      <c r="U904" s="184"/>
      <c r="V904" s="184"/>
      <c r="W904" s="185"/>
      <c r="X904" s="188"/>
      <c r="Y904" s="188"/>
      <c r="Z904" s="188"/>
    </row>
    <row r="905" spans="1:26" ht="14">
      <c r="A905" s="87"/>
      <c r="B905" s="87"/>
      <c r="C905" s="186"/>
      <c r="D905" s="186"/>
      <c r="E905" s="180"/>
      <c r="F905" s="182"/>
      <c r="G905" s="182"/>
      <c r="H905" s="182"/>
      <c r="I905" s="183"/>
      <c r="J905" s="183"/>
      <c r="K905" s="183"/>
      <c r="L905" s="182"/>
      <c r="M905" s="182"/>
      <c r="N905" s="182"/>
      <c r="O905" s="183"/>
      <c r="P905" s="183"/>
      <c r="Q905" s="183"/>
      <c r="R905" s="185"/>
      <c r="S905" s="184"/>
      <c r="T905" s="187"/>
      <c r="U905" s="184"/>
      <c r="V905" s="184"/>
      <c r="W905" s="185"/>
      <c r="X905" s="188"/>
      <c r="Y905" s="188"/>
      <c r="Z905" s="188"/>
    </row>
    <row r="906" spans="1:26" ht="14">
      <c r="A906" s="87"/>
      <c r="B906" s="87"/>
      <c r="C906" s="186"/>
      <c r="D906" s="186"/>
      <c r="E906" s="180"/>
      <c r="F906" s="182"/>
      <c r="G906" s="182"/>
      <c r="H906" s="182"/>
      <c r="I906" s="183"/>
      <c r="J906" s="183"/>
      <c r="K906" s="183"/>
      <c r="L906" s="182"/>
      <c r="M906" s="182"/>
      <c r="N906" s="182"/>
      <c r="O906" s="183"/>
      <c r="P906" s="183"/>
      <c r="Q906" s="183"/>
      <c r="R906" s="185"/>
      <c r="S906" s="184"/>
      <c r="T906" s="187"/>
      <c r="U906" s="184"/>
      <c r="V906" s="184"/>
      <c r="W906" s="185"/>
      <c r="X906" s="188"/>
      <c r="Y906" s="188"/>
      <c r="Z906" s="188"/>
    </row>
    <row r="907" spans="1:26" ht="14">
      <c r="A907" s="87"/>
      <c r="B907" s="87"/>
      <c r="C907" s="186"/>
      <c r="D907" s="186"/>
      <c r="E907" s="180"/>
      <c r="F907" s="182"/>
      <c r="G907" s="182"/>
      <c r="H907" s="182"/>
      <c r="I907" s="183"/>
      <c r="J907" s="183"/>
      <c r="K907" s="183"/>
      <c r="L907" s="182"/>
      <c r="M907" s="182"/>
      <c r="N907" s="182"/>
      <c r="O907" s="183"/>
      <c r="P907" s="183"/>
      <c r="Q907" s="183"/>
      <c r="R907" s="185"/>
      <c r="S907" s="184"/>
      <c r="T907" s="187"/>
      <c r="U907" s="184"/>
      <c r="V907" s="184"/>
      <c r="W907" s="185"/>
      <c r="X907" s="188"/>
      <c r="Y907" s="188"/>
      <c r="Z907" s="188"/>
    </row>
    <row r="908" spans="1:26" ht="14">
      <c r="A908" s="87"/>
      <c r="B908" s="87"/>
      <c r="C908" s="186"/>
      <c r="D908" s="186"/>
      <c r="E908" s="180"/>
      <c r="F908" s="182"/>
      <c r="G908" s="182"/>
      <c r="H908" s="182"/>
      <c r="I908" s="183"/>
      <c r="J908" s="183"/>
      <c r="K908" s="183"/>
      <c r="L908" s="182"/>
      <c r="M908" s="182"/>
      <c r="N908" s="182"/>
      <c r="O908" s="183"/>
      <c r="P908" s="183"/>
      <c r="Q908" s="183"/>
      <c r="R908" s="185"/>
      <c r="S908" s="184"/>
      <c r="T908" s="187"/>
      <c r="U908" s="184"/>
      <c r="V908" s="184"/>
      <c r="W908" s="185"/>
      <c r="X908" s="188"/>
      <c r="Y908" s="188"/>
      <c r="Z908" s="188"/>
    </row>
    <row r="909" spans="1:26" ht="14">
      <c r="A909" s="87"/>
      <c r="B909" s="87"/>
      <c r="C909" s="186"/>
      <c r="D909" s="186"/>
      <c r="E909" s="180"/>
      <c r="F909" s="182"/>
      <c r="G909" s="182"/>
      <c r="H909" s="182"/>
      <c r="I909" s="183"/>
      <c r="J909" s="183"/>
      <c r="K909" s="183"/>
      <c r="L909" s="182"/>
      <c r="M909" s="182"/>
      <c r="N909" s="182"/>
      <c r="O909" s="183"/>
      <c r="P909" s="183"/>
      <c r="Q909" s="183"/>
      <c r="R909" s="185"/>
      <c r="S909" s="184"/>
      <c r="T909" s="187"/>
      <c r="U909" s="184"/>
      <c r="V909" s="184"/>
      <c r="W909" s="185"/>
      <c r="X909" s="188"/>
      <c r="Y909" s="188"/>
      <c r="Z909" s="188"/>
    </row>
    <row r="910" spans="1:26" ht="14">
      <c r="A910" s="87"/>
      <c r="B910" s="87"/>
      <c r="C910" s="186"/>
      <c r="D910" s="186"/>
      <c r="E910" s="180"/>
      <c r="F910" s="182"/>
      <c r="G910" s="182"/>
      <c r="H910" s="182"/>
      <c r="I910" s="183"/>
      <c r="J910" s="183"/>
      <c r="K910" s="183"/>
      <c r="L910" s="182"/>
      <c r="M910" s="182"/>
      <c r="N910" s="182"/>
      <c r="O910" s="183"/>
      <c r="P910" s="183"/>
      <c r="Q910" s="183"/>
      <c r="R910" s="185"/>
      <c r="S910" s="184"/>
      <c r="T910" s="187"/>
      <c r="U910" s="184"/>
      <c r="V910" s="184"/>
      <c r="W910" s="185"/>
      <c r="X910" s="188"/>
      <c r="Y910" s="188"/>
      <c r="Z910" s="188"/>
    </row>
    <row r="911" spans="1:26" ht="14">
      <c r="A911" s="87"/>
      <c r="B911" s="87"/>
      <c r="C911" s="186"/>
      <c r="D911" s="186"/>
      <c r="E911" s="180"/>
      <c r="F911" s="182"/>
      <c r="G911" s="182"/>
      <c r="H911" s="182"/>
      <c r="I911" s="183"/>
      <c r="J911" s="183"/>
      <c r="K911" s="183"/>
      <c r="L911" s="182"/>
      <c r="M911" s="182"/>
      <c r="N911" s="182"/>
      <c r="O911" s="183"/>
      <c r="P911" s="183"/>
      <c r="Q911" s="183"/>
      <c r="R911" s="185"/>
      <c r="S911" s="184"/>
      <c r="T911" s="187"/>
      <c r="U911" s="184"/>
      <c r="V911" s="184"/>
      <c r="W911" s="185"/>
      <c r="X911" s="188"/>
      <c r="Y911" s="188"/>
      <c r="Z911" s="188"/>
    </row>
    <row r="912" spans="1:26" ht="14">
      <c r="A912" s="87"/>
      <c r="B912" s="87"/>
      <c r="C912" s="186"/>
      <c r="D912" s="186"/>
      <c r="E912" s="180"/>
      <c r="F912" s="182"/>
      <c r="G912" s="182"/>
      <c r="H912" s="182"/>
      <c r="I912" s="183"/>
      <c r="J912" s="183"/>
      <c r="K912" s="183"/>
      <c r="L912" s="182"/>
      <c r="M912" s="182"/>
      <c r="N912" s="182"/>
      <c r="O912" s="183"/>
      <c r="P912" s="183"/>
      <c r="Q912" s="183"/>
      <c r="R912" s="185"/>
      <c r="S912" s="184"/>
      <c r="T912" s="187"/>
      <c r="U912" s="184"/>
      <c r="V912" s="184"/>
      <c r="W912" s="185"/>
      <c r="X912" s="188"/>
      <c r="Y912" s="188"/>
      <c r="Z912" s="188"/>
    </row>
    <row r="913" spans="1:26" ht="14">
      <c r="A913" s="87"/>
      <c r="B913" s="87"/>
      <c r="C913" s="186"/>
      <c r="D913" s="186"/>
      <c r="E913" s="180"/>
      <c r="F913" s="182"/>
      <c r="G913" s="182"/>
      <c r="H913" s="182"/>
      <c r="I913" s="183"/>
      <c r="J913" s="183"/>
      <c r="K913" s="183"/>
      <c r="L913" s="182"/>
      <c r="M913" s="182"/>
      <c r="N913" s="182"/>
      <c r="O913" s="183"/>
      <c r="P913" s="183"/>
      <c r="Q913" s="183"/>
      <c r="R913" s="185"/>
      <c r="S913" s="184"/>
      <c r="T913" s="187"/>
      <c r="U913" s="184"/>
      <c r="V913" s="184"/>
      <c r="W913" s="185"/>
      <c r="X913" s="188"/>
      <c r="Y913" s="188"/>
      <c r="Z913" s="188"/>
    </row>
    <row r="914" spans="1:26" ht="14">
      <c r="A914" s="87"/>
      <c r="B914" s="87"/>
      <c r="C914" s="186"/>
      <c r="D914" s="186"/>
      <c r="E914" s="180"/>
      <c r="F914" s="182"/>
      <c r="G914" s="182"/>
      <c r="H914" s="182"/>
      <c r="I914" s="183"/>
      <c r="J914" s="183"/>
      <c r="K914" s="183"/>
      <c r="L914" s="182"/>
      <c r="M914" s="182"/>
      <c r="N914" s="182"/>
      <c r="O914" s="183"/>
      <c r="P914" s="183"/>
      <c r="Q914" s="183"/>
      <c r="R914" s="185"/>
      <c r="S914" s="184"/>
      <c r="T914" s="187"/>
      <c r="U914" s="184"/>
      <c r="V914" s="184"/>
      <c r="W914" s="185"/>
      <c r="X914" s="188"/>
      <c r="Y914" s="188"/>
      <c r="Z914" s="188"/>
    </row>
    <row r="915" spans="1:26" ht="14">
      <c r="A915" s="87"/>
      <c r="B915" s="87"/>
      <c r="C915" s="186"/>
      <c r="D915" s="186"/>
      <c r="E915" s="180"/>
      <c r="F915" s="182"/>
      <c r="G915" s="182"/>
      <c r="H915" s="182"/>
      <c r="I915" s="183"/>
      <c r="J915" s="183"/>
      <c r="K915" s="183"/>
      <c r="L915" s="182"/>
      <c r="M915" s="182"/>
      <c r="N915" s="182"/>
      <c r="O915" s="183"/>
      <c r="P915" s="183"/>
      <c r="Q915" s="183"/>
      <c r="R915" s="185"/>
      <c r="S915" s="184"/>
      <c r="T915" s="187"/>
      <c r="U915" s="184"/>
      <c r="V915" s="184"/>
      <c r="W915" s="185"/>
      <c r="X915" s="188"/>
      <c r="Y915" s="188"/>
      <c r="Z915" s="188"/>
    </row>
    <row r="916" spans="1:26" ht="14">
      <c r="A916" s="87"/>
      <c r="B916" s="87"/>
      <c r="C916" s="186"/>
      <c r="D916" s="186"/>
      <c r="E916" s="180"/>
      <c r="F916" s="182"/>
      <c r="G916" s="182"/>
      <c r="H916" s="182"/>
      <c r="I916" s="183"/>
      <c r="J916" s="183"/>
      <c r="K916" s="183"/>
      <c r="L916" s="182"/>
      <c r="M916" s="182"/>
      <c r="N916" s="182"/>
      <c r="O916" s="183"/>
      <c r="P916" s="183"/>
      <c r="Q916" s="183"/>
      <c r="R916" s="185"/>
      <c r="S916" s="184"/>
      <c r="T916" s="187"/>
      <c r="U916" s="184"/>
      <c r="V916" s="184"/>
      <c r="W916" s="185"/>
      <c r="X916" s="188"/>
      <c r="Y916" s="188"/>
      <c r="Z916" s="188"/>
    </row>
    <row r="917" spans="1:26" ht="14">
      <c r="A917" s="87"/>
      <c r="B917" s="87"/>
      <c r="C917" s="186"/>
      <c r="D917" s="186"/>
      <c r="E917" s="180"/>
      <c r="F917" s="182"/>
      <c r="G917" s="182"/>
      <c r="H917" s="182"/>
      <c r="I917" s="183"/>
      <c r="J917" s="183"/>
      <c r="K917" s="183"/>
      <c r="L917" s="182"/>
      <c r="M917" s="182"/>
      <c r="N917" s="182"/>
      <c r="O917" s="183"/>
      <c r="P917" s="183"/>
      <c r="Q917" s="183"/>
      <c r="R917" s="185"/>
      <c r="S917" s="184"/>
      <c r="T917" s="187"/>
      <c r="U917" s="184"/>
      <c r="V917" s="184"/>
      <c r="W917" s="185"/>
      <c r="X917" s="188"/>
      <c r="Y917" s="188"/>
      <c r="Z917" s="188"/>
    </row>
    <row r="918" spans="1:26" ht="14">
      <c r="A918" s="87"/>
      <c r="B918" s="87"/>
      <c r="C918" s="186"/>
      <c r="D918" s="186"/>
      <c r="E918" s="180"/>
      <c r="F918" s="182"/>
      <c r="G918" s="182"/>
      <c r="H918" s="182"/>
      <c r="I918" s="183"/>
      <c r="J918" s="183"/>
      <c r="K918" s="183"/>
      <c r="L918" s="182"/>
      <c r="M918" s="182"/>
      <c r="N918" s="182"/>
      <c r="O918" s="183"/>
      <c r="P918" s="183"/>
      <c r="Q918" s="183"/>
      <c r="R918" s="185"/>
      <c r="S918" s="184"/>
      <c r="T918" s="187"/>
      <c r="U918" s="184"/>
      <c r="V918" s="184"/>
      <c r="W918" s="185"/>
      <c r="X918" s="188"/>
      <c r="Y918" s="188"/>
      <c r="Z918" s="188"/>
    </row>
    <row r="919" spans="1:26" ht="14">
      <c r="A919" s="87"/>
      <c r="B919" s="87"/>
      <c r="C919" s="186"/>
      <c r="D919" s="186"/>
      <c r="E919" s="180"/>
      <c r="F919" s="182"/>
      <c r="G919" s="182"/>
      <c r="H919" s="182"/>
      <c r="I919" s="183"/>
      <c r="J919" s="183"/>
      <c r="K919" s="183"/>
      <c r="L919" s="182"/>
      <c r="M919" s="182"/>
      <c r="N919" s="182"/>
      <c r="O919" s="183"/>
      <c r="P919" s="183"/>
      <c r="Q919" s="183"/>
      <c r="R919" s="185"/>
      <c r="S919" s="184"/>
      <c r="T919" s="187"/>
      <c r="U919" s="184"/>
      <c r="V919" s="184"/>
      <c r="W919" s="185"/>
      <c r="X919" s="188"/>
      <c r="Y919" s="188"/>
      <c r="Z919" s="188"/>
    </row>
    <row r="920" spans="1:26" ht="14">
      <c r="A920" s="87"/>
      <c r="B920" s="87"/>
      <c r="C920" s="186"/>
      <c r="D920" s="186"/>
      <c r="E920" s="180"/>
      <c r="F920" s="182"/>
      <c r="G920" s="182"/>
      <c r="H920" s="182"/>
      <c r="I920" s="183"/>
      <c r="J920" s="183"/>
      <c r="K920" s="183"/>
      <c r="L920" s="182"/>
      <c r="M920" s="182"/>
      <c r="N920" s="182"/>
      <c r="O920" s="183"/>
      <c r="P920" s="183"/>
      <c r="Q920" s="183"/>
      <c r="R920" s="185"/>
      <c r="S920" s="184"/>
      <c r="T920" s="187"/>
      <c r="U920" s="184"/>
      <c r="V920" s="184"/>
      <c r="W920" s="185"/>
      <c r="X920" s="188"/>
      <c r="Y920" s="188"/>
      <c r="Z920" s="188"/>
    </row>
    <row r="921" spans="1:26" ht="14">
      <c r="A921" s="87"/>
      <c r="B921" s="87"/>
      <c r="C921" s="186"/>
      <c r="D921" s="186"/>
      <c r="E921" s="180"/>
      <c r="F921" s="182"/>
      <c r="G921" s="182"/>
      <c r="H921" s="182"/>
      <c r="I921" s="183"/>
      <c r="J921" s="183"/>
      <c r="K921" s="183"/>
      <c r="L921" s="182"/>
      <c r="M921" s="182"/>
      <c r="N921" s="182"/>
      <c r="O921" s="183"/>
      <c r="P921" s="183"/>
      <c r="Q921" s="183"/>
      <c r="R921" s="185"/>
      <c r="S921" s="184"/>
      <c r="T921" s="187"/>
      <c r="U921" s="184"/>
      <c r="V921" s="184"/>
      <c r="W921" s="185"/>
      <c r="X921" s="188"/>
      <c r="Y921" s="188"/>
      <c r="Z921" s="188"/>
    </row>
    <row r="922" spans="1:26" ht="14">
      <c r="A922" s="87"/>
      <c r="B922" s="87"/>
      <c r="C922" s="186"/>
      <c r="D922" s="186"/>
      <c r="E922" s="180"/>
      <c r="F922" s="182"/>
      <c r="G922" s="182"/>
      <c r="H922" s="182"/>
      <c r="I922" s="183"/>
      <c r="J922" s="183"/>
      <c r="K922" s="183"/>
      <c r="L922" s="182"/>
      <c r="M922" s="182"/>
      <c r="N922" s="182"/>
      <c r="O922" s="183"/>
      <c r="P922" s="183"/>
      <c r="Q922" s="183"/>
      <c r="R922" s="185"/>
      <c r="S922" s="184"/>
      <c r="T922" s="187"/>
      <c r="U922" s="184"/>
      <c r="V922" s="184"/>
      <c r="W922" s="185"/>
      <c r="X922" s="188"/>
      <c r="Y922" s="188"/>
      <c r="Z922" s="188"/>
    </row>
    <row r="923" spans="1:26" ht="14">
      <c r="A923" s="87"/>
      <c r="B923" s="87"/>
      <c r="C923" s="186"/>
      <c r="D923" s="186"/>
      <c r="E923" s="180"/>
      <c r="F923" s="182"/>
      <c r="G923" s="182"/>
      <c r="H923" s="182"/>
      <c r="I923" s="183"/>
      <c r="J923" s="183"/>
      <c r="K923" s="183"/>
      <c r="L923" s="182"/>
      <c r="M923" s="182"/>
      <c r="N923" s="182"/>
      <c r="O923" s="183"/>
      <c r="P923" s="183"/>
      <c r="Q923" s="183"/>
      <c r="R923" s="185"/>
      <c r="S923" s="184"/>
      <c r="T923" s="187"/>
      <c r="U923" s="184"/>
      <c r="V923" s="184"/>
      <c r="W923" s="185"/>
      <c r="X923" s="188"/>
      <c r="Y923" s="188"/>
      <c r="Z923" s="188"/>
    </row>
    <row r="924" spans="1:26" ht="14">
      <c r="A924" s="87"/>
      <c r="B924" s="87"/>
      <c r="C924" s="186"/>
      <c r="D924" s="186"/>
      <c r="E924" s="180"/>
      <c r="F924" s="182"/>
      <c r="G924" s="182"/>
      <c r="H924" s="182"/>
      <c r="I924" s="183"/>
      <c r="J924" s="183"/>
      <c r="K924" s="183"/>
      <c r="L924" s="182"/>
      <c r="M924" s="182"/>
      <c r="N924" s="182"/>
      <c r="O924" s="183"/>
      <c r="P924" s="183"/>
      <c r="Q924" s="183"/>
      <c r="R924" s="185"/>
      <c r="S924" s="184"/>
      <c r="T924" s="187"/>
      <c r="U924" s="184"/>
      <c r="V924" s="184"/>
      <c r="W924" s="185"/>
      <c r="X924" s="188"/>
      <c r="Y924" s="188"/>
      <c r="Z924" s="188"/>
    </row>
    <row r="925" spans="1:26" ht="14">
      <c r="A925" s="87"/>
      <c r="B925" s="87"/>
      <c r="C925" s="186"/>
      <c r="D925" s="186"/>
      <c r="E925" s="180"/>
      <c r="F925" s="182"/>
      <c r="G925" s="182"/>
      <c r="H925" s="182"/>
      <c r="I925" s="183"/>
      <c r="J925" s="183"/>
      <c r="K925" s="183"/>
      <c r="L925" s="182"/>
      <c r="M925" s="182"/>
      <c r="N925" s="182"/>
      <c r="O925" s="183"/>
      <c r="P925" s="183"/>
      <c r="Q925" s="183"/>
      <c r="R925" s="185"/>
      <c r="S925" s="184"/>
      <c r="T925" s="187"/>
      <c r="U925" s="184"/>
      <c r="V925" s="184"/>
      <c r="W925" s="185"/>
      <c r="X925" s="188"/>
      <c r="Y925" s="188"/>
      <c r="Z925" s="188"/>
    </row>
    <row r="926" spans="1:26" ht="14">
      <c r="A926" s="87"/>
      <c r="B926" s="87"/>
      <c r="C926" s="186"/>
      <c r="D926" s="186"/>
      <c r="E926" s="180"/>
      <c r="F926" s="182"/>
      <c r="G926" s="182"/>
      <c r="H926" s="182"/>
      <c r="I926" s="183"/>
      <c r="J926" s="183"/>
      <c r="K926" s="183"/>
      <c r="L926" s="182"/>
      <c r="M926" s="182"/>
      <c r="N926" s="182"/>
      <c r="O926" s="183"/>
      <c r="P926" s="183"/>
      <c r="Q926" s="183"/>
      <c r="R926" s="185"/>
      <c r="S926" s="184"/>
      <c r="T926" s="187"/>
      <c r="U926" s="184"/>
      <c r="V926" s="184"/>
      <c r="W926" s="185"/>
      <c r="X926" s="188"/>
      <c r="Y926" s="188"/>
      <c r="Z926" s="188"/>
    </row>
    <row r="927" spans="1:26" ht="14">
      <c r="A927" s="87"/>
      <c r="B927" s="87"/>
      <c r="C927" s="186"/>
      <c r="D927" s="186"/>
      <c r="E927" s="180"/>
      <c r="F927" s="182"/>
      <c r="G927" s="182"/>
      <c r="H927" s="182"/>
      <c r="I927" s="183"/>
      <c r="J927" s="183"/>
      <c r="K927" s="183"/>
      <c r="L927" s="182"/>
      <c r="M927" s="182"/>
      <c r="N927" s="182"/>
      <c r="O927" s="183"/>
      <c r="P927" s="183"/>
      <c r="Q927" s="183"/>
      <c r="R927" s="185"/>
      <c r="S927" s="184"/>
      <c r="T927" s="187"/>
      <c r="U927" s="184"/>
      <c r="V927" s="184"/>
      <c r="W927" s="185"/>
      <c r="X927" s="188"/>
      <c r="Y927" s="188"/>
      <c r="Z927" s="188"/>
    </row>
    <row r="928" spans="1:26" ht="14">
      <c r="A928" s="87"/>
      <c r="B928" s="87"/>
      <c r="C928" s="186"/>
      <c r="D928" s="186"/>
      <c r="E928" s="180"/>
      <c r="F928" s="182"/>
      <c r="G928" s="182"/>
      <c r="H928" s="182"/>
      <c r="I928" s="183"/>
      <c r="J928" s="183"/>
      <c r="K928" s="183"/>
      <c r="L928" s="182"/>
      <c r="M928" s="182"/>
      <c r="N928" s="182"/>
      <c r="O928" s="183"/>
      <c r="P928" s="183"/>
      <c r="Q928" s="183"/>
      <c r="R928" s="185"/>
      <c r="S928" s="184"/>
      <c r="T928" s="187"/>
      <c r="U928" s="184"/>
      <c r="V928" s="184"/>
      <c r="W928" s="185"/>
      <c r="X928" s="188"/>
      <c r="Y928" s="188"/>
      <c r="Z928" s="188"/>
    </row>
    <row r="929" spans="1:26" ht="14">
      <c r="A929" s="87"/>
      <c r="B929" s="87"/>
      <c r="C929" s="186"/>
      <c r="D929" s="186"/>
      <c r="E929" s="180"/>
      <c r="F929" s="182"/>
      <c r="G929" s="182"/>
      <c r="H929" s="182"/>
      <c r="I929" s="183"/>
      <c r="J929" s="183"/>
      <c r="K929" s="183"/>
      <c r="L929" s="182"/>
      <c r="M929" s="182"/>
      <c r="N929" s="182"/>
      <c r="O929" s="183"/>
      <c r="P929" s="183"/>
      <c r="Q929" s="183"/>
      <c r="R929" s="185"/>
      <c r="S929" s="184"/>
      <c r="T929" s="187"/>
      <c r="U929" s="184"/>
      <c r="V929" s="184"/>
      <c r="W929" s="185"/>
      <c r="X929" s="188"/>
      <c r="Y929" s="188"/>
      <c r="Z929" s="188"/>
    </row>
    <row r="930" spans="1:26" ht="14">
      <c r="A930" s="87"/>
      <c r="B930" s="87"/>
      <c r="C930" s="186"/>
      <c r="D930" s="186"/>
      <c r="E930" s="180"/>
      <c r="F930" s="182"/>
      <c r="G930" s="182"/>
      <c r="H930" s="182"/>
      <c r="I930" s="183"/>
      <c r="J930" s="183"/>
      <c r="K930" s="183"/>
      <c r="L930" s="182"/>
      <c r="M930" s="182"/>
      <c r="N930" s="182"/>
      <c r="O930" s="183"/>
      <c r="P930" s="183"/>
      <c r="Q930" s="183"/>
      <c r="R930" s="185"/>
      <c r="S930" s="184"/>
      <c r="T930" s="187"/>
      <c r="U930" s="184"/>
      <c r="V930" s="184"/>
      <c r="W930" s="185"/>
      <c r="X930" s="188"/>
      <c r="Y930" s="188"/>
      <c r="Z930" s="188"/>
    </row>
    <row r="931" spans="1:26" ht="14">
      <c r="A931" s="87"/>
      <c r="B931" s="87"/>
      <c r="C931" s="186"/>
      <c r="D931" s="186"/>
      <c r="E931" s="180"/>
      <c r="F931" s="182"/>
      <c r="G931" s="182"/>
      <c r="H931" s="182"/>
      <c r="I931" s="183"/>
      <c r="J931" s="183"/>
      <c r="K931" s="183"/>
      <c r="L931" s="182"/>
      <c r="M931" s="182"/>
      <c r="N931" s="182"/>
      <c r="O931" s="183"/>
      <c r="P931" s="183"/>
      <c r="Q931" s="183"/>
      <c r="R931" s="185"/>
      <c r="S931" s="184"/>
      <c r="T931" s="187"/>
      <c r="U931" s="184"/>
      <c r="V931" s="184"/>
      <c r="W931" s="185"/>
      <c r="X931" s="188"/>
      <c r="Y931" s="188"/>
      <c r="Z931" s="188"/>
    </row>
    <row r="932" spans="1:26" ht="14">
      <c r="A932" s="87"/>
      <c r="B932" s="87"/>
      <c r="C932" s="186"/>
      <c r="D932" s="186"/>
      <c r="E932" s="180"/>
      <c r="F932" s="182"/>
      <c r="G932" s="182"/>
      <c r="H932" s="182"/>
      <c r="I932" s="183"/>
      <c r="J932" s="183"/>
      <c r="K932" s="183"/>
      <c r="L932" s="182"/>
      <c r="M932" s="182"/>
      <c r="N932" s="182"/>
      <c r="O932" s="183"/>
      <c r="P932" s="183"/>
      <c r="Q932" s="183"/>
      <c r="R932" s="185"/>
      <c r="S932" s="184"/>
      <c r="T932" s="187"/>
      <c r="U932" s="184"/>
      <c r="V932" s="184"/>
      <c r="W932" s="185"/>
      <c r="X932" s="188"/>
      <c r="Y932" s="188"/>
      <c r="Z932" s="188"/>
    </row>
    <row r="933" spans="1:26" ht="14">
      <c r="A933" s="87"/>
      <c r="B933" s="87"/>
      <c r="C933" s="186"/>
      <c r="D933" s="186"/>
      <c r="E933" s="180"/>
      <c r="F933" s="182"/>
      <c r="G933" s="182"/>
      <c r="H933" s="182"/>
      <c r="I933" s="183"/>
      <c r="J933" s="183"/>
      <c r="K933" s="183"/>
      <c r="L933" s="182"/>
      <c r="M933" s="182"/>
      <c r="N933" s="182"/>
      <c r="O933" s="183"/>
      <c r="P933" s="183"/>
      <c r="Q933" s="183"/>
      <c r="R933" s="185"/>
      <c r="S933" s="184"/>
      <c r="T933" s="187"/>
      <c r="U933" s="184"/>
      <c r="V933" s="184"/>
      <c r="W933" s="185"/>
      <c r="X933" s="188"/>
      <c r="Y933" s="188"/>
      <c r="Z933" s="188"/>
    </row>
    <row r="934" spans="1:26" ht="14">
      <c r="A934" s="87"/>
      <c r="B934" s="87"/>
      <c r="C934" s="186"/>
      <c r="D934" s="186"/>
      <c r="E934" s="180"/>
      <c r="F934" s="182"/>
      <c r="G934" s="182"/>
      <c r="H934" s="182"/>
      <c r="I934" s="183"/>
      <c r="J934" s="183"/>
      <c r="K934" s="183"/>
      <c r="L934" s="182"/>
      <c r="M934" s="182"/>
      <c r="N934" s="182"/>
      <c r="O934" s="183"/>
      <c r="P934" s="183"/>
      <c r="Q934" s="183"/>
      <c r="R934" s="185"/>
      <c r="S934" s="184"/>
      <c r="T934" s="187"/>
      <c r="U934" s="184"/>
      <c r="V934" s="184"/>
      <c r="W934" s="185"/>
      <c r="X934" s="188"/>
      <c r="Y934" s="188"/>
      <c r="Z934" s="188"/>
    </row>
    <row r="935" spans="1:26" ht="14">
      <c r="A935" s="87"/>
      <c r="B935" s="87"/>
      <c r="C935" s="186"/>
      <c r="D935" s="186"/>
      <c r="E935" s="180"/>
      <c r="F935" s="182"/>
      <c r="G935" s="182"/>
      <c r="H935" s="182"/>
      <c r="I935" s="183"/>
      <c r="J935" s="183"/>
      <c r="K935" s="183"/>
      <c r="L935" s="182"/>
      <c r="M935" s="182"/>
      <c r="N935" s="182"/>
      <c r="O935" s="183"/>
      <c r="P935" s="183"/>
      <c r="Q935" s="183"/>
      <c r="R935" s="185"/>
      <c r="S935" s="184"/>
      <c r="T935" s="187"/>
      <c r="U935" s="184"/>
      <c r="V935" s="184"/>
      <c r="W935" s="185"/>
      <c r="X935" s="188"/>
      <c r="Y935" s="188"/>
      <c r="Z935" s="188"/>
    </row>
    <row r="936" spans="1:26" ht="14">
      <c r="A936" s="87"/>
      <c r="B936" s="87"/>
      <c r="C936" s="186"/>
      <c r="D936" s="186"/>
      <c r="E936" s="180"/>
      <c r="F936" s="182"/>
      <c r="G936" s="182"/>
      <c r="H936" s="182"/>
      <c r="I936" s="183"/>
      <c r="J936" s="183"/>
      <c r="K936" s="183"/>
      <c r="L936" s="182"/>
      <c r="M936" s="182"/>
      <c r="N936" s="182"/>
      <c r="O936" s="183"/>
      <c r="P936" s="183"/>
      <c r="Q936" s="183"/>
      <c r="R936" s="185"/>
      <c r="S936" s="184"/>
      <c r="T936" s="187"/>
      <c r="U936" s="184"/>
      <c r="V936" s="184"/>
      <c r="W936" s="185"/>
      <c r="X936" s="188"/>
      <c r="Y936" s="188"/>
      <c r="Z936" s="188"/>
    </row>
    <row r="937" spans="1:26" ht="14">
      <c r="A937" s="87"/>
      <c r="B937" s="87"/>
      <c r="C937" s="186"/>
      <c r="D937" s="186"/>
      <c r="E937" s="180"/>
      <c r="F937" s="182"/>
      <c r="G937" s="182"/>
      <c r="H937" s="182"/>
      <c r="I937" s="183"/>
      <c r="J937" s="183"/>
      <c r="K937" s="183"/>
      <c r="L937" s="182"/>
      <c r="M937" s="182"/>
      <c r="N937" s="182"/>
      <c r="O937" s="183"/>
      <c r="P937" s="183"/>
      <c r="Q937" s="183"/>
      <c r="R937" s="185"/>
      <c r="S937" s="184"/>
      <c r="T937" s="187"/>
      <c r="U937" s="184"/>
      <c r="V937" s="184"/>
      <c r="W937" s="185"/>
      <c r="X937" s="188"/>
      <c r="Y937" s="188"/>
      <c r="Z937" s="188"/>
    </row>
    <row r="938" spans="1:26" ht="14">
      <c r="A938" s="87"/>
      <c r="B938" s="87"/>
      <c r="C938" s="186"/>
      <c r="D938" s="186"/>
      <c r="E938" s="180"/>
      <c r="F938" s="182"/>
      <c r="G938" s="182"/>
      <c r="H938" s="182"/>
      <c r="I938" s="183"/>
      <c r="J938" s="183"/>
      <c r="K938" s="183"/>
      <c r="L938" s="182"/>
      <c r="M938" s="182"/>
      <c r="N938" s="182"/>
      <c r="O938" s="183"/>
      <c r="P938" s="183"/>
      <c r="Q938" s="183"/>
      <c r="R938" s="185"/>
      <c r="S938" s="184"/>
      <c r="T938" s="187"/>
      <c r="U938" s="184"/>
      <c r="V938" s="184"/>
      <c r="W938" s="185"/>
      <c r="X938" s="188"/>
      <c r="Y938" s="188"/>
      <c r="Z938" s="188"/>
    </row>
    <row r="939" spans="1:26" ht="14">
      <c r="A939" s="87"/>
      <c r="B939" s="87"/>
      <c r="C939" s="186"/>
      <c r="D939" s="186"/>
      <c r="E939" s="180"/>
      <c r="F939" s="182"/>
      <c r="G939" s="182"/>
      <c r="H939" s="182"/>
      <c r="I939" s="183"/>
      <c r="J939" s="183"/>
      <c r="K939" s="183"/>
      <c r="L939" s="182"/>
      <c r="M939" s="182"/>
      <c r="N939" s="182"/>
      <c r="O939" s="183"/>
      <c r="P939" s="183"/>
      <c r="Q939" s="183"/>
      <c r="R939" s="185"/>
      <c r="S939" s="184"/>
      <c r="T939" s="187"/>
      <c r="U939" s="184"/>
      <c r="V939" s="184"/>
      <c r="W939" s="185"/>
      <c r="X939" s="188"/>
      <c r="Y939" s="188"/>
      <c r="Z939" s="188"/>
    </row>
    <row r="940" spans="1:26" ht="14">
      <c r="A940" s="87"/>
      <c r="B940" s="87"/>
      <c r="C940" s="186"/>
      <c r="D940" s="186"/>
      <c r="E940" s="180"/>
      <c r="F940" s="182"/>
      <c r="G940" s="182"/>
      <c r="H940" s="182"/>
      <c r="I940" s="183"/>
      <c r="J940" s="183"/>
      <c r="K940" s="183"/>
      <c r="L940" s="182"/>
      <c r="M940" s="182"/>
      <c r="N940" s="182"/>
      <c r="O940" s="183"/>
      <c r="P940" s="183"/>
      <c r="Q940" s="183"/>
      <c r="R940" s="185"/>
      <c r="S940" s="184"/>
      <c r="T940" s="187"/>
      <c r="U940" s="184"/>
      <c r="V940" s="184"/>
      <c r="W940" s="185"/>
      <c r="X940" s="188"/>
      <c r="Y940" s="188"/>
      <c r="Z940" s="188"/>
    </row>
    <row r="941" spans="1:26" ht="14">
      <c r="A941" s="87"/>
      <c r="B941" s="87"/>
      <c r="C941" s="186"/>
      <c r="D941" s="186"/>
      <c r="E941" s="180"/>
      <c r="F941" s="182"/>
      <c r="G941" s="182"/>
      <c r="H941" s="182"/>
      <c r="I941" s="183"/>
      <c r="J941" s="183"/>
      <c r="K941" s="183"/>
      <c r="L941" s="182"/>
      <c r="M941" s="182"/>
      <c r="N941" s="182"/>
      <c r="O941" s="183"/>
      <c r="P941" s="183"/>
      <c r="Q941" s="183"/>
      <c r="R941" s="185"/>
      <c r="S941" s="184"/>
      <c r="T941" s="187"/>
      <c r="U941" s="184"/>
      <c r="V941" s="184"/>
      <c r="W941" s="185"/>
      <c r="X941" s="188"/>
      <c r="Y941" s="188"/>
      <c r="Z941" s="188"/>
    </row>
    <row r="942" spans="1:26" ht="14">
      <c r="A942" s="87"/>
      <c r="B942" s="87"/>
      <c r="C942" s="186"/>
      <c r="D942" s="186"/>
      <c r="E942" s="180"/>
      <c r="F942" s="182"/>
      <c r="G942" s="182"/>
      <c r="H942" s="182"/>
      <c r="I942" s="183"/>
      <c r="J942" s="183"/>
      <c r="K942" s="183"/>
      <c r="L942" s="182"/>
      <c r="M942" s="182"/>
      <c r="N942" s="182"/>
      <c r="O942" s="183"/>
      <c r="P942" s="183"/>
      <c r="Q942" s="183"/>
      <c r="R942" s="185"/>
      <c r="S942" s="184"/>
      <c r="T942" s="187"/>
      <c r="U942" s="184"/>
      <c r="V942" s="184"/>
      <c r="W942" s="185"/>
      <c r="X942" s="188"/>
      <c r="Y942" s="188"/>
      <c r="Z942" s="188"/>
    </row>
    <row r="943" spans="1:26" ht="14">
      <c r="A943" s="87"/>
      <c r="B943" s="87"/>
      <c r="C943" s="186"/>
      <c r="D943" s="186"/>
      <c r="E943" s="180"/>
      <c r="F943" s="182"/>
      <c r="G943" s="182"/>
      <c r="H943" s="182"/>
      <c r="I943" s="183"/>
      <c r="J943" s="183"/>
      <c r="K943" s="183"/>
      <c r="L943" s="182"/>
      <c r="M943" s="182"/>
      <c r="N943" s="182"/>
      <c r="O943" s="183"/>
      <c r="P943" s="183"/>
      <c r="Q943" s="183"/>
      <c r="R943" s="185"/>
      <c r="S943" s="184"/>
      <c r="T943" s="187"/>
      <c r="U943" s="184"/>
      <c r="V943" s="184"/>
      <c r="W943" s="185"/>
      <c r="X943" s="188"/>
      <c r="Y943" s="188"/>
      <c r="Z943" s="188"/>
    </row>
    <row r="944" spans="1:26" ht="14">
      <c r="A944" s="87"/>
      <c r="B944" s="87"/>
      <c r="C944" s="186"/>
      <c r="D944" s="186"/>
      <c r="E944" s="180"/>
      <c r="F944" s="182"/>
      <c r="G944" s="182"/>
      <c r="H944" s="182"/>
      <c r="I944" s="183"/>
      <c r="J944" s="183"/>
      <c r="K944" s="183"/>
      <c r="L944" s="182"/>
      <c r="M944" s="182"/>
      <c r="N944" s="182"/>
      <c r="O944" s="183"/>
      <c r="P944" s="183"/>
      <c r="Q944" s="183"/>
      <c r="R944" s="185"/>
      <c r="S944" s="184"/>
      <c r="T944" s="187"/>
      <c r="U944" s="184"/>
      <c r="V944" s="184"/>
      <c r="W944" s="185"/>
      <c r="X944" s="188"/>
      <c r="Y944" s="188"/>
      <c r="Z944" s="188"/>
    </row>
    <row r="945" spans="1:26" ht="14">
      <c r="A945" s="87"/>
      <c r="B945" s="87"/>
      <c r="C945" s="186"/>
      <c r="D945" s="186"/>
      <c r="E945" s="180"/>
      <c r="F945" s="182"/>
      <c r="G945" s="182"/>
      <c r="H945" s="182"/>
      <c r="I945" s="183"/>
      <c r="J945" s="183"/>
      <c r="K945" s="183"/>
      <c r="L945" s="182"/>
      <c r="M945" s="182"/>
      <c r="N945" s="182"/>
      <c r="O945" s="183"/>
      <c r="P945" s="183"/>
      <c r="Q945" s="183"/>
      <c r="R945" s="185"/>
      <c r="S945" s="184"/>
      <c r="T945" s="187"/>
      <c r="U945" s="184"/>
      <c r="V945" s="184"/>
      <c r="W945" s="185"/>
      <c r="X945" s="188"/>
      <c r="Y945" s="188"/>
      <c r="Z945" s="188"/>
    </row>
    <row r="946" spans="1:26" ht="14">
      <c r="A946" s="87"/>
      <c r="B946" s="87"/>
      <c r="C946" s="186"/>
      <c r="D946" s="186"/>
      <c r="E946" s="180"/>
      <c r="F946" s="182"/>
      <c r="G946" s="182"/>
      <c r="H946" s="182"/>
      <c r="I946" s="183"/>
      <c r="J946" s="183"/>
      <c r="K946" s="183"/>
      <c r="L946" s="182"/>
      <c r="M946" s="182"/>
      <c r="N946" s="182"/>
      <c r="O946" s="183"/>
      <c r="P946" s="183"/>
      <c r="Q946" s="183"/>
      <c r="R946" s="185"/>
      <c r="S946" s="184"/>
      <c r="T946" s="187"/>
      <c r="U946" s="184"/>
      <c r="V946" s="184"/>
      <c r="W946" s="185"/>
      <c r="X946" s="188"/>
      <c r="Y946" s="188"/>
      <c r="Z946" s="188"/>
    </row>
    <row r="947" spans="1:26" ht="14">
      <c r="A947" s="87"/>
      <c r="B947" s="87"/>
      <c r="C947" s="186"/>
      <c r="D947" s="186"/>
      <c r="E947" s="180"/>
      <c r="F947" s="182"/>
      <c r="G947" s="182"/>
      <c r="H947" s="182"/>
      <c r="I947" s="183"/>
      <c r="J947" s="183"/>
      <c r="K947" s="183"/>
      <c r="L947" s="182"/>
      <c r="M947" s="182"/>
      <c r="N947" s="182"/>
      <c r="O947" s="183"/>
      <c r="P947" s="183"/>
      <c r="Q947" s="183"/>
      <c r="R947" s="185"/>
      <c r="S947" s="184"/>
      <c r="T947" s="187"/>
      <c r="U947" s="184"/>
      <c r="V947" s="184"/>
      <c r="W947" s="185"/>
      <c r="X947" s="188"/>
      <c r="Y947" s="188"/>
      <c r="Z947" s="188"/>
    </row>
    <row r="948" spans="1:26" ht="14">
      <c r="A948" s="87"/>
      <c r="B948" s="87"/>
      <c r="C948" s="186"/>
      <c r="D948" s="186"/>
      <c r="E948" s="180"/>
      <c r="F948" s="182"/>
      <c r="G948" s="182"/>
      <c r="H948" s="182"/>
      <c r="I948" s="183"/>
      <c r="J948" s="183"/>
      <c r="K948" s="183"/>
      <c r="L948" s="182"/>
      <c r="M948" s="182"/>
      <c r="N948" s="182"/>
      <c r="O948" s="183"/>
      <c r="P948" s="183"/>
      <c r="Q948" s="183"/>
      <c r="R948" s="185"/>
      <c r="S948" s="184"/>
      <c r="T948" s="187"/>
      <c r="U948" s="184"/>
      <c r="V948" s="184"/>
      <c r="W948" s="185"/>
      <c r="X948" s="188"/>
      <c r="Y948" s="188"/>
      <c r="Z948" s="188"/>
    </row>
    <row r="949" spans="1:26" ht="14">
      <c r="A949" s="87"/>
      <c r="B949" s="87"/>
      <c r="C949" s="186"/>
      <c r="D949" s="186"/>
      <c r="E949" s="180"/>
      <c r="F949" s="182"/>
      <c r="G949" s="182"/>
      <c r="H949" s="182"/>
      <c r="I949" s="183"/>
      <c r="J949" s="183"/>
      <c r="K949" s="183"/>
      <c r="L949" s="182"/>
      <c r="M949" s="182"/>
      <c r="N949" s="182"/>
      <c r="O949" s="183"/>
      <c r="P949" s="183"/>
      <c r="Q949" s="183"/>
      <c r="R949" s="185"/>
      <c r="S949" s="184"/>
      <c r="T949" s="187"/>
      <c r="U949" s="184"/>
      <c r="V949" s="184"/>
      <c r="W949" s="185"/>
      <c r="X949" s="188"/>
      <c r="Y949" s="188"/>
      <c r="Z949" s="188"/>
    </row>
    <row r="950" spans="1:26" ht="14">
      <c r="A950" s="87"/>
      <c r="B950" s="87"/>
      <c r="C950" s="186"/>
      <c r="D950" s="186"/>
      <c r="E950" s="180"/>
      <c r="F950" s="182"/>
      <c r="G950" s="182"/>
      <c r="H950" s="182"/>
      <c r="I950" s="183"/>
      <c r="J950" s="183"/>
      <c r="K950" s="183"/>
      <c r="L950" s="182"/>
      <c r="M950" s="182"/>
      <c r="N950" s="182"/>
      <c r="O950" s="183"/>
      <c r="P950" s="183"/>
      <c r="Q950" s="183"/>
      <c r="R950" s="185"/>
      <c r="S950" s="184"/>
      <c r="T950" s="187"/>
      <c r="U950" s="184"/>
      <c r="V950" s="184"/>
      <c r="W950" s="185"/>
      <c r="X950" s="188"/>
      <c r="Y950" s="188"/>
      <c r="Z950" s="188"/>
    </row>
    <row r="951" spans="1:26" ht="14">
      <c r="A951" s="87"/>
      <c r="B951" s="87"/>
      <c r="C951" s="186"/>
      <c r="D951" s="186"/>
      <c r="E951" s="180"/>
      <c r="F951" s="182"/>
      <c r="G951" s="182"/>
      <c r="H951" s="182"/>
      <c r="I951" s="183"/>
      <c r="J951" s="183"/>
      <c r="K951" s="183"/>
      <c r="L951" s="182"/>
      <c r="M951" s="182"/>
      <c r="N951" s="182"/>
      <c r="O951" s="183"/>
      <c r="P951" s="183"/>
      <c r="Q951" s="183"/>
      <c r="R951" s="185"/>
      <c r="S951" s="184"/>
      <c r="T951" s="187"/>
      <c r="U951" s="184"/>
      <c r="V951" s="184"/>
      <c r="W951" s="185"/>
      <c r="X951" s="188"/>
      <c r="Y951" s="188"/>
      <c r="Z951" s="188"/>
    </row>
    <row r="952" spans="1:26" ht="14">
      <c r="A952" s="87"/>
      <c r="B952" s="87"/>
      <c r="C952" s="186"/>
      <c r="D952" s="186"/>
      <c r="E952" s="180"/>
      <c r="F952" s="182"/>
      <c r="G952" s="182"/>
      <c r="H952" s="182"/>
      <c r="I952" s="183"/>
      <c r="J952" s="183"/>
      <c r="K952" s="183"/>
      <c r="L952" s="182"/>
      <c r="M952" s="182"/>
      <c r="N952" s="182"/>
      <c r="O952" s="183"/>
      <c r="P952" s="183"/>
      <c r="Q952" s="183"/>
      <c r="R952" s="185"/>
      <c r="S952" s="184"/>
      <c r="T952" s="187"/>
      <c r="U952" s="184"/>
      <c r="V952" s="184"/>
      <c r="W952" s="185"/>
      <c r="X952" s="188"/>
      <c r="Y952" s="188"/>
      <c r="Z952" s="188"/>
    </row>
    <row r="953" spans="1:26" ht="14">
      <c r="A953" s="87"/>
      <c r="B953" s="87"/>
      <c r="C953" s="186"/>
      <c r="D953" s="186"/>
      <c r="E953" s="180"/>
      <c r="F953" s="182"/>
      <c r="G953" s="182"/>
      <c r="H953" s="182"/>
      <c r="I953" s="183"/>
      <c r="J953" s="183"/>
      <c r="K953" s="183"/>
      <c r="L953" s="182"/>
      <c r="M953" s="182"/>
      <c r="N953" s="182"/>
      <c r="O953" s="183"/>
      <c r="P953" s="183"/>
      <c r="Q953" s="183"/>
      <c r="R953" s="185"/>
      <c r="S953" s="184"/>
      <c r="T953" s="187"/>
      <c r="U953" s="184"/>
      <c r="V953" s="184"/>
      <c r="W953" s="185"/>
      <c r="X953" s="188"/>
      <c r="Y953" s="188"/>
      <c r="Z953" s="188"/>
    </row>
    <row r="954" spans="1:26" ht="14">
      <c r="A954" s="87"/>
      <c r="B954" s="87"/>
      <c r="C954" s="186"/>
      <c r="D954" s="186"/>
      <c r="E954" s="180"/>
      <c r="F954" s="182"/>
      <c r="G954" s="182"/>
      <c r="H954" s="182"/>
      <c r="I954" s="183"/>
      <c r="J954" s="183"/>
      <c r="K954" s="183"/>
      <c r="L954" s="182"/>
      <c r="M954" s="182"/>
      <c r="N954" s="182"/>
      <c r="O954" s="183"/>
      <c r="P954" s="183"/>
      <c r="Q954" s="183"/>
      <c r="R954" s="185"/>
      <c r="S954" s="184"/>
      <c r="T954" s="187"/>
      <c r="U954" s="184"/>
      <c r="V954" s="184"/>
      <c r="W954" s="185"/>
      <c r="X954" s="188"/>
      <c r="Y954" s="188"/>
      <c r="Z954" s="188"/>
    </row>
    <row r="955" spans="1:26" ht="14">
      <c r="A955" s="87"/>
      <c r="B955" s="87"/>
      <c r="C955" s="186"/>
      <c r="D955" s="186"/>
      <c r="E955" s="180"/>
      <c r="F955" s="182"/>
      <c r="G955" s="182"/>
      <c r="H955" s="182"/>
      <c r="I955" s="183"/>
      <c r="J955" s="183"/>
      <c r="K955" s="183"/>
      <c r="L955" s="182"/>
      <c r="M955" s="182"/>
      <c r="N955" s="182"/>
      <c r="O955" s="183"/>
      <c r="P955" s="183"/>
      <c r="Q955" s="183"/>
      <c r="R955" s="185"/>
      <c r="S955" s="184"/>
      <c r="T955" s="187"/>
      <c r="U955" s="184"/>
      <c r="V955" s="184"/>
      <c r="W955" s="185"/>
      <c r="X955" s="188"/>
      <c r="Y955" s="188"/>
      <c r="Z955" s="188"/>
    </row>
    <row r="956" spans="1:26" ht="14">
      <c r="A956" s="87"/>
      <c r="B956" s="87"/>
      <c r="C956" s="186"/>
      <c r="D956" s="186"/>
      <c r="E956" s="180"/>
      <c r="F956" s="182"/>
      <c r="G956" s="182"/>
      <c r="H956" s="182"/>
      <c r="I956" s="183"/>
      <c r="J956" s="183"/>
      <c r="K956" s="183"/>
      <c r="L956" s="182"/>
      <c r="M956" s="182"/>
      <c r="N956" s="182"/>
      <c r="O956" s="183"/>
      <c r="P956" s="183"/>
      <c r="Q956" s="183"/>
      <c r="R956" s="185"/>
      <c r="S956" s="184"/>
      <c r="T956" s="187"/>
      <c r="U956" s="184"/>
      <c r="V956" s="184"/>
      <c r="W956" s="185"/>
      <c r="X956" s="188"/>
      <c r="Y956" s="188"/>
      <c r="Z956" s="188"/>
    </row>
    <row r="957" spans="1:26" ht="14">
      <c r="A957" s="87"/>
      <c r="B957" s="87"/>
      <c r="C957" s="186"/>
      <c r="D957" s="186"/>
      <c r="E957" s="180"/>
      <c r="F957" s="182"/>
      <c r="G957" s="182"/>
      <c r="H957" s="182"/>
      <c r="I957" s="183"/>
      <c r="J957" s="183"/>
      <c r="K957" s="183"/>
      <c r="L957" s="182"/>
      <c r="M957" s="182"/>
      <c r="N957" s="182"/>
      <c r="O957" s="183"/>
      <c r="P957" s="183"/>
      <c r="Q957" s="183"/>
      <c r="R957" s="185"/>
      <c r="S957" s="184"/>
      <c r="T957" s="187"/>
      <c r="U957" s="184"/>
      <c r="V957" s="184"/>
      <c r="W957" s="185"/>
      <c r="X957" s="188"/>
      <c r="Y957" s="188"/>
      <c r="Z957" s="188"/>
    </row>
    <row r="958" spans="1:26" ht="14">
      <c r="A958" s="87"/>
      <c r="B958" s="87"/>
      <c r="C958" s="186"/>
      <c r="D958" s="186"/>
      <c r="E958" s="180"/>
      <c r="F958" s="182"/>
      <c r="G958" s="182"/>
      <c r="H958" s="182"/>
      <c r="I958" s="183"/>
      <c r="J958" s="183"/>
      <c r="K958" s="183"/>
      <c r="L958" s="182"/>
      <c r="M958" s="182"/>
      <c r="N958" s="182"/>
      <c r="O958" s="183"/>
      <c r="P958" s="183"/>
      <c r="Q958" s="183"/>
      <c r="R958" s="185"/>
      <c r="S958" s="184"/>
      <c r="T958" s="187"/>
      <c r="U958" s="184"/>
      <c r="V958" s="184"/>
      <c r="W958" s="185"/>
      <c r="X958" s="188"/>
      <c r="Y958" s="188"/>
      <c r="Z958" s="188"/>
    </row>
    <row r="959" spans="1:26" ht="14">
      <c r="A959" s="87"/>
      <c r="B959" s="87"/>
      <c r="C959" s="186"/>
      <c r="D959" s="186"/>
      <c r="E959" s="180"/>
      <c r="F959" s="182"/>
      <c r="G959" s="182"/>
      <c r="H959" s="182"/>
      <c r="I959" s="183"/>
      <c r="J959" s="183"/>
      <c r="K959" s="183"/>
      <c r="L959" s="182"/>
      <c r="M959" s="182"/>
      <c r="N959" s="182"/>
      <c r="O959" s="183"/>
      <c r="P959" s="183"/>
      <c r="Q959" s="183"/>
      <c r="R959" s="185"/>
      <c r="S959" s="184"/>
      <c r="T959" s="187"/>
      <c r="U959" s="184"/>
      <c r="V959" s="184"/>
      <c r="W959" s="185"/>
      <c r="X959" s="188"/>
      <c r="Y959" s="188"/>
      <c r="Z959" s="188"/>
    </row>
    <row r="960" spans="1:26" ht="14">
      <c r="A960" s="87"/>
      <c r="B960" s="87"/>
      <c r="C960" s="186"/>
      <c r="D960" s="186"/>
      <c r="E960" s="180"/>
      <c r="F960" s="182"/>
      <c r="G960" s="182"/>
      <c r="H960" s="182"/>
      <c r="I960" s="183"/>
      <c r="J960" s="183"/>
      <c r="K960" s="183"/>
      <c r="L960" s="182"/>
      <c r="M960" s="182"/>
      <c r="N960" s="182"/>
      <c r="O960" s="183"/>
      <c r="P960" s="183"/>
      <c r="Q960" s="183"/>
      <c r="R960" s="185"/>
      <c r="S960" s="184"/>
      <c r="T960" s="187"/>
      <c r="U960" s="184"/>
      <c r="V960" s="184"/>
      <c r="W960" s="185"/>
      <c r="X960" s="188"/>
      <c r="Y960" s="188"/>
      <c r="Z960" s="188"/>
    </row>
    <row r="961" spans="1:26" ht="14">
      <c r="A961" s="87"/>
      <c r="B961" s="87"/>
      <c r="C961" s="186"/>
      <c r="D961" s="186"/>
      <c r="E961" s="180"/>
      <c r="F961" s="182"/>
      <c r="G961" s="182"/>
      <c r="H961" s="182"/>
      <c r="I961" s="183"/>
      <c r="J961" s="183"/>
      <c r="K961" s="183"/>
      <c r="L961" s="182"/>
      <c r="M961" s="182"/>
      <c r="N961" s="182"/>
      <c r="O961" s="183"/>
      <c r="P961" s="183"/>
      <c r="Q961" s="183"/>
      <c r="R961" s="185"/>
      <c r="S961" s="184"/>
      <c r="T961" s="187"/>
      <c r="U961" s="184"/>
      <c r="V961" s="184"/>
      <c r="W961" s="185"/>
      <c r="X961" s="188"/>
      <c r="Y961" s="188"/>
      <c r="Z961" s="188"/>
    </row>
    <row r="962" spans="1:26" ht="14">
      <c r="A962" s="87"/>
      <c r="B962" s="87"/>
      <c r="C962" s="186"/>
      <c r="D962" s="186"/>
      <c r="E962" s="180"/>
      <c r="F962" s="182"/>
      <c r="G962" s="182"/>
      <c r="H962" s="182"/>
      <c r="I962" s="183"/>
      <c r="J962" s="183"/>
      <c r="K962" s="183"/>
      <c r="L962" s="182"/>
      <c r="M962" s="182"/>
      <c r="N962" s="182"/>
      <c r="O962" s="183"/>
      <c r="P962" s="183"/>
      <c r="Q962" s="183"/>
      <c r="R962" s="185"/>
      <c r="S962" s="184"/>
      <c r="T962" s="187"/>
      <c r="U962" s="184"/>
      <c r="V962" s="184"/>
      <c r="W962" s="185"/>
      <c r="X962" s="188"/>
      <c r="Y962" s="188"/>
      <c r="Z962" s="188"/>
    </row>
    <row r="963" spans="1:26" ht="14">
      <c r="A963" s="87"/>
      <c r="B963" s="87"/>
      <c r="C963" s="186"/>
      <c r="D963" s="186"/>
      <c r="E963" s="180"/>
      <c r="F963" s="182"/>
      <c r="G963" s="182"/>
      <c r="H963" s="182"/>
      <c r="I963" s="183"/>
      <c r="J963" s="183"/>
      <c r="K963" s="183"/>
      <c r="L963" s="182"/>
      <c r="M963" s="182"/>
      <c r="N963" s="182"/>
      <c r="O963" s="183"/>
      <c r="P963" s="183"/>
      <c r="Q963" s="183"/>
      <c r="R963" s="185"/>
      <c r="S963" s="184"/>
      <c r="T963" s="187"/>
      <c r="U963" s="184"/>
      <c r="V963" s="184"/>
      <c r="W963" s="185"/>
      <c r="X963" s="188"/>
      <c r="Y963" s="188"/>
      <c r="Z963" s="188"/>
    </row>
    <row r="964" spans="1:26" ht="14">
      <c r="A964" s="87"/>
      <c r="B964" s="87"/>
      <c r="C964" s="186"/>
      <c r="D964" s="186"/>
      <c r="E964" s="180"/>
      <c r="F964" s="182"/>
      <c r="G964" s="182"/>
      <c r="H964" s="182"/>
      <c r="I964" s="183"/>
      <c r="J964" s="183"/>
      <c r="K964" s="183"/>
      <c r="L964" s="182"/>
      <c r="M964" s="182"/>
      <c r="N964" s="182"/>
      <c r="O964" s="183"/>
      <c r="P964" s="183"/>
      <c r="Q964" s="183"/>
      <c r="R964" s="185"/>
      <c r="S964" s="184"/>
      <c r="T964" s="187"/>
      <c r="U964" s="184"/>
      <c r="V964" s="184"/>
      <c r="W964" s="185"/>
      <c r="X964" s="188"/>
      <c r="Y964" s="188"/>
      <c r="Z964" s="188"/>
    </row>
    <row r="965" spans="1:26" ht="14">
      <c r="A965" s="87"/>
      <c r="B965" s="87"/>
      <c r="C965" s="186"/>
      <c r="D965" s="186"/>
      <c r="E965" s="180"/>
      <c r="F965" s="182"/>
      <c r="G965" s="182"/>
      <c r="H965" s="182"/>
      <c r="I965" s="183"/>
      <c r="J965" s="183"/>
      <c r="K965" s="183"/>
      <c r="L965" s="182"/>
      <c r="M965" s="182"/>
      <c r="N965" s="182"/>
      <c r="O965" s="183"/>
      <c r="P965" s="183"/>
      <c r="Q965" s="183"/>
      <c r="R965" s="185"/>
      <c r="S965" s="184"/>
      <c r="T965" s="187"/>
      <c r="U965" s="184"/>
      <c r="V965" s="184"/>
      <c r="W965" s="185"/>
      <c r="X965" s="188"/>
      <c r="Y965" s="188"/>
      <c r="Z965" s="188"/>
    </row>
    <row r="966" spans="1:26" ht="14">
      <c r="A966" s="87"/>
      <c r="B966" s="87"/>
      <c r="C966" s="186"/>
      <c r="D966" s="186"/>
      <c r="E966" s="180"/>
      <c r="F966" s="182"/>
      <c r="G966" s="182"/>
      <c r="H966" s="182"/>
      <c r="I966" s="183"/>
      <c r="J966" s="183"/>
      <c r="K966" s="183"/>
      <c r="L966" s="182"/>
      <c r="M966" s="182"/>
      <c r="N966" s="182"/>
      <c r="O966" s="183"/>
      <c r="P966" s="183"/>
      <c r="Q966" s="183"/>
      <c r="R966" s="185"/>
      <c r="S966" s="184"/>
      <c r="T966" s="187"/>
      <c r="U966" s="184"/>
      <c r="V966" s="184"/>
      <c r="W966" s="185"/>
      <c r="X966" s="188"/>
      <c r="Y966" s="188"/>
      <c r="Z966" s="188"/>
    </row>
    <row r="967" spans="1:26" ht="14">
      <c r="A967" s="87"/>
      <c r="B967" s="87"/>
      <c r="C967" s="186"/>
      <c r="D967" s="186"/>
      <c r="E967" s="180"/>
      <c r="F967" s="182"/>
      <c r="G967" s="182"/>
      <c r="H967" s="182"/>
      <c r="I967" s="183"/>
      <c r="J967" s="183"/>
      <c r="K967" s="183"/>
      <c r="L967" s="182"/>
      <c r="M967" s="182"/>
      <c r="N967" s="182"/>
      <c r="O967" s="183"/>
      <c r="P967" s="183"/>
      <c r="Q967" s="183"/>
      <c r="R967" s="185"/>
      <c r="S967" s="184"/>
      <c r="T967" s="187"/>
      <c r="U967" s="184"/>
      <c r="V967" s="184"/>
      <c r="W967" s="185"/>
      <c r="X967" s="188"/>
      <c r="Y967" s="188"/>
      <c r="Z967" s="188"/>
    </row>
    <row r="968" spans="1:26" ht="14">
      <c r="A968" s="87"/>
      <c r="B968" s="87"/>
      <c r="C968" s="186"/>
      <c r="D968" s="186"/>
      <c r="E968" s="180"/>
      <c r="F968" s="182"/>
      <c r="G968" s="182"/>
      <c r="H968" s="182"/>
      <c r="I968" s="183"/>
      <c r="J968" s="183"/>
      <c r="K968" s="183"/>
      <c r="L968" s="182"/>
      <c r="M968" s="182"/>
      <c r="N968" s="182"/>
      <c r="O968" s="183"/>
      <c r="P968" s="183"/>
      <c r="Q968" s="183"/>
      <c r="R968" s="185"/>
      <c r="S968" s="184"/>
      <c r="T968" s="187"/>
      <c r="U968" s="184"/>
      <c r="V968" s="184"/>
      <c r="W968" s="185"/>
      <c r="X968" s="188"/>
      <c r="Y968" s="188"/>
      <c r="Z968" s="188"/>
    </row>
    <row r="969" spans="1:26" ht="14">
      <c r="A969" s="87"/>
      <c r="B969" s="87"/>
      <c r="C969" s="186"/>
      <c r="D969" s="186"/>
      <c r="E969" s="180"/>
      <c r="F969" s="182"/>
      <c r="G969" s="182"/>
      <c r="H969" s="182"/>
      <c r="I969" s="183"/>
      <c r="J969" s="183"/>
      <c r="K969" s="183"/>
      <c r="L969" s="182"/>
      <c r="M969" s="182"/>
      <c r="N969" s="182"/>
      <c r="O969" s="183"/>
      <c r="P969" s="183"/>
      <c r="Q969" s="183"/>
      <c r="R969" s="185"/>
      <c r="S969" s="184"/>
      <c r="T969" s="187"/>
      <c r="U969" s="184"/>
      <c r="V969" s="184"/>
      <c r="W969" s="185"/>
      <c r="X969" s="188"/>
      <c r="Y969" s="188"/>
      <c r="Z969" s="188"/>
    </row>
    <row r="970" spans="1:26" ht="14">
      <c r="A970" s="87"/>
      <c r="B970" s="87"/>
      <c r="C970" s="186"/>
      <c r="D970" s="186"/>
      <c r="E970" s="180"/>
      <c r="F970" s="182"/>
      <c r="G970" s="182"/>
      <c r="H970" s="182"/>
      <c r="I970" s="183"/>
      <c r="J970" s="183"/>
      <c r="K970" s="183"/>
      <c r="L970" s="182"/>
      <c r="M970" s="182"/>
      <c r="N970" s="182"/>
      <c r="O970" s="183"/>
      <c r="P970" s="183"/>
      <c r="Q970" s="183"/>
      <c r="R970" s="185"/>
      <c r="S970" s="184"/>
      <c r="T970" s="187"/>
      <c r="U970" s="184"/>
      <c r="V970" s="184"/>
      <c r="W970" s="185"/>
      <c r="X970" s="188"/>
      <c r="Y970" s="188"/>
      <c r="Z970" s="188"/>
    </row>
    <row r="971" spans="1:26" ht="14">
      <c r="A971" s="87"/>
      <c r="B971" s="87"/>
      <c r="C971" s="186"/>
      <c r="D971" s="186"/>
      <c r="E971" s="180"/>
      <c r="F971" s="182"/>
      <c r="G971" s="182"/>
      <c r="H971" s="182"/>
      <c r="I971" s="183"/>
      <c r="J971" s="183"/>
      <c r="K971" s="183"/>
      <c r="L971" s="182"/>
      <c r="M971" s="182"/>
      <c r="N971" s="182"/>
      <c r="O971" s="183"/>
      <c r="P971" s="183"/>
      <c r="Q971" s="183"/>
      <c r="R971" s="185"/>
      <c r="S971" s="184"/>
      <c r="T971" s="187"/>
      <c r="U971" s="184"/>
      <c r="V971" s="184"/>
      <c r="W971" s="185"/>
      <c r="X971" s="188"/>
      <c r="Y971" s="188"/>
      <c r="Z971" s="188"/>
    </row>
    <row r="972" spans="1:26" ht="14">
      <c r="A972" s="87"/>
      <c r="B972" s="87"/>
      <c r="C972" s="186"/>
      <c r="D972" s="186"/>
      <c r="E972" s="180"/>
      <c r="F972" s="182"/>
      <c r="G972" s="182"/>
      <c r="H972" s="182"/>
      <c r="I972" s="183"/>
      <c r="J972" s="183"/>
      <c r="K972" s="183"/>
      <c r="L972" s="182"/>
      <c r="M972" s="182"/>
      <c r="N972" s="182"/>
      <c r="O972" s="183"/>
      <c r="P972" s="183"/>
      <c r="Q972" s="183"/>
      <c r="R972" s="185"/>
      <c r="S972" s="184"/>
      <c r="T972" s="187"/>
      <c r="U972" s="184"/>
      <c r="V972" s="184"/>
      <c r="W972" s="185"/>
      <c r="X972" s="188"/>
      <c r="Y972" s="188"/>
      <c r="Z972" s="188"/>
    </row>
    <row r="973" spans="1:26" ht="14">
      <c r="A973" s="87"/>
      <c r="B973" s="87"/>
      <c r="C973" s="186"/>
      <c r="D973" s="186"/>
      <c r="E973" s="180"/>
      <c r="F973" s="182"/>
      <c r="G973" s="182"/>
      <c r="H973" s="182"/>
      <c r="I973" s="183"/>
      <c r="J973" s="183"/>
      <c r="K973" s="183"/>
      <c r="L973" s="182"/>
      <c r="M973" s="182"/>
      <c r="N973" s="182"/>
      <c r="O973" s="183"/>
      <c r="P973" s="183"/>
      <c r="Q973" s="183"/>
      <c r="R973" s="185"/>
      <c r="S973" s="184"/>
      <c r="T973" s="187"/>
      <c r="U973" s="184"/>
      <c r="V973" s="184"/>
      <c r="W973" s="185"/>
      <c r="X973" s="188"/>
      <c r="Y973" s="188"/>
      <c r="Z973" s="188"/>
    </row>
    <row r="974" spans="1:26" ht="14">
      <c r="A974" s="87"/>
      <c r="B974" s="87"/>
      <c r="C974" s="186"/>
      <c r="D974" s="186"/>
      <c r="E974" s="180"/>
      <c r="F974" s="182"/>
      <c r="G974" s="182"/>
      <c r="H974" s="182"/>
      <c r="I974" s="183"/>
      <c r="J974" s="183"/>
      <c r="K974" s="183"/>
      <c r="L974" s="182"/>
      <c r="M974" s="182"/>
      <c r="N974" s="182"/>
      <c r="O974" s="183"/>
      <c r="P974" s="183"/>
      <c r="Q974" s="183"/>
      <c r="R974" s="185"/>
      <c r="S974" s="184"/>
      <c r="T974" s="187"/>
      <c r="U974" s="184"/>
      <c r="V974" s="184"/>
      <c r="W974" s="185"/>
      <c r="X974" s="188"/>
      <c r="Y974" s="188"/>
      <c r="Z974" s="188"/>
    </row>
    <row r="975" spans="1:26" ht="14">
      <c r="A975" s="87"/>
      <c r="B975" s="87"/>
      <c r="C975" s="186"/>
      <c r="D975" s="186"/>
      <c r="E975" s="180"/>
      <c r="F975" s="182"/>
      <c r="G975" s="182"/>
      <c r="H975" s="182"/>
      <c r="I975" s="183"/>
      <c r="J975" s="183"/>
      <c r="K975" s="183"/>
      <c r="L975" s="182"/>
      <c r="M975" s="182"/>
      <c r="N975" s="182"/>
      <c r="O975" s="183"/>
      <c r="P975" s="183"/>
      <c r="Q975" s="183"/>
      <c r="R975" s="185"/>
      <c r="S975" s="184"/>
      <c r="T975" s="187"/>
      <c r="U975" s="184"/>
      <c r="V975" s="184"/>
      <c r="W975" s="185"/>
      <c r="X975" s="188"/>
      <c r="Y975" s="188"/>
      <c r="Z975" s="188"/>
    </row>
    <row r="976" spans="1:26" ht="14">
      <c r="A976" s="87"/>
      <c r="B976" s="87"/>
      <c r="C976" s="186"/>
      <c r="D976" s="186"/>
      <c r="E976" s="180"/>
      <c r="F976" s="182"/>
      <c r="G976" s="182"/>
      <c r="H976" s="182"/>
      <c r="I976" s="183"/>
      <c r="J976" s="183"/>
      <c r="K976" s="183"/>
      <c r="L976" s="182"/>
      <c r="M976" s="182"/>
      <c r="N976" s="182"/>
      <c r="O976" s="183"/>
      <c r="P976" s="183"/>
      <c r="Q976" s="183"/>
      <c r="R976" s="185"/>
      <c r="S976" s="184"/>
      <c r="T976" s="187"/>
      <c r="U976" s="184"/>
      <c r="V976" s="184"/>
      <c r="W976" s="185"/>
      <c r="X976" s="188"/>
      <c r="Y976" s="188"/>
      <c r="Z976" s="188"/>
    </row>
    <row r="977" spans="1:26" ht="14">
      <c r="A977" s="87"/>
      <c r="B977" s="87"/>
      <c r="C977" s="186"/>
      <c r="D977" s="186"/>
      <c r="E977" s="180"/>
      <c r="F977" s="182"/>
      <c r="G977" s="182"/>
      <c r="H977" s="182"/>
      <c r="I977" s="183"/>
      <c r="J977" s="183"/>
      <c r="K977" s="183"/>
      <c r="L977" s="182"/>
      <c r="M977" s="182"/>
      <c r="N977" s="182"/>
      <c r="O977" s="183"/>
      <c r="P977" s="183"/>
      <c r="Q977" s="183"/>
      <c r="R977" s="185"/>
      <c r="S977" s="184"/>
      <c r="T977" s="187"/>
      <c r="U977" s="184"/>
      <c r="V977" s="184"/>
      <c r="W977" s="185"/>
      <c r="X977" s="188"/>
      <c r="Y977" s="188"/>
      <c r="Z977" s="188"/>
    </row>
    <row r="978" spans="1:26" ht="14">
      <c r="A978" s="87"/>
      <c r="B978" s="87"/>
      <c r="C978" s="186"/>
      <c r="D978" s="186"/>
      <c r="E978" s="180"/>
      <c r="F978" s="182"/>
      <c r="G978" s="182"/>
      <c r="H978" s="182"/>
      <c r="I978" s="183"/>
      <c r="J978" s="183"/>
      <c r="K978" s="183"/>
      <c r="L978" s="182"/>
      <c r="M978" s="182"/>
      <c r="N978" s="182"/>
      <c r="O978" s="183"/>
      <c r="P978" s="183"/>
      <c r="Q978" s="183"/>
      <c r="R978" s="185"/>
      <c r="S978" s="184"/>
      <c r="T978" s="187"/>
      <c r="U978" s="184"/>
      <c r="V978" s="184"/>
      <c r="W978" s="185"/>
      <c r="X978" s="188"/>
      <c r="Y978" s="188"/>
      <c r="Z978" s="188"/>
    </row>
    <row r="979" spans="1:26" ht="14">
      <c r="A979" s="87"/>
      <c r="B979" s="87"/>
      <c r="C979" s="186"/>
      <c r="D979" s="186"/>
      <c r="E979" s="180"/>
      <c r="F979" s="182"/>
      <c r="G979" s="182"/>
      <c r="H979" s="182"/>
      <c r="I979" s="183"/>
      <c r="J979" s="183"/>
      <c r="K979" s="183"/>
      <c r="L979" s="182"/>
      <c r="M979" s="182"/>
      <c r="N979" s="182"/>
      <c r="O979" s="183"/>
      <c r="P979" s="183"/>
      <c r="Q979" s="183"/>
      <c r="R979" s="185"/>
      <c r="S979" s="184"/>
      <c r="T979" s="187"/>
      <c r="U979" s="184"/>
      <c r="V979" s="184"/>
      <c r="W979" s="185"/>
      <c r="X979" s="188"/>
      <c r="Y979" s="188"/>
      <c r="Z979" s="188"/>
    </row>
    <row r="980" spans="1:26" ht="14">
      <c r="A980" s="87"/>
      <c r="B980" s="87"/>
      <c r="C980" s="186"/>
      <c r="D980" s="186"/>
      <c r="E980" s="180"/>
      <c r="F980" s="182"/>
      <c r="G980" s="182"/>
      <c r="H980" s="182"/>
      <c r="I980" s="183"/>
      <c r="J980" s="183"/>
      <c r="K980" s="183"/>
      <c r="L980" s="182"/>
      <c r="M980" s="182"/>
      <c r="N980" s="182"/>
      <c r="O980" s="183"/>
      <c r="P980" s="183"/>
      <c r="Q980" s="183"/>
      <c r="R980" s="185"/>
      <c r="S980" s="184"/>
      <c r="T980" s="187"/>
      <c r="U980" s="184"/>
      <c r="V980" s="184"/>
      <c r="W980" s="185"/>
      <c r="X980" s="188"/>
      <c r="Y980" s="188"/>
      <c r="Z980" s="188"/>
    </row>
    <row r="981" spans="1:26" ht="14">
      <c r="A981" s="87"/>
      <c r="B981" s="87"/>
      <c r="C981" s="186"/>
      <c r="D981" s="186"/>
      <c r="E981" s="180"/>
      <c r="F981" s="182"/>
      <c r="G981" s="182"/>
      <c r="H981" s="182"/>
      <c r="I981" s="183"/>
      <c r="J981" s="183"/>
      <c r="K981" s="183"/>
      <c r="L981" s="182"/>
      <c r="M981" s="182"/>
      <c r="N981" s="182"/>
      <c r="O981" s="183"/>
      <c r="P981" s="183"/>
      <c r="Q981" s="183"/>
      <c r="R981" s="185"/>
      <c r="S981" s="184"/>
      <c r="T981" s="187"/>
      <c r="U981" s="184"/>
      <c r="V981" s="184"/>
      <c r="W981" s="185"/>
      <c r="X981" s="188"/>
      <c r="Y981" s="188"/>
      <c r="Z981" s="188"/>
    </row>
    <row r="982" spans="1:26" ht="14">
      <c r="A982" s="87"/>
      <c r="B982" s="87"/>
      <c r="C982" s="186"/>
      <c r="D982" s="186"/>
      <c r="E982" s="180"/>
      <c r="F982" s="182"/>
      <c r="G982" s="182"/>
      <c r="H982" s="182"/>
      <c r="I982" s="183"/>
      <c r="J982" s="183"/>
      <c r="K982" s="183"/>
      <c r="L982" s="182"/>
      <c r="M982" s="182"/>
      <c r="N982" s="182"/>
      <c r="O982" s="183"/>
      <c r="P982" s="183"/>
      <c r="Q982" s="183"/>
      <c r="R982" s="185"/>
      <c r="S982" s="184"/>
      <c r="T982" s="187"/>
      <c r="U982" s="184"/>
      <c r="V982" s="184"/>
      <c r="W982" s="185"/>
      <c r="X982" s="188"/>
      <c r="Y982" s="188"/>
      <c r="Z982" s="188"/>
    </row>
    <row r="983" spans="1:26" ht="14">
      <c r="A983" s="87"/>
      <c r="B983" s="87"/>
      <c r="C983" s="186"/>
      <c r="D983" s="186"/>
      <c r="E983" s="180"/>
      <c r="F983" s="182"/>
      <c r="G983" s="182"/>
      <c r="H983" s="182"/>
      <c r="I983" s="183"/>
      <c r="J983" s="183"/>
      <c r="K983" s="183"/>
      <c r="L983" s="182"/>
      <c r="M983" s="182"/>
      <c r="N983" s="182"/>
      <c r="O983" s="183"/>
      <c r="P983" s="183"/>
      <c r="Q983" s="183"/>
      <c r="R983" s="185"/>
      <c r="S983" s="184"/>
      <c r="T983" s="187"/>
      <c r="U983" s="184"/>
      <c r="V983" s="184"/>
      <c r="W983" s="185"/>
      <c r="X983" s="188"/>
      <c r="Y983" s="188"/>
      <c r="Z983" s="188"/>
    </row>
    <row r="984" spans="1:26" ht="14">
      <c r="A984" s="87"/>
      <c r="B984" s="87"/>
      <c r="C984" s="186"/>
      <c r="D984" s="186"/>
      <c r="E984" s="180"/>
      <c r="F984" s="182"/>
      <c r="G984" s="182"/>
      <c r="H984" s="182"/>
      <c r="I984" s="183"/>
      <c r="J984" s="183"/>
      <c r="K984" s="183"/>
      <c r="L984" s="182"/>
      <c r="M984" s="182"/>
      <c r="N984" s="182"/>
      <c r="O984" s="183"/>
      <c r="P984" s="183"/>
      <c r="Q984" s="183"/>
      <c r="R984" s="185"/>
      <c r="S984" s="184"/>
      <c r="T984" s="187"/>
      <c r="U984" s="184"/>
      <c r="V984" s="184"/>
      <c r="W984" s="185"/>
      <c r="X984" s="188"/>
      <c r="Y984" s="188"/>
      <c r="Z984" s="188"/>
    </row>
    <row r="985" spans="1:26" ht="14">
      <c r="A985" s="87"/>
      <c r="B985" s="87"/>
      <c r="C985" s="186"/>
      <c r="D985" s="186"/>
      <c r="E985" s="180"/>
      <c r="F985" s="182"/>
      <c r="G985" s="182"/>
      <c r="H985" s="182"/>
      <c r="I985" s="183"/>
      <c r="J985" s="183"/>
      <c r="K985" s="183"/>
      <c r="L985" s="182"/>
      <c r="M985" s="182"/>
      <c r="N985" s="182"/>
      <c r="O985" s="183"/>
      <c r="P985" s="183"/>
      <c r="Q985" s="183"/>
      <c r="R985" s="185"/>
      <c r="S985" s="184"/>
      <c r="T985" s="187"/>
      <c r="U985" s="184"/>
      <c r="V985" s="184"/>
      <c r="W985" s="185"/>
      <c r="X985" s="188"/>
      <c r="Y985" s="188"/>
      <c r="Z985" s="188"/>
    </row>
    <row r="986" spans="1:26" ht="14">
      <c r="A986" s="87"/>
      <c r="B986" s="87"/>
      <c r="C986" s="186"/>
      <c r="D986" s="186"/>
      <c r="E986" s="180"/>
      <c r="F986" s="182"/>
      <c r="G986" s="182"/>
      <c r="H986" s="182"/>
      <c r="I986" s="183"/>
      <c r="J986" s="183"/>
      <c r="K986" s="183"/>
      <c r="L986" s="182"/>
      <c r="M986" s="182"/>
      <c r="N986" s="182"/>
      <c r="O986" s="183"/>
      <c r="P986" s="183"/>
      <c r="Q986" s="183"/>
      <c r="R986" s="185"/>
      <c r="S986" s="184"/>
      <c r="T986" s="187"/>
      <c r="U986" s="184"/>
      <c r="V986" s="184"/>
      <c r="W986" s="185"/>
      <c r="X986" s="188"/>
      <c r="Y986" s="188"/>
      <c r="Z986" s="188"/>
    </row>
    <row r="987" spans="1:26" ht="14">
      <c r="A987" s="87"/>
      <c r="B987" s="87"/>
      <c r="C987" s="186"/>
      <c r="D987" s="186"/>
      <c r="E987" s="180"/>
      <c r="F987" s="182"/>
      <c r="G987" s="182"/>
      <c r="H987" s="182"/>
      <c r="I987" s="183"/>
      <c r="J987" s="183"/>
      <c r="K987" s="183"/>
      <c r="L987" s="182"/>
      <c r="M987" s="182"/>
      <c r="N987" s="182"/>
      <c r="O987" s="183"/>
      <c r="P987" s="183"/>
      <c r="Q987" s="183"/>
      <c r="R987" s="185"/>
      <c r="S987" s="184"/>
      <c r="T987" s="187"/>
      <c r="U987" s="184"/>
      <c r="V987" s="184"/>
      <c r="W987" s="185"/>
      <c r="X987" s="188"/>
      <c r="Y987" s="188"/>
      <c r="Z987" s="188"/>
    </row>
    <row r="988" spans="1:26" ht="14">
      <c r="A988" s="87"/>
      <c r="B988" s="87"/>
      <c r="C988" s="186"/>
      <c r="D988" s="186"/>
      <c r="E988" s="180"/>
      <c r="F988" s="182"/>
      <c r="G988" s="182"/>
      <c r="H988" s="182"/>
      <c r="I988" s="183"/>
      <c r="J988" s="183"/>
      <c r="K988" s="183"/>
      <c r="L988" s="182"/>
      <c r="M988" s="182"/>
      <c r="N988" s="182"/>
      <c r="O988" s="183"/>
      <c r="P988" s="183"/>
      <c r="Q988" s="183"/>
      <c r="R988" s="185"/>
      <c r="S988" s="184"/>
      <c r="T988" s="187"/>
      <c r="U988" s="184"/>
      <c r="V988" s="184"/>
      <c r="W988" s="185"/>
      <c r="X988" s="188"/>
      <c r="Y988" s="188"/>
      <c r="Z988" s="188"/>
    </row>
    <row r="989" spans="1:26" ht="14">
      <c r="A989" s="87"/>
      <c r="B989" s="87"/>
      <c r="C989" s="186"/>
      <c r="D989" s="186"/>
      <c r="E989" s="180"/>
      <c r="F989" s="182"/>
      <c r="G989" s="182"/>
      <c r="H989" s="182"/>
      <c r="I989" s="183"/>
      <c r="J989" s="183"/>
      <c r="K989" s="183"/>
      <c r="L989" s="182"/>
      <c r="M989" s="182"/>
      <c r="N989" s="182"/>
      <c r="O989" s="183"/>
      <c r="P989" s="183"/>
      <c r="Q989" s="183"/>
      <c r="R989" s="185"/>
      <c r="S989" s="184"/>
      <c r="T989" s="187"/>
      <c r="U989" s="184"/>
      <c r="V989" s="184"/>
      <c r="W989" s="185"/>
      <c r="X989" s="188"/>
      <c r="Y989" s="188"/>
      <c r="Z989" s="188"/>
    </row>
    <row r="990" spans="1:26" ht="14">
      <c r="A990" s="87"/>
      <c r="B990" s="87"/>
      <c r="C990" s="186"/>
      <c r="D990" s="186"/>
      <c r="E990" s="180"/>
      <c r="F990" s="182"/>
      <c r="G990" s="182"/>
      <c r="H990" s="182"/>
      <c r="I990" s="183"/>
      <c r="J990" s="183"/>
      <c r="K990" s="183"/>
      <c r="L990" s="182"/>
      <c r="M990" s="182"/>
      <c r="N990" s="182"/>
      <c r="O990" s="183"/>
      <c r="P990" s="183"/>
      <c r="Q990" s="183"/>
      <c r="R990" s="185"/>
      <c r="S990" s="184"/>
      <c r="T990" s="187"/>
      <c r="U990" s="184"/>
      <c r="V990" s="184"/>
      <c r="W990" s="185"/>
      <c r="X990" s="188"/>
      <c r="Y990" s="188"/>
      <c r="Z990" s="188"/>
    </row>
    <row r="991" spans="1:26" ht="14">
      <c r="A991" s="87"/>
      <c r="B991" s="87"/>
      <c r="C991" s="186"/>
      <c r="D991" s="186"/>
      <c r="E991" s="180"/>
      <c r="F991" s="182"/>
      <c r="G991" s="182"/>
      <c r="H991" s="182"/>
      <c r="I991" s="183"/>
      <c r="J991" s="183"/>
      <c r="K991" s="183"/>
      <c r="L991" s="182"/>
      <c r="M991" s="182"/>
      <c r="N991" s="182"/>
      <c r="O991" s="183"/>
      <c r="P991" s="183"/>
      <c r="Q991" s="183"/>
      <c r="R991" s="185"/>
      <c r="S991" s="184"/>
      <c r="T991" s="187"/>
      <c r="U991" s="184"/>
      <c r="V991" s="184"/>
      <c r="W991" s="185"/>
      <c r="X991" s="188"/>
      <c r="Y991" s="188"/>
      <c r="Z991" s="188"/>
    </row>
    <row r="992" spans="1:26" ht="14">
      <c r="A992" s="87"/>
      <c r="B992" s="87"/>
      <c r="C992" s="186"/>
      <c r="D992" s="186"/>
      <c r="E992" s="180"/>
      <c r="F992" s="182"/>
      <c r="G992" s="182"/>
      <c r="H992" s="182"/>
      <c r="I992" s="183"/>
      <c r="J992" s="183"/>
      <c r="K992" s="183"/>
      <c r="L992" s="182"/>
      <c r="M992" s="182"/>
      <c r="N992" s="182"/>
      <c r="O992" s="183"/>
      <c r="P992" s="183"/>
      <c r="Q992" s="183"/>
      <c r="R992" s="185"/>
      <c r="S992" s="184"/>
      <c r="T992" s="187"/>
      <c r="U992" s="184"/>
      <c r="V992" s="184"/>
      <c r="W992" s="185"/>
      <c r="X992" s="188"/>
      <c r="Y992" s="188"/>
      <c r="Z992" s="188"/>
    </row>
    <row r="993" spans="1:26" ht="14">
      <c r="A993" s="87"/>
      <c r="B993" s="87"/>
      <c r="C993" s="186"/>
      <c r="D993" s="186"/>
      <c r="E993" s="180"/>
      <c r="F993" s="182"/>
      <c r="G993" s="182"/>
      <c r="H993" s="182"/>
      <c r="I993" s="183"/>
      <c r="J993" s="183"/>
      <c r="K993" s="183"/>
      <c r="L993" s="182"/>
      <c r="M993" s="182"/>
      <c r="N993" s="182"/>
      <c r="O993" s="183"/>
      <c r="P993" s="183"/>
      <c r="Q993" s="183"/>
      <c r="R993" s="185"/>
      <c r="S993" s="184"/>
      <c r="T993" s="187"/>
      <c r="U993" s="184"/>
      <c r="V993" s="184"/>
      <c r="W993" s="185"/>
      <c r="X993" s="188"/>
      <c r="Y993" s="188"/>
      <c r="Z993" s="188"/>
    </row>
    <row r="994" spans="1:26" ht="14">
      <c r="A994" s="87"/>
      <c r="B994" s="87"/>
      <c r="C994" s="186"/>
      <c r="D994" s="186"/>
      <c r="E994" s="180"/>
      <c r="F994" s="182"/>
      <c r="G994" s="182"/>
      <c r="H994" s="182"/>
      <c r="I994" s="183"/>
      <c r="J994" s="183"/>
      <c r="K994" s="183"/>
      <c r="L994" s="182"/>
      <c r="M994" s="182"/>
      <c r="N994" s="182"/>
      <c r="O994" s="183"/>
      <c r="P994" s="183"/>
      <c r="Q994" s="183"/>
      <c r="R994" s="185"/>
      <c r="S994" s="184"/>
      <c r="T994" s="187"/>
      <c r="U994" s="184"/>
      <c r="V994" s="184"/>
      <c r="W994" s="185"/>
      <c r="X994" s="188"/>
      <c r="Y994" s="188"/>
      <c r="Z994" s="188"/>
    </row>
    <row r="995" spans="1:26" ht="14">
      <c r="A995" s="87"/>
      <c r="B995" s="87"/>
      <c r="C995" s="186"/>
      <c r="D995" s="186"/>
      <c r="E995" s="180"/>
      <c r="F995" s="182"/>
      <c r="G995" s="182"/>
      <c r="H995" s="182"/>
      <c r="I995" s="183"/>
      <c r="J995" s="183"/>
      <c r="K995" s="183"/>
      <c r="L995" s="182"/>
      <c r="M995" s="182"/>
      <c r="N995" s="182"/>
      <c r="O995" s="183"/>
      <c r="P995" s="183"/>
      <c r="Q995" s="183"/>
      <c r="R995" s="185"/>
      <c r="S995" s="184"/>
      <c r="T995" s="187"/>
      <c r="U995" s="184"/>
      <c r="V995" s="184"/>
      <c r="W995" s="185"/>
      <c r="X995" s="188"/>
      <c r="Y995" s="188"/>
      <c r="Z995" s="188"/>
    </row>
    <row r="996" spans="1:26" ht="14">
      <c r="A996" s="87"/>
      <c r="B996" s="87"/>
      <c r="C996" s="186"/>
      <c r="D996" s="186"/>
      <c r="E996" s="180"/>
      <c r="F996" s="182"/>
      <c r="G996" s="182"/>
      <c r="H996" s="182"/>
      <c r="I996" s="183"/>
      <c r="J996" s="183"/>
      <c r="K996" s="183"/>
      <c r="L996" s="182"/>
      <c r="M996" s="182"/>
      <c r="N996" s="182"/>
      <c r="O996" s="183"/>
      <c r="P996" s="183"/>
      <c r="Q996" s="183"/>
      <c r="R996" s="185"/>
      <c r="S996" s="184"/>
      <c r="T996" s="187"/>
      <c r="U996" s="184"/>
      <c r="V996" s="184"/>
      <c r="W996" s="185"/>
      <c r="X996" s="188"/>
      <c r="Y996" s="188"/>
      <c r="Z996" s="188"/>
    </row>
    <row r="997" spans="1:26" ht="14">
      <c r="A997" s="87"/>
      <c r="B997" s="87"/>
      <c r="C997" s="186"/>
      <c r="D997" s="186"/>
      <c r="E997" s="180"/>
      <c r="F997" s="182"/>
      <c r="G997" s="182"/>
      <c r="H997" s="182"/>
      <c r="I997" s="183"/>
      <c r="J997" s="183"/>
      <c r="K997" s="183"/>
      <c r="L997" s="182"/>
      <c r="M997" s="182"/>
      <c r="N997" s="182"/>
      <c r="O997" s="183"/>
      <c r="P997" s="183"/>
      <c r="Q997" s="183"/>
      <c r="R997" s="185"/>
      <c r="S997" s="184"/>
      <c r="T997" s="187"/>
      <c r="U997" s="184"/>
      <c r="V997" s="184"/>
      <c r="W997" s="185"/>
      <c r="X997" s="188"/>
      <c r="Y997" s="188"/>
      <c r="Z997" s="188"/>
    </row>
    <row r="998" spans="1:26" ht="14">
      <c r="A998" s="87"/>
      <c r="B998" s="87"/>
      <c r="C998" s="186"/>
      <c r="D998" s="186"/>
      <c r="E998" s="180"/>
      <c r="F998" s="182"/>
      <c r="G998" s="182"/>
      <c r="H998" s="182"/>
      <c r="I998" s="183"/>
      <c r="J998" s="183"/>
      <c r="K998" s="183"/>
      <c r="L998" s="182"/>
      <c r="M998" s="182"/>
      <c r="N998" s="182"/>
      <c r="O998" s="183"/>
      <c r="P998" s="183"/>
      <c r="Q998" s="183"/>
      <c r="R998" s="185"/>
      <c r="S998" s="184"/>
      <c r="T998" s="187"/>
      <c r="U998" s="184"/>
      <c r="V998" s="184"/>
      <c r="W998" s="185"/>
      <c r="X998" s="188"/>
      <c r="Y998" s="188"/>
      <c r="Z998" s="188"/>
    </row>
    <row r="999" spans="1:26" ht="14">
      <c r="A999" s="87"/>
      <c r="B999" s="87"/>
      <c r="C999" s="186"/>
      <c r="D999" s="186"/>
      <c r="E999" s="180"/>
      <c r="F999" s="182"/>
      <c r="G999" s="182"/>
      <c r="H999" s="182"/>
      <c r="I999" s="183"/>
      <c r="J999" s="183"/>
      <c r="K999" s="183"/>
      <c r="L999" s="182"/>
      <c r="M999" s="182"/>
      <c r="N999" s="182"/>
      <c r="O999" s="183"/>
      <c r="P999" s="183"/>
      <c r="Q999" s="183"/>
      <c r="R999" s="185"/>
      <c r="S999" s="184"/>
      <c r="T999" s="187"/>
      <c r="U999" s="184"/>
      <c r="V999" s="184"/>
      <c r="W999" s="185"/>
      <c r="X999" s="188"/>
      <c r="Y999" s="188"/>
      <c r="Z999" s="188"/>
    </row>
    <row r="1000" spans="1:26" ht="14">
      <c r="A1000" s="87"/>
      <c r="B1000" s="87"/>
      <c r="C1000" s="186"/>
      <c r="D1000" s="186"/>
      <c r="E1000" s="180"/>
      <c r="F1000" s="182"/>
      <c r="G1000" s="182"/>
      <c r="H1000" s="182"/>
      <c r="I1000" s="183"/>
      <c r="J1000" s="183"/>
      <c r="K1000" s="183"/>
      <c r="L1000" s="182"/>
      <c r="M1000" s="182"/>
      <c r="N1000" s="182"/>
      <c r="O1000" s="183"/>
      <c r="P1000" s="183"/>
      <c r="Q1000" s="183"/>
      <c r="R1000" s="185"/>
      <c r="S1000" s="184"/>
      <c r="T1000" s="187"/>
      <c r="U1000" s="184"/>
      <c r="V1000" s="184"/>
      <c r="W1000" s="185"/>
      <c r="X1000" s="188"/>
      <c r="Y1000" s="188"/>
      <c r="Z1000" s="188"/>
    </row>
    <row r="1001" spans="1:26" ht="14">
      <c r="A1001" s="87"/>
      <c r="B1001" s="87"/>
      <c r="C1001" s="186"/>
      <c r="D1001" s="186"/>
      <c r="E1001" s="180"/>
      <c r="F1001" s="182"/>
      <c r="G1001" s="182"/>
      <c r="H1001" s="182"/>
      <c r="I1001" s="183"/>
      <c r="J1001" s="183"/>
      <c r="K1001" s="183"/>
      <c r="L1001" s="182"/>
      <c r="M1001" s="182"/>
      <c r="N1001" s="182"/>
      <c r="O1001" s="183"/>
      <c r="P1001" s="183"/>
      <c r="Q1001" s="183"/>
      <c r="R1001" s="185"/>
      <c r="S1001" s="184"/>
      <c r="T1001" s="187"/>
      <c r="U1001" s="184"/>
      <c r="V1001" s="184"/>
      <c r="W1001" s="185"/>
      <c r="X1001" s="188"/>
      <c r="Y1001" s="188"/>
      <c r="Z1001" s="188"/>
    </row>
    <row r="1002" spans="1:26" ht="14">
      <c r="A1002" s="87"/>
      <c r="B1002" s="87"/>
      <c r="C1002" s="186"/>
      <c r="D1002" s="186"/>
      <c r="E1002" s="180"/>
      <c r="F1002" s="182"/>
      <c r="G1002" s="182"/>
      <c r="H1002" s="182"/>
      <c r="I1002" s="183"/>
      <c r="J1002" s="183"/>
      <c r="K1002" s="183"/>
      <c r="L1002" s="182"/>
      <c r="M1002" s="182"/>
      <c r="N1002" s="182"/>
      <c r="O1002" s="183"/>
      <c r="P1002" s="183"/>
      <c r="Q1002" s="183"/>
      <c r="R1002" s="185"/>
      <c r="S1002" s="184"/>
      <c r="T1002" s="187"/>
      <c r="U1002" s="184"/>
      <c r="V1002" s="184"/>
      <c r="W1002" s="185"/>
      <c r="X1002" s="188"/>
      <c r="Y1002" s="188"/>
      <c r="Z1002" s="188"/>
    </row>
    <row r="1003" spans="1:26" ht="14">
      <c r="A1003" s="87"/>
      <c r="B1003" s="87"/>
      <c r="C1003" s="186"/>
      <c r="D1003" s="186"/>
      <c r="E1003" s="180"/>
      <c r="F1003" s="182"/>
      <c r="G1003" s="182"/>
      <c r="H1003" s="182"/>
      <c r="I1003" s="183"/>
      <c r="J1003" s="183"/>
      <c r="K1003" s="183"/>
      <c r="L1003" s="182"/>
      <c r="M1003" s="182"/>
      <c r="N1003" s="182"/>
      <c r="O1003" s="183"/>
      <c r="P1003" s="183"/>
      <c r="Q1003" s="183"/>
      <c r="R1003" s="185"/>
      <c r="S1003" s="184"/>
      <c r="T1003" s="187"/>
      <c r="U1003" s="184"/>
      <c r="V1003" s="184"/>
      <c r="W1003" s="185"/>
      <c r="X1003" s="188"/>
      <c r="Y1003" s="188"/>
      <c r="Z1003" s="188"/>
    </row>
    <row r="1004" spans="1:26" ht="14">
      <c r="A1004" s="87"/>
      <c r="B1004" s="87"/>
      <c r="C1004" s="186"/>
      <c r="D1004" s="186"/>
      <c r="E1004" s="180"/>
      <c r="F1004" s="182"/>
      <c r="G1004" s="182"/>
      <c r="H1004" s="182"/>
      <c r="I1004" s="183"/>
      <c r="J1004" s="183"/>
      <c r="K1004" s="183"/>
      <c r="L1004" s="182"/>
      <c r="M1004" s="182"/>
      <c r="N1004" s="182"/>
      <c r="O1004" s="183"/>
      <c r="P1004" s="183"/>
      <c r="Q1004" s="183"/>
      <c r="R1004" s="185"/>
      <c r="S1004" s="184"/>
      <c r="T1004" s="187"/>
      <c r="U1004" s="184"/>
      <c r="V1004" s="184"/>
      <c r="W1004" s="185"/>
      <c r="X1004" s="188"/>
      <c r="Y1004" s="188"/>
      <c r="Z1004" s="188"/>
    </row>
    <row r="1005" spans="1:26" ht="14">
      <c r="A1005" s="87"/>
      <c r="B1005" s="87"/>
      <c r="C1005" s="186"/>
      <c r="D1005" s="186"/>
      <c r="E1005" s="180"/>
      <c r="F1005" s="182"/>
      <c r="G1005" s="182"/>
      <c r="H1005" s="182"/>
      <c r="I1005" s="183"/>
      <c r="J1005" s="183"/>
      <c r="K1005" s="183"/>
      <c r="L1005" s="182"/>
      <c r="M1005" s="182"/>
      <c r="N1005" s="182"/>
      <c r="O1005" s="183"/>
      <c r="P1005" s="183"/>
      <c r="Q1005" s="183"/>
      <c r="R1005" s="185"/>
      <c r="S1005" s="184"/>
      <c r="T1005" s="187"/>
      <c r="U1005" s="184"/>
      <c r="V1005" s="184"/>
      <c r="W1005" s="185"/>
      <c r="X1005" s="188"/>
      <c r="Y1005" s="188"/>
      <c r="Z1005" s="188"/>
    </row>
    <row r="1006" spans="1:26" ht="14">
      <c r="A1006" s="87"/>
      <c r="B1006" s="87"/>
      <c r="C1006" s="186"/>
      <c r="D1006" s="186"/>
      <c r="E1006" s="180"/>
      <c r="F1006" s="182"/>
      <c r="G1006" s="182"/>
      <c r="H1006" s="182"/>
      <c r="I1006" s="183"/>
      <c r="J1006" s="183"/>
      <c r="K1006" s="183"/>
      <c r="L1006" s="182"/>
      <c r="M1006" s="182"/>
      <c r="N1006" s="182"/>
      <c r="O1006" s="183"/>
      <c r="P1006" s="183"/>
      <c r="Q1006" s="183"/>
      <c r="R1006" s="185"/>
      <c r="S1006" s="184"/>
      <c r="T1006" s="187"/>
      <c r="U1006" s="184"/>
      <c r="V1006" s="184"/>
      <c r="W1006" s="185"/>
      <c r="X1006" s="188"/>
      <c r="Y1006" s="188"/>
      <c r="Z1006" s="188"/>
    </row>
    <row r="1007" spans="1:26" ht="14">
      <c r="A1007" s="87"/>
      <c r="B1007" s="87"/>
      <c r="C1007" s="186"/>
      <c r="D1007" s="186"/>
      <c r="E1007" s="180"/>
      <c r="F1007" s="182"/>
      <c r="G1007" s="182"/>
      <c r="H1007" s="182"/>
      <c r="I1007" s="183"/>
      <c r="J1007" s="183"/>
      <c r="K1007" s="183"/>
      <c r="L1007" s="182"/>
      <c r="M1007" s="182"/>
      <c r="N1007" s="182"/>
      <c r="O1007" s="183"/>
      <c r="P1007" s="183"/>
      <c r="Q1007" s="183"/>
      <c r="R1007" s="185"/>
      <c r="S1007" s="184"/>
      <c r="T1007" s="187"/>
      <c r="U1007" s="184"/>
      <c r="V1007" s="184"/>
      <c r="W1007" s="185"/>
      <c r="X1007" s="188"/>
      <c r="Y1007" s="188"/>
      <c r="Z1007" s="188"/>
    </row>
    <row r="1008" spans="1:26" ht="14">
      <c r="A1008" s="87"/>
      <c r="B1008" s="87"/>
      <c r="C1008" s="186"/>
      <c r="D1008" s="186"/>
      <c r="E1008" s="180"/>
      <c r="F1008" s="182"/>
      <c r="G1008" s="182"/>
      <c r="H1008" s="182"/>
      <c r="I1008" s="183"/>
      <c r="J1008" s="183"/>
      <c r="K1008" s="183"/>
      <c r="L1008" s="182"/>
      <c r="M1008" s="182"/>
      <c r="N1008" s="182"/>
      <c r="O1008" s="183"/>
      <c r="P1008" s="183"/>
      <c r="Q1008" s="183"/>
      <c r="R1008" s="185"/>
      <c r="S1008" s="184"/>
      <c r="T1008" s="187"/>
      <c r="U1008" s="184"/>
      <c r="V1008" s="184"/>
      <c r="W1008" s="185"/>
      <c r="X1008" s="188"/>
      <c r="Y1008" s="188"/>
      <c r="Z1008" s="188"/>
    </row>
    <row r="1009" spans="1:26" ht="14">
      <c r="A1009" s="87"/>
      <c r="B1009" s="87"/>
      <c r="C1009" s="186"/>
      <c r="D1009" s="186"/>
      <c r="E1009" s="180"/>
      <c r="F1009" s="182"/>
      <c r="G1009" s="182"/>
      <c r="H1009" s="182"/>
      <c r="I1009" s="183"/>
      <c r="J1009" s="183"/>
      <c r="K1009" s="183"/>
      <c r="L1009" s="182"/>
      <c r="M1009" s="182"/>
      <c r="N1009" s="182"/>
      <c r="O1009" s="183"/>
      <c r="P1009" s="183"/>
      <c r="Q1009" s="183"/>
      <c r="R1009" s="185"/>
      <c r="S1009" s="184"/>
      <c r="T1009" s="187"/>
      <c r="U1009" s="184"/>
      <c r="V1009" s="184"/>
      <c r="W1009" s="185"/>
      <c r="X1009" s="188"/>
      <c r="Y1009" s="188"/>
      <c r="Z1009" s="188"/>
    </row>
    <row r="1010" spans="1:26" ht="14">
      <c r="A1010" s="87"/>
      <c r="B1010" s="87"/>
      <c r="C1010" s="186"/>
      <c r="D1010" s="186"/>
      <c r="E1010" s="180"/>
      <c r="F1010" s="182"/>
      <c r="G1010" s="182"/>
      <c r="H1010" s="182"/>
      <c r="I1010" s="183"/>
      <c r="J1010" s="183"/>
      <c r="K1010" s="183"/>
      <c r="L1010" s="182"/>
      <c r="M1010" s="182"/>
      <c r="N1010" s="182"/>
      <c r="O1010" s="183"/>
      <c r="P1010" s="183"/>
      <c r="Q1010" s="183"/>
      <c r="R1010" s="185"/>
      <c r="S1010" s="184"/>
      <c r="T1010" s="187"/>
      <c r="U1010" s="184"/>
      <c r="V1010" s="184"/>
      <c r="W1010" s="185"/>
      <c r="X1010" s="188"/>
      <c r="Y1010" s="188"/>
      <c r="Z1010" s="188"/>
    </row>
    <row r="1011" spans="1:26" ht="14">
      <c r="A1011" s="87"/>
      <c r="B1011" s="87"/>
      <c r="C1011" s="186"/>
      <c r="D1011" s="186"/>
      <c r="E1011" s="180"/>
      <c r="F1011" s="182"/>
      <c r="G1011" s="182"/>
      <c r="H1011" s="182"/>
      <c r="I1011" s="183"/>
      <c r="J1011" s="183"/>
      <c r="K1011" s="183"/>
      <c r="L1011" s="182"/>
      <c r="M1011" s="182"/>
      <c r="N1011" s="182"/>
      <c r="O1011" s="183"/>
      <c r="P1011" s="183"/>
      <c r="Q1011" s="183"/>
      <c r="R1011" s="185"/>
      <c r="S1011" s="184"/>
      <c r="T1011" s="187"/>
      <c r="U1011" s="184"/>
      <c r="V1011" s="184"/>
      <c r="W1011" s="185"/>
      <c r="X1011" s="188"/>
      <c r="Y1011" s="188"/>
      <c r="Z1011" s="188"/>
    </row>
    <row r="1012" spans="1:26" ht="14">
      <c r="A1012" s="87"/>
      <c r="B1012" s="87"/>
      <c r="C1012" s="186"/>
      <c r="D1012" s="186"/>
      <c r="E1012" s="180"/>
      <c r="F1012" s="182"/>
      <c r="G1012" s="182"/>
      <c r="H1012" s="182"/>
      <c r="I1012" s="183"/>
      <c r="J1012" s="183"/>
      <c r="K1012" s="183"/>
      <c r="L1012" s="182"/>
      <c r="M1012" s="182"/>
      <c r="N1012" s="182"/>
      <c r="O1012" s="183"/>
      <c r="P1012" s="183"/>
      <c r="Q1012" s="183"/>
      <c r="R1012" s="185"/>
      <c r="S1012" s="184"/>
      <c r="T1012" s="187"/>
      <c r="U1012" s="184"/>
      <c r="V1012" s="184"/>
      <c r="W1012" s="185"/>
      <c r="X1012" s="188"/>
      <c r="Y1012" s="188"/>
      <c r="Z1012" s="188"/>
    </row>
    <row r="1013" spans="1:26" ht="14">
      <c r="A1013" s="87"/>
      <c r="B1013" s="87"/>
      <c r="C1013" s="186"/>
      <c r="D1013" s="186"/>
      <c r="E1013" s="180"/>
      <c r="F1013" s="182"/>
      <c r="G1013" s="182"/>
      <c r="H1013" s="182"/>
      <c r="I1013" s="183"/>
      <c r="J1013" s="183"/>
      <c r="K1013" s="183"/>
      <c r="L1013" s="182"/>
      <c r="M1013" s="182"/>
      <c r="N1013" s="182"/>
      <c r="O1013" s="183"/>
      <c r="P1013" s="183"/>
      <c r="Q1013" s="183"/>
      <c r="R1013" s="185"/>
      <c r="S1013" s="184"/>
      <c r="T1013" s="187"/>
      <c r="U1013" s="184"/>
      <c r="V1013" s="184"/>
      <c r="W1013" s="185"/>
      <c r="X1013" s="188"/>
      <c r="Y1013" s="188"/>
      <c r="Z1013" s="188"/>
    </row>
    <row r="1014" spans="1:26" ht="14">
      <c r="A1014" s="87"/>
      <c r="B1014" s="87"/>
      <c r="C1014" s="186"/>
      <c r="D1014" s="186"/>
      <c r="E1014" s="180"/>
      <c r="F1014" s="182"/>
      <c r="G1014" s="182"/>
      <c r="H1014" s="182"/>
      <c r="I1014" s="183"/>
      <c r="J1014" s="183"/>
      <c r="K1014" s="183"/>
      <c r="L1014" s="182"/>
      <c r="M1014" s="182"/>
      <c r="N1014" s="182"/>
      <c r="O1014" s="183"/>
      <c r="P1014" s="183"/>
      <c r="Q1014" s="183"/>
      <c r="R1014" s="185"/>
      <c r="S1014" s="184"/>
      <c r="T1014" s="187"/>
      <c r="U1014" s="184"/>
      <c r="V1014" s="184"/>
      <c r="W1014" s="185"/>
      <c r="X1014" s="188"/>
      <c r="Y1014" s="188"/>
      <c r="Z1014" s="188"/>
    </row>
    <row r="1015" spans="1:26" ht="14">
      <c r="A1015" s="87"/>
      <c r="B1015" s="87"/>
      <c r="C1015" s="186"/>
      <c r="D1015" s="186"/>
      <c r="E1015" s="180"/>
      <c r="F1015" s="182"/>
      <c r="G1015" s="182"/>
      <c r="H1015" s="182"/>
      <c r="I1015" s="183"/>
      <c r="J1015" s="183"/>
      <c r="K1015" s="183"/>
      <c r="L1015" s="182"/>
      <c r="M1015" s="182"/>
      <c r="N1015" s="182"/>
      <c r="O1015" s="183"/>
      <c r="P1015" s="183"/>
      <c r="Q1015" s="183"/>
      <c r="R1015" s="185"/>
      <c r="S1015" s="184"/>
      <c r="T1015" s="187"/>
      <c r="U1015" s="184"/>
      <c r="V1015" s="184"/>
      <c r="W1015" s="185"/>
      <c r="X1015" s="188"/>
      <c r="Y1015" s="188"/>
      <c r="Z1015" s="188"/>
    </row>
    <row r="1016" spans="1:26" ht="14">
      <c r="A1016" s="87"/>
      <c r="B1016" s="87"/>
      <c r="C1016" s="186"/>
      <c r="D1016" s="186"/>
      <c r="E1016" s="180"/>
      <c r="F1016" s="182"/>
      <c r="G1016" s="182"/>
      <c r="H1016" s="182"/>
      <c r="I1016" s="183"/>
      <c r="J1016" s="183"/>
      <c r="K1016" s="183"/>
      <c r="L1016" s="182"/>
      <c r="M1016" s="182"/>
      <c r="N1016" s="182"/>
      <c r="O1016" s="183"/>
      <c r="P1016" s="183"/>
      <c r="Q1016" s="183"/>
      <c r="R1016" s="185"/>
      <c r="S1016" s="184"/>
      <c r="T1016" s="187"/>
      <c r="U1016" s="184"/>
      <c r="V1016" s="184"/>
      <c r="W1016" s="185"/>
      <c r="X1016" s="188"/>
      <c r="Y1016" s="188"/>
      <c r="Z1016" s="188"/>
    </row>
    <row r="1017" spans="1:26" ht="14">
      <c r="A1017" s="87"/>
      <c r="B1017" s="87"/>
      <c r="C1017" s="186"/>
      <c r="D1017" s="186"/>
      <c r="E1017" s="180"/>
      <c r="F1017" s="182"/>
      <c r="G1017" s="182"/>
      <c r="H1017" s="182"/>
      <c r="I1017" s="183"/>
      <c r="J1017" s="183"/>
      <c r="K1017" s="183"/>
      <c r="L1017" s="182"/>
      <c r="M1017" s="182"/>
      <c r="N1017" s="182"/>
      <c r="O1017" s="183"/>
      <c r="P1017" s="183"/>
      <c r="Q1017" s="183"/>
      <c r="R1017" s="185"/>
      <c r="S1017" s="184"/>
      <c r="T1017" s="187"/>
      <c r="U1017" s="184"/>
      <c r="V1017" s="184"/>
      <c r="W1017" s="185"/>
      <c r="X1017" s="188"/>
      <c r="Y1017" s="188"/>
      <c r="Z1017" s="188"/>
    </row>
    <row r="1018" spans="1:26" ht="14">
      <c r="A1018" s="87"/>
      <c r="B1018" s="87"/>
      <c r="C1018" s="186"/>
      <c r="D1018" s="186"/>
      <c r="E1018" s="180"/>
      <c r="F1018" s="182"/>
      <c r="G1018" s="182"/>
      <c r="H1018" s="182"/>
      <c r="I1018" s="183"/>
      <c r="J1018" s="183"/>
      <c r="K1018" s="183"/>
      <c r="L1018" s="182"/>
      <c r="M1018" s="182"/>
      <c r="N1018" s="182"/>
      <c r="O1018" s="183"/>
      <c r="P1018" s="183"/>
      <c r="Q1018" s="183"/>
      <c r="R1018" s="185"/>
      <c r="S1018" s="184"/>
      <c r="T1018" s="187"/>
      <c r="U1018" s="184"/>
      <c r="V1018" s="184"/>
      <c r="W1018" s="185"/>
      <c r="X1018" s="188"/>
      <c r="Y1018" s="188"/>
      <c r="Z1018" s="188"/>
    </row>
    <row r="1019" spans="1:26" ht="14">
      <c r="A1019" s="87"/>
      <c r="B1019" s="87"/>
      <c r="C1019" s="186"/>
      <c r="D1019" s="186"/>
      <c r="E1019" s="180"/>
      <c r="F1019" s="182"/>
      <c r="G1019" s="182"/>
      <c r="H1019" s="182"/>
      <c r="I1019" s="183"/>
      <c r="J1019" s="183"/>
      <c r="K1019" s="183"/>
      <c r="L1019" s="182"/>
      <c r="M1019" s="182"/>
      <c r="N1019" s="182"/>
      <c r="O1019" s="183"/>
      <c r="P1019" s="183"/>
      <c r="Q1019" s="183"/>
      <c r="R1019" s="185"/>
      <c r="S1019" s="184"/>
      <c r="T1019" s="187"/>
      <c r="U1019" s="184"/>
      <c r="V1019" s="184"/>
      <c r="W1019" s="185"/>
      <c r="X1019" s="188"/>
      <c r="Y1019" s="188"/>
      <c r="Z1019" s="188"/>
    </row>
    <row r="1020" spans="1:26" ht="14">
      <c r="A1020" s="87"/>
      <c r="B1020" s="87"/>
      <c r="C1020" s="186"/>
      <c r="D1020" s="186"/>
      <c r="E1020" s="180"/>
      <c r="F1020" s="182"/>
      <c r="G1020" s="182"/>
      <c r="H1020" s="182"/>
      <c r="I1020" s="183"/>
      <c r="J1020" s="183"/>
      <c r="K1020" s="183"/>
      <c r="L1020" s="182"/>
      <c r="M1020" s="182"/>
      <c r="N1020" s="182"/>
      <c r="O1020" s="183"/>
      <c r="P1020" s="183"/>
      <c r="Q1020" s="183"/>
      <c r="R1020" s="185"/>
      <c r="S1020" s="184"/>
      <c r="T1020" s="187"/>
      <c r="U1020" s="184"/>
      <c r="V1020" s="184"/>
      <c r="W1020" s="185"/>
      <c r="X1020" s="188"/>
      <c r="Y1020" s="188"/>
      <c r="Z1020" s="188"/>
    </row>
    <row r="1021" spans="1:26" ht="14">
      <c r="A1021" s="87"/>
      <c r="B1021" s="87"/>
      <c r="C1021" s="186"/>
      <c r="D1021" s="186"/>
      <c r="E1021" s="180"/>
      <c r="F1021" s="182"/>
      <c r="G1021" s="182"/>
      <c r="H1021" s="182"/>
      <c r="I1021" s="183"/>
      <c r="J1021" s="183"/>
      <c r="K1021" s="183"/>
      <c r="L1021" s="182"/>
      <c r="M1021" s="182"/>
      <c r="N1021" s="182"/>
      <c r="O1021" s="183"/>
      <c r="P1021" s="183"/>
      <c r="Q1021" s="183"/>
      <c r="R1021" s="185"/>
      <c r="S1021" s="184"/>
      <c r="T1021" s="187"/>
      <c r="U1021" s="184"/>
      <c r="V1021" s="184"/>
      <c r="W1021" s="185"/>
      <c r="X1021" s="188"/>
      <c r="Y1021" s="188"/>
      <c r="Z1021" s="188"/>
    </row>
    <row r="1022" spans="1:26" ht="14">
      <c r="A1022" s="87"/>
      <c r="B1022" s="87"/>
      <c r="C1022" s="186"/>
      <c r="D1022" s="186"/>
      <c r="E1022" s="180"/>
      <c r="F1022" s="182"/>
      <c r="G1022" s="182"/>
      <c r="H1022" s="182"/>
      <c r="I1022" s="183"/>
      <c r="J1022" s="183"/>
      <c r="K1022" s="183"/>
      <c r="L1022" s="182"/>
      <c r="M1022" s="182"/>
      <c r="N1022" s="182"/>
      <c r="O1022" s="183"/>
      <c r="P1022" s="183"/>
      <c r="Q1022" s="183"/>
      <c r="R1022" s="185"/>
      <c r="S1022" s="184"/>
      <c r="T1022" s="187"/>
      <c r="U1022" s="184"/>
      <c r="V1022" s="184"/>
      <c r="W1022" s="185"/>
      <c r="X1022" s="188"/>
      <c r="Y1022" s="188"/>
      <c r="Z1022" s="188"/>
    </row>
    <row r="1023" spans="1:26" ht="14">
      <c r="A1023" s="87"/>
      <c r="B1023" s="87"/>
      <c r="C1023" s="186"/>
      <c r="D1023" s="186"/>
      <c r="E1023" s="180"/>
      <c r="F1023" s="182"/>
      <c r="G1023" s="182"/>
      <c r="H1023" s="182"/>
      <c r="I1023" s="183"/>
      <c r="J1023" s="183"/>
      <c r="K1023" s="183"/>
      <c r="L1023" s="182"/>
      <c r="M1023" s="182"/>
      <c r="N1023" s="182"/>
      <c r="O1023" s="183"/>
      <c r="P1023" s="183"/>
      <c r="Q1023" s="183"/>
      <c r="R1023" s="185"/>
      <c r="S1023" s="184"/>
      <c r="T1023" s="187"/>
      <c r="U1023" s="184"/>
      <c r="V1023" s="184"/>
      <c r="W1023" s="185"/>
      <c r="X1023" s="188"/>
      <c r="Y1023" s="188"/>
      <c r="Z1023" s="188"/>
    </row>
    <row r="1024" spans="1:26" ht="14">
      <c r="A1024" s="87"/>
      <c r="B1024" s="87"/>
      <c r="C1024" s="186"/>
      <c r="D1024" s="186"/>
      <c r="E1024" s="180"/>
      <c r="F1024" s="182"/>
      <c r="G1024" s="182"/>
      <c r="H1024" s="182"/>
      <c r="I1024" s="183"/>
      <c r="J1024" s="183"/>
      <c r="K1024" s="183"/>
      <c r="L1024" s="182"/>
      <c r="M1024" s="182"/>
      <c r="N1024" s="182"/>
      <c r="O1024" s="183"/>
      <c r="P1024" s="183"/>
      <c r="Q1024" s="183"/>
      <c r="R1024" s="185"/>
      <c r="S1024" s="184"/>
      <c r="T1024" s="187"/>
      <c r="U1024" s="184"/>
      <c r="V1024" s="184"/>
      <c r="W1024" s="185"/>
      <c r="X1024" s="188"/>
      <c r="Y1024" s="188"/>
      <c r="Z1024" s="188"/>
    </row>
    <row r="1025" spans="1:26" ht="14">
      <c r="A1025" s="87"/>
      <c r="B1025" s="87"/>
      <c r="C1025" s="186"/>
      <c r="D1025" s="186"/>
      <c r="E1025" s="180"/>
      <c r="F1025" s="182"/>
      <c r="G1025" s="182"/>
      <c r="H1025" s="182"/>
      <c r="I1025" s="183"/>
      <c r="J1025" s="183"/>
      <c r="K1025" s="183"/>
      <c r="L1025" s="182"/>
      <c r="M1025" s="182"/>
      <c r="N1025" s="182"/>
      <c r="O1025" s="183"/>
      <c r="P1025" s="183"/>
      <c r="Q1025" s="183"/>
      <c r="R1025" s="185"/>
      <c r="S1025" s="184"/>
      <c r="T1025" s="187"/>
      <c r="U1025" s="184"/>
      <c r="V1025" s="184"/>
      <c r="W1025" s="185"/>
      <c r="X1025" s="188"/>
      <c r="Y1025" s="188"/>
      <c r="Z1025" s="188"/>
    </row>
    <row r="1026" spans="1:26" ht="14">
      <c r="A1026" s="87"/>
      <c r="B1026" s="87"/>
      <c r="C1026" s="186"/>
      <c r="D1026" s="186"/>
      <c r="E1026" s="180"/>
      <c r="F1026" s="182"/>
      <c r="G1026" s="182"/>
      <c r="H1026" s="182"/>
      <c r="I1026" s="183"/>
      <c r="J1026" s="183"/>
      <c r="K1026" s="183"/>
      <c r="L1026" s="182"/>
      <c r="M1026" s="182"/>
      <c r="N1026" s="182"/>
      <c r="O1026" s="183"/>
      <c r="P1026" s="183"/>
      <c r="Q1026" s="183"/>
      <c r="R1026" s="185"/>
      <c r="S1026" s="184"/>
      <c r="T1026" s="187"/>
      <c r="U1026" s="184"/>
      <c r="V1026" s="184"/>
      <c r="W1026" s="185"/>
      <c r="X1026" s="188"/>
      <c r="Y1026" s="188"/>
      <c r="Z1026" s="188"/>
    </row>
    <row r="1027" spans="1:26" ht="14">
      <c r="A1027" s="87"/>
      <c r="B1027" s="87"/>
      <c r="C1027" s="186"/>
      <c r="D1027" s="186"/>
      <c r="E1027" s="180"/>
      <c r="F1027" s="182"/>
      <c r="G1027" s="182"/>
      <c r="H1027" s="182"/>
      <c r="I1027" s="183"/>
      <c r="J1027" s="183"/>
      <c r="K1027" s="183"/>
      <c r="L1027" s="182"/>
      <c r="M1027" s="182"/>
      <c r="N1027" s="182"/>
      <c r="O1027" s="183"/>
      <c r="P1027" s="183"/>
      <c r="Q1027" s="183"/>
      <c r="R1027" s="185"/>
      <c r="S1027" s="184"/>
      <c r="T1027" s="187"/>
      <c r="U1027" s="184"/>
      <c r="V1027" s="184"/>
      <c r="W1027" s="185"/>
      <c r="X1027" s="188"/>
      <c r="Y1027" s="188"/>
      <c r="Z1027" s="188"/>
    </row>
    <row r="1028" spans="1:26" ht="14">
      <c r="A1028" s="87"/>
      <c r="B1028" s="87"/>
      <c r="C1028" s="186"/>
      <c r="D1028" s="186"/>
      <c r="E1028" s="180"/>
      <c r="F1028" s="182"/>
      <c r="G1028" s="182"/>
      <c r="H1028" s="182"/>
      <c r="I1028" s="183"/>
      <c r="J1028" s="183"/>
      <c r="K1028" s="183"/>
      <c r="L1028" s="182"/>
      <c r="M1028" s="182"/>
      <c r="N1028" s="182"/>
      <c r="O1028" s="183"/>
      <c r="P1028" s="183"/>
      <c r="Q1028" s="183"/>
      <c r="R1028" s="185"/>
      <c r="S1028" s="184"/>
      <c r="T1028" s="187"/>
      <c r="U1028" s="184"/>
      <c r="V1028" s="184"/>
      <c r="W1028" s="185"/>
      <c r="X1028" s="188"/>
      <c r="Y1028" s="188"/>
      <c r="Z1028" s="188"/>
    </row>
    <row r="1029" spans="1:26" ht="14">
      <c r="A1029" s="87"/>
      <c r="B1029" s="87"/>
      <c r="C1029" s="186"/>
      <c r="D1029" s="186"/>
      <c r="E1029" s="180"/>
      <c r="F1029" s="182"/>
      <c r="G1029" s="182"/>
      <c r="H1029" s="182"/>
      <c r="I1029" s="183"/>
      <c r="J1029" s="183"/>
      <c r="K1029" s="183"/>
      <c r="L1029" s="182"/>
      <c r="M1029" s="182"/>
      <c r="N1029" s="182"/>
      <c r="O1029" s="183"/>
      <c r="P1029" s="183"/>
      <c r="Q1029" s="183"/>
      <c r="R1029" s="185"/>
      <c r="S1029" s="184"/>
      <c r="T1029" s="187"/>
      <c r="U1029" s="184"/>
      <c r="V1029" s="184"/>
      <c r="W1029" s="185"/>
      <c r="X1029" s="188"/>
      <c r="Y1029" s="188"/>
      <c r="Z1029" s="188"/>
    </row>
    <row r="1030" spans="1:26" ht="14">
      <c r="A1030" s="87"/>
      <c r="B1030" s="87"/>
      <c r="C1030" s="186"/>
      <c r="D1030" s="186"/>
      <c r="E1030" s="180"/>
      <c r="F1030" s="182"/>
      <c r="G1030" s="182"/>
      <c r="H1030" s="182"/>
      <c r="I1030" s="183"/>
      <c r="J1030" s="183"/>
      <c r="K1030" s="183"/>
      <c r="L1030" s="182"/>
      <c r="M1030" s="182"/>
      <c r="N1030" s="182"/>
      <c r="O1030" s="183"/>
      <c r="P1030" s="183"/>
      <c r="Q1030" s="183"/>
      <c r="R1030" s="185"/>
      <c r="S1030" s="184"/>
      <c r="T1030" s="187"/>
      <c r="U1030" s="184"/>
      <c r="V1030" s="184"/>
      <c r="W1030" s="185"/>
      <c r="X1030" s="188"/>
      <c r="Y1030" s="188"/>
      <c r="Z1030" s="188"/>
    </row>
    <row r="1031" spans="1:26" ht="14">
      <c r="A1031" s="87"/>
      <c r="B1031" s="87"/>
      <c r="C1031" s="186"/>
      <c r="D1031" s="186"/>
      <c r="E1031" s="180"/>
      <c r="F1031" s="182"/>
      <c r="G1031" s="182"/>
      <c r="H1031" s="182"/>
      <c r="I1031" s="183"/>
      <c r="J1031" s="183"/>
      <c r="K1031" s="183"/>
      <c r="L1031" s="182"/>
      <c r="M1031" s="182"/>
      <c r="N1031" s="182"/>
      <c r="O1031" s="183"/>
      <c r="P1031" s="183"/>
      <c r="Q1031" s="183"/>
      <c r="R1031" s="185"/>
      <c r="S1031" s="184"/>
      <c r="T1031" s="187"/>
      <c r="U1031" s="184"/>
      <c r="V1031" s="184"/>
      <c r="W1031" s="185"/>
      <c r="X1031" s="188"/>
      <c r="Y1031" s="188"/>
      <c r="Z1031" s="188"/>
    </row>
    <row r="1032" spans="1:26" ht="14">
      <c r="A1032" s="87"/>
      <c r="B1032" s="87"/>
      <c r="C1032" s="186"/>
      <c r="D1032" s="186"/>
      <c r="E1032" s="180"/>
      <c r="F1032" s="182"/>
      <c r="G1032" s="182"/>
      <c r="H1032" s="182"/>
      <c r="I1032" s="183"/>
      <c r="J1032" s="183"/>
      <c r="K1032" s="183"/>
      <c r="L1032" s="182"/>
      <c r="M1032" s="182"/>
      <c r="N1032" s="182"/>
      <c r="O1032" s="183"/>
      <c r="P1032" s="183"/>
      <c r="Q1032" s="183"/>
      <c r="R1032" s="185"/>
      <c r="S1032" s="184"/>
      <c r="T1032" s="187"/>
      <c r="U1032" s="184"/>
      <c r="V1032" s="184"/>
      <c r="W1032" s="185"/>
      <c r="X1032" s="188"/>
      <c r="Y1032" s="188"/>
      <c r="Z1032" s="188"/>
    </row>
    <row r="1033" spans="1:26" ht="14">
      <c r="A1033" s="87"/>
      <c r="B1033" s="87"/>
      <c r="C1033" s="186"/>
      <c r="D1033" s="186"/>
      <c r="E1033" s="180"/>
      <c r="F1033" s="182"/>
      <c r="G1033" s="182"/>
      <c r="H1033" s="182"/>
      <c r="I1033" s="183"/>
      <c r="J1033" s="183"/>
      <c r="K1033" s="183"/>
      <c r="L1033" s="182"/>
      <c r="M1033" s="182"/>
      <c r="N1033" s="182"/>
      <c r="O1033" s="183"/>
      <c r="P1033" s="183"/>
      <c r="Q1033" s="183"/>
      <c r="R1033" s="185"/>
      <c r="S1033" s="184"/>
      <c r="T1033" s="187"/>
      <c r="U1033" s="184"/>
      <c r="V1033" s="184"/>
      <c r="W1033" s="185"/>
      <c r="X1033" s="188"/>
      <c r="Y1033" s="188"/>
      <c r="Z1033" s="188"/>
    </row>
    <row r="1034" spans="1:26" ht="14">
      <c r="A1034" s="87"/>
      <c r="B1034" s="87"/>
      <c r="C1034" s="186"/>
      <c r="D1034" s="186"/>
      <c r="E1034" s="180"/>
      <c r="F1034" s="182"/>
      <c r="G1034" s="182"/>
      <c r="H1034" s="182"/>
      <c r="I1034" s="183"/>
      <c r="J1034" s="183"/>
      <c r="K1034" s="183"/>
      <c r="L1034" s="182"/>
      <c r="M1034" s="182"/>
      <c r="N1034" s="182"/>
      <c r="O1034" s="183"/>
      <c r="P1034" s="183"/>
      <c r="Q1034" s="183"/>
      <c r="R1034" s="185"/>
      <c r="S1034" s="184"/>
      <c r="T1034" s="187"/>
      <c r="U1034" s="184"/>
      <c r="V1034" s="184"/>
      <c r="W1034" s="185"/>
      <c r="X1034" s="188"/>
      <c r="Y1034" s="188"/>
      <c r="Z1034" s="188"/>
    </row>
    <row r="1035" spans="1:26" ht="14">
      <c r="A1035" s="87"/>
      <c r="B1035" s="87"/>
      <c r="C1035" s="186"/>
      <c r="D1035" s="186"/>
      <c r="E1035" s="180"/>
      <c r="F1035" s="182"/>
      <c r="G1035" s="182"/>
      <c r="H1035" s="182"/>
      <c r="I1035" s="183"/>
      <c r="J1035" s="183"/>
      <c r="K1035" s="183"/>
      <c r="L1035" s="182"/>
      <c r="M1035" s="182"/>
      <c r="N1035" s="182"/>
      <c r="O1035" s="183"/>
      <c r="P1035" s="183"/>
      <c r="Q1035" s="183"/>
      <c r="R1035" s="185"/>
      <c r="S1035" s="184"/>
      <c r="T1035" s="187"/>
      <c r="U1035" s="184"/>
      <c r="V1035" s="184"/>
      <c r="W1035" s="185"/>
      <c r="X1035" s="188"/>
      <c r="Y1035" s="188"/>
      <c r="Z1035" s="188"/>
    </row>
    <row r="1036" spans="1:26" ht="14">
      <c r="A1036" s="87"/>
      <c r="B1036" s="87"/>
      <c r="C1036" s="186"/>
      <c r="D1036" s="186"/>
      <c r="E1036" s="180"/>
      <c r="F1036" s="182"/>
      <c r="G1036" s="182"/>
      <c r="H1036" s="182"/>
      <c r="I1036" s="183"/>
      <c r="J1036" s="183"/>
      <c r="K1036" s="183"/>
      <c r="L1036" s="182"/>
      <c r="M1036" s="182"/>
      <c r="N1036" s="182"/>
      <c r="O1036" s="183"/>
      <c r="P1036" s="183"/>
      <c r="Q1036" s="183"/>
      <c r="R1036" s="185"/>
      <c r="S1036" s="184"/>
      <c r="T1036" s="187"/>
      <c r="U1036" s="184"/>
      <c r="V1036" s="184"/>
      <c r="W1036" s="185"/>
      <c r="X1036" s="188"/>
      <c r="Y1036" s="188"/>
      <c r="Z1036" s="188"/>
    </row>
    <row r="1037" spans="1:26" ht="14">
      <c r="A1037" s="87"/>
      <c r="B1037" s="87"/>
      <c r="C1037" s="186"/>
      <c r="D1037" s="186"/>
      <c r="E1037" s="180"/>
      <c r="F1037" s="182"/>
      <c r="G1037" s="182"/>
      <c r="H1037" s="182"/>
      <c r="I1037" s="183"/>
      <c r="J1037" s="183"/>
      <c r="K1037" s="183"/>
      <c r="L1037" s="182"/>
      <c r="M1037" s="182"/>
      <c r="N1037" s="182"/>
      <c r="O1037" s="183"/>
      <c r="P1037" s="183"/>
      <c r="Q1037" s="183"/>
      <c r="R1037" s="185"/>
      <c r="S1037" s="184"/>
      <c r="T1037" s="187"/>
      <c r="U1037" s="184"/>
      <c r="V1037" s="184"/>
      <c r="W1037" s="185"/>
      <c r="X1037" s="188"/>
      <c r="Y1037" s="188"/>
      <c r="Z1037" s="188"/>
    </row>
    <row r="1038" spans="1:26" ht="14">
      <c r="A1038" s="87"/>
      <c r="B1038" s="87"/>
      <c r="C1038" s="186"/>
      <c r="D1038" s="186"/>
      <c r="E1038" s="180"/>
      <c r="F1038" s="182"/>
      <c r="G1038" s="182"/>
      <c r="H1038" s="182"/>
      <c r="I1038" s="183"/>
      <c r="J1038" s="183"/>
      <c r="K1038" s="183"/>
      <c r="L1038" s="182"/>
      <c r="M1038" s="182"/>
      <c r="N1038" s="182"/>
      <c r="O1038" s="183"/>
      <c r="P1038" s="183"/>
      <c r="Q1038" s="183"/>
      <c r="R1038" s="185"/>
      <c r="S1038" s="184"/>
      <c r="T1038" s="187"/>
      <c r="U1038" s="184"/>
      <c r="V1038" s="184"/>
      <c r="W1038" s="185"/>
      <c r="X1038" s="188"/>
      <c r="Y1038" s="188"/>
      <c r="Z1038" s="188"/>
    </row>
    <row r="1039" spans="1:26" ht="14">
      <c r="A1039" s="87"/>
      <c r="B1039" s="87"/>
      <c r="C1039" s="186"/>
      <c r="D1039" s="186"/>
      <c r="E1039" s="180"/>
      <c r="F1039" s="182"/>
      <c r="G1039" s="182"/>
      <c r="H1039" s="182"/>
      <c r="I1039" s="183"/>
      <c r="J1039" s="183"/>
      <c r="K1039" s="183"/>
      <c r="L1039" s="182"/>
      <c r="M1039" s="182"/>
      <c r="N1039" s="182"/>
      <c r="O1039" s="183"/>
      <c r="P1039" s="183"/>
      <c r="Q1039" s="183"/>
      <c r="R1039" s="185"/>
      <c r="S1039" s="184"/>
      <c r="T1039" s="187"/>
      <c r="U1039" s="184"/>
      <c r="V1039" s="184"/>
      <c r="W1039" s="185"/>
      <c r="X1039" s="188"/>
      <c r="Y1039" s="188"/>
      <c r="Z1039" s="188"/>
    </row>
    <row r="1040" spans="1:26" ht="14">
      <c r="A1040" s="87"/>
      <c r="B1040" s="87"/>
      <c r="C1040" s="186"/>
      <c r="D1040" s="186"/>
      <c r="E1040" s="180"/>
      <c r="F1040" s="182"/>
      <c r="G1040" s="182"/>
      <c r="H1040" s="182"/>
      <c r="I1040" s="183"/>
      <c r="J1040" s="183"/>
      <c r="K1040" s="183"/>
      <c r="L1040" s="182"/>
      <c r="M1040" s="182"/>
      <c r="N1040" s="182"/>
      <c r="O1040" s="183"/>
      <c r="P1040" s="183"/>
      <c r="Q1040" s="183"/>
      <c r="R1040" s="185"/>
      <c r="S1040" s="184"/>
      <c r="T1040" s="187"/>
      <c r="U1040" s="184"/>
      <c r="V1040" s="184"/>
      <c r="W1040" s="185"/>
      <c r="X1040" s="188"/>
      <c r="Y1040" s="188"/>
      <c r="Z1040" s="188"/>
    </row>
    <row r="1041" spans="1:26" ht="14">
      <c r="A1041" s="87"/>
      <c r="B1041" s="87"/>
      <c r="C1041" s="186"/>
      <c r="D1041" s="186"/>
      <c r="E1041" s="180"/>
      <c r="F1041" s="182"/>
      <c r="G1041" s="182"/>
      <c r="H1041" s="182"/>
      <c r="I1041" s="183"/>
      <c r="J1041" s="183"/>
      <c r="K1041" s="183"/>
      <c r="L1041" s="182"/>
      <c r="M1041" s="182"/>
      <c r="N1041" s="182"/>
      <c r="O1041" s="183"/>
      <c r="P1041" s="183"/>
      <c r="Q1041" s="183"/>
      <c r="R1041" s="185"/>
      <c r="S1041" s="184"/>
      <c r="T1041" s="187"/>
      <c r="U1041" s="184"/>
      <c r="V1041" s="184"/>
      <c r="W1041" s="185"/>
      <c r="X1041" s="188"/>
      <c r="Y1041" s="188"/>
      <c r="Z1041" s="188"/>
    </row>
    <row r="1042" spans="1:26" ht="14">
      <c r="A1042" s="87"/>
      <c r="B1042" s="87"/>
      <c r="C1042" s="186"/>
      <c r="D1042" s="186"/>
      <c r="E1042" s="180"/>
      <c r="F1042" s="182"/>
      <c r="G1042" s="182"/>
      <c r="H1042" s="182"/>
      <c r="I1042" s="183"/>
      <c r="J1042" s="183"/>
      <c r="K1042" s="183"/>
      <c r="L1042" s="182"/>
      <c r="M1042" s="182"/>
      <c r="N1042" s="182"/>
      <c r="O1042" s="183"/>
      <c r="P1042" s="183"/>
      <c r="Q1042" s="183"/>
      <c r="R1042" s="185"/>
      <c r="S1042" s="184"/>
      <c r="T1042" s="187"/>
      <c r="U1042" s="184"/>
      <c r="V1042" s="184"/>
      <c r="W1042" s="185"/>
      <c r="X1042" s="188"/>
      <c r="Y1042" s="188"/>
      <c r="Z1042" s="188"/>
    </row>
    <row r="1043" spans="1:26" ht="14">
      <c r="A1043" s="87"/>
      <c r="B1043" s="87"/>
      <c r="C1043" s="186"/>
      <c r="D1043" s="186"/>
      <c r="E1043" s="180"/>
      <c r="F1043" s="182"/>
      <c r="G1043" s="182"/>
      <c r="H1043" s="182"/>
      <c r="I1043" s="183"/>
      <c r="J1043" s="183"/>
      <c r="K1043" s="183"/>
      <c r="L1043" s="182"/>
      <c r="M1043" s="182"/>
      <c r="N1043" s="182"/>
      <c r="O1043" s="183"/>
      <c r="P1043" s="183"/>
      <c r="Q1043" s="183"/>
      <c r="R1043" s="185"/>
      <c r="S1043" s="184"/>
      <c r="T1043" s="187"/>
      <c r="U1043" s="184"/>
      <c r="V1043" s="184"/>
      <c r="W1043" s="185"/>
      <c r="X1043" s="188"/>
      <c r="Y1043" s="188"/>
      <c r="Z1043" s="188"/>
    </row>
    <row r="1044" spans="1:26" ht="14">
      <c r="A1044" s="87"/>
      <c r="B1044" s="87"/>
      <c r="C1044" s="186"/>
      <c r="D1044" s="186"/>
      <c r="E1044" s="180"/>
      <c r="F1044" s="182"/>
      <c r="G1044" s="182"/>
      <c r="H1044" s="182"/>
      <c r="I1044" s="183"/>
      <c r="J1044" s="183"/>
      <c r="K1044" s="183"/>
      <c r="L1044" s="182"/>
      <c r="M1044" s="182"/>
      <c r="N1044" s="182"/>
      <c r="O1044" s="183"/>
      <c r="P1044" s="183"/>
      <c r="Q1044" s="183"/>
      <c r="R1044" s="185"/>
      <c r="S1044" s="184"/>
      <c r="T1044" s="187"/>
      <c r="U1044" s="184"/>
      <c r="V1044" s="184"/>
      <c r="W1044" s="185"/>
      <c r="X1044" s="188"/>
      <c r="Y1044" s="188"/>
      <c r="Z1044" s="188"/>
    </row>
    <row r="1045" spans="1:26" ht="14">
      <c r="A1045" s="87"/>
      <c r="B1045" s="87"/>
      <c r="C1045" s="186"/>
      <c r="D1045" s="186"/>
      <c r="E1045" s="180"/>
      <c r="F1045" s="182"/>
      <c r="G1045" s="182"/>
      <c r="H1045" s="182"/>
      <c r="I1045" s="183"/>
      <c r="J1045" s="183"/>
      <c r="K1045" s="183"/>
      <c r="L1045" s="182"/>
      <c r="M1045" s="182"/>
      <c r="N1045" s="182"/>
      <c r="O1045" s="183"/>
      <c r="P1045" s="183"/>
      <c r="Q1045" s="183"/>
      <c r="R1045" s="185"/>
      <c r="S1045" s="184"/>
      <c r="T1045" s="187"/>
      <c r="U1045" s="184"/>
      <c r="V1045" s="184"/>
      <c r="W1045" s="185"/>
      <c r="X1045" s="188"/>
      <c r="Y1045" s="188"/>
      <c r="Z1045" s="188"/>
    </row>
    <row r="1046" spans="1:26" ht="14">
      <c r="A1046" s="87"/>
      <c r="B1046" s="87"/>
      <c r="C1046" s="186"/>
      <c r="D1046" s="186"/>
      <c r="E1046" s="180"/>
      <c r="F1046" s="182"/>
      <c r="G1046" s="182"/>
      <c r="H1046" s="182"/>
      <c r="I1046" s="183"/>
      <c r="J1046" s="183"/>
      <c r="K1046" s="183"/>
      <c r="L1046" s="182"/>
      <c r="M1046" s="182"/>
      <c r="N1046" s="182"/>
      <c r="O1046" s="183"/>
      <c r="P1046" s="183"/>
      <c r="Q1046" s="183"/>
      <c r="R1046" s="185"/>
      <c r="S1046" s="184"/>
      <c r="T1046" s="187"/>
      <c r="U1046" s="184"/>
      <c r="V1046" s="184"/>
      <c r="W1046" s="185"/>
      <c r="X1046" s="188"/>
      <c r="Y1046" s="188"/>
      <c r="Z1046" s="188"/>
    </row>
    <row r="1047" spans="1:26" ht="14">
      <c r="A1047" s="87"/>
      <c r="B1047" s="87"/>
      <c r="C1047" s="186"/>
      <c r="D1047" s="186"/>
      <c r="E1047" s="180"/>
      <c r="F1047" s="182"/>
      <c r="G1047" s="182"/>
      <c r="H1047" s="182"/>
      <c r="I1047" s="183"/>
      <c r="J1047" s="183"/>
      <c r="K1047" s="183"/>
      <c r="L1047" s="182"/>
      <c r="M1047" s="182"/>
      <c r="N1047" s="182"/>
      <c r="O1047" s="183"/>
      <c r="P1047" s="183"/>
      <c r="Q1047" s="183"/>
      <c r="R1047" s="185"/>
      <c r="S1047" s="184"/>
      <c r="T1047" s="187"/>
      <c r="U1047" s="184"/>
      <c r="V1047" s="184"/>
      <c r="W1047" s="185"/>
      <c r="X1047" s="188"/>
      <c r="Y1047" s="188"/>
      <c r="Z1047" s="188"/>
    </row>
    <row r="1048" spans="1:26" ht="14">
      <c r="A1048" s="87"/>
      <c r="B1048" s="87"/>
      <c r="C1048" s="186"/>
      <c r="D1048" s="186"/>
      <c r="E1048" s="180"/>
      <c r="F1048" s="182"/>
      <c r="G1048" s="182"/>
      <c r="H1048" s="182"/>
      <c r="I1048" s="183"/>
      <c r="J1048" s="183"/>
      <c r="K1048" s="183"/>
      <c r="L1048" s="182"/>
      <c r="M1048" s="182"/>
      <c r="N1048" s="182"/>
      <c r="O1048" s="183"/>
      <c r="P1048" s="183"/>
      <c r="Q1048" s="183"/>
      <c r="R1048" s="185"/>
      <c r="S1048" s="184"/>
      <c r="T1048" s="187"/>
      <c r="U1048" s="184"/>
      <c r="V1048" s="184"/>
      <c r="W1048" s="185"/>
      <c r="X1048" s="188"/>
      <c r="Y1048" s="188"/>
      <c r="Z1048" s="188"/>
    </row>
    <row r="1049" spans="1:26" ht="14">
      <c r="A1049" s="87"/>
      <c r="B1049" s="87"/>
      <c r="C1049" s="186"/>
      <c r="D1049" s="186"/>
      <c r="E1049" s="180"/>
      <c r="F1049" s="182"/>
      <c r="G1049" s="182"/>
      <c r="H1049" s="182"/>
      <c r="I1049" s="183"/>
      <c r="J1049" s="183"/>
      <c r="K1049" s="183"/>
      <c r="L1049" s="182"/>
      <c r="M1049" s="182"/>
      <c r="N1049" s="182"/>
      <c r="O1049" s="183"/>
      <c r="P1049" s="183"/>
      <c r="Q1049" s="183"/>
      <c r="R1049" s="185"/>
      <c r="S1049" s="184"/>
      <c r="T1049" s="187"/>
      <c r="U1049" s="184"/>
      <c r="V1049" s="184"/>
      <c r="W1049" s="185"/>
      <c r="X1049" s="188"/>
      <c r="Y1049" s="188"/>
      <c r="Z1049" s="188"/>
    </row>
    <row r="1050" spans="1:26" ht="14">
      <c r="A1050" s="87"/>
      <c r="B1050" s="87"/>
      <c r="C1050" s="186"/>
      <c r="D1050" s="186"/>
      <c r="E1050" s="180"/>
      <c r="F1050" s="182"/>
      <c r="G1050" s="182"/>
      <c r="H1050" s="182"/>
      <c r="I1050" s="183"/>
      <c r="J1050" s="183"/>
      <c r="K1050" s="183"/>
      <c r="L1050" s="182"/>
      <c r="M1050" s="182"/>
      <c r="N1050" s="182"/>
      <c r="O1050" s="183"/>
      <c r="P1050" s="183"/>
      <c r="Q1050" s="183"/>
      <c r="R1050" s="185"/>
      <c r="S1050" s="184"/>
      <c r="T1050" s="187"/>
      <c r="U1050" s="184"/>
      <c r="V1050" s="184"/>
      <c r="W1050" s="185"/>
      <c r="X1050" s="188"/>
      <c r="Y1050" s="188"/>
      <c r="Z1050" s="188"/>
    </row>
    <row r="1051" spans="1:26" ht="14">
      <c r="A1051" s="87"/>
      <c r="B1051" s="87"/>
      <c r="C1051" s="186"/>
      <c r="D1051" s="186"/>
      <c r="E1051" s="180"/>
      <c r="F1051" s="182"/>
      <c r="G1051" s="182"/>
      <c r="H1051" s="182"/>
      <c r="I1051" s="183"/>
      <c r="J1051" s="183"/>
      <c r="K1051" s="183"/>
      <c r="L1051" s="182"/>
      <c r="M1051" s="182"/>
      <c r="N1051" s="182"/>
      <c r="O1051" s="183"/>
      <c r="P1051" s="183"/>
      <c r="Q1051" s="183"/>
      <c r="R1051" s="185"/>
      <c r="S1051" s="184"/>
      <c r="T1051" s="187"/>
      <c r="U1051" s="184"/>
      <c r="V1051" s="184"/>
      <c r="W1051" s="185"/>
      <c r="X1051" s="188"/>
      <c r="Y1051" s="188"/>
      <c r="Z1051" s="188"/>
    </row>
    <row r="1052" spans="1:26" ht="14">
      <c r="A1052" s="87"/>
      <c r="B1052" s="87"/>
      <c r="C1052" s="186"/>
      <c r="D1052" s="186"/>
      <c r="E1052" s="180"/>
      <c r="F1052" s="182"/>
      <c r="G1052" s="182"/>
      <c r="H1052" s="182"/>
      <c r="I1052" s="183"/>
      <c r="J1052" s="183"/>
      <c r="K1052" s="183"/>
      <c r="L1052" s="182"/>
      <c r="M1052" s="182"/>
      <c r="N1052" s="182"/>
      <c r="O1052" s="183"/>
      <c r="P1052" s="183"/>
      <c r="Q1052" s="183"/>
      <c r="R1052" s="185"/>
      <c r="S1052" s="184"/>
      <c r="T1052" s="187"/>
      <c r="U1052" s="184"/>
      <c r="V1052" s="184"/>
      <c r="W1052" s="185"/>
      <c r="X1052" s="188"/>
      <c r="Y1052" s="188"/>
      <c r="Z1052" s="188"/>
    </row>
    <row r="1053" spans="1:26" ht="14">
      <c r="A1053" s="87"/>
      <c r="B1053" s="87"/>
      <c r="C1053" s="186"/>
      <c r="D1053" s="186"/>
      <c r="E1053" s="180"/>
      <c r="F1053" s="182"/>
      <c r="G1053" s="182"/>
      <c r="H1053" s="182"/>
      <c r="I1053" s="183"/>
      <c r="J1053" s="183"/>
      <c r="K1053" s="183"/>
      <c r="L1053" s="182"/>
      <c r="M1053" s="182"/>
      <c r="N1053" s="182"/>
      <c r="O1053" s="183"/>
      <c r="P1053" s="183"/>
      <c r="Q1053" s="183"/>
      <c r="R1053" s="185"/>
      <c r="S1053" s="184"/>
      <c r="T1053" s="187"/>
      <c r="U1053" s="184"/>
      <c r="V1053" s="184"/>
      <c r="W1053" s="185"/>
      <c r="X1053" s="188"/>
      <c r="Y1053" s="188"/>
      <c r="Z1053" s="188"/>
    </row>
  </sheetData>
  <autoFilter ref="A4:Z93" xr:uid="{00000000-0009-0000-0000-00000A000000}">
    <sortState xmlns:xlrd2="http://schemas.microsoft.com/office/spreadsheetml/2017/richdata2" ref="A4:Z93">
      <sortCondition descending="1" ref="X4:X93"/>
    </sortState>
  </autoFilter>
  <mergeCells count="5">
    <mergeCell ref="R2:S2"/>
    <mergeCell ref="A3:B3"/>
    <mergeCell ref="F3:K3"/>
    <mergeCell ref="L3:Q3"/>
    <mergeCell ref="R3:S3"/>
  </mergeCells>
  <conditionalFormatting sqref="A5:Z115">
    <cfRule type="expression" dxfId="10" priority="3">
      <formula>$E5="Group Target"</formula>
    </cfRule>
  </conditionalFormatting>
  <conditionalFormatting sqref="T5:T115">
    <cfRule type="cellIs" dxfId="9" priority="1" operator="greaterThanOrEqual">
      <formula>5000</formula>
    </cfRule>
    <cfRule type="cellIs" dxfId="8" priority="2" operator="greaterThan">
      <formula>9999</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V999"/>
  <sheetViews>
    <sheetView workbookViewId="0">
      <pane ySplit="2" topLeftCell="A3" activePane="bottomLeft" state="frozen"/>
      <selection pane="bottomLeft" activeCell="B4" sqref="B4"/>
    </sheetView>
  </sheetViews>
  <sheetFormatPr defaultColWidth="12.6328125" defaultRowHeight="15.75" customHeight="1"/>
  <cols>
    <col min="3" max="3" width="35.90625" customWidth="1"/>
    <col min="4" max="9" width="13.08984375" customWidth="1"/>
    <col min="10" max="10" width="15.90625" customWidth="1"/>
  </cols>
  <sheetData>
    <row r="1" spans="1:22" ht="15.75" customHeight="1">
      <c r="A1" s="83" t="s">
        <v>197</v>
      </c>
      <c r="B1" s="77"/>
      <c r="C1" s="77"/>
      <c r="D1" s="76"/>
      <c r="E1" s="76"/>
      <c r="F1" s="76"/>
      <c r="G1" s="76"/>
      <c r="H1" s="76"/>
      <c r="I1" s="76"/>
      <c r="J1" s="76"/>
      <c r="K1" s="77"/>
      <c r="L1" s="77"/>
      <c r="M1" s="77"/>
      <c r="N1" s="77"/>
      <c r="O1" s="77"/>
      <c r="P1" s="77"/>
      <c r="Q1" s="77"/>
      <c r="R1" s="77"/>
      <c r="S1" s="77"/>
      <c r="T1" s="77"/>
      <c r="U1" s="77"/>
      <c r="V1" s="77"/>
    </row>
    <row r="2" spans="1:22" ht="13">
      <c r="A2" s="77" t="s">
        <v>171</v>
      </c>
      <c r="B2" s="77" t="s">
        <v>172</v>
      </c>
      <c r="C2" s="77" t="s">
        <v>349</v>
      </c>
      <c r="D2" s="76" t="s">
        <v>174</v>
      </c>
      <c r="E2" s="76" t="s">
        <v>175</v>
      </c>
      <c r="F2" s="76" t="s">
        <v>176</v>
      </c>
      <c r="G2" s="76" t="s">
        <v>177</v>
      </c>
      <c r="H2" s="76" t="s">
        <v>178</v>
      </c>
      <c r="I2" s="76" t="s">
        <v>179</v>
      </c>
      <c r="J2" s="76"/>
      <c r="K2" s="77"/>
      <c r="L2" s="77"/>
      <c r="M2" s="77"/>
      <c r="N2" s="77"/>
      <c r="O2" s="77"/>
      <c r="P2" s="77"/>
      <c r="Q2" s="77"/>
      <c r="R2" s="77"/>
      <c r="S2" s="77"/>
      <c r="T2" s="77"/>
      <c r="U2" s="77"/>
      <c r="V2" s="77"/>
    </row>
    <row r="3" spans="1:22" ht="15.75" customHeight="1">
      <c r="A3" s="35" t="s">
        <v>195</v>
      </c>
      <c r="B3" s="83" t="s">
        <v>183</v>
      </c>
      <c r="C3" s="83" t="s">
        <v>214</v>
      </c>
      <c r="D3" s="85">
        <v>212586</v>
      </c>
      <c r="E3" s="85">
        <v>321776</v>
      </c>
      <c r="F3" s="85">
        <v>353458</v>
      </c>
      <c r="G3" s="189">
        <f t="shared" ref="G3:G29" si="0">$D3/SUM(D$3:D$29)</f>
        <v>0.50312164228204126</v>
      </c>
      <c r="H3" s="189">
        <f t="shared" ref="H3:H29" si="1">$D3/SUM(E$3:E$29)</f>
        <v>0.39351599897819783</v>
      </c>
      <c r="I3" s="189">
        <f t="shared" ref="I3:I29" si="2">$D3/SUM(F$3:F$29)</f>
        <v>0.3007184617365018</v>
      </c>
      <c r="J3" s="75"/>
    </row>
    <row r="4" spans="1:22" ht="15.75" customHeight="1">
      <c r="A4" s="35" t="s">
        <v>195</v>
      </c>
      <c r="B4" s="83" t="s">
        <v>183</v>
      </c>
      <c r="C4" s="83" t="s">
        <v>143</v>
      </c>
      <c r="D4" s="85">
        <v>144955</v>
      </c>
      <c r="E4" s="85">
        <v>112416</v>
      </c>
      <c r="F4" s="85">
        <v>81242</v>
      </c>
      <c r="G4" s="189">
        <f t="shared" si="0"/>
        <v>0.34306115010863031</v>
      </c>
      <c r="H4" s="189">
        <f t="shared" si="1"/>
        <v>0.26832487384815873</v>
      </c>
      <c r="I4" s="189">
        <f t="shared" si="2"/>
        <v>0.205049460552504</v>
      </c>
      <c r="J4" s="75"/>
    </row>
    <row r="5" spans="1:22" ht="15.75" customHeight="1">
      <c r="A5" s="35" t="s">
        <v>195</v>
      </c>
      <c r="B5" s="83" t="s">
        <v>183</v>
      </c>
      <c r="C5" s="83" t="s">
        <v>125</v>
      </c>
      <c r="D5" s="85">
        <v>0</v>
      </c>
      <c r="E5" s="85">
        <v>0</v>
      </c>
      <c r="F5" s="85">
        <v>0</v>
      </c>
      <c r="G5" s="189">
        <f t="shared" si="0"/>
        <v>0</v>
      </c>
      <c r="H5" s="189">
        <f t="shared" si="1"/>
        <v>0</v>
      </c>
      <c r="I5" s="189">
        <f t="shared" si="2"/>
        <v>0</v>
      </c>
      <c r="J5" s="75"/>
    </row>
    <row r="6" spans="1:22" ht="15.75" customHeight="1">
      <c r="A6" s="35" t="s">
        <v>195</v>
      </c>
      <c r="B6" s="83" t="s">
        <v>183</v>
      </c>
      <c r="C6" s="83" t="s">
        <v>218</v>
      </c>
      <c r="D6" s="85">
        <v>6760</v>
      </c>
      <c r="E6" s="85">
        <v>0</v>
      </c>
      <c r="F6" s="85">
        <v>29947</v>
      </c>
      <c r="G6" s="189">
        <f t="shared" si="0"/>
        <v>1.5998712529642585E-2</v>
      </c>
      <c r="H6" s="189">
        <f t="shared" si="1"/>
        <v>1.2513374131375619E-2</v>
      </c>
      <c r="I6" s="189">
        <f t="shared" si="2"/>
        <v>9.5625149414295951E-3</v>
      </c>
      <c r="J6" s="75"/>
    </row>
    <row r="7" spans="1:22" ht="15.75" customHeight="1">
      <c r="A7" s="35" t="s">
        <v>195</v>
      </c>
      <c r="B7" s="83" t="s">
        <v>183</v>
      </c>
      <c r="C7" s="83" t="s">
        <v>219</v>
      </c>
      <c r="D7" s="85">
        <v>2540</v>
      </c>
      <c r="E7" s="85">
        <v>2888</v>
      </c>
      <c r="F7" s="85">
        <v>0</v>
      </c>
      <c r="G7" s="189">
        <f t="shared" si="0"/>
        <v>6.0113505658716225E-3</v>
      </c>
      <c r="H7" s="189">
        <f t="shared" si="1"/>
        <v>4.7017707535050406E-3</v>
      </c>
      <c r="I7" s="189">
        <f t="shared" si="2"/>
        <v>3.5930159691170377E-3</v>
      </c>
      <c r="J7" s="75"/>
    </row>
    <row r="8" spans="1:22" ht="15.75" customHeight="1">
      <c r="A8" s="35" t="s">
        <v>195</v>
      </c>
      <c r="B8" s="83" t="s">
        <v>183</v>
      </c>
      <c r="C8" s="83" t="s">
        <v>220</v>
      </c>
      <c r="D8" s="85">
        <v>0</v>
      </c>
      <c r="E8" s="85">
        <v>0</v>
      </c>
      <c r="F8" s="85">
        <v>5510</v>
      </c>
      <c r="G8" s="189">
        <f t="shared" si="0"/>
        <v>0</v>
      </c>
      <c r="H8" s="189">
        <f t="shared" si="1"/>
        <v>0</v>
      </c>
      <c r="I8" s="189">
        <f t="shared" si="2"/>
        <v>0</v>
      </c>
      <c r="J8" s="75"/>
    </row>
    <row r="9" spans="1:22" ht="15.75" customHeight="1">
      <c r="A9" s="35" t="s">
        <v>195</v>
      </c>
      <c r="B9" s="83" t="s">
        <v>183</v>
      </c>
      <c r="C9" s="83" t="s">
        <v>221</v>
      </c>
      <c r="D9" s="85">
        <v>0</v>
      </c>
      <c r="E9" s="85">
        <v>0</v>
      </c>
      <c r="F9" s="85">
        <v>483</v>
      </c>
      <c r="G9" s="189">
        <f t="shared" si="0"/>
        <v>0</v>
      </c>
      <c r="H9" s="189">
        <f t="shared" si="1"/>
        <v>0</v>
      </c>
      <c r="I9" s="189">
        <f t="shared" si="2"/>
        <v>0</v>
      </c>
      <c r="J9" s="75"/>
    </row>
    <row r="10" spans="1:22" ht="15.75" customHeight="1">
      <c r="A10" s="35" t="s">
        <v>195</v>
      </c>
      <c r="B10" s="83" t="s">
        <v>183</v>
      </c>
      <c r="C10" s="83" t="s">
        <v>82</v>
      </c>
      <c r="D10" s="85">
        <v>0</v>
      </c>
      <c r="E10" s="85">
        <v>0</v>
      </c>
      <c r="F10" s="85">
        <v>0</v>
      </c>
      <c r="G10" s="189">
        <f t="shared" si="0"/>
        <v>0</v>
      </c>
      <c r="H10" s="189">
        <f t="shared" si="1"/>
        <v>0</v>
      </c>
      <c r="I10" s="189">
        <f t="shared" si="2"/>
        <v>0</v>
      </c>
      <c r="J10" s="75"/>
    </row>
    <row r="11" spans="1:22" ht="15.75" customHeight="1">
      <c r="A11" s="35" t="s">
        <v>195</v>
      </c>
      <c r="B11" s="83" t="s">
        <v>183</v>
      </c>
      <c r="C11" s="83" t="s">
        <v>146</v>
      </c>
      <c r="D11" s="85">
        <v>0</v>
      </c>
      <c r="E11" s="85">
        <v>5605</v>
      </c>
      <c r="F11" s="85">
        <v>13664</v>
      </c>
      <c r="G11" s="189">
        <f t="shared" si="0"/>
        <v>0</v>
      </c>
      <c r="H11" s="189">
        <f t="shared" si="1"/>
        <v>0</v>
      </c>
      <c r="I11" s="189">
        <f t="shared" si="2"/>
        <v>0</v>
      </c>
      <c r="J11" s="75"/>
    </row>
    <row r="12" spans="1:22" ht="15.75" customHeight="1">
      <c r="A12" s="35" t="s">
        <v>195</v>
      </c>
      <c r="B12" s="83" t="s">
        <v>183</v>
      </c>
      <c r="C12" s="83" t="s">
        <v>47</v>
      </c>
      <c r="D12" s="85">
        <v>0</v>
      </c>
      <c r="E12" s="85">
        <v>0</v>
      </c>
      <c r="F12" s="85">
        <v>516</v>
      </c>
      <c r="G12" s="189">
        <f t="shared" si="0"/>
        <v>0</v>
      </c>
      <c r="H12" s="189">
        <f t="shared" si="1"/>
        <v>0</v>
      </c>
      <c r="I12" s="189">
        <f t="shared" si="2"/>
        <v>0</v>
      </c>
      <c r="J12" s="75"/>
    </row>
    <row r="13" spans="1:22" ht="15.75" customHeight="1">
      <c r="A13" s="35" t="s">
        <v>195</v>
      </c>
      <c r="B13" s="83" t="s">
        <v>183</v>
      </c>
      <c r="C13" s="83" t="s">
        <v>98</v>
      </c>
      <c r="D13" s="85">
        <v>2624</v>
      </c>
      <c r="E13" s="85">
        <v>1152</v>
      </c>
      <c r="F13" s="85">
        <v>7430</v>
      </c>
      <c r="G13" s="189">
        <f t="shared" si="0"/>
        <v>6.2101511357665895E-3</v>
      </c>
      <c r="H13" s="189">
        <f t="shared" si="1"/>
        <v>4.8572623847233177E-3</v>
      </c>
      <c r="I13" s="189">
        <f t="shared" si="2"/>
        <v>3.7118401192768138E-3</v>
      </c>
      <c r="J13" s="75"/>
    </row>
    <row r="14" spans="1:22" ht="15.75" customHeight="1">
      <c r="A14" s="35" t="s">
        <v>195</v>
      </c>
      <c r="B14" s="83" t="s">
        <v>183</v>
      </c>
      <c r="C14" s="83" t="s">
        <v>225</v>
      </c>
      <c r="D14" s="85">
        <v>0</v>
      </c>
      <c r="E14" s="85">
        <v>2179</v>
      </c>
      <c r="F14" s="85">
        <v>29622</v>
      </c>
      <c r="G14" s="189">
        <f t="shared" si="0"/>
        <v>0</v>
      </c>
      <c r="H14" s="189">
        <f t="shared" si="1"/>
        <v>0</v>
      </c>
      <c r="I14" s="189">
        <f t="shared" si="2"/>
        <v>0</v>
      </c>
      <c r="J14" s="75"/>
    </row>
    <row r="15" spans="1:22" ht="15.75" customHeight="1">
      <c r="A15" s="35" t="s">
        <v>195</v>
      </c>
      <c r="B15" s="83" t="s">
        <v>183</v>
      </c>
      <c r="C15" s="83" t="s">
        <v>119</v>
      </c>
      <c r="D15" s="85">
        <v>1294</v>
      </c>
      <c r="E15" s="85">
        <v>1352</v>
      </c>
      <c r="F15" s="85">
        <v>1465</v>
      </c>
      <c r="G15" s="189">
        <f t="shared" si="0"/>
        <v>3.0624754457629446E-3</v>
      </c>
      <c r="H15" s="189">
        <f t="shared" si="1"/>
        <v>2.3953115571005994E-3</v>
      </c>
      <c r="I15" s="189">
        <f t="shared" si="2"/>
        <v>1.8304577417470262E-3</v>
      </c>
      <c r="J15" s="75"/>
    </row>
    <row r="16" spans="1:22" ht="15.75" customHeight="1">
      <c r="A16" s="35" t="s">
        <v>195</v>
      </c>
      <c r="B16" s="83" t="s">
        <v>183</v>
      </c>
      <c r="C16" s="83" t="s">
        <v>94</v>
      </c>
      <c r="D16" s="85">
        <v>0</v>
      </c>
      <c r="E16" s="85">
        <v>60893</v>
      </c>
      <c r="F16" s="85">
        <v>70921</v>
      </c>
      <c r="G16" s="189">
        <f t="shared" si="0"/>
        <v>0</v>
      </c>
      <c r="H16" s="189">
        <f t="shared" si="1"/>
        <v>0</v>
      </c>
      <c r="I16" s="189">
        <f t="shared" si="2"/>
        <v>0</v>
      </c>
      <c r="J16" s="75"/>
    </row>
    <row r="17" spans="1:10" ht="15.75" customHeight="1">
      <c r="A17" s="35" t="s">
        <v>195</v>
      </c>
      <c r="B17" s="83" t="s">
        <v>183</v>
      </c>
      <c r="C17" s="83" t="s">
        <v>226</v>
      </c>
      <c r="D17" s="85">
        <v>0</v>
      </c>
      <c r="E17" s="85">
        <v>0</v>
      </c>
      <c r="F17" s="85">
        <v>1194</v>
      </c>
      <c r="G17" s="189">
        <f t="shared" si="0"/>
        <v>0</v>
      </c>
      <c r="H17" s="189">
        <f t="shared" si="1"/>
        <v>0</v>
      </c>
      <c r="I17" s="189">
        <f t="shared" si="2"/>
        <v>0</v>
      </c>
      <c r="J17" s="75"/>
    </row>
    <row r="18" spans="1:10" ht="15.75" customHeight="1">
      <c r="A18" s="35" t="s">
        <v>195</v>
      </c>
      <c r="B18" s="83" t="s">
        <v>183</v>
      </c>
      <c r="C18" s="83" t="s">
        <v>229</v>
      </c>
      <c r="D18" s="85">
        <v>333</v>
      </c>
      <c r="E18" s="85">
        <v>5156</v>
      </c>
      <c r="F18" s="85">
        <v>8916</v>
      </c>
      <c r="G18" s="189">
        <f t="shared" si="0"/>
        <v>7.8810225922647649E-4</v>
      </c>
      <c r="H18" s="189">
        <f t="shared" si="1"/>
        <v>6.1641325232959787E-4</v>
      </c>
      <c r="I18" s="189">
        <f t="shared" si="2"/>
        <v>4.7105288099054073E-4</v>
      </c>
      <c r="J18" s="75"/>
    </row>
    <row r="19" spans="1:10" ht="15.75" customHeight="1">
      <c r="A19" s="35" t="s">
        <v>195</v>
      </c>
      <c r="B19" s="83" t="s">
        <v>183</v>
      </c>
      <c r="C19" s="83" t="s">
        <v>102</v>
      </c>
      <c r="D19" s="85">
        <v>7946</v>
      </c>
      <c r="E19" s="85">
        <v>0</v>
      </c>
      <c r="F19" s="85">
        <v>0</v>
      </c>
      <c r="G19" s="189">
        <f t="shared" si="0"/>
        <v>1.8805587242683428E-2</v>
      </c>
      <c r="H19" s="189">
        <f t="shared" si="1"/>
        <v>1.4708767876909863E-2</v>
      </c>
      <c r="I19" s="189">
        <f t="shared" si="2"/>
        <v>1.1240198775828339E-2</v>
      </c>
      <c r="J19" s="75"/>
    </row>
    <row r="20" spans="1:10" ht="15.75" customHeight="1">
      <c r="A20" s="35" t="s">
        <v>195</v>
      </c>
      <c r="B20" s="83" t="s">
        <v>183</v>
      </c>
      <c r="C20" s="83" t="s">
        <v>67</v>
      </c>
      <c r="D20" s="85">
        <v>640</v>
      </c>
      <c r="E20" s="85">
        <v>0</v>
      </c>
      <c r="F20" s="85">
        <v>0</v>
      </c>
      <c r="G20" s="189">
        <f t="shared" si="0"/>
        <v>1.5146710087235583E-3</v>
      </c>
      <c r="H20" s="189">
        <f t="shared" si="1"/>
        <v>1.1846981426154432E-3</v>
      </c>
      <c r="I20" s="189">
        <f t="shared" si="2"/>
        <v>9.0532685836019848E-4</v>
      </c>
      <c r="J20" s="75"/>
    </row>
    <row r="21" spans="1:10" ht="15.75" customHeight="1">
      <c r="A21" s="35" t="s">
        <v>195</v>
      </c>
      <c r="B21" s="83" t="s">
        <v>183</v>
      </c>
      <c r="C21" s="83" t="s">
        <v>233</v>
      </c>
      <c r="D21" s="85">
        <v>0</v>
      </c>
      <c r="E21" s="85">
        <v>0</v>
      </c>
      <c r="F21" s="85">
        <v>17780</v>
      </c>
      <c r="G21" s="189">
        <f t="shared" si="0"/>
        <v>0</v>
      </c>
      <c r="H21" s="189">
        <f t="shared" si="1"/>
        <v>0</v>
      </c>
      <c r="I21" s="189">
        <f t="shared" si="2"/>
        <v>0</v>
      </c>
      <c r="J21" s="75"/>
    </row>
    <row r="22" spans="1:10" ht="15.75" customHeight="1">
      <c r="A22" s="35" t="s">
        <v>195</v>
      </c>
      <c r="B22" s="83" t="s">
        <v>183</v>
      </c>
      <c r="C22" s="83" t="s">
        <v>51</v>
      </c>
      <c r="D22" s="85">
        <v>0</v>
      </c>
      <c r="E22" s="85">
        <v>0</v>
      </c>
      <c r="F22" s="85">
        <v>19359</v>
      </c>
      <c r="G22" s="189">
        <f t="shared" si="0"/>
        <v>0</v>
      </c>
      <c r="H22" s="189">
        <f t="shared" si="1"/>
        <v>0</v>
      </c>
      <c r="I22" s="189">
        <f t="shared" si="2"/>
        <v>0</v>
      </c>
      <c r="J22" s="75"/>
    </row>
    <row r="23" spans="1:10" ht="15.75" customHeight="1">
      <c r="A23" s="35" t="s">
        <v>195</v>
      </c>
      <c r="B23" s="83" t="s">
        <v>183</v>
      </c>
      <c r="C23" s="83" t="s">
        <v>137</v>
      </c>
      <c r="D23" s="85">
        <v>30409</v>
      </c>
      <c r="E23" s="85">
        <v>22284</v>
      </c>
      <c r="F23" s="85">
        <v>19744</v>
      </c>
      <c r="G23" s="189">
        <f t="shared" si="0"/>
        <v>7.1968172975429193E-2</v>
      </c>
      <c r="H23" s="189">
        <f t="shared" si="1"/>
        <v>5.6289821591864082E-2</v>
      </c>
      <c r="I23" s="189">
        <f t="shared" si="2"/>
        <v>4.3015756931055117E-2</v>
      </c>
      <c r="J23" s="75"/>
    </row>
    <row r="24" spans="1:10" ht="14.5">
      <c r="A24" s="35" t="s">
        <v>195</v>
      </c>
      <c r="B24" s="83" t="s">
        <v>183</v>
      </c>
      <c r="C24" s="83" t="s">
        <v>236</v>
      </c>
      <c r="D24" s="85">
        <v>0</v>
      </c>
      <c r="E24" s="85">
        <v>0</v>
      </c>
      <c r="F24" s="85">
        <v>22030</v>
      </c>
      <c r="G24" s="189">
        <f t="shared" si="0"/>
        <v>0</v>
      </c>
      <c r="H24" s="189">
        <f t="shared" si="1"/>
        <v>0</v>
      </c>
      <c r="I24" s="189">
        <f t="shared" si="2"/>
        <v>0</v>
      </c>
      <c r="J24" s="75"/>
    </row>
    <row r="25" spans="1:10" ht="14.5">
      <c r="A25" s="35" t="s">
        <v>195</v>
      </c>
      <c r="B25" s="83" t="s">
        <v>183</v>
      </c>
      <c r="C25" s="83" t="s">
        <v>152</v>
      </c>
      <c r="D25" s="85">
        <v>0</v>
      </c>
      <c r="E25" s="85">
        <v>1599</v>
      </c>
      <c r="F25" s="85">
        <v>5972</v>
      </c>
      <c r="G25" s="189">
        <f t="shared" si="0"/>
        <v>0</v>
      </c>
      <c r="H25" s="189">
        <f t="shared" si="1"/>
        <v>0</v>
      </c>
      <c r="I25" s="189">
        <f t="shared" si="2"/>
        <v>0</v>
      </c>
      <c r="J25" s="75"/>
    </row>
    <row r="26" spans="1:10" ht="14.5">
      <c r="A26" s="35" t="s">
        <v>195</v>
      </c>
      <c r="B26" s="83" t="s">
        <v>183</v>
      </c>
      <c r="C26" s="83" t="s">
        <v>92</v>
      </c>
      <c r="D26" s="85">
        <v>12447</v>
      </c>
      <c r="E26" s="85">
        <v>2151</v>
      </c>
      <c r="F26" s="85">
        <v>6764</v>
      </c>
      <c r="G26" s="189">
        <f t="shared" si="0"/>
        <v>2.945798444622208E-2</v>
      </c>
      <c r="H26" s="189">
        <f t="shared" si="1"/>
        <v>2.3040527783022534E-2</v>
      </c>
      <c r="I26" s="189">
        <f t="shared" si="2"/>
        <v>1.7607192821889672E-2</v>
      </c>
      <c r="J26" s="75"/>
    </row>
    <row r="27" spans="1:10" ht="14.5">
      <c r="A27" s="35" t="s">
        <v>195</v>
      </c>
      <c r="B27" s="83" t="s">
        <v>183</v>
      </c>
      <c r="C27" s="83" t="s">
        <v>129</v>
      </c>
      <c r="D27" s="85">
        <v>0</v>
      </c>
      <c r="E27" s="85">
        <v>0</v>
      </c>
      <c r="F27" s="85">
        <v>0</v>
      </c>
      <c r="G27" s="189">
        <f t="shared" si="0"/>
        <v>0</v>
      </c>
      <c r="H27" s="189">
        <f t="shared" si="1"/>
        <v>0</v>
      </c>
      <c r="I27" s="189">
        <f t="shared" si="2"/>
        <v>0</v>
      </c>
      <c r="J27" s="75"/>
    </row>
    <row r="28" spans="1:10" ht="14.5">
      <c r="A28" s="35" t="s">
        <v>195</v>
      </c>
      <c r="B28" s="83" t="s">
        <v>183</v>
      </c>
      <c r="C28" s="83" t="s">
        <v>240</v>
      </c>
      <c r="D28" s="85">
        <v>0</v>
      </c>
      <c r="E28" s="85">
        <v>771</v>
      </c>
      <c r="F28" s="85">
        <v>4356</v>
      </c>
      <c r="G28" s="189">
        <f t="shared" si="0"/>
        <v>0</v>
      </c>
      <c r="H28" s="189">
        <f t="shared" si="1"/>
        <v>0</v>
      </c>
      <c r="I28" s="189">
        <f t="shared" si="2"/>
        <v>0</v>
      </c>
      <c r="J28" s="75"/>
    </row>
    <row r="29" spans="1:10" ht="14.5">
      <c r="A29" s="35" t="s">
        <v>195</v>
      </c>
      <c r="B29" s="83" t="s">
        <v>183</v>
      </c>
      <c r="C29" s="83" t="s">
        <v>63</v>
      </c>
      <c r="D29" s="85">
        <v>0</v>
      </c>
      <c r="E29" s="85">
        <v>0</v>
      </c>
      <c r="F29" s="85">
        <v>6554</v>
      </c>
      <c r="G29" s="189">
        <f t="shared" si="0"/>
        <v>0</v>
      </c>
      <c r="H29" s="189">
        <f t="shared" si="1"/>
        <v>0</v>
      </c>
      <c r="I29" s="189">
        <f t="shared" si="2"/>
        <v>0</v>
      </c>
      <c r="J29" s="75"/>
    </row>
    <row r="30" spans="1:10" ht="12.5">
      <c r="D30" s="75"/>
      <c r="E30" s="75"/>
      <c r="F30" s="75"/>
      <c r="H30" s="75"/>
      <c r="I30" s="75"/>
      <c r="J30" s="75"/>
    </row>
    <row r="31" spans="1:10" ht="14.5">
      <c r="C31" s="190"/>
      <c r="D31" s="191"/>
      <c r="E31" s="191"/>
      <c r="F31" s="191"/>
      <c r="G31" s="75"/>
      <c r="H31" s="75"/>
      <c r="I31" s="75"/>
      <c r="J31" s="75"/>
    </row>
    <row r="32" spans="1:10" ht="12.5">
      <c r="D32" s="75"/>
      <c r="E32" s="75"/>
      <c r="F32" s="75"/>
      <c r="G32" s="75"/>
      <c r="H32" s="75"/>
      <c r="I32" s="75"/>
      <c r="J32" s="75"/>
    </row>
    <row r="33" spans="2:10" ht="12.5">
      <c r="B33" s="35"/>
      <c r="D33" s="75"/>
      <c r="E33" s="75"/>
      <c r="F33" s="75"/>
      <c r="H33" s="75"/>
      <c r="I33" s="75"/>
      <c r="J33" s="75"/>
    </row>
    <row r="34" spans="2:10" ht="12.5">
      <c r="D34" s="75"/>
      <c r="E34" s="75"/>
      <c r="F34" s="75"/>
      <c r="G34" s="75"/>
      <c r="H34" s="75"/>
      <c r="I34" s="75"/>
      <c r="J34" s="75"/>
    </row>
    <row r="35" spans="2:10" ht="14.5">
      <c r="C35" s="190"/>
      <c r="D35" s="191"/>
      <c r="E35" s="191"/>
      <c r="F35" s="191"/>
      <c r="G35" s="75"/>
      <c r="H35" s="75"/>
      <c r="I35" s="75"/>
      <c r="J35" s="75"/>
    </row>
    <row r="36" spans="2:10" ht="12.5">
      <c r="D36" s="75"/>
      <c r="E36" s="75"/>
      <c r="F36" s="75"/>
      <c r="G36" s="75"/>
      <c r="H36" s="75"/>
      <c r="I36" s="75"/>
      <c r="J36" s="75"/>
    </row>
    <row r="37" spans="2:10" ht="12.5">
      <c r="D37" s="75"/>
      <c r="E37" s="75"/>
      <c r="F37" s="75"/>
      <c r="H37" s="75"/>
      <c r="I37" s="75"/>
      <c r="J37" s="75"/>
    </row>
    <row r="38" spans="2:10" ht="14.5">
      <c r="C38" s="190"/>
      <c r="D38" s="191"/>
      <c r="E38" s="191"/>
      <c r="F38" s="191"/>
      <c r="G38" s="75"/>
      <c r="H38" s="75"/>
      <c r="I38" s="75"/>
      <c r="J38" s="75"/>
    </row>
    <row r="39" spans="2:10" ht="12.5">
      <c r="D39" s="75"/>
      <c r="E39" s="75"/>
      <c r="F39" s="75"/>
      <c r="G39" s="75"/>
      <c r="H39" s="75"/>
      <c r="I39" s="75"/>
      <c r="J39" s="75"/>
    </row>
    <row r="40" spans="2:10" ht="14.5">
      <c r="C40" s="190"/>
      <c r="D40" s="191"/>
      <c r="E40" s="191"/>
      <c r="F40" s="191"/>
      <c r="H40" s="75"/>
      <c r="I40" s="75"/>
      <c r="J40" s="75"/>
    </row>
    <row r="41" spans="2:10" ht="12.5">
      <c r="D41" s="75"/>
      <c r="E41" s="75"/>
      <c r="F41" s="75"/>
      <c r="G41" s="75"/>
      <c r="H41" s="75"/>
      <c r="I41" s="75"/>
      <c r="J41" s="75"/>
    </row>
    <row r="42" spans="2:10" ht="12.5">
      <c r="B42" s="35"/>
      <c r="D42" s="75"/>
      <c r="E42" s="75"/>
      <c r="F42" s="75"/>
      <c r="H42" s="75"/>
      <c r="I42" s="75"/>
      <c r="J42" s="75"/>
    </row>
    <row r="43" spans="2:10" ht="14.5">
      <c r="C43" s="190"/>
      <c r="D43" s="191"/>
      <c r="E43" s="191"/>
      <c r="F43" s="191"/>
      <c r="G43" s="75"/>
      <c r="H43" s="75"/>
      <c r="I43" s="75"/>
      <c r="J43" s="75"/>
    </row>
    <row r="44" spans="2:10" ht="14.5">
      <c r="C44" s="190"/>
      <c r="D44" s="191"/>
      <c r="E44" s="191"/>
      <c r="F44" s="191"/>
      <c r="G44" s="75"/>
      <c r="H44" s="75"/>
      <c r="I44" s="75"/>
      <c r="J44" s="75"/>
    </row>
    <row r="45" spans="2:10" ht="14.5">
      <c r="C45" s="190"/>
      <c r="D45" s="191"/>
      <c r="E45" s="191"/>
      <c r="F45" s="191"/>
      <c r="H45" s="75"/>
      <c r="I45" s="75"/>
      <c r="J45" s="75"/>
    </row>
    <row r="46" spans="2:10" ht="14.5">
      <c r="B46" s="35"/>
      <c r="C46" s="190"/>
      <c r="D46" s="191"/>
      <c r="E46" s="191"/>
      <c r="F46" s="191"/>
      <c r="H46" s="75"/>
      <c r="I46" s="75"/>
      <c r="J46" s="75"/>
    </row>
    <row r="47" spans="2:10" ht="12.5">
      <c r="B47" s="35"/>
      <c r="D47" s="75"/>
      <c r="E47" s="75"/>
      <c r="F47" s="75"/>
      <c r="H47" s="75"/>
      <c r="I47" s="75"/>
      <c r="J47" s="75"/>
    </row>
    <row r="48" spans="2:10" ht="12.5">
      <c r="B48" s="35"/>
      <c r="D48" s="75"/>
      <c r="E48" s="75"/>
      <c r="F48" s="75"/>
      <c r="H48" s="75"/>
      <c r="I48" s="75"/>
      <c r="J48" s="75"/>
    </row>
    <row r="49" spans="2:10" ht="12.5">
      <c r="D49" s="75"/>
      <c r="E49" s="75"/>
      <c r="F49" s="75"/>
      <c r="G49" s="75"/>
      <c r="H49" s="75"/>
      <c r="I49" s="75"/>
      <c r="J49" s="75"/>
    </row>
    <row r="50" spans="2:10" ht="12.5">
      <c r="D50" s="75"/>
      <c r="E50" s="75"/>
      <c r="F50" s="75"/>
      <c r="G50" s="75"/>
      <c r="H50" s="75"/>
      <c r="I50" s="75"/>
      <c r="J50" s="75"/>
    </row>
    <row r="51" spans="2:10" ht="14.5">
      <c r="C51" s="190"/>
      <c r="D51" s="191"/>
      <c r="E51" s="191"/>
      <c r="F51" s="191"/>
      <c r="G51" s="75"/>
      <c r="H51" s="75"/>
      <c r="I51" s="75"/>
      <c r="J51" s="75"/>
    </row>
    <row r="52" spans="2:10" ht="12.5">
      <c r="D52" s="75"/>
      <c r="E52" s="75"/>
      <c r="F52" s="75"/>
      <c r="G52" s="75"/>
      <c r="H52" s="75"/>
      <c r="I52" s="75"/>
      <c r="J52" s="75"/>
    </row>
    <row r="53" spans="2:10" ht="14.5">
      <c r="C53" s="190"/>
      <c r="D53" s="191"/>
      <c r="E53" s="191"/>
      <c r="F53" s="191"/>
      <c r="H53" s="75"/>
      <c r="I53" s="75"/>
      <c r="J53" s="75"/>
    </row>
    <row r="54" spans="2:10" ht="12.5">
      <c r="D54" s="75"/>
      <c r="E54" s="75"/>
      <c r="F54" s="75"/>
      <c r="G54" s="75"/>
      <c r="H54" s="75"/>
      <c r="I54" s="75"/>
      <c r="J54" s="75"/>
    </row>
    <row r="55" spans="2:10" ht="12.5">
      <c r="B55" s="35"/>
      <c r="D55" s="75"/>
      <c r="E55" s="75"/>
      <c r="F55" s="75"/>
      <c r="H55" s="75"/>
      <c r="I55" s="75"/>
      <c r="J55" s="75"/>
    </row>
    <row r="56" spans="2:10" ht="14.5">
      <c r="C56" s="190"/>
      <c r="D56" s="191"/>
      <c r="E56" s="191"/>
      <c r="F56" s="191"/>
      <c r="G56" s="75"/>
      <c r="H56" s="75"/>
      <c r="I56" s="75"/>
      <c r="J56" s="75"/>
    </row>
    <row r="57" spans="2:10" ht="12.5">
      <c r="D57" s="75"/>
      <c r="E57" s="75"/>
      <c r="F57" s="75"/>
      <c r="G57" s="75"/>
      <c r="H57" s="75"/>
      <c r="I57" s="75"/>
      <c r="J57" s="75"/>
    </row>
    <row r="58" spans="2:10" ht="12.5">
      <c r="B58" s="35"/>
      <c r="D58" s="75"/>
      <c r="E58" s="75"/>
      <c r="F58" s="75"/>
      <c r="H58" s="75"/>
      <c r="I58" s="75"/>
      <c r="J58" s="75"/>
    </row>
    <row r="59" spans="2:10" ht="14.5">
      <c r="C59" s="190"/>
      <c r="D59" s="191"/>
      <c r="E59" s="191"/>
      <c r="F59" s="191"/>
      <c r="G59" s="75"/>
      <c r="H59" s="75"/>
      <c r="I59" s="75"/>
      <c r="J59" s="75"/>
    </row>
    <row r="60" spans="2:10" ht="12.5">
      <c r="D60" s="75"/>
      <c r="E60" s="75"/>
      <c r="F60" s="75"/>
      <c r="G60" s="75"/>
      <c r="H60" s="75"/>
      <c r="I60" s="75"/>
      <c r="J60" s="75"/>
    </row>
    <row r="61" spans="2:10" ht="12.5">
      <c r="D61" s="75"/>
      <c r="E61" s="75"/>
      <c r="F61" s="75"/>
      <c r="H61" s="75"/>
      <c r="I61" s="75"/>
      <c r="J61" s="75"/>
    </row>
    <row r="62" spans="2:10" ht="12.5">
      <c r="D62" s="75"/>
      <c r="E62" s="75"/>
      <c r="F62" s="75"/>
      <c r="G62" s="75"/>
      <c r="H62" s="75"/>
      <c r="I62" s="75"/>
      <c r="J62" s="75"/>
    </row>
    <row r="63" spans="2:10" ht="12.5">
      <c r="D63" s="75"/>
      <c r="E63" s="75"/>
      <c r="F63" s="75"/>
      <c r="G63" s="75"/>
      <c r="H63" s="75"/>
      <c r="I63" s="75"/>
      <c r="J63" s="75"/>
    </row>
    <row r="64" spans="2:10" ht="12.5">
      <c r="D64" s="75"/>
      <c r="E64" s="75"/>
      <c r="F64" s="75"/>
      <c r="G64" s="75"/>
      <c r="H64" s="75"/>
      <c r="I64" s="75"/>
      <c r="J64" s="75"/>
    </row>
    <row r="65" spans="1:10" ht="12.5">
      <c r="A65" s="35" t="s">
        <v>195</v>
      </c>
      <c r="D65" s="75"/>
      <c r="E65" s="75"/>
      <c r="F65" s="75"/>
      <c r="G65" s="75"/>
      <c r="H65" s="75"/>
      <c r="I65" s="75"/>
      <c r="J65" s="75"/>
    </row>
    <row r="66" spans="1:10" ht="12.5">
      <c r="D66" s="75"/>
      <c r="E66" s="75"/>
      <c r="F66" s="75"/>
      <c r="G66" s="75"/>
      <c r="H66" s="75"/>
      <c r="I66" s="75"/>
      <c r="J66" s="75"/>
    </row>
    <row r="67" spans="1:10" ht="12.5">
      <c r="D67" s="75"/>
      <c r="E67" s="75"/>
      <c r="F67" s="75"/>
      <c r="G67" s="75"/>
      <c r="H67" s="75"/>
      <c r="I67" s="75"/>
      <c r="J67" s="75"/>
    </row>
    <row r="68" spans="1:10" ht="12.5">
      <c r="D68" s="75"/>
      <c r="E68" s="75"/>
      <c r="F68" s="75"/>
      <c r="G68" s="75"/>
      <c r="H68" s="75"/>
      <c r="I68" s="75"/>
      <c r="J68" s="75"/>
    </row>
    <row r="69" spans="1:10" ht="12.5">
      <c r="D69" s="75"/>
      <c r="E69" s="75"/>
      <c r="F69" s="75"/>
      <c r="G69" s="75"/>
      <c r="H69" s="75"/>
      <c r="I69" s="75"/>
      <c r="J69" s="75"/>
    </row>
    <row r="70" spans="1:10" ht="12.5">
      <c r="D70" s="75"/>
      <c r="E70" s="75"/>
      <c r="F70" s="75"/>
      <c r="G70" s="75"/>
      <c r="H70" s="75"/>
      <c r="I70" s="75"/>
      <c r="J70" s="75"/>
    </row>
    <row r="71" spans="1:10" ht="12.5">
      <c r="D71" s="75"/>
      <c r="E71" s="75"/>
      <c r="F71" s="75"/>
      <c r="G71" s="75"/>
      <c r="H71" s="75"/>
      <c r="I71" s="75"/>
      <c r="J71" s="75"/>
    </row>
    <row r="72" spans="1:10" ht="12.5">
      <c r="D72" s="75"/>
      <c r="E72" s="75"/>
      <c r="F72" s="75"/>
      <c r="G72" s="75"/>
      <c r="H72" s="75"/>
      <c r="I72" s="75"/>
      <c r="J72" s="75"/>
    </row>
    <row r="73" spans="1:10" ht="12.5">
      <c r="D73" s="75"/>
      <c r="E73" s="75"/>
      <c r="F73" s="75"/>
      <c r="G73" s="75"/>
      <c r="H73" s="75"/>
      <c r="I73" s="75"/>
      <c r="J73" s="75"/>
    </row>
    <row r="74" spans="1:10" ht="12.5">
      <c r="D74" s="75"/>
      <c r="E74" s="75"/>
      <c r="F74" s="75"/>
      <c r="G74" s="75"/>
      <c r="H74" s="75"/>
      <c r="I74" s="75"/>
      <c r="J74" s="75"/>
    </row>
    <row r="75" spans="1:10" ht="12.5">
      <c r="D75" s="75"/>
      <c r="E75" s="75"/>
      <c r="F75" s="75"/>
      <c r="G75" s="75"/>
      <c r="H75" s="75"/>
      <c r="I75" s="75"/>
      <c r="J75" s="75"/>
    </row>
    <row r="76" spans="1:10" ht="12.5">
      <c r="D76" s="75"/>
      <c r="E76" s="75"/>
      <c r="F76" s="75"/>
      <c r="G76" s="75"/>
      <c r="H76" s="75"/>
      <c r="I76" s="75"/>
      <c r="J76" s="75"/>
    </row>
    <row r="77" spans="1:10" ht="12.5">
      <c r="D77" s="75"/>
      <c r="E77" s="75"/>
      <c r="F77" s="75"/>
      <c r="G77" s="75"/>
      <c r="H77" s="75"/>
      <c r="I77" s="75"/>
      <c r="J77" s="75"/>
    </row>
    <row r="78" spans="1:10" ht="12.5">
      <c r="D78" s="75"/>
      <c r="E78" s="75"/>
      <c r="F78" s="75"/>
      <c r="G78" s="75"/>
      <c r="H78" s="75"/>
      <c r="I78" s="75"/>
      <c r="J78" s="75"/>
    </row>
    <row r="79" spans="1:10" ht="12.5">
      <c r="D79" s="75"/>
      <c r="E79" s="75"/>
      <c r="F79" s="75"/>
      <c r="G79" s="75"/>
      <c r="H79" s="75"/>
      <c r="I79" s="75"/>
      <c r="J79" s="75"/>
    </row>
    <row r="80" spans="1:10" ht="12.5">
      <c r="D80" s="75"/>
      <c r="E80" s="75"/>
      <c r="F80" s="75"/>
      <c r="G80" s="75"/>
      <c r="H80" s="75"/>
      <c r="I80" s="75"/>
      <c r="J80" s="75"/>
    </row>
    <row r="81" spans="4:10" ht="12.5">
      <c r="D81" s="75"/>
      <c r="E81" s="75"/>
      <c r="F81" s="75"/>
      <c r="G81" s="75"/>
      <c r="H81" s="75"/>
      <c r="I81" s="75"/>
      <c r="J81" s="75"/>
    </row>
    <row r="82" spans="4:10" ht="12.5">
      <c r="D82" s="75"/>
      <c r="E82" s="75"/>
      <c r="F82" s="75"/>
      <c r="G82" s="75"/>
      <c r="H82" s="75"/>
      <c r="I82" s="75"/>
      <c r="J82" s="75"/>
    </row>
    <row r="83" spans="4:10" ht="12.5">
      <c r="D83" s="75"/>
      <c r="E83" s="75"/>
      <c r="F83" s="75"/>
      <c r="G83" s="75"/>
      <c r="H83" s="75"/>
      <c r="I83" s="75"/>
      <c r="J83" s="75"/>
    </row>
    <row r="84" spans="4:10" ht="12.5">
      <c r="D84" s="75"/>
      <c r="E84" s="75"/>
      <c r="F84" s="75"/>
      <c r="G84" s="75"/>
      <c r="H84" s="75"/>
      <c r="I84" s="75"/>
      <c r="J84" s="75"/>
    </row>
    <row r="85" spans="4:10" ht="12.5">
      <c r="D85" s="75"/>
      <c r="E85" s="75"/>
      <c r="F85" s="75"/>
      <c r="G85" s="75"/>
      <c r="H85" s="75"/>
      <c r="I85" s="75"/>
      <c r="J85" s="75"/>
    </row>
    <row r="86" spans="4:10" ht="12.5">
      <c r="D86" s="75"/>
      <c r="E86" s="75"/>
      <c r="F86" s="75"/>
      <c r="G86" s="75"/>
      <c r="H86" s="75"/>
      <c r="I86" s="75"/>
      <c r="J86" s="75"/>
    </row>
    <row r="87" spans="4:10" ht="12.5">
      <c r="D87" s="75"/>
      <c r="E87" s="75"/>
      <c r="F87" s="75"/>
      <c r="G87" s="75"/>
      <c r="H87" s="75"/>
      <c r="I87" s="75"/>
      <c r="J87" s="75"/>
    </row>
    <row r="88" spans="4:10" ht="12.5">
      <c r="D88" s="75"/>
      <c r="E88" s="75"/>
      <c r="F88" s="75"/>
      <c r="G88" s="75"/>
      <c r="H88" s="75"/>
      <c r="I88" s="75"/>
      <c r="J88" s="75"/>
    </row>
    <row r="89" spans="4:10" ht="12.5">
      <c r="D89" s="75"/>
      <c r="E89" s="75"/>
      <c r="F89" s="75"/>
      <c r="G89" s="75"/>
      <c r="H89" s="75"/>
      <c r="I89" s="75"/>
      <c r="J89" s="75"/>
    </row>
    <row r="90" spans="4:10" ht="12.5">
      <c r="D90" s="75"/>
      <c r="E90" s="75"/>
      <c r="F90" s="75"/>
      <c r="G90" s="75"/>
      <c r="H90" s="75"/>
      <c r="I90" s="75"/>
      <c r="J90" s="75"/>
    </row>
    <row r="91" spans="4:10" ht="12.5">
      <c r="D91" s="75"/>
      <c r="E91" s="75"/>
      <c r="F91" s="75"/>
      <c r="G91" s="75"/>
      <c r="H91" s="75"/>
      <c r="I91" s="75"/>
      <c r="J91" s="75"/>
    </row>
    <row r="92" spans="4:10" ht="12.5">
      <c r="D92" s="75"/>
      <c r="E92" s="75"/>
      <c r="F92" s="75"/>
      <c r="G92" s="75"/>
      <c r="H92" s="75"/>
      <c r="I92" s="75"/>
      <c r="J92" s="75"/>
    </row>
    <row r="93" spans="4:10" ht="12.5">
      <c r="D93" s="75"/>
      <c r="E93" s="75"/>
      <c r="F93" s="75"/>
      <c r="G93" s="75"/>
      <c r="H93" s="75"/>
      <c r="I93" s="75"/>
      <c r="J93" s="75"/>
    </row>
    <row r="94" spans="4:10" ht="12.5">
      <c r="D94" s="75"/>
      <c r="E94" s="75"/>
      <c r="F94" s="75"/>
      <c r="G94" s="75"/>
      <c r="H94" s="75"/>
      <c r="I94" s="75"/>
      <c r="J94" s="75"/>
    </row>
    <row r="95" spans="4:10" ht="12.5">
      <c r="D95" s="75"/>
      <c r="E95" s="75"/>
      <c r="F95" s="75"/>
      <c r="G95" s="75"/>
      <c r="H95" s="75"/>
      <c r="I95" s="75"/>
      <c r="J95" s="75"/>
    </row>
    <row r="96" spans="4:10" ht="12.5">
      <c r="D96" s="75"/>
      <c r="E96" s="75"/>
      <c r="F96" s="75"/>
      <c r="G96" s="75"/>
      <c r="H96" s="75"/>
      <c r="I96" s="75"/>
      <c r="J96" s="75"/>
    </row>
    <row r="97" spans="4:10" ht="12.5">
      <c r="D97" s="75"/>
      <c r="E97" s="75"/>
      <c r="F97" s="75"/>
      <c r="G97" s="75"/>
      <c r="H97" s="75"/>
      <c r="I97" s="75"/>
      <c r="J97" s="75"/>
    </row>
    <row r="98" spans="4:10" ht="12.5">
      <c r="D98" s="75"/>
      <c r="E98" s="75"/>
      <c r="F98" s="75"/>
      <c r="G98" s="75"/>
      <c r="H98" s="75"/>
      <c r="I98" s="75"/>
      <c r="J98" s="75"/>
    </row>
    <row r="99" spans="4:10" ht="12.5">
      <c r="D99" s="75"/>
      <c r="E99" s="75"/>
      <c r="F99" s="75"/>
      <c r="G99" s="75"/>
      <c r="H99" s="75"/>
      <c r="I99" s="75"/>
      <c r="J99" s="75"/>
    </row>
    <row r="100" spans="4:10" ht="12.5">
      <c r="D100" s="75"/>
      <c r="E100" s="75"/>
      <c r="F100" s="75"/>
      <c r="G100" s="75"/>
      <c r="H100" s="75"/>
      <c r="I100" s="75"/>
      <c r="J100" s="75"/>
    </row>
    <row r="101" spans="4:10" ht="12.5">
      <c r="D101" s="75"/>
      <c r="E101" s="75"/>
      <c r="F101" s="75"/>
      <c r="G101" s="75"/>
      <c r="H101" s="75"/>
      <c r="I101" s="75"/>
      <c r="J101" s="75"/>
    </row>
    <row r="102" spans="4:10" ht="12.5">
      <c r="D102" s="75"/>
      <c r="E102" s="75"/>
      <c r="F102" s="75"/>
      <c r="G102" s="75"/>
      <c r="H102" s="75"/>
      <c r="I102" s="75"/>
      <c r="J102" s="75"/>
    </row>
    <row r="103" spans="4:10" ht="12.5">
      <c r="D103" s="75"/>
      <c r="E103" s="75"/>
      <c r="F103" s="75"/>
      <c r="G103" s="75"/>
      <c r="H103" s="75"/>
      <c r="I103" s="75"/>
      <c r="J103" s="75"/>
    </row>
    <row r="104" spans="4:10" ht="12.5">
      <c r="D104" s="75"/>
      <c r="E104" s="75"/>
      <c r="F104" s="75"/>
      <c r="G104" s="75"/>
      <c r="H104" s="75"/>
      <c r="I104" s="75"/>
      <c r="J104" s="75"/>
    </row>
    <row r="105" spans="4:10" ht="12.5">
      <c r="D105" s="75"/>
      <c r="E105" s="75"/>
      <c r="F105" s="75"/>
      <c r="G105" s="75"/>
      <c r="H105" s="75"/>
      <c r="I105" s="75"/>
      <c r="J105" s="75"/>
    </row>
    <row r="106" spans="4:10" ht="12.5">
      <c r="D106" s="75"/>
      <c r="E106" s="75"/>
      <c r="F106" s="75"/>
      <c r="G106" s="75"/>
      <c r="H106" s="75"/>
      <c r="I106" s="75"/>
      <c r="J106" s="75"/>
    </row>
    <row r="107" spans="4:10" ht="12.5">
      <c r="D107" s="75"/>
      <c r="E107" s="75"/>
      <c r="F107" s="75"/>
      <c r="G107" s="75"/>
      <c r="H107" s="75"/>
      <c r="I107" s="75"/>
      <c r="J107" s="75"/>
    </row>
    <row r="108" spans="4:10" ht="12.5">
      <c r="D108" s="75"/>
      <c r="E108" s="75"/>
      <c r="F108" s="75"/>
      <c r="G108" s="75"/>
      <c r="H108" s="75"/>
      <c r="I108" s="75"/>
      <c r="J108" s="75"/>
    </row>
    <row r="109" spans="4:10" ht="12.5">
      <c r="D109" s="75"/>
      <c r="E109" s="75"/>
      <c r="F109" s="75"/>
      <c r="G109" s="75"/>
      <c r="H109" s="75"/>
      <c r="I109" s="75"/>
      <c r="J109" s="75"/>
    </row>
    <row r="110" spans="4:10" ht="12.5">
      <c r="D110" s="75"/>
      <c r="E110" s="75"/>
      <c r="F110" s="75"/>
      <c r="G110" s="75"/>
      <c r="H110" s="75"/>
      <c r="I110" s="75"/>
      <c r="J110" s="75"/>
    </row>
    <row r="111" spans="4:10" ht="12.5">
      <c r="D111" s="75"/>
      <c r="E111" s="75"/>
      <c r="F111" s="75"/>
      <c r="G111" s="75"/>
      <c r="H111" s="75"/>
      <c r="I111" s="75"/>
      <c r="J111" s="75"/>
    </row>
    <row r="112" spans="4:10" ht="12.5">
      <c r="D112" s="75"/>
      <c r="E112" s="75"/>
      <c r="F112" s="75"/>
      <c r="G112" s="75"/>
      <c r="H112" s="75"/>
      <c r="I112" s="75"/>
      <c r="J112" s="75"/>
    </row>
    <row r="113" spans="4:10" ht="12.5">
      <c r="D113" s="75"/>
      <c r="E113" s="75"/>
      <c r="F113" s="75"/>
      <c r="G113" s="75"/>
      <c r="H113" s="75"/>
      <c r="I113" s="75"/>
      <c r="J113" s="75"/>
    </row>
    <row r="114" spans="4:10" ht="12.5">
      <c r="D114" s="75"/>
      <c r="E114" s="75"/>
      <c r="F114" s="75"/>
      <c r="G114" s="75"/>
      <c r="H114" s="75"/>
      <c r="I114" s="75"/>
      <c r="J114" s="75"/>
    </row>
    <row r="115" spans="4:10" ht="12.5">
      <c r="D115" s="75"/>
      <c r="E115" s="75"/>
      <c r="F115" s="75"/>
      <c r="G115" s="75"/>
      <c r="H115" s="75"/>
      <c r="I115" s="75"/>
      <c r="J115" s="75"/>
    </row>
    <row r="116" spans="4:10" ht="12.5">
      <c r="D116" s="75"/>
      <c r="E116" s="75"/>
      <c r="F116" s="75"/>
      <c r="G116" s="75"/>
      <c r="H116" s="75"/>
      <c r="I116" s="75"/>
      <c r="J116" s="75"/>
    </row>
    <row r="117" spans="4:10" ht="12.5">
      <c r="D117" s="75"/>
      <c r="E117" s="75"/>
      <c r="F117" s="75"/>
      <c r="G117" s="75"/>
      <c r="H117" s="75"/>
      <c r="I117" s="75"/>
      <c r="J117" s="75"/>
    </row>
    <row r="118" spans="4:10" ht="12.5">
      <c r="D118" s="75"/>
      <c r="E118" s="75"/>
      <c r="F118" s="75"/>
      <c r="G118" s="75"/>
      <c r="H118" s="75"/>
      <c r="I118" s="75"/>
      <c r="J118" s="75"/>
    </row>
    <row r="119" spans="4:10" ht="12.5">
      <c r="D119" s="75"/>
      <c r="E119" s="75"/>
      <c r="F119" s="75"/>
      <c r="G119" s="75"/>
      <c r="H119" s="75"/>
      <c r="I119" s="75"/>
      <c r="J119" s="75"/>
    </row>
    <row r="120" spans="4:10" ht="12.5">
      <c r="D120" s="75"/>
      <c r="E120" s="75"/>
      <c r="F120" s="75"/>
      <c r="G120" s="75"/>
      <c r="H120" s="75"/>
      <c r="I120" s="75"/>
      <c r="J120" s="75"/>
    </row>
    <row r="121" spans="4:10" ht="12.5">
      <c r="D121" s="75"/>
      <c r="E121" s="75"/>
      <c r="F121" s="75"/>
      <c r="G121" s="75"/>
      <c r="H121" s="75"/>
      <c r="I121" s="75"/>
      <c r="J121" s="75"/>
    </row>
    <row r="122" spans="4:10" ht="12.5">
      <c r="D122" s="75"/>
      <c r="E122" s="75"/>
      <c r="F122" s="75"/>
      <c r="G122" s="75"/>
      <c r="H122" s="75"/>
      <c r="I122" s="75"/>
      <c r="J122" s="75"/>
    </row>
    <row r="123" spans="4:10" ht="12.5">
      <c r="D123" s="75"/>
      <c r="E123" s="75"/>
      <c r="F123" s="75"/>
      <c r="G123" s="75"/>
      <c r="H123" s="75"/>
      <c r="I123" s="75"/>
      <c r="J123" s="75"/>
    </row>
    <row r="124" spans="4:10" ht="12.5">
      <c r="D124" s="75"/>
      <c r="E124" s="75"/>
      <c r="F124" s="75"/>
      <c r="G124" s="75"/>
      <c r="H124" s="75"/>
      <c r="I124" s="75"/>
      <c r="J124" s="75"/>
    </row>
    <row r="125" spans="4:10" ht="12.5">
      <c r="D125" s="75"/>
      <c r="E125" s="75"/>
      <c r="F125" s="75"/>
      <c r="G125" s="75"/>
      <c r="H125" s="75"/>
      <c r="I125" s="75"/>
      <c r="J125" s="75"/>
    </row>
    <row r="126" spans="4:10" ht="12.5">
      <c r="D126" s="75"/>
      <c r="E126" s="75"/>
      <c r="F126" s="75"/>
      <c r="G126" s="75"/>
      <c r="H126" s="75"/>
      <c r="I126" s="75"/>
      <c r="J126" s="75"/>
    </row>
    <row r="127" spans="4:10" ht="12.5">
      <c r="D127" s="75"/>
      <c r="E127" s="75"/>
      <c r="F127" s="75"/>
      <c r="G127" s="75"/>
      <c r="H127" s="75"/>
      <c r="I127" s="75"/>
      <c r="J127" s="75"/>
    </row>
    <row r="128" spans="4:10" ht="12.5">
      <c r="D128" s="75"/>
      <c r="E128" s="75"/>
      <c r="F128" s="75"/>
      <c r="G128" s="75"/>
      <c r="H128" s="75"/>
      <c r="I128" s="75"/>
      <c r="J128" s="75"/>
    </row>
    <row r="129" spans="4:10" ht="12.5">
      <c r="D129" s="75"/>
      <c r="E129" s="75"/>
      <c r="F129" s="75"/>
      <c r="G129" s="75"/>
      <c r="H129" s="75"/>
      <c r="I129" s="75"/>
      <c r="J129" s="75"/>
    </row>
    <row r="130" spans="4:10" ht="12.5">
      <c r="D130" s="75"/>
      <c r="E130" s="75"/>
      <c r="F130" s="75"/>
      <c r="G130" s="75"/>
      <c r="H130" s="75"/>
      <c r="I130" s="75"/>
      <c r="J130" s="75"/>
    </row>
    <row r="131" spans="4:10" ht="12.5">
      <c r="D131" s="75"/>
      <c r="E131" s="75"/>
      <c r="F131" s="75"/>
      <c r="G131" s="75"/>
      <c r="H131" s="75"/>
      <c r="I131" s="75"/>
      <c r="J131" s="75"/>
    </row>
    <row r="132" spans="4:10" ht="12.5">
      <c r="D132" s="75"/>
      <c r="E132" s="75"/>
      <c r="F132" s="75"/>
      <c r="G132" s="75"/>
      <c r="H132" s="75"/>
      <c r="I132" s="75"/>
      <c r="J132" s="75"/>
    </row>
    <row r="133" spans="4:10" ht="12.5">
      <c r="D133" s="75"/>
      <c r="E133" s="75"/>
      <c r="F133" s="75"/>
      <c r="G133" s="75"/>
      <c r="H133" s="75"/>
      <c r="I133" s="75"/>
      <c r="J133" s="75"/>
    </row>
    <row r="134" spans="4:10" ht="12.5">
      <c r="D134" s="75"/>
      <c r="E134" s="75"/>
      <c r="F134" s="75"/>
      <c r="G134" s="75"/>
      <c r="H134" s="75"/>
      <c r="I134" s="75"/>
      <c r="J134" s="75"/>
    </row>
    <row r="135" spans="4:10" ht="12.5">
      <c r="D135" s="75"/>
      <c r="E135" s="75"/>
      <c r="F135" s="75"/>
      <c r="G135" s="75"/>
      <c r="H135" s="75"/>
      <c r="I135" s="75"/>
      <c r="J135" s="75"/>
    </row>
    <row r="136" spans="4:10" ht="12.5">
      <c r="D136" s="75"/>
      <c r="E136" s="75"/>
      <c r="F136" s="75"/>
      <c r="G136" s="75"/>
      <c r="H136" s="75"/>
      <c r="I136" s="75"/>
      <c r="J136" s="75"/>
    </row>
    <row r="137" spans="4:10" ht="12.5">
      <c r="D137" s="75"/>
      <c r="E137" s="75"/>
      <c r="F137" s="75"/>
      <c r="G137" s="75"/>
      <c r="H137" s="75"/>
      <c r="I137" s="75"/>
      <c r="J137" s="75"/>
    </row>
    <row r="138" spans="4:10" ht="12.5">
      <c r="D138" s="75"/>
      <c r="E138" s="75"/>
      <c r="F138" s="75"/>
      <c r="G138" s="75"/>
      <c r="H138" s="75"/>
      <c r="I138" s="75"/>
      <c r="J138" s="75"/>
    </row>
    <row r="139" spans="4:10" ht="12.5">
      <c r="D139" s="75"/>
      <c r="E139" s="75"/>
      <c r="F139" s="75"/>
      <c r="G139" s="75"/>
      <c r="H139" s="75"/>
      <c r="I139" s="75"/>
      <c r="J139" s="75"/>
    </row>
    <row r="140" spans="4:10" ht="12.5">
      <c r="D140" s="75"/>
      <c r="E140" s="75"/>
      <c r="F140" s="75"/>
      <c r="G140" s="75"/>
      <c r="H140" s="75"/>
      <c r="I140" s="75"/>
      <c r="J140" s="75"/>
    </row>
    <row r="141" spans="4:10" ht="12.5">
      <c r="D141" s="75"/>
      <c r="E141" s="75"/>
      <c r="F141" s="75"/>
      <c r="G141" s="75"/>
      <c r="H141" s="75"/>
      <c r="I141" s="75"/>
      <c r="J141" s="75"/>
    </row>
    <row r="142" spans="4:10" ht="12.5">
      <c r="D142" s="75"/>
      <c r="E142" s="75"/>
      <c r="F142" s="75"/>
      <c r="G142" s="75"/>
      <c r="H142" s="75"/>
      <c r="I142" s="75"/>
      <c r="J142" s="75"/>
    </row>
    <row r="143" spans="4:10" ht="12.5">
      <c r="D143" s="75"/>
      <c r="E143" s="75"/>
      <c r="F143" s="75"/>
      <c r="G143" s="75"/>
      <c r="H143" s="75"/>
      <c r="I143" s="75"/>
      <c r="J143" s="75"/>
    </row>
    <row r="144" spans="4:10" ht="12.5">
      <c r="D144" s="75"/>
      <c r="E144" s="75"/>
      <c r="F144" s="75"/>
      <c r="G144" s="75"/>
      <c r="H144" s="75"/>
      <c r="I144" s="75"/>
      <c r="J144" s="75"/>
    </row>
    <row r="145" spans="4:10" ht="12.5">
      <c r="D145" s="75"/>
      <c r="E145" s="75"/>
      <c r="F145" s="75"/>
      <c r="G145" s="75"/>
      <c r="H145" s="75"/>
      <c r="I145" s="75"/>
      <c r="J145" s="75"/>
    </row>
    <row r="146" spans="4:10" ht="12.5">
      <c r="D146" s="75"/>
      <c r="E146" s="75"/>
      <c r="F146" s="75"/>
      <c r="G146" s="75"/>
      <c r="H146" s="75"/>
      <c r="I146" s="75"/>
      <c r="J146" s="75"/>
    </row>
    <row r="147" spans="4:10" ht="12.5">
      <c r="D147" s="75"/>
      <c r="E147" s="75"/>
      <c r="F147" s="75"/>
      <c r="G147" s="75"/>
      <c r="H147" s="75"/>
      <c r="I147" s="75"/>
      <c r="J147" s="75"/>
    </row>
    <row r="148" spans="4:10" ht="12.5">
      <c r="D148" s="75"/>
      <c r="E148" s="75"/>
      <c r="F148" s="75"/>
      <c r="G148" s="75"/>
      <c r="H148" s="75"/>
      <c r="I148" s="75"/>
      <c r="J148" s="75"/>
    </row>
    <row r="149" spans="4:10" ht="12.5">
      <c r="D149" s="75"/>
      <c r="E149" s="75"/>
      <c r="F149" s="75"/>
      <c r="G149" s="75"/>
      <c r="H149" s="75"/>
      <c r="I149" s="75"/>
      <c r="J149" s="75"/>
    </row>
    <row r="150" spans="4:10" ht="12.5">
      <c r="D150" s="75"/>
      <c r="E150" s="75"/>
      <c r="F150" s="75"/>
      <c r="G150" s="75"/>
      <c r="H150" s="75"/>
      <c r="I150" s="75"/>
      <c r="J150" s="75"/>
    </row>
    <row r="151" spans="4:10" ht="12.5">
      <c r="D151" s="75"/>
      <c r="E151" s="75"/>
      <c r="F151" s="75"/>
      <c r="G151" s="75"/>
      <c r="H151" s="75"/>
      <c r="I151" s="75"/>
      <c r="J151" s="75"/>
    </row>
    <row r="152" spans="4:10" ht="12.5">
      <c r="D152" s="75"/>
      <c r="E152" s="75"/>
      <c r="F152" s="75"/>
      <c r="G152" s="75"/>
      <c r="H152" s="75"/>
      <c r="I152" s="75"/>
      <c r="J152" s="75"/>
    </row>
    <row r="153" spans="4:10" ht="12.5">
      <c r="D153" s="75"/>
      <c r="E153" s="75"/>
      <c r="F153" s="75"/>
      <c r="G153" s="75"/>
      <c r="H153" s="75"/>
      <c r="I153" s="75"/>
      <c r="J153" s="75"/>
    </row>
    <row r="154" spans="4:10" ht="12.5">
      <c r="D154" s="75"/>
      <c r="E154" s="75"/>
      <c r="F154" s="75"/>
      <c r="G154" s="75"/>
      <c r="H154" s="75"/>
      <c r="I154" s="75"/>
      <c r="J154" s="75"/>
    </row>
    <row r="155" spans="4:10" ht="12.5">
      <c r="D155" s="75"/>
      <c r="E155" s="75"/>
      <c r="F155" s="75"/>
      <c r="G155" s="75"/>
      <c r="H155" s="75"/>
      <c r="I155" s="75"/>
      <c r="J155" s="75"/>
    </row>
    <row r="156" spans="4:10" ht="12.5">
      <c r="D156" s="75"/>
      <c r="E156" s="75"/>
      <c r="F156" s="75"/>
      <c r="G156" s="75"/>
      <c r="H156" s="75"/>
      <c r="I156" s="75"/>
      <c r="J156" s="75"/>
    </row>
    <row r="157" spans="4:10" ht="12.5">
      <c r="D157" s="75"/>
      <c r="E157" s="75"/>
      <c r="F157" s="75"/>
      <c r="G157" s="75"/>
      <c r="H157" s="75"/>
      <c r="I157" s="75"/>
      <c r="J157" s="75"/>
    </row>
    <row r="158" spans="4:10" ht="12.5">
      <c r="D158" s="75"/>
      <c r="E158" s="75"/>
      <c r="F158" s="75"/>
      <c r="G158" s="75"/>
      <c r="H158" s="75"/>
      <c r="I158" s="75"/>
      <c r="J158" s="75"/>
    </row>
    <row r="159" spans="4:10" ht="12.5">
      <c r="D159" s="75"/>
      <c r="E159" s="75"/>
      <c r="F159" s="75"/>
      <c r="G159" s="75"/>
      <c r="H159" s="75"/>
      <c r="I159" s="75"/>
      <c r="J159" s="75"/>
    </row>
    <row r="160" spans="4:10" ht="12.5">
      <c r="D160" s="75"/>
      <c r="E160" s="75"/>
      <c r="F160" s="75"/>
      <c r="G160" s="75"/>
      <c r="H160" s="75"/>
      <c r="I160" s="75"/>
      <c r="J160" s="75"/>
    </row>
    <row r="161" spans="4:10" ht="12.5">
      <c r="D161" s="75"/>
      <c r="E161" s="75"/>
      <c r="F161" s="75"/>
      <c r="G161" s="75"/>
      <c r="H161" s="75"/>
      <c r="I161" s="75"/>
      <c r="J161" s="75"/>
    </row>
    <row r="162" spans="4:10" ht="12.5">
      <c r="D162" s="75"/>
      <c r="E162" s="75"/>
      <c r="F162" s="75"/>
      <c r="G162" s="75"/>
      <c r="H162" s="75"/>
      <c r="I162" s="75"/>
      <c r="J162" s="75"/>
    </row>
    <row r="163" spans="4:10" ht="12.5">
      <c r="D163" s="75"/>
      <c r="E163" s="75"/>
      <c r="F163" s="75"/>
      <c r="G163" s="75"/>
      <c r="H163" s="75"/>
      <c r="I163" s="75"/>
      <c r="J163" s="75"/>
    </row>
    <row r="164" spans="4:10" ht="12.5">
      <c r="D164" s="75"/>
      <c r="E164" s="75"/>
      <c r="F164" s="75"/>
      <c r="G164" s="75"/>
      <c r="H164" s="75"/>
      <c r="I164" s="75"/>
      <c r="J164" s="75"/>
    </row>
    <row r="165" spans="4:10" ht="12.5">
      <c r="D165" s="75"/>
      <c r="E165" s="75"/>
      <c r="F165" s="75"/>
      <c r="G165" s="75"/>
      <c r="H165" s="75"/>
      <c r="I165" s="75"/>
      <c r="J165" s="75"/>
    </row>
    <row r="166" spans="4:10" ht="12.5">
      <c r="D166" s="75"/>
      <c r="E166" s="75"/>
      <c r="F166" s="75"/>
      <c r="G166" s="75"/>
      <c r="H166" s="75"/>
      <c r="I166" s="75"/>
      <c r="J166" s="75"/>
    </row>
    <row r="167" spans="4:10" ht="12.5">
      <c r="D167" s="75"/>
      <c r="E167" s="75"/>
      <c r="F167" s="75"/>
      <c r="G167" s="75"/>
      <c r="H167" s="75"/>
      <c r="I167" s="75"/>
      <c r="J167" s="75"/>
    </row>
    <row r="168" spans="4:10" ht="12.5">
      <c r="D168" s="75"/>
      <c r="E168" s="75"/>
      <c r="F168" s="75"/>
      <c r="G168" s="75"/>
      <c r="H168" s="75"/>
      <c r="I168" s="75"/>
      <c r="J168" s="75"/>
    </row>
    <row r="169" spans="4:10" ht="12.5">
      <c r="D169" s="75"/>
      <c r="E169" s="75"/>
      <c r="F169" s="75"/>
      <c r="G169" s="75"/>
      <c r="H169" s="75"/>
      <c r="I169" s="75"/>
      <c r="J169" s="75"/>
    </row>
    <row r="170" spans="4:10" ht="12.5">
      <c r="D170" s="75"/>
      <c r="E170" s="75"/>
      <c r="F170" s="75"/>
      <c r="G170" s="75"/>
      <c r="H170" s="75"/>
      <c r="I170" s="75"/>
      <c r="J170" s="75"/>
    </row>
    <row r="171" spans="4:10" ht="12.5">
      <c r="D171" s="75"/>
      <c r="E171" s="75"/>
      <c r="F171" s="75"/>
      <c r="G171" s="75"/>
      <c r="H171" s="75"/>
      <c r="I171" s="75"/>
      <c r="J171" s="75"/>
    </row>
    <row r="172" spans="4:10" ht="12.5">
      <c r="D172" s="75"/>
      <c r="E172" s="75"/>
      <c r="F172" s="75"/>
      <c r="G172" s="75"/>
      <c r="H172" s="75"/>
      <c r="I172" s="75"/>
      <c r="J172" s="75"/>
    </row>
    <row r="173" spans="4:10" ht="12.5">
      <c r="D173" s="75"/>
      <c r="E173" s="75"/>
      <c r="F173" s="75"/>
      <c r="G173" s="75"/>
      <c r="H173" s="75"/>
      <c r="I173" s="75"/>
      <c r="J173" s="75"/>
    </row>
    <row r="174" spans="4:10" ht="12.5">
      <c r="D174" s="75"/>
      <c r="E174" s="75"/>
      <c r="F174" s="75"/>
      <c r="G174" s="75"/>
      <c r="H174" s="75"/>
      <c r="I174" s="75"/>
      <c r="J174" s="75"/>
    </row>
    <row r="175" spans="4:10" ht="12.5">
      <c r="D175" s="75"/>
      <c r="E175" s="75"/>
      <c r="F175" s="75"/>
      <c r="G175" s="75"/>
      <c r="H175" s="75"/>
      <c r="I175" s="75"/>
      <c r="J175" s="75"/>
    </row>
    <row r="176" spans="4:10" ht="12.5">
      <c r="D176" s="75"/>
      <c r="E176" s="75"/>
      <c r="F176" s="75"/>
      <c r="G176" s="75"/>
      <c r="H176" s="75"/>
      <c r="I176" s="75"/>
      <c r="J176" s="75"/>
    </row>
    <row r="177" spans="4:10" ht="12.5">
      <c r="D177" s="75"/>
      <c r="E177" s="75"/>
      <c r="F177" s="75"/>
      <c r="G177" s="75"/>
      <c r="H177" s="75"/>
      <c r="I177" s="75"/>
      <c r="J177" s="75"/>
    </row>
    <row r="178" spans="4:10" ht="12.5">
      <c r="D178" s="75"/>
      <c r="E178" s="75"/>
      <c r="F178" s="75"/>
      <c r="G178" s="75"/>
      <c r="H178" s="75"/>
      <c r="I178" s="75"/>
      <c r="J178" s="75"/>
    </row>
    <row r="179" spans="4:10" ht="12.5">
      <c r="D179" s="75"/>
      <c r="E179" s="75"/>
      <c r="F179" s="75"/>
      <c r="G179" s="75"/>
      <c r="H179" s="75"/>
      <c r="I179" s="75"/>
      <c r="J179" s="75"/>
    </row>
    <row r="180" spans="4:10" ht="12.5">
      <c r="D180" s="75"/>
      <c r="E180" s="75"/>
      <c r="F180" s="75"/>
      <c r="G180" s="75"/>
      <c r="H180" s="75"/>
      <c r="I180" s="75"/>
      <c r="J180" s="75"/>
    </row>
    <row r="181" spans="4:10" ht="12.5">
      <c r="D181" s="75"/>
      <c r="E181" s="75"/>
      <c r="F181" s="75"/>
      <c r="G181" s="75"/>
      <c r="H181" s="75"/>
      <c r="I181" s="75"/>
      <c r="J181" s="75"/>
    </row>
    <row r="182" spans="4:10" ht="12.5">
      <c r="D182" s="75"/>
      <c r="E182" s="75"/>
      <c r="F182" s="75"/>
      <c r="G182" s="75"/>
      <c r="H182" s="75"/>
      <c r="I182" s="75"/>
      <c r="J182" s="75"/>
    </row>
    <row r="183" spans="4:10" ht="12.5">
      <c r="D183" s="75"/>
      <c r="E183" s="75"/>
      <c r="F183" s="75"/>
      <c r="G183" s="75"/>
      <c r="H183" s="75"/>
      <c r="I183" s="75"/>
      <c r="J183" s="75"/>
    </row>
    <row r="184" spans="4:10" ht="12.5">
      <c r="D184" s="75"/>
      <c r="E184" s="75"/>
      <c r="F184" s="75"/>
      <c r="G184" s="75"/>
      <c r="H184" s="75"/>
      <c r="I184" s="75"/>
      <c r="J184" s="75"/>
    </row>
    <row r="185" spans="4:10" ht="12.5">
      <c r="D185" s="75"/>
      <c r="E185" s="75"/>
      <c r="F185" s="75"/>
      <c r="G185" s="75"/>
      <c r="H185" s="75"/>
      <c r="I185" s="75"/>
      <c r="J185" s="75"/>
    </row>
    <row r="186" spans="4:10" ht="12.5">
      <c r="D186" s="75"/>
      <c r="E186" s="75"/>
      <c r="F186" s="75"/>
      <c r="G186" s="75"/>
      <c r="H186" s="75"/>
      <c r="I186" s="75"/>
      <c r="J186" s="75"/>
    </row>
    <row r="187" spans="4:10" ht="12.5">
      <c r="D187" s="75"/>
      <c r="E187" s="75"/>
      <c r="F187" s="75"/>
      <c r="G187" s="75"/>
      <c r="H187" s="75"/>
      <c r="I187" s="75"/>
      <c r="J187" s="75"/>
    </row>
    <row r="188" spans="4:10" ht="12.5">
      <c r="D188" s="75"/>
      <c r="E188" s="75"/>
      <c r="F188" s="75"/>
      <c r="G188" s="75"/>
      <c r="H188" s="75"/>
      <c r="I188" s="75"/>
      <c r="J188" s="75"/>
    </row>
    <row r="189" spans="4:10" ht="12.5">
      <c r="D189" s="75"/>
      <c r="E189" s="75"/>
      <c r="F189" s="75"/>
      <c r="G189" s="75"/>
      <c r="H189" s="75"/>
      <c r="I189" s="75"/>
      <c r="J189" s="75"/>
    </row>
    <row r="190" spans="4:10" ht="12.5">
      <c r="D190" s="75"/>
      <c r="E190" s="75"/>
      <c r="F190" s="75"/>
      <c r="G190" s="75"/>
      <c r="H190" s="75"/>
      <c r="I190" s="75"/>
      <c r="J190" s="75"/>
    </row>
    <row r="191" spans="4:10" ht="12.5">
      <c r="D191" s="75"/>
      <c r="E191" s="75"/>
      <c r="F191" s="75"/>
      <c r="G191" s="75"/>
      <c r="H191" s="75"/>
      <c r="I191" s="75"/>
      <c r="J191" s="75"/>
    </row>
    <row r="192" spans="4:10" ht="12.5">
      <c r="D192" s="75"/>
      <c r="E192" s="75"/>
      <c r="F192" s="75"/>
      <c r="G192" s="75"/>
      <c r="H192" s="75"/>
      <c r="I192" s="75"/>
      <c r="J192" s="75"/>
    </row>
    <row r="193" spans="4:10" ht="12.5">
      <c r="D193" s="75"/>
      <c r="E193" s="75"/>
      <c r="F193" s="75"/>
      <c r="G193" s="75"/>
      <c r="H193" s="75"/>
      <c r="I193" s="75"/>
      <c r="J193" s="75"/>
    </row>
    <row r="194" spans="4:10" ht="12.5">
      <c r="D194" s="75"/>
      <c r="E194" s="75"/>
      <c r="F194" s="75"/>
      <c r="G194" s="75"/>
      <c r="H194" s="75"/>
      <c r="I194" s="75"/>
      <c r="J194" s="75"/>
    </row>
    <row r="195" spans="4:10" ht="12.5">
      <c r="D195" s="75"/>
      <c r="E195" s="75"/>
      <c r="F195" s="75"/>
      <c r="G195" s="75"/>
      <c r="H195" s="75"/>
      <c r="I195" s="75"/>
      <c r="J195" s="75"/>
    </row>
    <row r="196" spans="4:10" ht="12.5">
      <c r="D196" s="75"/>
      <c r="E196" s="75"/>
      <c r="F196" s="75"/>
      <c r="G196" s="75"/>
      <c r="H196" s="75"/>
      <c r="I196" s="75"/>
      <c r="J196" s="75"/>
    </row>
    <row r="197" spans="4:10" ht="12.5">
      <c r="D197" s="75"/>
      <c r="E197" s="75"/>
      <c r="F197" s="75"/>
      <c r="G197" s="75"/>
      <c r="H197" s="75"/>
      <c r="I197" s="75"/>
      <c r="J197" s="75"/>
    </row>
    <row r="198" spans="4:10" ht="12.5">
      <c r="D198" s="75"/>
      <c r="E198" s="75"/>
      <c r="F198" s="75"/>
      <c r="G198" s="75"/>
      <c r="H198" s="75"/>
      <c r="I198" s="75"/>
      <c r="J198" s="75"/>
    </row>
    <row r="199" spans="4:10" ht="12.5">
      <c r="D199" s="75"/>
      <c r="E199" s="75"/>
      <c r="F199" s="75"/>
      <c r="G199" s="75"/>
      <c r="H199" s="75"/>
      <c r="I199" s="75"/>
      <c r="J199" s="75"/>
    </row>
    <row r="200" spans="4:10" ht="12.5">
      <c r="D200" s="75"/>
      <c r="E200" s="75"/>
      <c r="F200" s="75"/>
      <c r="G200" s="75"/>
      <c r="H200" s="75"/>
      <c r="I200" s="75"/>
      <c r="J200" s="75"/>
    </row>
    <row r="201" spans="4:10" ht="12.5">
      <c r="D201" s="75"/>
      <c r="E201" s="75"/>
      <c r="F201" s="75"/>
      <c r="G201" s="75"/>
      <c r="H201" s="75"/>
      <c r="I201" s="75"/>
      <c r="J201" s="75"/>
    </row>
    <row r="202" spans="4:10" ht="12.5">
      <c r="D202" s="75"/>
      <c r="E202" s="75"/>
      <c r="F202" s="75"/>
      <c r="G202" s="75"/>
      <c r="H202" s="75"/>
      <c r="I202" s="75"/>
      <c r="J202" s="75"/>
    </row>
    <row r="203" spans="4:10" ht="12.5">
      <c r="D203" s="75"/>
      <c r="E203" s="75"/>
      <c r="F203" s="75"/>
      <c r="G203" s="75"/>
      <c r="H203" s="75"/>
      <c r="I203" s="75"/>
      <c r="J203" s="75"/>
    </row>
    <row r="204" spans="4:10" ht="12.5">
      <c r="D204" s="75"/>
      <c r="E204" s="75"/>
      <c r="F204" s="75"/>
      <c r="G204" s="75"/>
      <c r="H204" s="75"/>
      <c r="I204" s="75"/>
      <c r="J204" s="75"/>
    </row>
    <row r="205" spans="4:10" ht="12.5">
      <c r="D205" s="75"/>
      <c r="E205" s="75"/>
      <c r="F205" s="75"/>
      <c r="G205" s="75"/>
      <c r="H205" s="75"/>
      <c r="I205" s="75"/>
      <c r="J205" s="75"/>
    </row>
    <row r="206" spans="4:10" ht="12.5">
      <c r="D206" s="75"/>
      <c r="E206" s="75"/>
      <c r="F206" s="75"/>
      <c r="G206" s="75"/>
      <c r="H206" s="75"/>
      <c r="I206" s="75"/>
      <c r="J206" s="75"/>
    </row>
    <row r="207" spans="4:10" ht="12.5">
      <c r="D207" s="75"/>
      <c r="E207" s="75"/>
      <c r="F207" s="75"/>
      <c r="G207" s="75"/>
      <c r="H207" s="75"/>
      <c r="I207" s="75"/>
      <c r="J207" s="75"/>
    </row>
    <row r="208" spans="4:10" ht="12.5">
      <c r="D208" s="75"/>
      <c r="E208" s="75"/>
      <c r="F208" s="75"/>
      <c r="G208" s="75"/>
      <c r="H208" s="75"/>
      <c r="I208" s="75"/>
      <c r="J208" s="75"/>
    </row>
    <row r="209" spans="4:10" ht="12.5">
      <c r="D209" s="75"/>
      <c r="E209" s="75"/>
      <c r="F209" s="75"/>
      <c r="G209" s="75"/>
      <c r="H209" s="75"/>
      <c r="I209" s="75"/>
      <c r="J209" s="75"/>
    </row>
    <row r="210" spans="4:10" ht="12.5">
      <c r="D210" s="75"/>
      <c r="E210" s="75"/>
      <c r="F210" s="75"/>
      <c r="G210" s="75"/>
      <c r="H210" s="75"/>
      <c r="I210" s="75"/>
      <c r="J210" s="75"/>
    </row>
    <row r="211" spans="4:10" ht="12.5">
      <c r="D211" s="75"/>
      <c r="E211" s="75"/>
      <c r="F211" s="75"/>
      <c r="G211" s="75"/>
      <c r="H211" s="75"/>
      <c r="I211" s="75"/>
      <c r="J211" s="75"/>
    </row>
    <row r="212" spans="4:10" ht="12.5">
      <c r="D212" s="75"/>
      <c r="E212" s="75"/>
      <c r="F212" s="75"/>
      <c r="G212" s="75"/>
      <c r="H212" s="75"/>
      <c r="I212" s="75"/>
      <c r="J212" s="75"/>
    </row>
    <row r="213" spans="4:10" ht="12.5">
      <c r="D213" s="75"/>
      <c r="E213" s="75"/>
      <c r="F213" s="75"/>
      <c r="G213" s="75"/>
      <c r="H213" s="75"/>
      <c r="I213" s="75"/>
      <c r="J213" s="75"/>
    </row>
    <row r="214" spans="4:10" ht="12.5">
      <c r="D214" s="75"/>
      <c r="E214" s="75"/>
      <c r="F214" s="75"/>
      <c r="G214" s="75"/>
      <c r="H214" s="75"/>
      <c r="I214" s="75"/>
      <c r="J214" s="75"/>
    </row>
    <row r="215" spans="4:10" ht="12.5">
      <c r="D215" s="75"/>
      <c r="E215" s="75"/>
      <c r="F215" s="75"/>
      <c r="G215" s="75"/>
      <c r="H215" s="75"/>
      <c r="I215" s="75"/>
      <c r="J215" s="75"/>
    </row>
    <row r="216" spans="4:10" ht="12.5">
      <c r="D216" s="75"/>
      <c r="E216" s="75"/>
      <c r="F216" s="75"/>
      <c r="G216" s="75"/>
      <c r="H216" s="75"/>
      <c r="I216" s="75"/>
      <c r="J216" s="75"/>
    </row>
    <row r="217" spans="4:10" ht="12.5">
      <c r="D217" s="75"/>
      <c r="E217" s="75"/>
      <c r="F217" s="75"/>
      <c r="G217" s="75"/>
      <c r="H217" s="75"/>
      <c r="I217" s="75"/>
      <c r="J217" s="75"/>
    </row>
    <row r="218" spans="4:10" ht="12.5">
      <c r="D218" s="75"/>
      <c r="E218" s="75"/>
      <c r="F218" s="75"/>
      <c r="G218" s="75"/>
      <c r="H218" s="75"/>
      <c r="I218" s="75"/>
      <c r="J218" s="75"/>
    </row>
    <row r="219" spans="4:10" ht="12.5">
      <c r="D219" s="75"/>
      <c r="E219" s="75"/>
      <c r="F219" s="75"/>
      <c r="G219" s="75"/>
      <c r="H219" s="75"/>
      <c r="I219" s="75"/>
      <c r="J219" s="75"/>
    </row>
    <row r="220" spans="4:10" ht="12.5">
      <c r="D220" s="75"/>
      <c r="E220" s="75"/>
      <c r="F220" s="75"/>
      <c r="G220" s="75"/>
      <c r="H220" s="75"/>
      <c r="I220" s="75"/>
      <c r="J220" s="75"/>
    </row>
    <row r="221" spans="4:10" ht="12.5">
      <c r="D221" s="75"/>
      <c r="E221" s="75"/>
      <c r="F221" s="75"/>
      <c r="G221" s="75"/>
      <c r="H221" s="75"/>
      <c r="I221" s="75"/>
      <c r="J221" s="75"/>
    </row>
    <row r="222" spans="4:10" ht="12.5">
      <c r="D222" s="75"/>
      <c r="E222" s="75"/>
      <c r="F222" s="75"/>
      <c r="G222" s="75"/>
      <c r="H222" s="75"/>
      <c r="I222" s="75"/>
      <c r="J222" s="75"/>
    </row>
    <row r="223" spans="4:10" ht="12.5">
      <c r="D223" s="75"/>
      <c r="E223" s="75"/>
      <c r="F223" s="75"/>
      <c r="G223" s="75"/>
      <c r="H223" s="75"/>
      <c r="I223" s="75"/>
      <c r="J223" s="75"/>
    </row>
    <row r="224" spans="4:10" ht="12.5">
      <c r="D224" s="75"/>
      <c r="E224" s="75"/>
      <c r="F224" s="75"/>
      <c r="G224" s="75"/>
      <c r="H224" s="75"/>
      <c r="I224" s="75"/>
      <c r="J224" s="75"/>
    </row>
    <row r="225" spans="4:10" ht="12.5">
      <c r="D225" s="75"/>
      <c r="E225" s="75"/>
      <c r="F225" s="75"/>
      <c r="G225" s="75"/>
      <c r="H225" s="75"/>
      <c r="I225" s="75"/>
      <c r="J225" s="75"/>
    </row>
    <row r="226" spans="4:10" ht="12.5">
      <c r="D226" s="75"/>
      <c r="E226" s="75"/>
      <c r="F226" s="75"/>
      <c r="G226" s="75"/>
      <c r="H226" s="75"/>
      <c r="I226" s="75"/>
      <c r="J226" s="75"/>
    </row>
    <row r="227" spans="4:10" ht="12.5">
      <c r="D227" s="75"/>
      <c r="E227" s="75"/>
      <c r="F227" s="75"/>
      <c r="G227" s="75"/>
      <c r="H227" s="75"/>
      <c r="I227" s="75"/>
      <c r="J227" s="75"/>
    </row>
    <row r="228" spans="4:10" ht="12.5">
      <c r="D228" s="75"/>
      <c r="E228" s="75"/>
      <c r="F228" s="75"/>
      <c r="G228" s="75"/>
      <c r="H228" s="75"/>
      <c r="I228" s="75"/>
      <c r="J228" s="75"/>
    </row>
    <row r="229" spans="4:10" ht="12.5">
      <c r="D229" s="75"/>
      <c r="E229" s="75"/>
      <c r="F229" s="75"/>
      <c r="G229" s="75"/>
      <c r="H229" s="75"/>
      <c r="I229" s="75"/>
      <c r="J229" s="75"/>
    </row>
    <row r="230" spans="4:10" ht="12.5">
      <c r="D230" s="75"/>
      <c r="E230" s="75"/>
      <c r="F230" s="75"/>
      <c r="G230" s="75"/>
      <c r="H230" s="75"/>
      <c r="I230" s="75"/>
      <c r="J230" s="75"/>
    </row>
    <row r="231" spans="4:10" ht="12.5">
      <c r="D231" s="75"/>
      <c r="E231" s="75"/>
      <c r="F231" s="75"/>
      <c r="G231" s="75"/>
      <c r="H231" s="75"/>
      <c r="I231" s="75"/>
      <c r="J231" s="75"/>
    </row>
    <row r="232" spans="4:10" ht="12.5">
      <c r="D232" s="75"/>
      <c r="E232" s="75"/>
      <c r="F232" s="75"/>
      <c r="G232" s="75"/>
      <c r="H232" s="75"/>
      <c r="I232" s="75"/>
      <c r="J232" s="75"/>
    </row>
    <row r="233" spans="4:10" ht="12.5">
      <c r="D233" s="75"/>
      <c r="E233" s="75"/>
      <c r="F233" s="75"/>
      <c r="G233" s="75"/>
      <c r="H233" s="75"/>
      <c r="I233" s="75"/>
      <c r="J233" s="75"/>
    </row>
    <row r="234" spans="4:10" ht="12.5">
      <c r="D234" s="75"/>
      <c r="E234" s="75"/>
      <c r="F234" s="75"/>
      <c r="G234" s="75"/>
      <c r="H234" s="75"/>
      <c r="I234" s="75"/>
      <c r="J234" s="75"/>
    </row>
    <row r="235" spans="4:10" ht="12.5">
      <c r="D235" s="75"/>
      <c r="E235" s="75"/>
      <c r="F235" s="75"/>
      <c r="G235" s="75"/>
      <c r="H235" s="75"/>
      <c r="I235" s="75"/>
      <c r="J235" s="75"/>
    </row>
    <row r="236" spans="4:10" ht="12.5">
      <c r="D236" s="75"/>
      <c r="E236" s="75"/>
      <c r="F236" s="75"/>
      <c r="G236" s="75"/>
      <c r="H236" s="75"/>
      <c r="I236" s="75"/>
      <c r="J236" s="75"/>
    </row>
    <row r="237" spans="4:10" ht="12.5">
      <c r="D237" s="75"/>
      <c r="E237" s="75"/>
      <c r="F237" s="75"/>
      <c r="G237" s="75"/>
      <c r="H237" s="75"/>
      <c r="I237" s="75"/>
      <c r="J237" s="75"/>
    </row>
    <row r="238" spans="4:10" ht="12.5">
      <c r="D238" s="75"/>
      <c r="E238" s="75"/>
      <c r="F238" s="75"/>
      <c r="G238" s="75"/>
      <c r="H238" s="75"/>
      <c r="I238" s="75"/>
      <c r="J238" s="75"/>
    </row>
    <row r="239" spans="4:10" ht="12.5">
      <c r="D239" s="75"/>
      <c r="E239" s="75"/>
      <c r="F239" s="75"/>
      <c r="G239" s="75"/>
      <c r="H239" s="75"/>
      <c r="I239" s="75"/>
      <c r="J239" s="75"/>
    </row>
    <row r="240" spans="4:10" ht="12.5">
      <c r="D240" s="75"/>
      <c r="E240" s="75"/>
      <c r="F240" s="75"/>
      <c r="G240" s="75"/>
      <c r="H240" s="75"/>
      <c r="I240" s="75"/>
      <c r="J240" s="75"/>
    </row>
    <row r="241" spans="4:10" ht="12.5">
      <c r="D241" s="75"/>
      <c r="E241" s="75"/>
      <c r="F241" s="75"/>
      <c r="G241" s="75"/>
      <c r="H241" s="75"/>
      <c r="I241" s="75"/>
      <c r="J241" s="75"/>
    </row>
    <row r="242" spans="4:10" ht="12.5">
      <c r="D242" s="75"/>
      <c r="E242" s="75"/>
      <c r="F242" s="75"/>
      <c r="G242" s="75"/>
      <c r="H242" s="75"/>
      <c r="I242" s="75"/>
      <c r="J242" s="75"/>
    </row>
    <row r="243" spans="4:10" ht="12.5">
      <c r="D243" s="75"/>
      <c r="E243" s="75"/>
      <c r="F243" s="75"/>
      <c r="G243" s="75"/>
      <c r="H243" s="75"/>
      <c r="I243" s="75"/>
      <c r="J243" s="75"/>
    </row>
    <row r="244" spans="4:10" ht="12.5">
      <c r="D244" s="75"/>
      <c r="E244" s="75"/>
      <c r="F244" s="75"/>
      <c r="G244" s="75"/>
      <c r="H244" s="75"/>
      <c r="I244" s="75"/>
      <c r="J244" s="75"/>
    </row>
    <row r="245" spans="4:10" ht="12.5">
      <c r="D245" s="75"/>
      <c r="E245" s="75"/>
      <c r="F245" s="75"/>
      <c r="G245" s="75"/>
      <c r="H245" s="75"/>
      <c r="I245" s="75"/>
      <c r="J245" s="75"/>
    </row>
    <row r="246" spans="4:10" ht="12.5">
      <c r="D246" s="75"/>
      <c r="E246" s="75"/>
      <c r="F246" s="75"/>
      <c r="G246" s="75"/>
      <c r="H246" s="75"/>
      <c r="I246" s="75"/>
      <c r="J246" s="75"/>
    </row>
    <row r="247" spans="4:10" ht="12.5">
      <c r="D247" s="75"/>
      <c r="E247" s="75"/>
      <c r="F247" s="75"/>
      <c r="G247" s="75"/>
      <c r="H247" s="75"/>
      <c r="I247" s="75"/>
      <c r="J247" s="75"/>
    </row>
    <row r="248" spans="4:10" ht="12.5">
      <c r="D248" s="75"/>
      <c r="E248" s="75"/>
      <c r="F248" s="75"/>
      <c r="G248" s="75"/>
      <c r="H248" s="75"/>
      <c r="I248" s="75"/>
      <c r="J248" s="75"/>
    </row>
    <row r="249" spans="4:10" ht="12.5">
      <c r="D249" s="75"/>
      <c r="E249" s="75"/>
      <c r="F249" s="75"/>
      <c r="G249" s="75"/>
      <c r="H249" s="75"/>
      <c r="I249" s="75"/>
      <c r="J249" s="75"/>
    </row>
    <row r="250" spans="4:10" ht="12.5">
      <c r="D250" s="75"/>
      <c r="E250" s="75"/>
      <c r="F250" s="75"/>
      <c r="G250" s="75"/>
      <c r="H250" s="75"/>
      <c r="I250" s="75"/>
      <c r="J250" s="75"/>
    </row>
    <row r="251" spans="4:10" ht="12.5">
      <c r="D251" s="75"/>
      <c r="E251" s="75"/>
      <c r="F251" s="75"/>
      <c r="G251" s="75"/>
      <c r="H251" s="75"/>
      <c r="I251" s="75"/>
      <c r="J251" s="75"/>
    </row>
    <row r="252" spans="4:10" ht="12.5">
      <c r="D252" s="75"/>
      <c r="E252" s="75"/>
      <c r="F252" s="75"/>
      <c r="G252" s="75"/>
      <c r="H252" s="75"/>
      <c r="I252" s="75"/>
      <c r="J252" s="75"/>
    </row>
    <row r="253" spans="4:10" ht="12.5">
      <c r="D253" s="75"/>
      <c r="E253" s="75"/>
      <c r="F253" s="75"/>
      <c r="G253" s="75"/>
      <c r="H253" s="75"/>
      <c r="I253" s="75"/>
      <c r="J253" s="75"/>
    </row>
    <row r="254" spans="4:10" ht="12.5">
      <c r="D254" s="75"/>
      <c r="E254" s="75"/>
      <c r="F254" s="75"/>
      <c r="G254" s="75"/>
      <c r="H254" s="75"/>
      <c r="I254" s="75"/>
      <c r="J254" s="75"/>
    </row>
    <row r="255" spans="4:10" ht="12.5">
      <c r="D255" s="75"/>
      <c r="E255" s="75"/>
      <c r="F255" s="75"/>
      <c r="G255" s="75"/>
      <c r="H255" s="75"/>
      <c r="I255" s="75"/>
      <c r="J255" s="75"/>
    </row>
    <row r="256" spans="4:10" ht="12.5">
      <c r="D256" s="75"/>
      <c r="E256" s="75"/>
      <c r="F256" s="75"/>
      <c r="G256" s="75"/>
      <c r="H256" s="75"/>
      <c r="I256" s="75"/>
      <c r="J256" s="75"/>
    </row>
    <row r="257" spans="4:10" ht="12.5">
      <c r="D257" s="75"/>
      <c r="E257" s="75"/>
      <c r="F257" s="75"/>
      <c r="G257" s="75"/>
      <c r="H257" s="75"/>
      <c r="I257" s="75"/>
      <c r="J257" s="75"/>
    </row>
    <row r="258" spans="4:10" ht="12.5">
      <c r="D258" s="75"/>
      <c r="E258" s="75"/>
      <c r="F258" s="75"/>
      <c r="G258" s="75"/>
      <c r="H258" s="75"/>
      <c r="I258" s="75"/>
      <c r="J258" s="75"/>
    </row>
    <row r="259" spans="4:10" ht="12.5">
      <c r="D259" s="75"/>
      <c r="E259" s="75"/>
      <c r="F259" s="75"/>
      <c r="G259" s="75"/>
      <c r="H259" s="75"/>
      <c r="I259" s="75"/>
      <c r="J259" s="75"/>
    </row>
    <row r="260" spans="4:10" ht="12.5">
      <c r="D260" s="75"/>
      <c r="E260" s="75"/>
      <c r="F260" s="75"/>
      <c r="G260" s="75"/>
      <c r="H260" s="75"/>
      <c r="I260" s="75"/>
      <c r="J260" s="75"/>
    </row>
    <row r="261" spans="4:10" ht="12.5">
      <c r="D261" s="75"/>
      <c r="E261" s="75"/>
      <c r="F261" s="75"/>
      <c r="G261" s="75"/>
      <c r="H261" s="75"/>
      <c r="I261" s="75"/>
      <c r="J261" s="75"/>
    </row>
    <row r="262" spans="4:10" ht="12.5">
      <c r="D262" s="75"/>
      <c r="E262" s="75"/>
      <c r="F262" s="75"/>
      <c r="G262" s="75"/>
      <c r="H262" s="75"/>
      <c r="I262" s="75"/>
      <c r="J262" s="75"/>
    </row>
    <row r="263" spans="4:10" ht="12.5">
      <c r="D263" s="75"/>
      <c r="E263" s="75"/>
      <c r="F263" s="75"/>
      <c r="G263" s="75"/>
      <c r="H263" s="75"/>
      <c r="I263" s="75"/>
      <c r="J263" s="75"/>
    </row>
    <row r="264" spans="4:10" ht="12.5">
      <c r="D264" s="75"/>
      <c r="E264" s="75"/>
      <c r="F264" s="75"/>
      <c r="G264" s="75"/>
      <c r="H264" s="75"/>
      <c r="I264" s="75"/>
      <c r="J264" s="75"/>
    </row>
    <row r="265" spans="4:10" ht="12.5">
      <c r="D265" s="75"/>
      <c r="E265" s="75"/>
      <c r="F265" s="75"/>
      <c r="G265" s="75"/>
      <c r="H265" s="75"/>
      <c r="I265" s="75"/>
      <c r="J265" s="75"/>
    </row>
    <row r="266" spans="4:10" ht="12.5">
      <c r="D266" s="75"/>
      <c r="E266" s="75"/>
      <c r="F266" s="75"/>
      <c r="G266" s="75"/>
      <c r="H266" s="75"/>
      <c r="I266" s="75"/>
      <c r="J266" s="75"/>
    </row>
    <row r="267" spans="4:10" ht="12.5">
      <c r="D267" s="75"/>
      <c r="E267" s="75"/>
      <c r="F267" s="75"/>
      <c r="G267" s="75"/>
      <c r="H267" s="75"/>
      <c r="I267" s="75"/>
      <c r="J267" s="75"/>
    </row>
    <row r="268" spans="4:10" ht="12.5">
      <c r="D268" s="75"/>
      <c r="E268" s="75"/>
      <c r="F268" s="75"/>
      <c r="G268" s="75"/>
      <c r="H268" s="75"/>
      <c r="I268" s="75"/>
      <c r="J268" s="75"/>
    </row>
    <row r="269" spans="4:10" ht="12.5">
      <c r="D269" s="75"/>
      <c r="E269" s="75"/>
      <c r="F269" s="75"/>
      <c r="G269" s="75"/>
      <c r="H269" s="75"/>
      <c r="I269" s="75"/>
      <c r="J269" s="75"/>
    </row>
    <row r="270" spans="4:10" ht="12.5">
      <c r="D270" s="75"/>
      <c r="E270" s="75"/>
      <c r="F270" s="75"/>
      <c r="G270" s="75"/>
      <c r="H270" s="75"/>
      <c r="I270" s="75"/>
      <c r="J270" s="75"/>
    </row>
    <row r="271" spans="4:10" ht="12.5">
      <c r="D271" s="75"/>
      <c r="E271" s="75"/>
      <c r="F271" s="75"/>
      <c r="G271" s="75"/>
      <c r="H271" s="75"/>
      <c r="I271" s="75"/>
      <c r="J271" s="75"/>
    </row>
    <row r="272" spans="4:10" ht="12.5">
      <c r="D272" s="75"/>
      <c r="E272" s="75"/>
      <c r="F272" s="75"/>
      <c r="G272" s="75"/>
      <c r="H272" s="75"/>
      <c r="I272" s="75"/>
      <c r="J272" s="75"/>
    </row>
    <row r="273" spans="4:10" ht="12.5">
      <c r="D273" s="75"/>
      <c r="E273" s="75"/>
      <c r="F273" s="75"/>
      <c r="G273" s="75"/>
      <c r="H273" s="75"/>
      <c r="I273" s="75"/>
      <c r="J273" s="75"/>
    </row>
    <row r="274" spans="4:10" ht="12.5">
      <c r="D274" s="75"/>
      <c r="E274" s="75"/>
      <c r="F274" s="75"/>
      <c r="G274" s="75"/>
      <c r="H274" s="75"/>
      <c r="I274" s="75"/>
      <c r="J274" s="75"/>
    </row>
    <row r="275" spans="4:10" ht="12.5">
      <c r="D275" s="75"/>
      <c r="E275" s="75"/>
      <c r="F275" s="75"/>
      <c r="G275" s="75"/>
      <c r="H275" s="75"/>
      <c r="I275" s="75"/>
      <c r="J275" s="75"/>
    </row>
    <row r="276" spans="4:10" ht="12.5">
      <c r="D276" s="75"/>
      <c r="E276" s="75"/>
      <c r="F276" s="75"/>
      <c r="G276" s="75"/>
      <c r="H276" s="75"/>
      <c r="I276" s="75"/>
      <c r="J276" s="75"/>
    </row>
    <row r="277" spans="4:10" ht="12.5">
      <c r="D277" s="75"/>
      <c r="E277" s="75"/>
      <c r="F277" s="75"/>
      <c r="G277" s="75"/>
      <c r="H277" s="75"/>
      <c r="I277" s="75"/>
      <c r="J277" s="75"/>
    </row>
    <row r="278" spans="4:10" ht="12.5">
      <c r="D278" s="75"/>
      <c r="E278" s="75"/>
      <c r="F278" s="75"/>
      <c r="G278" s="75"/>
      <c r="H278" s="75"/>
      <c r="I278" s="75"/>
      <c r="J278" s="75"/>
    </row>
    <row r="279" spans="4:10" ht="12.5">
      <c r="D279" s="75"/>
      <c r="E279" s="75"/>
      <c r="F279" s="75"/>
      <c r="G279" s="75"/>
      <c r="H279" s="75"/>
      <c r="I279" s="75"/>
      <c r="J279" s="75"/>
    </row>
    <row r="280" spans="4:10" ht="12.5">
      <c r="D280" s="75"/>
      <c r="E280" s="75"/>
      <c r="F280" s="75"/>
      <c r="G280" s="75"/>
      <c r="H280" s="75"/>
      <c r="I280" s="75"/>
      <c r="J280" s="75"/>
    </row>
    <row r="281" spans="4:10" ht="12.5">
      <c r="D281" s="75"/>
      <c r="E281" s="75"/>
      <c r="F281" s="75"/>
      <c r="G281" s="75"/>
      <c r="H281" s="75"/>
      <c r="I281" s="75"/>
      <c r="J281" s="75"/>
    </row>
    <row r="282" spans="4:10" ht="12.5">
      <c r="D282" s="75"/>
      <c r="E282" s="75"/>
      <c r="F282" s="75"/>
      <c r="G282" s="75"/>
      <c r="H282" s="75"/>
      <c r="I282" s="75"/>
      <c r="J282" s="75"/>
    </row>
    <row r="283" spans="4:10" ht="12.5">
      <c r="D283" s="75"/>
      <c r="E283" s="75"/>
      <c r="F283" s="75"/>
      <c r="G283" s="75"/>
      <c r="H283" s="75"/>
      <c r="I283" s="75"/>
      <c r="J283" s="75"/>
    </row>
    <row r="284" spans="4:10" ht="12.5">
      <c r="D284" s="75"/>
      <c r="E284" s="75"/>
      <c r="F284" s="75"/>
      <c r="G284" s="75"/>
      <c r="H284" s="75"/>
      <c r="I284" s="75"/>
      <c r="J284" s="75"/>
    </row>
    <row r="285" spans="4:10" ht="12.5">
      <c r="D285" s="75"/>
      <c r="E285" s="75"/>
      <c r="F285" s="75"/>
      <c r="G285" s="75"/>
      <c r="H285" s="75"/>
      <c r="I285" s="75"/>
      <c r="J285" s="75"/>
    </row>
    <row r="286" spans="4:10" ht="12.5">
      <c r="D286" s="75"/>
      <c r="E286" s="75"/>
      <c r="F286" s="75"/>
      <c r="G286" s="75"/>
      <c r="H286" s="75"/>
      <c r="I286" s="75"/>
      <c r="J286" s="75"/>
    </row>
    <row r="287" spans="4:10" ht="12.5">
      <c r="D287" s="75"/>
      <c r="E287" s="75"/>
      <c r="F287" s="75"/>
      <c r="G287" s="75"/>
      <c r="H287" s="75"/>
      <c r="I287" s="75"/>
      <c r="J287" s="75"/>
    </row>
    <row r="288" spans="4:10" ht="12.5">
      <c r="D288" s="75"/>
      <c r="E288" s="75"/>
      <c r="F288" s="75"/>
      <c r="G288" s="75"/>
      <c r="H288" s="75"/>
      <c r="I288" s="75"/>
      <c r="J288" s="75"/>
    </row>
    <row r="289" spans="4:10" ht="12.5">
      <c r="D289" s="75"/>
      <c r="E289" s="75"/>
      <c r="F289" s="75"/>
      <c r="G289" s="75"/>
      <c r="H289" s="75"/>
      <c r="I289" s="75"/>
      <c r="J289" s="75"/>
    </row>
    <row r="290" spans="4:10" ht="12.5">
      <c r="D290" s="75"/>
      <c r="E290" s="75"/>
      <c r="F290" s="75"/>
      <c r="G290" s="75"/>
      <c r="H290" s="75"/>
      <c r="I290" s="75"/>
      <c r="J290" s="75"/>
    </row>
    <row r="291" spans="4:10" ht="12.5">
      <c r="D291" s="75"/>
      <c r="E291" s="75"/>
      <c r="F291" s="75"/>
      <c r="G291" s="75"/>
      <c r="H291" s="75"/>
      <c r="I291" s="75"/>
      <c r="J291" s="75"/>
    </row>
    <row r="292" spans="4:10" ht="12.5">
      <c r="D292" s="75"/>
      <c r="E292" s="75"/>
      <c r="F292" s="75"/>
      <c r="G292" s="75"/>
      <c r="H292" s="75"/>
      <c r="I292" s="75"/>
      <c r="J292" s="75"/>
    </row>
    <row r="293" spans="4:10" ht="12.5">
      <c r="D293" s="75"/>
      <c r="E293" s="75"/>
      <c r="F293" s="75"/>
      <c r="G293" s="75"/>
      <c r="H293" s="75"/>
      <c r="I293" s="75"/>
      <c r="J293" s="75"/>
    </row>
    <row r="294" spans="4:10" ht="12.5">
      <c r="D294" s="75"/>
      <c r="E294" s="75"/>
      <c r="F294" s="75"/>
      <c r="G294" s="75"/>
      <c r="H294" s="75"/>
      <c r="I294" s="75"/>
      <c r="J294" s="75"/>
    </row>
    <row r="295" spans="4:10" ht="12.5">
      <c r="D295" s="75"/>
      <c r="E295" s="75"/>
      <c r="F295" s="75"/>
      <c r="G295" s="75"/>
      <c r="H295" s="75"/>
      <c r="I295" s="75"/>
      <c r="J295" s="75"/>
    </row>
    <row r="296" spans="4:10" ht="12.5">
      <c r="D296" s="75"/>
      <c r="E296" s="75"/>
      <c r="F296" s="75"/>
      <c r="G296" s="75"/>
      <c r="H296" s="75"/>
      <c r="I296" s="75"/>
      <c r="J296" s="75"/>
    </row>
    <row r="297" spans="4:10" ht="12.5">
      <c r="D297" s="75"/>
      <c r="E297" s="75"/>
      <c r="F297" s="75"/>
      <c r="G297" s="75"/>
      <c r="H297" s="75"/>
      <c r="I297" s="75"/>
      <c r="J297" s="75"/>
    </row>
    <row r="298" spans="4:10" ht="12.5">
      <c r="D298" s="75"/>
      <c r="E298" s="75"/>
      <c r="F298" s="75"/>
      <c r="G298" s="75"/>
      <c r="H298" s="75"/>
      <c r="I298" s="75"/>
      <c r="J298" s="75"/>
    </row>
    <row r="299" spans="4:10" ht="12.5">
      <c r="D299" s="75"/>
      <c r="E299" s="75"/>
      <c r="F299" s="75"/>
      <c r="G299" s="75"/>
      <c r="H299" s="75"/>
      <c r="I299" s="75"/>
      <c r="J299" s="75"/>
    </row>
    <row r="300" spans="4:10" ht="12.5">
      <c r="D300" s="75"/>
      <c r="E300" s="75"/>
      <c r="F300" s="75"/>
      <c r="G300" s="75"/>
      <c r="H300" s="75"/>
      <c r="I300" s="75"/>
      <c r="J300" s="75"/>
    </row>
    <row r="301" spans="4:10" ht="12.5">
      <c r="D301" s="75"/>
      <c r="E301" s="75"/>
      <c r="F301" s="75"/>
      <c r="G301" s="75"/>
      <c r="H301" s="75"/>
      <c r="I301" s="75"/>
      <c r="J301" s="75"/>
    </row>
    <row r="302" spans="4:10" ht="12.5">
      <c r="D302" s="75"/>
      <c r="E302" s="75"/>
      <c r="F302" s="75"/>
      <c r="G302" s="75"/>
      <c r="H302" s="75"/>
      <c r="I302" s="75"/>
      <c r="J302" s="75"/>
    </row>
    <row r="303" spans="4:10" ht="12.5">
      <c r="D303" s="75"/>
      <c r="E303" s="75"/>
      <c r="F303" s="75"/>
      <c r="G303" s="75"/>
      <c r="H303" s="75"/>
      <c r="I303" s="75"/>
      <c r="J303" s="75"/>
    </row>
    <row r="304" spans="4:10" ht="12.5">
      <c r="D304" s="75"/>
      <c r="E304" s="75"/>
      <c r="F304" s="75"/>
      <c r="G304" s="75"/>
      <c r="H304" s="75"/>
      <c r="I304" s="75"/>
      <c r="J304" s="75"/>
    </row>
    <row r="305" spans="4:10" ht="12.5">
      <c r="D305" s="75"/>
      <c r="E305" s="75"/>
      <c r="F305" s="75"/>
      <c r="G305" s="75"/>
      <c r="H305" s="75"/>
      <c r="I305" s="75"/>
      <c r="J305" s="75"/>
    </row>
    <row r="306" spans="4:10" ht="12.5">
      <c r="D306" s="75"/>
      <c r="E306" s="75"/>
      <c r="F306" s="75"/>
      <c r="G306" s="75"/>
      <c r="H306" s="75"/>
      <c r="I306" s="75"/>
      <c r="J306" s="75"/>
    </row>
    <row r="307" spans="4:10" ht="12.5">
      <c r="D307" s="75"/>
      <c r="E307" s="75"/>
      <c r="F307" s="75"/>
      <c r="G307" s="75"/>
      <c r="H307" s="75"/>
      <c r="I307" s="75"/>
      <c r="J307" s="75"/>
    </row>
    <row r="308" spans="4:10" ht="12.5">
      <c r="D308" s="75"/>
      <c r="E308" s="75"/>
      <c r="F308" s="75"/>
      <c r="G308" s="75"/>
      <c r="H308" s="75"/>
      <c r="I308" s="75"/>
      <c r="J308" s="75"/>
    </row>
    <row r="309" spans="4:10" ht="12.5">
      <c r="D309" s="75"/>
      <c r="E309" s="75"/>
      <c r="F309" s="75"/>
      <c r="G309" s="75"/>
      <c r="H309" s="75"/>
      <c r="I309" s="75"/>
      <c r="J309" s="75"/>
    </row>
    <row r="310" spans="4:10" ht="12.5">
      <c r="D310" s="75"/>
      <c r="E310" s="75"/>
      <c r="F310" s="75"/>
      <c r="G310" s="75"/>
      <c r="H310" s="75"/>
      <c r="I310" s="75"/>
      <c r="J310" s="75"/>
    </row>
    <row r="311" spans="4:10" ht="12.5">
      <c r="D311" s="75"/>
      <c r="E311" s="75"/>
      <c r="F311" s="75"/>
      <c r="G311" s="75"/>
      <c r="H311" s="75"/>
      <c r="I311" s="75"/>
      <c r="J311" s="75"/>
    </row>
    <row r="312" spans="4:10" ht="12.5">
      <c r="D312" s="75"/>
      <c r="E312" s="75"/>
      <c r="F312" s="75"/>
      <c r="G312" s="75"/>
      <c r="H312" s="75"/>
      <c r="I312" s="75"/>
      <c r="J312" s="75"/>
    </row>
    <row r="313" spans="4:10" ht="12.5">
      <c r="D313" s="75"/>
      <c r="E313" s="75"/>
      <c r="F313" s="75"/>
      <c r="G313" s="75"/>
      <c r="H313" s="75"/>
      <c r="I313" s="75"/>
      <c r="J313" s="75"/>
    </row>
    <row r="314" spans="4:10" ht="12.5">
      <c r="D314" s="75"/>
      <c r="E314" s="75"/>
      <c r="F314" s="75"/>
      <c r="G314" s="75"/>
      <c r="H314" s="75"/>
      <c r="I314" s="75"/>
      <c r="J314" s="75"/>
    </row>
    <row r="315" spans="4:10" ht="12.5">
      <c r="D315" s="75"/>
      <c r="E315" s="75"/>
      <c r="F315" s="75"/>
      <c r="G315" s="75"/>
      <c r="H315" s="75"/>
      <c r="I315" s="75"/>
      <c r="J315" s="75"/>
    </row>
    <row r="316" spans="4:10" ht="12.5">
      <c r="D316" s="75"/>
      <c r="E316" s="75"/>
      <c r="F316" s="75"/>
      <c r="G316" s="75"/>
      <c r="H316" s="75"/>
      <c r="I316" s="75"/>
      <c r="J316" s="75"/>
    </row>
    <row r="317" spans="4:10" ht="12.5">
      <c r="D317" s="75"/>
      <c r="E317" s="75"/>
      <c r="F317" s="75"/>
      <c r="G317" s="75"/>
      <c r="H317" s="75"/>
      <c r="I317" s="75"/>
      <c r="J317" s="75"/>
    </row>
    <row r="318" spans="4:10" ht="12.5">
      <c r="D318" s="75"/>
      <c r="E318" s="75"/>
      <c r="F318" s="75"/>
      <c r="G318" s="75"/>
      <c r="H318" s="75"/>
      <c r="I318" s="75"/>
      <c r="J318" s="75"/>
    </row>
    <row r="319" spans="4:10" ht="12.5">
      <c r="D319" s="75"/>
      <c r="E319" s="75"/>
      <c r="F319" s="75"/>
      <c r="G319" s="75"/>
      <c r="H319" s="75"/>
      <c r="I319" s="75"/>
      <c r="J319" s="75"/>
    </row>
    <row r="320" spans="4:10" ht="12.5">
      <c r="D320" s="75"/>
      <c r="E320" s="75"/>
      <c r="F320" s="75"/>
      <c r="G320" s="75"/>
      <c r="H320" s="75"/>
      <c r="I320" s="75"/>
      <c r="J320" s="75"/>
    </row>
    <row r="321" spans="4:10" ht="12.5">
      <c r="D321" s="75"/>
      <c r="E321" s="75"/>
      <c r="F321" s="75"/>
      <c r="G321" s="75"/>
      <c r="H321" s="75"/>
      <c r="I321" s="75"/>
      <c r="J321" s="75"/>
    </row>
    <row r="322" spans="4:10" ht="12.5">
      <c r="D322" s="75"/>
      <c r="E322" s="75"/>
      <c r="F322" s="75"/>
      <c r="G322" s="75"/>
      <c r="H322" s="75"/>
      <c r="I322" s="75"/>
      <c r="J322" s="75"/>
    </row>
    <row r="323" spans="4:10" ht="12.5">
      <c r="D323" s="75"/>
      <c r="E323" s="75"/>
      <c r="F323" s="75"/>
      <c r="G323" s="75"/>
      <c r="H323" s="75"/>
      <c r="I323" s="75"/>
      <c r="J323" s="75"/>
    </row>
    <row r="324" spans="4:10" ht="12.5">
      <c r="D324" s="75"/>
      <c r="E324" s="75"/>
      <c r="F324" s="75"/>
      <c r="G324" s="75"/>
      <c r="H324" s="75"/>
      <c r="I324" s="75"/>
      <c r="J324" s="75"/>
    </row>
    <row r="325" spans="4:10" ht="12.5">
      <c r="D325" s="75"/>
      <c r="E325" s="75"/>
      <c r="F325" s="75"/>
      <c r="G325" s="75"/>
      <c r="H325" s="75"/>
      <c r="I325" s="75"/>
      <c r="J325" s="75"/>
    </row>
    <row r="326" spans="4:10" ht="12.5">
      <c r="D326" s="75"/>
      <c r="E326" s="75"/>
      <c r="F326" s="75"/>
      <c r="G326" s="75"/>
      <c r="H326" s="75"/>
      <c r="I326" s="75"/>
      <c r="J326" s="75"/>
    </row>
    <row r="327" spans="4:10" ht="12.5">
      <c r="D327" s="75"/>
      <c r="E327" s="75"/>
      <c r="F327" s="75"/>
      <c r="G327" s="75"/>
      <c r="H327" s="75"/>
      <c r="I327" s="75"/>
      <c r="J327" s="75"/>
    </row>
    <row r="328" spans="4:10" ht="12.5">
      <c r="D328" s="75"/>
      <c r="E328" s="75"/>
      <c r="F328" s="75"/>
      <c r="G328" s="75"/>
      <c r="H328" s="75"/>
      <c r="I328" s="75"/>
      <c r="J328" s="75"/>
    </row>
    <row r="329" spans="4:10" ht="12.5">
      <c r="D329" s="75"/>
      <c r="E329" s="75"/>
      <c r="F329" s="75"/>
      <c r="G329" s="75"/>
      <c r="H329" s="75"/>
      <c r="I329" s="75"/>
      <c r="J329" s="75"/>
    </row>
    <row r="330" spans="4:10" ht="12.5">
      <c r="D330" s="75"/>
      <c r="E330" s="75"/>
      <c r="F330" s="75"/>
      <c r="G330" s="75"/>
      <c r="H330" s="75"/>
      <c r="I330" s="75"/>
      <c r="J330" s="75"/>
    </row>
    <row r="331" spans="4:10" ht="12.5">
      <c r="D331" s="75"/>
      <c r="E331" s="75"/>
      <c r="F331" s="75"/>
      <c r="G331" s="75"/>
      <c r="H331" s="75"/>
      <c r="I331" s="75"/>
      <c r="J331" s="75"/>
    </row>
    <row r="332" spans="4:10" ht="12.5">
      <c r="D332" s="75"/>
      <c r="E332" s="75"/>
      <c r="F332" s="75"/>
      <c r="G332" s="75"/>
      <c r="H332" s="75"/>
      <c r="I332" s="75"/>
      <c r="J332" s="75"/>
    </row>
    <row r="333" spans="4:10" ht="12.5">
      <c r="D333" s="75"/>
      <c r="E333" s="75"/>
      <c r="F333" s="75"/>
      <c r="G333" s="75"/>
      <c r="H333" s="75"/>
      <c r="I333" s="75"/>
      <c r="J333" s="75"/>
    </row>
    <row r="334" spans="4:10" ht="12.5">
      <c r="D334" s="75"/>
      <c r="E334" s="75"/>
      <c r="F334" s="75"/>
      <c r="G334" s="75"/>
      <c r="H334" s="75"/>
      <c r="I334" s="75"/>
      <c r="J334" s="75"/>
    </row>
    <row r="335" spans="4:10" ht="12.5">
      <c r="D335" s="75"/>
      <c r="E335" s="75"/>
      <c r="F335" s="75"/>
      <c r="G335" s="75"/>
      <c r="H335" s="75"/>
      <c r="I335" s="75"/>
      <c r="J335" s="75"/>
    </row>
    <row r="336" spans="4:10" ht="12.5">
      <c r="D336" s="75"/>
      <c r="E336" s="75"/>
      <c r="F336" s="75"/>
      <c r="G336" s="75"/>
      <c r="H336" s="75"/>
      <c r="I336" s="75"/>
      <c r="J336" s="75"/>
    </row>
    <row r="337" spans="4:10" ht="12.5">
      <c r="D337" s="75"/>
      <c r="E337" s="75"/>
      <c r="F337" s="75"/>
      <c r="G337" s="75"/>
      <c r="H337" s="75"/>
      <c r="I337" s="75"/>
      <c r="J337" s="75"/>
    </row>
    <row r="338" spans="4:10" ht="12.5">
      <c r="D338" s="75"/>
      <c r="E338" s="75"/>
      <c r="F338" s="75"/>
      <c r="G338" s="75"/>
      <c r="H338" s="75"/>
      <c r="I338" s="75"/>
      <c r="J338" s="75"/>
    </row>
    <row r="339" spans="4:10" ht="12.5">
      <c r="D339" s="75"/>
      <c r="E339" s="75"/>
      <c r="F339" s="75"/>
      <c r="G339" s="75"/>
      <c r="H339" s="75"/>
      <c r="I339" s="75"/>
      <c r="J339" s="75"/>
    </row>
    <row r="340" spans="4:10" ht="12.5">
      <c r="D340" s="75"/>
      <c r="E340" s="75"/>
      <c r="F340" s="75"/>
      <c r="G340" s="75"/>
      <c r="H340" s="75"/>
      <c r="I340" s="75"/>
      <c r="J340" s="75"/>
    </row>
    <row r="341" spans="4:10" ht="12.5">
      <c r="D341" s="75"/>
      <c r="E341" s="75"/>
      <c r="F341" s="75"/>
      <c r="G341" s="75"/>
      <c r="H341" s="75"/>
      <c r="I341" s="75"/>
      <c r="J341" s="75"/>
    </row>
    <row r="342" spans="4:10" ht="12.5">
      <c r="D342" s="75"/>
      <c r="E342" s="75"/>
      <c r="F342" s="75"/>
      <c r="G342" s="75"/>
      <c r="H342" s="75"/>
      <c r="I342" s="75"/>
      <c r="J342" s="75"/>
    </row>
    <row r="343" spans="4:10" ht="12.5">
      <c r="D343" s="75"/>
      <c r="E343" s="75"/>
      <c r="F343" s="75"/>
      <c r="G343" s="75"/>
      <c r="H343" s="75"/>
      <c r="I343" s="75"/>
      <c r="J343" s="75"/>
    </row>
    <row r="344" spans="4:10" ht="12.5">
      <c r="D344" s="75"/>
      <c r="E344" s="75"/>
      <c r="F344" s="75"/>
      <c r="G344" s="75"/>
      <c r="H344" s="75"/>
      <c r="I344" s="75"/>
      <c r="J344" s="75"/>
    </row>
    <row r="345" spans="4:10" ht="12.5">
      <c r="D345" s="75"/>
      <c r="E345" s="75"/>
      <c r="F345" s="75"/>
      <c r="G345" s="75"/>
      <c r="H345" s="75"/>
      <c r="I345" s="75"/>
      <c r="J345" s="75"/>
    </row>
    <row r="346" spans="4:10" ht="12.5">
      <c r="D346" s="75"/>
      <c r="E346" s="75"/>
      <c r="F346" s="75"/>
      <c r="G346" s="75"/>
      <c r="H346" s="75"/>
      <c r="I346" s="75"/>
      <c r="J346" s="75"/>
    </row>
    <row r="347" spans="4:10" ht="12.5">
      <c r="D347" s="75"/>
      <c r="E347" s="75"/>
      <c r="F347" s="75"/>
      <c r="G347" s="75"/>
      <c r="H347" s="75"/>
      <c r="I347" s="75"/>
      <c r="J347" s="75"/>
    </row>
    <row r="348" spans="4:10" ht="12.5">
      <c r="D348" s="75"/>
      <c r="E348" s="75"/>
      <c r="F348" s="75"/>
      <c r="G348" s="75"/>
      <c r="H348" s="75"/>
      <c r="I348" s="75"/>
      <c r="J348" s="75"/>
    </row>
    <row r="349" spans="4:10" ht="12.5">
      <c r="D349" s="75"/>
      <c r="E349" s="75"/>
      <c r="F349" s="75"/>
      <c r="G349" s="75"/>
      <c r="H349" s="75"/>
      <c r="I349" s="75"/>
      <c r="J349" s="75"/>
    </row>
    <row r="350" spans="4:10" ht="12.5">
      <c r="D350" s="75"/>
      <c r="E350" s="75"/>
      <c r="F350" s="75"/>
      <c r="G350" s="75"/>
      <c r="H350" s="75"/>
      <c r="I350" s="75"/>
      <c r="J350" s="75"/>
    </row>
    <row r="351" spans="4:10" ht="12.5">
      <c r="D351" s="75"/>
      <c r="E351" s="75"/>
      <c r="F351" s="75"/>
      <c r="G351" s="75"/>
      <c r="H351" s="75"/>
      <c r="I351" s="75"/>
      <c r="J351" s="75"/>
    </row>
    <row r="352" spans="4:10" ht="12.5">
      <c r="D352" s="75"/>
      <c r="E352" s="75"/>
      <c r="F352" s="75"/>
      <c r="G352" s="75"/>
      <c r="H352" s="75"/>
      <c r="I352" s="75"/>
      <c r="J352" s="75"/>
    </row>
    <row r="353" spans="4:10" ht="12.5">
      <c r="D353" s="75"/>
      <c r="E353" s="75"/>
      <c r="F353" s="75"/>
      <c r="G353" s="75"/>
      <c r="H353" s="75"/>
      <c r="I353" s="75"/>
      <c r="J353" s="75"/>
    </row>
    <row r="354" spans="4:10" ht="12.5">
      <c r="D354" s="75"/>
      <c r="E354" s="75"/>
      <c r="F354" s="75"/>
      <c r="G354" s="75"/>
      <c r="H354" s="75"/>
      <c r="I354" s="75"/>
      <c r="J354" s="75"/>
    </row>
    <row r="355" spans="4:10" ht="12.5">
      <c r="D355" s="75"/>
      <c r="E355" s="75"/>
      <c r="F355" s="75"/>
      <c r="G355" s="75"/>
      <c r="H355" s="75"/>
      <c r="I355" s="75"/>
      <c r="J355" s="75"/>
    </row>
    <row r="356" spans="4:10" ht="12.5">
      <c r="D356" s="75"/>
      <c r="E356" s="75"/>
      <c r="F356" s="75"/>
      <c r="G356" s="75"/>
      <c r="H356" s="75"/>
      <c r="I356" s="75"/>
      <c r="J356" s="75"/>
    </row>
    <row r="357" spans="4:10" ht="12.5">
      <c r="D357" s="75"/>
      <c r="E357" s="75"/>
      <c r="F357" s="75"/>
      <c r="G357" s="75"/>
      <c r="H357" s="75"/>
      <c r="I357" s="75"/>
      <c r="J357" s="75"/>
    </row>
    <row r="358" spans="4:10" ht="12.5">
      <c r="D358" s="75"/>
      <c r="E358" s="75"/>
      <c r="F358" s="75"/>
      <c r="G358" s="75"/>
      <c r="H358" s="75"/>
      <c r="I358" s="75"/>
      <c r="J358" s="75"/>
    </row>
    <row r="359" spans="4:10" ht="12.5">
      <c r="D359" s="75"/>
      <c r="E359" s="75"/>
      <c r="F359" s="75"/>
      <c r="G359" s="75"/>
      <c r="H359" s="75"/>
      <c r="I359" s="75"/>
      <c r="J359" s="75"/>
    </row>
    <row r="360" spans="4:10" ht="12.5">
      <c r="D360" s="75"/>
      <c r="E360" s="75"/>
      <c r="F360" s="75"/>
      <c r="G360" s="75"/>
      <c r="H360" s="75"/>
      <c r="I360" s="75"/>
      <c r="J360" s="75"/>
    </row>
    <row r="361" spans="4:10" ht="12.5">
      <c r="D361" s="75"/>
      <c r="E361" s="75"/>
      <c r="F361" s="75"/>
      <c r="G361" s="75"/>
      <c r="H361" s="75"/>
      <c r="I361" s="75"/>
      <c r="J361" s="75"/>
    </row>
    <row r="362" spans="4:10" ht="12.5">
      <c r="D362" s="75"/>
      <c r="E362" s="75"/>
      <c r="F362" s="75"/>
      <c r="G362" s="75"/>
      <c r="H362" s="75"/>
      <c r="I362" s="75"/>
      <c r="J362" s="75"/>
    </row>
    <row r="363" spans="4:10" ht="12.5">
      <c r="D363" s="75"/>
      <c r="E363" s="75"/>
      <c r="F363" s="75"/>
      <c r="G363" s="75"/>
      <c r="H363" s="75"/>
      <c r="I363" s="75"/>
      <c r="J363" s="75"/>
    </row>
    <row r="364" spans="4:10" ht="12.5">
      <c r="D364" s="75"/>
      <c r="E364" s="75"/>
      <c r="F364" s="75"/>
      <c r="G364" s="75"/>
      <c r="H364" s="75"/>
      <c r="I364" s="75"/>
      <c r="J364" s="75"/>
    </row>
    <row r="365" spans="4:10" ht="12.5">
      <c r="D365" s="75"/>
      <c r="E365" s="75"/>
      <c r="F365" s="75"/>
      <c r="G365" s="75"/>
      <c r="H365" s="75"/>
      <c r="I365" s="75"/>
      <c r="J365" s="75"/>
    </row>
    <row r="366" spans="4:10" ht="12.5">
      <c r="D366" s="75"/>
      <c r="E366" s="75"/>
      <c r="F366" s="75"/>
      <c r="G366" s="75"/>
      <c r="H366" s="75"/>
      <c r="I366" s="75"/>
      <c r="J366" s="75"/>
    </row>
    <row r="367" spans="4:10" ht="12.5">
      <c r="D367" s="75"/>
      <c r="E367" s="75"/>
      <c r="F367" s="75"/>
      <c r="G367" s="75"/>
      <c r="H367" s="75"/>
      <c r="I367" s="75"/>
      <c r="J367" s="75"/>
    </row>
    <row r="368" spans="4:10" ht="12.5">
      <c r="D368" s="75"/>
      <c r="E368" s="75"/>
      <c r="F368" s="75"/>
      <c r="G368" s="75"/>
      <c r="H368" s="75"/>
      <c r="I368" s="75"/>
      <c r="J368" s="75"/>
    </row>
    <row r="369" spans="4:10" ht="12.5">
      <c r="D369" s="75"/>
      <c r="E369" s="75"/>
      <c r="F369" s="75"/>
      <c r="G369" s="75"/>
      <c r="H369" s="75"/>
      <c r="I369" s="75"/>
      <c r="J369" s="75"/>
    </row>
    <row r="370" spans="4:10" ht="12.5">
      <c r="D370" s="75"/>
      <c r="E370" s="75"/>
      <c r="F370" s="75"/>
      <c r="G370" s="75"/>
      <c r="H370" s="75"/>
      <c r="I370" s="75"/>
      <c r="J370" s="75"/>
    </row>
    <row r="371" spans="4:10" ht="12.5">
      <c r="D371" s="75"/>
      <c r="E371" s="75"/>
      <c r="F371" s="75"/>
      <c r="G371" s="75"/>
      <c r="H371" s="75"/>
      <c r="I371" s="75"/>
      <c r="J371" s="75"/>
    </row>
    <row r="372" spans="4:10" ht="12.5">
      <c r="D372" s="75"/>
      <c r="E372" s="75"/>
      <c r="F372" s="75"/>
      <c r="G372" s="75"/>
      <c r="H372" s="75"/>
      <c r="I372" s="75"/>
      <c r="J372" s="75"/>
    </row>
    <row r="373" spans="4:10" ht="12.5">
      <c r="D373" s="75"/>
      <c r="E373" s="75"/>
      <c r="F373" s="75"/>
      <c r="G373" s="75"/>
      <c r="H373" s="75"/>
      <c r="I373" s="75"/>
      <c r="J373" s="75"/>
    </row>
    <row r="374" spans="4:10" ht="12.5">
      <c r="D374" s="75"/>
      <c r="E374" s="75"/>
      <c r="F374" s="75"/>
      <c r="G374" s="75"/>
      <c r="H374" s="75"/>
      <c r="I374" s="75"/>
      <c r="J374" s="75"/>
    </row>
    <row r="375" spans="4:10" ht="12.5">
      <c r="D375" s="75"/>
      <c r="E375" s="75"/>
      <c r="F375" s="75"/>
      <c r="G375" s="75"/>
      <c r="H375" s="75"/>
      <c r="I375" s="75"/>
      <c r="J375" s="75"/>
    </row>
    <row r="376" spans="4:10" ht="12.5">
      <c r="D376" s="75"/>
      <c r="E376" s="75"/>
      <c r="F376" s="75"/>
      <c r="G376" s="75"/>
      <c r="H376" s="75"/>
      <c r="I376" s="75"/>
      <c r="J376" s="75"/>
    </row>
    <row r="377" spans="4:10" ht="12.5">
      <c r="D377" s="75"/>
      <c r="E377" s="75"/>
      <c r="F377" s="75"/>
      <c r="G377" s="75"/>
      <c r="H377" s="75"/>
      <c r="I377" s="75"/>
      <c r="J377" s="75"/>
    </row>
    <row r="378" spans="4:10" ht="12.5">
      <c r="D378" s="75"/>
      <c r="E378" s="75"/>
      <c r="F378" s="75"/>
      <c r="G378" s="75"/>
      <c r="H378" s="75"/>
      <c r="I378" s="75"/>
      <c r="J378" s="75"/>
    </row>
    <row r="379" spans="4:10" ht="12.5">
      <c r="D379" s="75"/>
      <c r="E379" s="75"/>
      <c r="F379" s="75"/>
      <c r="G379" s="75"/>
      <c r="H379" s="75"/>
      <c r="I379" s="75"/>
      <c r="J379" s="75"/>
    </row>
    <row r="380" spans="4:10" ht="12.5">
      <c r="D380" s="75"/>
      <c r="E380" s="75"/>
      <c r="F380" s="75"/>
      <c r="G380" s="75"/>
      <c r="H380" s="75"/>
      <c r="I380" s="75"/>
      <c r="J380" s="75"/>
    </row>
    <row r="381" spans="4:10" ht="12.5">
      <c r="D381" s="75"/>
      <c r="E381" s="75"/>
      <c r="F381" s="75"/>
      <c r="G381" s="75"/>
      <c r="H381" s="75"/>
      <c r="I381" s="75"/>
      <c r="J381" s="75"/>
    </row>
    <row r="382" spans="4:10" ht="12.5">
      <c r="D382" s="75"/>
      <c r="E382" s="75"/>
      <c r="F382" s="75"/>
      <c r="G382" s="75"/>
      <c r="H382" s="75"/>
      <c r="I382" s="75"/>
      <c r="J382" s="75"/>
    </row>
    <row r="383" spans="4:10" ht="12.5">
      <c r="D383" s="75"/>
      <c r="E383" s="75"/>
      <c r="F383" s="75"/>
      <c r="G383" s="75"/>
      <c r="H383" s="75"/>
      <c r="I383" s="75"/>
      <c r="J383" s="75"/>
    </row>
    <row r="384" spans="4:10" ht="12.5">
      <c r="D384" s="75"/>
      <c r="E384" s="75"/>
      <c r="F384" s="75"/>
      <c r="G384" s="75"/>
      <c r="H384" s="75"/>
      <c r="I384" s="75"/>
      <c r="J384" s="75"/>
    </row>
    <row r="385" spans="4:10" ht="12.5">
      <c r="D385" s="75"/>
      <c r="E385" s="75"/>
      <c r="F385" s="75"/>
      <c r="G385" s="75"/>
      <c r="H385" s="75"/>
      <c r="I385" s="75"/>
      <c r="J385" s="75"/>
    </row>
    <row r="386" spans="4:10" ht="12.5">
      <c r="D386" s="75"/>
      <c r="E386" s="75"/>
      <c r="F386" s="75"/>
      <c r="G386" s="75"/>
      <c r="H386" s="75"/>
      <c r="I386" s="75"/>
      <c r="J386" s="75"/>
    </row>
    <row r="387" spans="4:10" ht="12.5">
      <c r="D387" s="75"/>
      <c r="E387" s="75"/>
      <c r="F387" s="75"/>
      <c r="G387" s="75"/>
      <c r="H387" s="75"/>
      <c r="I387" s="75"/>
      <c r="J387" s="75"/>
    </row>
    <row r="388" spans="4:10" ht="12.5">
      <c r="D388" s="75"/>
      <c r="E388" s="75"/>
      <c r="F388" s="75"/>
      <c r="G388" s="75"/>
      <c r="H388" s="75"/>
      <c r="I388" s="75"/>
      <c r="J388" s="75"/>
    </row>
    <row r="389" spans="4:10" ht="12.5">
      <c r="D389" s="75"/>
      <c r="E389" s="75"/>
      <c r="F389" s="75"/>
      <c r="G389" s="75"/>
      <c r="H389" s="75"/>
      <c r="I389" s="75"/>
      <c r="J389" s="75"/>
    </row>
    <row r="390" spans="4:10" ht="12.5">
      <c r="D390" s="75"/>
      <c r="E390" s="75"/>
      <c r="F390" s="75"/>
      <c r="G390" s="75"/>
      <c r="H390" s="75"/>
      <c r="I390" s="75"/>
      <c r="J390" s="75"/>
    </row>
    <row r="391" spans="4:10" ht="12.5">
      <c r="D391" s="75"/>
      <c r="E391" s="75"/>
      <c r="F391" s="75"/>
      <c r="G391" s="75"/>
      <c r="H391" s="75"/>
      <c r="I391" s="75"/>
      <c r="J391" s="75"/>
    </row>
    <row r="392" spans="4:10" ht="12.5">
      <c r="D392" s="75"/>
      <c r="E392" s="75"/>
      <c r="F392" s="75"/>
      <c r="G392" s="75"/>
      <c r="H392" s="75"/>
      <c r="I392" s="75"/>
      <c r="J392" s="75"/>
    </row>
    <row r="393" spans="4:10" ht="12.5">
      <c r="D393" s="75"/>
      <c r="E393" s="75"/>
      <c r="F393" s="75"/>
      <c r="G393" s="75"/>
      <c r="H393" s="75"/>
      <c r="I393" s="75"/>
      <c r="J393" s="75"/>
    </row>
    <row r="394" spans="4:10" ht="12.5">
      <c r="D394" s="75"/>
      <c r="E394" s="75"/>
      <c r="F394" s="75"/>
      <c r="G394" s="75"/>
      <c r="H394" s="75"/>
      <c r="I394" s="75"/>
      <c r="J394" s="75"/>
    </row>
    <row r="395" spans="4:10" ht="12.5">
      <c r="D395" s="75"/>
      <c r="E395" s="75"/>
      <c r="F395" s="75"/>
      <c r="G395" s="75"/>
      <c r="H395" s="75"/>
      <c r="I395" s="75"/>
      <c r="J395" s="75"/>
    </row>
    <row r="396" spans="4:10" ht="12.5">
      <c r="D396" s="75"/>
      <c r="E396" s="75"/>
      <c r="F396" s="75"/>
      <c r="G396" s="75"/>
      <c r="H396" s="75"/>
      <c r="I396" s="75"/>
      <c r="J396" s="75"/>
    </row>
    <row r="397" spans="4:10" ht="12.5">
      <c r="D397" s="75"/>
      <c r="E397" s="75"/>
      <c r="F397" s="75"/>
      <c r="G397" s="75"/>
      <c r="H397" s="75"/>
      <c r="I397" s="75"/>
      <c r="J397" s="75"/>
    </row>
    <row r="398" spans="4:10" ht="12.5">
      <c r="D398" s="75"/>
      <c r="E398" s="75"/>
      <c r="F398" s="75"/>
      <c r="G398" s="75"/>
      <c r="H398" s="75"/>
      <c r="I398" s="75"/>
      <c r="J398" s="75"/>
    </row>
    <row r="399" spans="4:10" ht="12.5">
      <c r="D399" s="75"/>
      <c r="E399" s="75"/>
      <c r="F399" s="75"/>
      <c r="G399" s="75"/>
      <c r="H399" s="75"/>
      <c r="I399" s="75"/>
      <c r="J399" s="75"/>
    </row>
    <row r="400" spans="4:10" ht="12.5">
      <c r="D400" s="75"/>
      <c r="E400" s="75"/>
      <c r="F400" s="75"/>
      <c r="G400" s="75"/>
      <c r="H400" s="75"/>
      <c r="I400" s="75"/>
      <c r="J400" s="75"/>
    </row>
    <row r="401" spans="4:10" ht="12.5">
      <c r="D401" s="75"/>
      <c r="E401" s="75"/>
      <c r="F401" s="75"/>
      <c r="G401" s="75"/>
      <c r="H401" s="75"/>
      <c r="I401" s="75"/>
      <c r="J401" s="75"/>
    </row>
    <row r="402" spans="4:10" ht="12.5">
      <c r="D402" s="75"/>
      <c r="E402" s="75"/>
      <c r="F402" s="75"/>
      <c r="G402" s="75"/>
      <c r="H402" s="75"/>
      <c r="I402" s="75"/>
      <c r="J402" s="75"/>
    </row>
    <row r="403" spans="4:10" ht="12.5">
      <c r="D403" s="75"/>
      <c r="E403" s="75"/>
      <c r="F403" s="75"/>
      <c r="G403" s="75"/>
      <c r="H403" s="75"/>
      <c r="I403" s="75"/>
      <c r="J403" s="75"/>
    </row>
    <row r="404" spans="4:10" ht="12.5">
      <c r="D404" s="75"/>
      <c r="E404" s="75"/>
      <c r="F404" s="75"/>
      <c r="G404" s="75"/>
      <c r="H404" s="75"/>
      <c r="I404" s="75"/>
      <c r="J404" s="75"/>
    </row>
    <row r="405" spans="4:10" ht="12.5">
      <c r="D405" s="75"/>
      <c r="E405" s="75"/>
      <c r="F405" s="75"/>
      <c r="G405" s="75"/>
      <c r="H405" s="75"/>
      <c r="I405" s="75"/>
      <c r="J405" s="75"/>
    </row>
    <row r="406" spans="4:10" ht="12.5">
      <c r="D406" s="75"/>
      <c r="E406" s="75"/>
      <c r="F406" s="75"/>
      <c r="G406" s="75"/>
      <c r="H406" s="75"/>
      <c r="I406" s="75"/>
      <c r="J406" s="75"/>
    </row>
    <row r="407" spans="4:10" ht="12.5">
      <c r="D407" s="75"/>
      <c r="E407" s="75"/>
      <c r="F407" s="75"/>
      <c r="G407" s="75"/>
      <c r="H407" s="75"/>
      <c r="I407" s="75"/>
      <c r="J407" s="75"/>
    </row>
    <row r="408" spans="4:10" ht="12.5">
      <c r="D408" s="75"/>
      <c r="E408" s="75"/>
      <c r="F408" s="75"/>
      <c r="G408" s="75"/>
      <c r="H408" s="75"/>
      <c r="I408" s="75"/>
      <c r="J408" s="75"/>
    </row>
    <row r="409" spans="4:10" ht="12.5">
      <c r="D409" s="75"/>
      <c r="E409" s="75"/>
      <c r="F409" s="75"/>
      <c r="G409" s="75"/>
      <c r="H409" s="75"/>
      <c r="I409" s="75"/>
      <c r="J409" s="75"/>
    </row>
    <row r="410" spans="4:10" ht="12.5">
      <c r="D410" s="75"/>
      <c r="E410" s="75"/>
      <c r="F410" s="75"/>
      <c r="G410" s="75"/>
      <c r="H410" s="75"/>
      <c r="I410" s="75"/>
      <c r="J410" s="75"/>
    </row>
    <row r="411" spans="4:10" ht="12.5">
      <c r="D411" s="75"/>
      <c r="E411" s="75"/>
      <c r="F411" s="75"/>
      <c r="G411" s="75"/>
      <c r="H411" s="75"/>
      <c r="I411" s="75"/>
      <c r="J411" s="75"/>
    </row>
    <row r="412" spans="4:10" ht="12.5">
      <c r="D412" s="75"/>
      <c r="E412" s="75"/>
      <c r="F412" s="75"/>
      <c r="G412" s="75"/>
      <c r="H412" s="75"/>
      <c r="I412" s="75"/>
      <c r="J412" s="75"/>
    </row>
    <row r="413" spans="4:10" ht="12.5">
      <c r="D413" s="75"/>
      <c r="E413" s="75"/>
      <c r="F413" s="75"/>
      <c r="G413" s="75"/>
      <c r="H413" s="75"/>
      <c r="I413" s="75"/>
      <c r="J413" s="75"/>
    </row>
    <row r="414" spans="4:10" ht="12.5">
      <c r="D414" s="75"/>
      <c r="E414" s="75"/>
      <c r="F414" s="75"/>
      <c r="G414" s="75"/>
      <c r="H414" s="75"/>
      <c r="I414" s="75"/>
      <c r="J414" s="75"/>
    </row>
    <row r="415" spans="4:10" ht="12.5">
      <c r="D415" s="75"/>
      <c r="E415" s="75"/>
      <c r="F415" s="75"/>
      <c r="G415" s="75"/>
      <c r="H415" s="75"/>
      <c r="I415" s="75"/>
      <c r="J415" s="75"/>
    </row>
    <row r="416" spans="4:10" ht="12.5">
      <c r="D416" s="75"/>
      <c r="E416" s="75"/>
      <c r="F416" s="75"/>
      <c r="G416" s="75"/>
      <c r="H416" s="75"/>
      <c r="I416" s="75"/>
      <c r="J416" s="75"/>
    </row>
    <row r="417" spans="4:10" ht="12.5">
      <c r="D417" s="75"/>
      <c r="E417" s="75"/>
      <c r="F417" s="75"/>
      <c r="G417" s="75"/>
      <c r="H417" s="75"/>
      <c r="I417" s="75"/>
      <c r="J417" s="75"/>
    </row>
    <row r="418" spans="4:10" ht="12.5">
      <c r="D418" s="75"/>
      <c r="E418" s="75"/>
      <c r="F418" s="75"/>
      <c r="G418" s="75"/>
      <c r="H418" s="75"/>
      <c r="I418" s="75"/>
      <c r="J418" s="75"/>
    </row>
    <row r="419" spans="4:10" ht="12.5">
      <c r="D419" s="75"/>
      <c r="E419" s="75"/>
      <c r="F419" s="75"/>
      <c r="G419" s="75"/>
      <c r="H419" s="75"/>
      <c r="I419" s="75"/>
      <c r="J419" s="75"/>
    </row>
    <row r="420" spans="4:10" ht="12.5">
      <c r="D420" s="75"/>
      <c r="E420" s="75"/>
      <c r="F420" s="75"/>
      <c r="G420" s="75"/>
      <c r="H420" s="75"/>
      <c r="I420" s="75"/>
      <c r="J420" s="75"/>
    </row>
    <row r="421" spans="4:10" ht="12.5">
      <c r="D421" s="75"/>
      <c r="E421" s="75"/>
      <c r="F421" s="75"/>
      <c r="G421" s="75"/>
      <c r="H421" s="75"/>
      <c r="I421" s="75"/>
      <c r="J421" s="75"/>
    </row>
    <row r="422" spans="4:10" ht="12.5">
      <c r="D422" s="75"/>
      <c r="E422" s="75"/>
      <c r="F422" s="75"/>
      <c r="G422" s="75"/>
      <c r="H422" s="75"/>
      <c r="I422" s="75"/>
      <c r="J422" s="75"/>
    </row>
    <row r="423" spans="4:10" ht="12.5">
      <c r="D423" s="75"/>
      <c r="E423" s="75"/>
      <c r="F423" s="75"/>
      <c r="G423" s="75"/>
      <c r="H423" s="75"/>
      <c r="I423" s="75"/>
      <c r="J423" s="75"/>
    </row>
    <row r="424" spans="4:10" ht="12.5">
      <c r="D424" s="75"/>
      <c r="E424" s="75"/>
      <c r="F424" s="75"/>
      <c r="G424" s="75"/>
      <c r="H424" s="75"/>
      <c r="I424" s="75"/>
      <c r="J424" s="75"/>
    </row>
    <row r="425" spans="4:10" ht="12.5">
      <c r="D425" s="75"/>
      <c r="E425" s="75"/>
      <c r="F425" s="75"/>
      <c r="G425" s="75"/>
      <c r="H425" s="75"/>
      <c r="I425" s="75"/>
      <c r="J425" s="75"/>
    </row>
    <row r="426" spans="4:10" ht="12.5">
      <c r="D426" s="75"/>
      <c r="E426" s="75"/>
      <c r="F426" s="75"/>
      <c r="G426" s="75"/>
      <c r="H426" s="75"/>
      <c r="I426" s="75"/>
      <c r="J426" s="75"/>
    </row>
    <row r="427" spans="4:10" ht="12.5">
      <c r="D427" s="75"/>
      <c r="E427" s="75"/>
      <c r="F427" s="75"/>
      <c r="G427" s="75"/>
      <c r="H427" s="75"/>
      <c r="I427" s="75"/>
      <c r="J427" s="75"/>
    </row>
    <row r="428" spans="4:10" ht="12.5">
      <c r="D428" s="75"/>
      <c r="E428" s="75"/>
      <c r="F428" s="75"/>
      <c r="G428" s="75"/>
      <c r="H428" s="75"/>
      <c r="I428" s="75"/>
      <c r="J428" s="75"/>
    </row>
    <row r="429" spans="4:10" ht="12.5">
      <c r="D429" s="75"/>
      <c r="E429" s="75"/>
      <c r="F429" s="75"/>
      <c r="G429" s="75"/>
      <c r="H429" s="75"/>
      <c r="I429" s="75"/>
      <c r="J429" s="75"/>
    </row>
    <row r="430" spans="4:10" ht="12.5">
      <c r="D430" s="75"/>
      <c r="E430" s="75"/>
      <c r="F430" s="75"/>
      <c r="G430" s="75"/>
      <c r="H430" s="75"/>
      <c r="I430" s="75"/>
      <c r="J430" s="75"/>
    </row>
    <row r="431" spans="4:10" ht="12.5">
      <c r="D431" s="75"/>
      <c r="E431" s="75"/>
      <c r="F431" s="75"/>
      <c r="G431" s="75"/>
      <c r="H431" s="75"/>
      <c r="I431" s="75"/>
      <c r="J431" s="75"/>
    </row>
    <row r="432" spans="4:10" ht="12.5">
      <c r="D432" s="75"/>
      <c r="E432" s="75"/>
      <c r="F432" s="75"/>
      <c r="G432" s="75"/>
      <c r="H432" s="75"/>
      <c r="I432" s="75"/>
      <c r="J432" s="75"/>
    </row>
    <row r="433" spans="4:10" ht="12.5">
      <c r="D433" s="75"/>
      <c r="E433" s="75"/>
      <c r="F433" s="75"/>
      <c r="G433" s="75"/>
      <c r="H433" s="75"/>
      <c r="I433" s="75"/>
      <c r="J433" s="75"/>
    </row>
    <row r="434" spans="4:10" ht="12.5">
      <c r="D434" s="75"/>
      <c r="E434" s="75"/>
      <c r="F434" s="75"/>
      <c r="G434" s="75"/>
      <c r="H434" s="75"/>
      <c r="I434" s="75"/>
      <c r="J434" s="75"/>
    </row>
    <row r="435" spans="4:10" ht="12.5">
      <c r="D435" s="75"/>
      <c r="E435" s="75"/>
      <c r="F435" s="75"/>
      <c r="G435" s="75"/>
      <c r="H435" s="75"/>
      <c r="I435" s="75"/>
      <c r="J435" s="75"/>
    </row>
    <row r="436" spans="4:10" ht="12.5">
      <c r="D436" s="75"/>
      <c r="E436" s="75"/>
      <c r="F436" s="75"/>
      <c r="G436" s="75"/>
      <c r="H436" s="75"/>
      <c r="I436" s="75"/>
      <c r="J436" s="75"/>
    </row>
    <row r="437" spans="4:10" ht="12.5">
      <c r="D437" s="75"/>
      <c r="E437" s="75"/>
      <c r="F437" s="75"/>
      <c r="G437" s="75"/>
      <c r="H437" s="75"/>
      <c r="I437" s="75"/>
      <c r="J437" s="75"/>
    </row>
    <row r="438" spans="4:10" ht="12.5">
      <c r="D438" s="75"/>
      <c r="E438" s="75"/>
      <c r="F438" s="75"/>
      <c r="G438" s="75"/>
      <c r="H438" s="75"/>
      <c r="I438" s="75"/>
      <c r="J438" s="75"/>
    </row>
    <row r="439" spans="4:10" ht="12.5">
      <c r="D439" s="75"/>
      <c r="E439" s="75"/>
      <c r="F439" s="75"/>
      <c r="G439" s="75"/>
      <c r="H439" s="75"/>
      <c r="I439" s="75"/>
      <c r="J439" s="75"/>
    </row>
    <row r="440" spans="4:10" ht="12.5">
      <c r="D440" s="75"/>
      <c r="E440" s="75"/>
      <c r="F440" s="75"/>
      <c r="G440" s="75"/>
      <c r="H440" s="75"/>
      <c r="I440" s="75"/>
      <c r="J440" s="75"/>
    </row>
    <row r="441" spans="4:10" ht="12.5">
      <c r="D441" s="75"/>
      <c r="E441" s="75"/>
      <c r="F441" s="75"/>
      <c r="G441" s="75"/>
      <c r="H441" s="75"/>
      <c r="I441" s="75"/>
      <c r="J441" s="75"/>
    </row>
    <row r="442" spans="4:10" ht="12.5">
      <c r="D442" s="75"/>
      <c r="E442" s="75"/>
      <c r="F442" s="75"/>
      <c r="G442" s="75"/>
      <c r="H442" s="75"/>
      <c r="I442" s="75"/>
      <c r="J442" s="75"/>
    </row>
    <row r="443" spans="4:10" ht="12.5">
      <c r="D443" s="75"/>
      <c r="E443" s="75"/>
      <c r="F443" s="75"/>
      <c r="G443" s="75"/>
      <c r="H443" s="75"/>
      <c r="I443" s="75"/>
      <c r="J443" s="75"/>
    </row>
    <row r="444" spans="4:10" ht="12.5">
      <c r="D444" s="75"/>
      <c r="E444" s="75"/>
      <c r="F444" s="75"/>
      <c r="G444" s="75"/>
      <c r="H444" s="75"/>
      <c r="I444" s="75"/>
      <c r="J444" s="75"/>
    </row>
    <row r="445" spans="4:10" ht="12.5">
      <c r="D445" s="75"/>
      <c r="E445" s="75"/>
      <c r="F445" s="75"/>
      <c r="G445" s="75"/>
      <c r="H445" s="75"/>
      <c r="I445" s="75"/>
      <c r="J445" s="75"/>
    </row>
    <row r="446" spans="4:10" ht="12.5">
      <c r="D446" s="75"/>
      <c r="E446" s="75"/>
      <c r="F446" s="75"/>
      <c r="G446" s="75"/>
      <c r="H446" s="75"/>
      <c r="I446" s="75"/>
      <c r="J446" s="75"/>
    </row>
    <row r="447" spans="4:10" ht="12.5">
      <c r="D447" s="75"/>
      <c r="E447" s="75"/>
      <c r="F447" s="75"/>
      <c r="G447" s="75"/>
      <c r="H447" s="75"/>
      <c r="I447" s="75"/>
      <c r="J447" s="75"/>
    </row>
    <row r="448" spans="4:10" ht="12.5">
      <c r="D448" s="75"/>
      <c r="E448" s="75"/>
      <c r="F448" s="75"/>
      <c r="G448" s="75"/>
      <c r="H448" s="75"/>
      <c r="I448" s="75"/>
      <c r="J448" s="75"/>
    </row>
    <row r="449" spans="4:10" ht="12.5">
      <c r="D449" s="75"/>
      <c r="E449" s="75"/>
      <c r="F449" s="75"/>
      <c r="G449" s="75"/>
      <c r="H449" s="75"/>
      <c r="I449" s="75"/>
      <c r="J449" s="75"/>
    </row>
    <row r="450" spans="4:10" ht="12.5">
      <c r="D450" s="75"/>
      <c r="E450" s="75"/>
      <c r="F450" s="75"/>
      <c r="G450" s="75"/>
      <c r="H450" s="75"/>
      <c r="I450" s="75"/>
      <c r="J450" s="75"/>
    </row>
    <row r="451" spans="4:10" ht="12.5">
      <c r="D451" s="75"/>
      <c r="E451" s="75"/>
      <c r="F451" s="75"/>
      <c r="G451" s="75"/>
      <c r="H451" s="75"/>
      <c r="I451" s="75"/>
      <c r="J451" s="75"/>
    </row>
    <row r="452" spans="4:10" ht="12.5">
      <c r="D452" s="75"/>
      <c r="E452" s="75"/>
      <c r="F452" s="75"/>
      <c r="G452" s="75"/>
      <c r="H452" s="75"/>
      <c r="I452" s="75"/>
      <c r="J452" s="75"/>
    </row>
    <row r="453" spans="4:10" ht="12.5">
      <c r="D453" s="75"/>
      <c r="E453" s="75"/>
      <c r="F453" s="75"/>
      <c r="G453" s="75"/>
      <c r="H453" s="75"/>
      <c r="I453" s="75"/>
      <c r="J453" s="75"/>
    </row>
    <row r="454" spans="4:10" ht="12.5">
      <c r="D454" s="75"/>
      <c r="E454" s="75"/>
      <c r="F454" s="75"/>
      <c r="G454" s="75"/>
      <c r="H454" s="75"/>
      <c r="I454" s="75"/>
      <c r="J454" s="75"/>
    </row>
    <row r="455" spans="4:10" ht="12.5">
      <c r="D455" s="75"/>
      <c r="E455" s="75"/>
      <c r="F455" s="75"/>
      <c r="G455" s="75"/>
      <c r="H455" s="75"/>
      <c r="I455" s="75"/>
      <c r="J455" s="75"/>
    </row>
    <row r="456" spans="4:10" ht="12.5">
      <c r="D456" s="75"/>
      <c r="E456" s="75"/>
      <c r="F456" s="75"/>
      <c r="G456" s="75"/>
      <c r="H456" s="75"/>
      <c r="I456" s="75"/>
      <c r="J456" s="75"/>
    </row>
    <row r="457" spans="4:10" ht="12.5">
      <c r="D457" s="75"/>
      <c r="E457" s="75"/>
      <c r="F457" s="75"/>
      <c r="G457" s="75"/>
      <c r="H457" s="75"/>
      <c r="I457" s="75"/>
      <c r="J457" s="75"/>
    </row>
    <row r="458" spans="4:10" ht="12.5">
      <c r="D458" s="75"/>
      <c r="E458" s="75"/>
      <c r="F458" s="75"/>
      <c r="G458" s="75"/>
      <c r="H458" s="75"/>
      <c r="I458" s="75"/>
      <c r="J458" s="75"/>
    </row>
    <row r="459" spans="4:10" ht="12.5">
      <c r="D459" s="75"/>
      <c r="E459" s="75"/>
      <c r="F459" s="75"/>
      <c r="G459" s="75"/>
      <c r="H459" s="75"/>
      <c r="I459" s="75"/>
      <c r="J459" s="75"/>
    </row>
    <row r="460" spans="4:10" ht="12.5">
      <c r="D460" s="75"/>
      <c r="E460" s="75"/>
      <c r="F460" s="75"/>
      <c r="G460" s="75"/>
      <c r="H460" s="75"/>
      <c r="I460" s="75"/>
      <c r="J460" s="75"/>
    </row>
    <row r="461" spans="4:10" ht="12.5">
      <c r="D461" s="75"/>
      <c r="E461" s="75"/>
      <c r="F461" s="75"/>
      <c r="G461" s="75"/>
      <c r="H461" s="75"/>
      <c r="I461" s="75"/>
      <c r="J461" s="75"/>
    </row>
    <row r="462" spans="4:10" ht="12.5">
      <c r="D462" s="75"/>
      <c r="E462" s="75"/>
      <c r="F462" s="75"/>
      <c r="G462" s="75"/>
      <c r="H462" s="75"/>
      <c r="I462" s="75"/>
      <c r="J462" s="75"/>
    </row>
    <row r="463" spans="4:10" ht="12.5">
      <c r="D463" s="75"/>
      <c r="E463" s="75"/>
      <c r="F463" s="75"/>
      <c r="G463" s="75"/>
      <c r="H463" s="75"/>
      <c r="I463" s="75"/>
      <c r="J463" s="75"/>
    </row>
    <row r="464" spans="4:10" ht="12.5">
      <c r="D464" s="75"/>
      <c r="E464" s="75"/>
      <c r="F464" s="75"/>
      <c r="G464" s="75"/>
      <c r="H464" s="75"/>
      <c r="I464" s="75"/>
      <c r="J464" s="75"/>
    </row>
    <row r="465" spans="4:10" ht="12.5">
      <c r="D465" s="75"/>
      <c r="E465" s="75"/>
      <c r="F465" s="75"/>
      <c r="G465" s="75"/>
      <c r="H465" s="75"/>
      <c r="I465" s="75"/>
      <c r="J465" s="75"/>
    </row>
    <row r="466" spans="4:10" ht="12.5">
      <c r="D466" s="75"/>
      <c r="E466" s="75"/>
      <c r="F466" s="75"/>
      <c r="G466" s="75"/>
      <c r="H466" s="75"/>
      <c r="I466" s="75"/>
      <c r="J466" s="75"/>
    </row>
    <row r="467" spans="4:10" ht="12.5">
      <c r="D467" s="75"/>
      <c r="E467" s="75"/>
      <c r="F467" s="75"/>
      <c r="G467" s="75"/>
      <c r="H467" s="75"/>
      <c r="I467" s="75"/>
      <c r="J467" s="75"/>
    </row>
    <row r="468" spans="4:10" ht="12.5">
      <c r="D468" s="75"/>
      <c r="E468" s="75"/>
      <c r="F468" s="75"/>
      <c r="G468" s="75"/>
      <c r="H468" s="75"/>
      <c r="I468" s="75"/>
      <c r="J468" s="75"/>
    </row>
    <row r="469" spans="4:10" ht="12.5">
      <c r="D469" s="75"/>
      <c r="E469" s="75"/>
      <c r="F469" s="75"/>
      <c r="G469" s="75"/>
      <c r="H469" s="75"/>
      <c r="I469" s="75"/>
      <c r="J469" s="75"/>
    </row>
    <row r="470" spans="4:10" ht="12.5">
      <c r="D470" s="75"/>
      <c r="E470" s="75"/>
      <c r="F470" s="75"/>
      <c r="G470" s="75"/>
      <c r="H470" s="75"/>
      <c r="I470" s="75"/>
      <c r="J470" s="75"/>
    </row>
    <row r="471" spans="4:10" ht="12.5">
      <c r="D471" s="75"/>
      <c r="E471" s="75"/>
      <c r="F471" s="75"/>
      <c r="G471" s="75"/>
      <c r="H471" s="75"/>
      <c r="I471" s="75"/>
      <c r="J471" s="75"/>
    </row>
    <row r="472" spans="4:10" ht="12.5">
      <c r="D472" s="75"/>
      <c r="E472" s="75"/>
      <c r="F472" s="75"/>
      <c r="G472" s="75"/>
      <c r="H472" s="75"/>
      <c r="I472" s="75"/>
      <c r="J472" s="75"/>
    </row>
    <row r="473" spans="4:10" ht="12.5">
      <c r="D473" s="75"/>
      <c r="E473" s="75"/>
      <c r="F473" s="75"/>
      <c r="G473" s="75"/>
      <c r="H473" s="75"/>
      <c r="I473" s="75"/>
      <c r="J473" s="75"/>
    </row>
    <row r="474" spans="4:10" ht="12.5">
      <c r="D474" s="75"/>
      <c r="E474" s="75"/>
      <c r="F474" s="75"/>
      <c r="G474" s="75"/>
      <c r="H474" s="75"/>
      <c r="I474" s="75"/>
      <c r="J474" s="75"/>
    </row>
    <row r="475" spans="4:10" ht="12.5">
      <c r="D475" s="75"/>
      <c r="E475" s="75"/>
      <c r="F475" s="75"/>
      <c r="G475" s="75"/>
      <c r="H475" s="75"/>
      <c r="I475" s="75"/>
      <c r="J475" s="75"/>
    </row>
    <row r="476" spans="4:10" ht="12.5">
      <c r="D476" s="75"/>
      <c r="E476" s="75"/>
      <c r="F476" s="75"/>
      <c r="G476" s="75"/>
      <c r="H476" s="75"/>
      <c r="I476" s="75"/>
      <c r="J476" s="75"/>
    </row>
    <row r="477" spans="4:10" ht="12.5">
      <c r="D477" s="75"/>
      <c r="E477" s="75"/>
      <c r="F477" s="75"/>
      <c r="G477" s="75"/>
      <c r="H477" s="75"/>
      <c r="I477" s="75"/>
      <c r="J477" s="75"/>
    </row>
    <row r="478" spans="4:10" ht="12.5">
      <c r="D478" s="75"/>
      <c r="E478" s="75"/>
      <c r="F478" s="75"/>
      <c r="G478" s="75"/>
      <c r="H478" s="75"/>
      <c r="I478" s="75"/>
      <c r="J478" s="75"/>
    </row>
    <row r="479" spans="4:10" ht="12.5">
      <c r="D479" s="75"/>
      <c r="E479" s="75"/>
      <c r="F479" s="75"/>
      <c r="G479" s="75"/>
      <c r="H479" s="75"/>
      <c r="I479" s="75"/>
      <c r="J479" s="75"/>
    </row>
    <row r="480" spans="4:10" ht="12.5">
      <c r="D480" s="75"/>
      <c r="E480" s="75"/>
      <c r="F480" s="75"/>
      <c r="G480" s="75"/>
      <c r="H480" s="75"/>
      <c r="I480" s="75"/>
      <c r="J480" s="75"/>
    </row>
    <row r="481" spans="4:10" ht="12.5">
      <c r="D481" s="75"/>
      <c r="E481" s="75"/>
      <c r="F481" s="75"/>
      <c r="G481" s="75"/>
      <c r="H481" s="75"/>
      <c r="I481" s="75"/>
      <c r="J481" s="75"/>
    </row>
    <row r="482" spans="4:10" ht="12.5">
      <c r="D482" s="75"/>
      <c r="E482" s="75"/>
      <c r="F482" s="75"/>
      <c r="G482" s="75"/>
      <c r="H482" s="75"/>
      <c r="I482" s="75"/>
      <c r="J482" s="75"/>
    </row>
    <row r="483" spans="4:10" ht="12.5">
      <c r="D483" s="75"/>
      <c r="E483" s="75"/>
      <c r="F483" s="75"/>
      <c r="G483" s="75"/>
      <c r="H483" s="75"/>
      <c r="I483" s="75"/>
      <c r="J483" s="75"/>
    </row>
    <row r="484" spans="4:10" ht="12.5">
      <c r="D484" s="75"/>
      <c r="E484" s="75"/>
      <c r="F484" s="75"/>
      <c r="G484" s="75"/>
      <c r="H484" s="75"/>
      <c r="I484" s="75"/>
      <c r="J484" s="75"/>
    </row>
    <row r="485" spans="4:10" ht="12.5">
      <c r="D485" s="75"/>
      <c r="E485" s="75"/>
      <c r="F485" s="75"/>
      <c r="G485" s="75"/>
      <c r="H485" s="75"/>
      <c r="I485" s="75"/>
      <c r="J485" s="75"/>
    </row>
    <row r="486" spans="4:10" ht="12.5">
      <c r="D486" s="75"/>
      <c r="E486" s="75"/>
      <c r="F486" s="75"/>
      <c r="G486" s="75"/>
      <c r="H486" s="75"/>
      <c r="I486" s="75"/>
      <c r="J486" s="75"/>
    </row>
    <row r="487" spans="4:10" ht="12.5">
      <c r="D487" s="75"/>
      <c r="E487" s="75"/>
      <c r="F487" s="75"/>
      <c r="G487" s="75"/>
      <c r="H487" s="75"/>
      <c r="I487" s="75"/>
      <c r="J487" s="75"/>
    </row>
    <row r="488" spans="4:10" ht="12.5">
      <c r="D488" s="75"/>
      <c r="E488" s="75"/>
      <c r="F488" s="75"/>
      <c r="G488" s="75"/>
      <c r="H488" s="75"/>
      <c r="I488" s="75"/>
      <c r="J488" s="75"/>
    </row>
    <row r="489" spans="4:10" ht="12.5">
      <c r="D489" s="75"/>
      <c r="E489" s="75"/>
      <c r="F489" s="75"/>
      <c r="G489" s="75"/>
      <c r="H489" s="75"/>
      <c r="I489" s="75"/>
      <c r="J489" s="75"/>
    </row>
    <row r="490" spans="4:10" ht="12.5">
      <c r="D490" s="75"/>
      <c r="E490" s="75"/>
      <c r="F490" s="75"/>
      <c r="G490" s="75"/>
      <c r="H490" s="75"/>
      <c r="I490" s="75"/>
      <c r="J490" s="75"/>
    </row>
    <row r="491" spans="4:10" ht="12.5">
      <c r="D491" s="75"/>
      <c r="E491" s="75"/>
      <c r="F491" s="75"/>
      <c r="G491" s="75"/>
      <c r="H491" s="75"/>
      <c r="I491" s="75"/>
      <c r="J491" s="75"/>
    </row>
    <row r="492" spans="4:10" ht="12.5">
      <c r="D492" s="75"/>
      <c r="E492" s="75"/>
      <c r="F492" s="75"/>
      <c r="G492" s="75"/>
      <c r="H492" s="75"/>
      <c r="I492" s="75"/>
      <c r="J492" s="75"/>
    </row>
    <row r="493" spans="4:10" ht="12.5">
      <c r="D493" s="75"/>
      <c r="E493" s="75"/>
      <c r="F493" s="75"/>
      <c r="G493" s="75"/>
      <c r="H493" s="75"/>
      <c r="I493" s="75"/>
      <c r="J493" s="75"/>
    </row>
    <row r="494" spans="4:10" ht="12.5">
      <c r="D494" s="75"/>
      <c r="E494" s="75"/>
      <c r="F494" s="75"/>
      <c r="G494" s="75"/>
      <c r="H494" s="75"/>
      <c r="I494" s="75"/>
      <c r="J494" s="75"/>
    </row>
    <row r="495" spans="4:10" ht="12.5">
      <c r="D495" s="75"/>
      <c r="E495" s="75"/>
      <c r="F495" s="75"/>
      <c r="G495" s="75"/>
      <c r="H495" s="75"/>
      <c r="I495" s="75"/>
      <c r="J495" s="75"/>
    </row>
    <row r="496" spans="4:10" ht="12.5">
      <c r="D496" s="75"/>
      <c r="E496" s="75"/>
      <c r="F496" s="75"/>
      <c r="G496" s="75"/>
      <c r="H496" s="75"/>
      <c r="I496" s="75"/>
      <c r="J496" s="75"/>
    </row>
    <row r="497" spans="4:10" ht="12.5">
      <c r="D497" s="75"/>
      <c r="E497" s="75"/>
      <c r="F497" s="75"/>
      <c r="G497" s="75"/>
      <c r="H497" s="75"/>
      <c r="I497" s="75"/>
      <c r="J497" s="75"/>
    </row>
    <row r="498" spans="4:10" ht="12.5">
      <c r="D498" s="75"/>
      <c r="E498" s="75"/>
      <c r="F498" s="75"/>
      <c r="G498" s="75"/>
      <c r="H498" s="75"/>
      <c r="I498" s="75"/>
      <c r="J498" s="75"/>
    </row>
    <row r="499" spans="4:10" ht="12.5">
      <c r="D499" s="75"/>
      <c r="E499" s="75"/>
      <c r="F499" s="75"/>
      <c r="G499" s="75"/>
      <c r="H499" s="75"/>
      <c r="I499" s="75"/>
      <c r="J499" s="75"/>
    </row>
    <row r="500" spans="4:10" ht="12.5">
      <c r="D500" s="75"/>
      <c r="E500" s="75"/>
      <c r="F500" s="75"/>
      <c r="G500" s="75"/>
      <c r="H500" s="75"/>
      <c r="I500" s="75"/>
      <c r="J500" s="75"/>
    </row>
    <row r="501" spans="4:10" ht="12.5">
      <c r="D501" s="75"/>
      <c r="E501" s="75"/>
      <c r="F501" s="75"/>
      <c r="G501" s="75"/>
      <c r="H501" s="75"/>
      <c r="I501" s="75"/>
      <c r="J501" s="75"/>
    </row>
    <row r="502" spans="4:10" ht="12.5">
      <c r="D502" s="75"/>
      <c r="E502" s="75"/>
      <c r="F502" s="75"/>
      <c r="G502" s="75"/>
      <c r="H502" s="75"/>
      <c r="I502" s="75"/>
      <c r="J502" s="75"/>
    </row>
    <row r="503" spans="4:10" ht="12.5">
      <c r="D503" s="75"/>
      <c r="E503" s="75"/>
      <c r="F503" s="75"/>
      <c r="G503" s="75"/>
      <c r="H503" s="75"/>
      <c r="I503" s="75"/>
      <c r="J503" s="75"/>
    </row>
    <row r="504" spans="4:10" ht="12.5">
      <c r="D504" s="75"/>
      <c r="E504" s="75"/>
      <c r="F504" s="75"/>
      <c r="G504" s="75"/>
      <c r="H504" s="75"/>
      <c r="I504" s="75"/>
      <c r="J504" s="75"/>
    </row>
    <row r="505" spans="4:10" ht="12.5">
      <c r="D505" s="75"/>
      <c r="E505" s="75"/>
      <c r="F505" s="75"/>
      <c r="G505" s="75"/>
      <c r="H505" s="75"/>
      <c r="I505" s="75"/>
      <c r="J505" s="75"/>
    </row>
    <row r="506" spans="4:10" ht="12.5">
      <c r="D506" s="75"/>
      <c r="E506" s="75"/>
      <c r="F506" s="75"/>
      <c r="G506" s="75"/>
      <c r="H506" s="75"/>
      <c r="I506" s="75"/>
      <c r="J506" s="75"/>
    </row>
    <row r="507" spans="4:10" ht="12.5">
      <c r="D507" s="75"/>
      <c r="E507" s="75"/>
      <c r="F507" s="75"/>
      <c r="G507" s="75"/>
      <c r="H507" s="75"/>
      <c r="I507" s="75"/>
      <c r="J507" s="75"/>
    </row>
    <row r="508" spans="4:10" ht="12.5">
      <c r="D508" s="75"/>
      <c r="E508" s="75"/>
      <c r="F508" s="75"/>
      <c r="G508" s="75"/>
      <c r="H508" s="75"/>
      <c r="I508" s="75"/>
      <c r="J508" s="75"/>
    </row>
    <row r="509" spans="4:10" ht="12.5">
      <c r="D509" s="75"/>
      <c r="E509" s="75"/>
      <c r="F509" s="75"/>
      <c r="G509" s="75"/>
      <c r="H509" s="75"/>
      <c r="I509" s="75"/>
      <c r="J509" s="75"/>
    </row>
    <row r="510" spans="4:10" ht="12.5">
      <c r="D510" s="75"/>
      <c r="E510" s="75"/>
      <c r="F510" s="75"/>
      <c r="G510" s="75"/>
      <c r="H510" s="75"/>
      <c r="I510" s="75"/>
      <c r="J510" s="75"/>
    </row>
    <row r="511" spans="4:10" ht="12.5">
      <c r="D511" s="75"/>
      <c r="E511" s="75"/>
      <c r="F511" s="75"/>
      <c r="G511" s="75"/>
      <c r="H511" s="75"/>
      <c r="I511" s="75"/>
      <c r="J511" s="75"/>
    </row>
    <row r="512" spans="4:10" ht="12.5">
      <c r="D512" s="75"/>
      <c r="E512" s="75"/>
      <c r="F512" s="75"/>
      <c r="G512" s="75"/>
      <c r="H512" s="75"/>
      <c r="I512" s="75"/>
      <c r="J512" s="75"/>
    </row>
    <row r="513" spans="4:10" ht="12.5">
      <c r="D513" s="75"/>
      <c r="E513" s="75"/>
      <c r="F513" s="75"/>
      <c r="G513" s="75"/>
      <c r="H513" s="75"/>
      <c r="I513" s="75"/>
      <c r="J513" s="75"/>
    </row>
    <row r="514" spans="4:10" ht="12.5">
      <c r="D514" s="75"/>
      <c r="E514" s="75"/>
      <c r="F514" s="75"/>
      <c r="G514" s="75"/>
      <c r="H514" s="75"/>
      <c r="I514" s="75"/>
      <c r="J514" s="75"/>
    </row>
    <row r="515" spans="4:10" ht="12.5">
      <c r="D515" s="75"/>
      <c r="E515" s="75"/>
      <c r="F515" s="75"/>
      <c r="G515" s="75"/>
      <c r="H515" s="75"/>
      <c r="I515" s="75"/>
      <c r="J515" s="75"/>
    </row>
    <row r="516" spans="4:10" ht="12.5">
      <c r="D516" s="75"/>
      <c r="E516" s="75"/>
      <c r="F516" s="75"/>
      <c r="G516" s="75"/>
      <c r="H516" s="75"/>
      <c r="I516" s="75"/>
      <c r="J516" s="75"/>
    </row>
    <row r="517" spans="4:10" ht="12.5">
      <c r="D517" s="75"/>
      <c r="E517" s="75"/>
      <c r="F517" s="75"/>
      <c r="G517" s="75"/>
      <c r="H517" s="75"/>
      <c r="I517" s="75"/>
      <c r="J517" s="75"/>
    </row>
    <row r="518" spans="4:10" ht="12.5">
      <c r="D518" s="75"/>
      <c r="E518" s="75"/>
      <c r="F518" s="75"/>
      <c r="G518" s="75"/>
      <c r="H518" s="75"/>
      <c r="I518" s="75"/>
      <c r="J518" s="75"/>
    </row>
    <row r="519" spans="4:10" ht="12.5">
      <c r="D519" s="75"/>
      <c r="E519" s="75"/>
      <c r="F519" s="75"/>
      <c r="G519" s="75"/>
      <c r="H519" s="75"/>
      <c r="I519" s="75"/>
      <c r="J519" s="75"/>
    </row>
    <row r="520" spans="4:10" ht="12.5">
      <c r="D520" s="75"/>
      <c r="E520" s="75"/>
      <c r="F520" s="75"/>
      <c r="G520" s="75"/>
      <c r="H520" s="75"/>
      <c r="I520" s="75"/>
      <c r="J520" s="75"/>
    </row>
    <row r="521" spans="4:10" ht="12.5">
      <c r="D521" s="75"/>
      <c r="E521" s="75"/>
      <c r="F521" s="75"/>
      <c r="G521" s="75"/>
      <c r="H521" s="75"/>
      <c r="I521" s="75"/>
      <c r="J521" s="75"/>
    </row>
    <row r="522" spans="4:10" ht="12.5">
      <c r="D522" s="75"/>
      <c r="E522" s="75"/>
      <c r="F522" s="75"/>
      <c r="G522" s="75"/>
      <c r="H522" s="75"/>
      <c r="I522" s="75"/>
      <c r="J522" s="75"/>
    </row>
    <row r="523" spans="4:10" ht="12.5">
      <c r="D523" s="75"/>
      <c r="E523" s="75"/>
      <c r="F523" s="75"/>
      <c r="G523" s="75"/>
      <c r="H523" s="75"/>
      <c r="I523" s="75"/>
      <c r="J523" s="75"/>
    </row>
    <row r="524" spans="4:10" ht="12.5">
      <c r="D524" s="75"/>
      <c r="E524" s="75"/>
      <c r="F524" s="75"/>
      <c r="G524" s="75"/>
      <c r="H524" s="75"/>
      <c r="I524" s="75"/>
      <c r="J524" s="75"/>
    </row>
    <row r="525" spans="4:10" ht="12.5">
      <c r="D525" s="75"/>
      <c r="E525" s="75"/>
      <c r="F525" s="75"/>
      <c r="G525" s="75"/>
      <c r="H525" s="75"/>
      <c r="I525" s="75"/>
      <c r="J525" s="75"/>
    </row>
    <row r="526" spans="4:10" ht="12.5">
      <c r="D526" s="75"/>
      <c r="E526" s="75"/>
      <c r="F526" s="75"/>
      <c r="G526" s="75"/>
      <c r="H526" s="75"/>
      <c r="I526" s="75"/>
      <c r="J526" s="75"/>
    </row>
    <row r="527" spans="4:10" ht="12.5">
      <c r="D527" s="75"/>
      <c r="E527" s="75"/>
      <c r="F527" s="75"/>
      <c r="G527" s="75"/>
      <c r="H527" s="75"/>
      <c r="I527" s="75"/>
      <c r="J527" s="75"/>
    </row>
    <row r="528" spans="4:10" ht="12.5">
      <c r="D528" s="75"/>
      <c r="E528" s="75"/>
      <c r="F528" s="75"/>
      <c r="G528" s="75"/>
      <c r="H528" s="75"/>
      <c r="I528" s="75"/>
      <c r="J528" s="75"/>
    </row>
    <row r="529" spans="4:10" ht="12.5">
      <c r="D529" s="75"/>
      <c r="E529" s="75"/>
      <c r="F529" s="75"/>
      <c r="G529" s="75"/>
      <c r="H529" s="75"/>
      <c r="I529" s="75"/>
      <c r="J529" s="75"/>
    </row>
    <row r="530" spans="4:10" ht="12.5">
      <c r="D530" s="75"/>
      <c r="E530" s="75"/>
      <c r="F530" s="75"/>
      <c r="G530" s="75"/>
      <c r="H530" s="75"/>
      <c r="I530" s="75"/>
      <c r="J530" s="75"/>
    </row>
    <row r="531" spans="4:10" ht="12.5">
      <c r="D531" s="75"/>
      <c r="E531" s="75"/>
      <c r="F531" s="75"/>
      <c r="G531" s="75"/>
      <c r="H531" s="75"/>
      <c r="I531" s="75"/>
      <c r="J531" s="75"/>
    </row>
    <row r="532" spans="4:10" ht="12.5">
      <c r="D532" s="75"/>
      <c r="E532" s="75"/>
      <c r="F532" s="75"/>
      <c r="G532" s="75"/>
      <c r="H532" s="75"/>
      <c r="I532" s="75"/>
      <c r="J532" s="75"/>
    </row>
    <row r="533" spans="4:10" ht="12.5">
      <c r="D533" s="75"/>
      <c r="E533" s="75"/>
      <c r="F533" s="75"/>
      <c r="G533" s="75"/>
      <c r="H533" s="75"/>
      <c r="I533" s="75"/>
      <c r="J533" s="75"/>
    </row>
    <row r="534" spans="4:10" ht="12.5">
      <c r="D534" s="75"/>
      <c r="E534" s="75"/>
      <c r="F534" s="75"/>
      <c r="G534" s="75"/>
      <c r="H534" s="75"/>
      <c r="I534" s="75"/>
      <c r="J534" s="75"/>
    </row>
    <row r="535" spans="4:10" ht="12.5">
      <c r="D535" s="75"/>
      <c r="E535" s="75"/>
      <c r="F535" s="75"/>
      <c r="G535" s="75"/>
      <c r="H535" s="75"/>
      <c r="I535" s="75"/>
      <c r="J535" s="75"/>
    </row>
    <row r="536" spans="4:10" ht="12.5">
      <c r="D536" s="75"/>
      <c r="E536" s="75"/>
      <c r="F536" s="75"/>
      <c r="G536" s="75"/>
      <c r="H536" s="75"/>
      <c r="I536" s="75"/>
      <c r="J536" s="75"/>
    </row>
    <row r="537" spans="4:10" ht="12.5">
      <c r="D537" s="75"/>
      <c r="E537" s="75"/>
      <c r="F537" s="75"/>
      <c r="G537" s="75"/>
      <c r="H537" s="75"/>
      <c r="I537" s="75"/>
      <c r="J537" s="75"/>
    </row>
    <row r="538" spans="4:10" ht="12.5">
      <c r="D538" s="75"/>
      <c r="E538" s="75"/>
      <c r="F538" s="75"/>
      <c r="G538" s="75"/>
      <c r="H538" s="75"/>
      <c r="I538" s="75"/>
      <c r="J538" s="75"/>
    </row>
    <row r="539" spans="4:10" ht="12.5">
      <c r="D539" s="75"/>
      <c r="E539" s="75"/>
      <c r="F539" s="75"/>
      <c r="G539" s="75"/>
      <c r="H539" s="75"/>
      <c r="I539" s="75"/>
      <c r="J539" s="75"/>
    </row>
    <row r="540" spans="4:10" ht="12.5">
      <c r="D540" s="75"/>
      <c r="E540" s="75"/>
      <c r="F540" s="75"/>
      <c r="G540" s="75"/>
      <c r="H540" s="75"/>
      <c r="I540" s="75"/>
      <c r="J540" s="75"/>
    </row>
    <row r="541" spans="4:10" ht="12.5">
      <c r="D541" s="75"/>
      <c r="E541" s="75"/>
      <c r="F541" s="75"/>
      <c r="G541" s="75"/>
      <c r="H541" s="75"/>
      <c r="I541" s="75"/>
      <c r="J541" s="75"/>
    </row>
    <row r="542" spans="4:10" ht="12.5">
      <c r="D542" s="75"/>
      <c r="E542" s="75"/>
      <c r="F542" s="75"/>
      <c r="G542" s="75"/>
      <c r="H542" s="75"/>
      <c r="I542" s="75"/>
      <c r="J542" s="75"/>
    </row>
    <row r="543" spans="4:10" ht="12.5">
      <c r="D543" s="75"/>
      <c r="E543" s="75"/>
      <c r="F543" s="75"/>
      <c r="G543" s="75"/>
      <c r="H543" s="75"/>
      <c r="I543" s="75"/>
      <c r="J543" s="75"/>
    </row>
    <row r="544" spans="4:10" ht="12.5">
      <c r="D544" s="75"/>
      <c r="E544" s="75"/>
      <c r="F544" s="75"/>
      <c r="G544" s="75"/>
      <c r="H544" s="75"/>
      <c r="I544" s="75"/>
      <c r="J544" s="75"/>
    </row>
    <row r="545" spans="4:10" ht="12.5">
      <c r="D545" s="75"/>
      <c r="E545" s="75"/>
      <c r="F545" s="75"/>
      <c r="G545" s="75"/>
      <c r="H545" s="75"/>
      <c r="I545" s="75"/>
      <c r="J545" s="75"/>
    </row>
    <row r="546" spans="4:10" ht="12.5">
      <c r="D546" s="75"/>
      <c r="E546" s="75"/>
      <c r="F546" s="75"/>
      <c r="G546" s="75"/>
      <c r="H546" s="75"/>
      <c r="I546" s="75"/>
      <c r="J546" s="75"/>
    </row>
    <row r="547" spans="4:10" ht="12.5">
      <c r="D547" s="75"/>
      <c r="E547" s="75"/>
      <c r="F547" s="75"/>
      <c r="G547" s="75"/>
      <c r="H547" s="75"/>
      <c r="I547" s="75"/>
      <c r="J547" s="75"/>
    </row>
    <row r="548" spans="4:10" ht="12.5">
      <c r="D548" s="75"/>
      <c r="E548" s="75"/>
      <c r="F548" s="75"/>
      <c r="G548" s="75"/>
      <c r="H548" s="75"/>
      <c r="I548" s="75"/>
      <c r="J548" s="75"/>
    </row>
    <row r="549" spans="4:10" ht="12.5">
      <c r="D549" s="75"/>
      <c r="E549" s="75"/>
      <c r="F549" s="75"/>
      <c r="G549" s="75"/>
      <c r="H549" s="75"/>
      <c r="I549" s="75"/>
      <c r="J549" s="75"/>
    </row>
    <row r="550" spans="4:10" ht="12.5">
      <c r="D550" s="75"/>
      <c r="E550" s="75"/>
      <c r="F550" s="75"/>
      <c r="G550" s="75"/>
      <c r="H550" s="75"/>
      <c r="I550" s="75"/>
      <c r="J550" s="75"/>
    </row>
    <row r="551" spans="4:10" ht="12.5">
      <c r="D551" s="75"/>
      <c r="E551" s="75"/>
      <c r="F551" s="75"/>
      <c r="G551" s="75"/>
      <c r="H551" s="75"/>
      <c r="I551" s="75"/>
      <c r="J551" s="75"/>
    </row>
    <row r="552" spans="4:10" ht="12.5">
      <c r="D552" s="75"/>
      <c r="E552" s="75"/>
      <c r="F552" s="75"/>
      <c r="G552" s="75"/>
      <c r="H552" s="75"/>
      <c r="I552" s="75"/>
      <c r="J552" s="75"/>
    </row>
    <row r="553" spans="4:10" ht="12.5">
      <c r="D553" s="75"/>
      <c r="E553" s="75"/>
      <c r="F553" s="75"/>
      <c r="G553" s="75"/>
      <c r="H553" s="75"/>
      <c r="I553" s="75"/>
      <c r="J553" s="75"/>
    </row>
    <row r="554" spans="4:10" ht="12.5">
      <c r="D554" s="75"/>
      <c r="E554" s="75"/>
      <c r="F554" s="75"/>
      <c r="G554" s="75"/>
      <c r="H554" s="75"/>
      <c r="I554" s="75"/>
      <c r="J554" s="75"/>
    </row>
    <row r="555" spans="4:10" ht="12.5">
      <c r="D555" s="75"/>
      <c r="E555" s="75"/>
      <c r="F555" s="75"/>
      <c r="G555" s="75"/>
      <c r="H555" s="75"/>
      <c r="I555" s="75"/>
      <c r="J555" s="75"/>
    </row>
    <row r="556" spans="4:10" ht="12.5">
      <c r="D556" s="75"/>
      <c r="E556" s="75"/>
      <c r="F556" s="75"/>
      <c r="G556" s="75"/>
      <c r="H556" s="75"/>
      <c r="I556" s="75"/>
      <c r="J556" s="75"/>
    </row>
    <row r="557" spans="4:10" ht="12.5">
      <c r="D557" s="75"/>
      <c r="E557" s="75"/>
      <c r="F557" s="75"/>
      <c r="G557" s="75"/>
      <c r="H557" s="75"/>
      <c r="I557" s="75"/>
      <c r="J557" s="75"/>
    </row>
    <row r="558" spans="4:10" ht="12.5">
      <c r="D558" s="75"/>
      <c r="E558" s="75"/>
      <c r="F558" s="75"/>
      <c r="G558" s="75"/>
      <c r="H558" s="75"/>
      <c r="I558" s="75"/>
      <c r="J558" s="75"/>
    </row>
    <row r="559" spans="4:10" ht="12.5">
      <c r="D559" s="75"/>
      <c r="E559" s="75"/>
      <c r="F559" s="75"/>
      <c r="G559" s="75"/>
      <c r="H559" s="75"/>
      <c r="I559" s="75"/>
      <c r="J559" s="75"/>
    </row>
    <row r="560" spans="4:10" ht="12.5">
      <c r="D560" s="75"/>
      <c r="E560" s="75"/>
      <c r="F560" s="75"/>
      <c r="G560" s="75"/>
      <c r="H560" s="75"/>
      <c r="I560" s="75"/>
      <c r="J560" s="75"/>
    </row>
    <row r="561" spans="4:10" ht="12.5">
      <c r="D561" s="75"/>
      <c r="E561" s="75"/>
      <c r="F561" s="75"/>
      <c r="G561" s="75"/>
      <c r="H561" s="75"/>
      <c r="I561" s="75"/>
      <c r="J561" s="75"/>
    </row>
    <row r="562" spans="4:10" ht="12.5">
      <c r="D562" s="75"/>
      <c r="E562" s="75"/>
      <c r="F562" s="75"/>
      <c r="G562" s="75"/>
      <c r="H562" s="75"/>
      <c r="I562" s="75"/>
      <c r="J562" s="75"/>
    </row>
    <row r="563" spans="4:10" ht="12.5">
      <c r="D563" s="75"/>
      <c r="E563" s="75"/>
      <c r="F563" s="75"/>
      <c r="G563" s="75"/>
      <c r="H563" s="75"/>
      <c r="I563" s="75"/>
      <c r="J563" s="75"/>
    </row>
    <row r="564" spans="4:10" ht="12.5">
      <c r="D564" s="75"/>
      <c r="E564" s="75"/>
      <c r="F564" s="75"/>
      <c r="G564" s="75"/>
      <c r="H564" s="75"/>
      <c r="I564" s="75"/>
      <c r="J564" s="75"/>
    </row>
    <row r="565" spans="4:10" ht="12.5">
      <c r="D565" s="75"/>
      <c r="E565" s="75"/>
      <c r="F565" s="75"/>
      <c r="G565" s="75"/>
      <c r="H565" s="75"/>
      <c r="I565" s="75"/>
      <c r="J565" s="75"/>
    </row>
    <row r="566" spans="4:10" ht="12.5">
      <c r="D566" s="75"/>
      <c r="E566" s="75"/>
      <c r="F566" s="75"/>
      <c r="G566" s="75"/>
      <c r="H566" s="75"/>
      <c r="I566" s="75"/>
      <c r="J566" s="75"/>
    </row>
    <row r="567" spans="4:10" ht="12.5">
      <c r="D567" s="75"/>
      <c r="E567" s="75"/>
      <c r="F567" s="75"/>
      <c r="G567" s="75"/>
      <c r="H567" s="75"/>
      <c r="I567" s="75"/>
      <c r="J567" s="75"/>
    </row>
    <row r="568" spans="4:10" ht="12.5">
      <c r="D568" s="75"/>
      <c r="E568" s="75"/>
      <c r="F568" s="75"/>
      <c r="G568" s="75"/>
      <c r="H568" s="75"/>
      <c r="I568" s="75"/>
      <c r="J568" s="75"/>
    </row>
    <row r="569" spans="4:10" ht="12.5">
      <c r="D569" s="75"/>
      <c r="E569" s="75"/>
      <c r="F569" s="75"/>
      <c r="G569" s="75"/>
      <c r="H569" s="75"/>
      <c r="I569" s="75"/>
      <c r="J569" s="75"/>
    </row>
    <row r="570" spans="4:10" ht="12.5">
      <c r="D570" s="75"/>
      <c r="E570" s="75"/>
      <c r="F570" s="75"/>
      <c r="G570" s="75"/>
      <c r="H570" s="75"/>
      <c r="I570" s="75"/>
      <c r="J570" s="75"/>
    </row>
    <row r="571" spans="4:10" ht="12.5">
      <c r="D571" s="75"/>
      <c r="E571" s="75"/>
      <c r="F571" s="75"/>
      <c r="G571" s="75"/>
      <c r="H571" s="75"/>
      <c r="I571" s="75"/>
      <c r="J571" s="75"/>
    </row>
    <row r="572" spans="4:10" ht="12.5">
      <c r="D572" s="75"/>
      <c r="E572" s="75"/>
      <c r="F572" s="75"/>
      <c r="G572" s="75"/>
      <c r="H572" s="75"/>
      <c r="I572" s="75"/>
      <c r="J572" s="75"/>
    </row>
    <row r="573" spans="4:10" ht="12.5">
      <c r="D573" s="75"/>
      <c r="E573" s="75"/>
      <c r="F573" s="75"/>
      <c r="G573" s="75"/>
      <c r="H573" s="75"/>
      <c r="I573" s="75"/>
      <c r="J573" s="75"/>
    </row>
    <row r="574" spans="4:10" ht="12.5">
      <c r="D574" s="75"/>
      <c r="E574" s="75"/>
      <c r="F574" s="75"/>
      <c r="G574" s="75"/>
      <c r="H574" s="75"/>
      <c r="I574" s="75"/>
      <c r="J574" s="75"/>
    </row>
    <row r="575" spans="4:10" ht="12.5">
      <c r="D575" s="75"/>
      <c r="E575" s="75"/>
      <c r="F575" s="75"/>
      <c r="G575" s="75"/>
      <c r="H575" s="75"/>
      <c r="I575" s="75"/>
      <c r="J575" s="75"/>
    </row>
    <row r="576" spans="4:10" ht="12.5">
      <c r="D576" s="75"/>
      <c r="E576" s="75"/>
      <c r="F576" s="75"/>
      <c r="G576" s="75"/>
      <c r="H576" s="75"/>
      <c r="I576" s="75"/>
      <c r="J576" s="75"/>
    </row>
    <row r="577" spans="4:10" ht="12.5">
      <c r="D577" s="75"/>
      <c r="E577" s="75"/>
      <c r="F577" s="75"/>
      <c r="G577" s="75"/>
      <c r="H577" s="75"/>
      <c r="I577" s="75"/>
      <c r="J577" s="75"/>
    </row>
    <row r="578" spans="4:10" ht="12.5">
      <c r="D578" s="75"/>
      <c r="E578" s="75"/>
      <c r="F578" s="75"/>
      <c r="G578" s="75"/>
      <c r="H578" s="75"/>
      <c r="I578" s="75"/>
      <c r="J578" s="75"/>
    </row>
    <row r="579" spans="4:10" ht="12.5">
      <c r="D579" s="75"/>
      <c r="E579" s="75"/>
      <c r="F579" s="75"/>
      <c r="G579" s="75"/>
      <c r="H579" s="75"/>
      <c r="I579" s="75"/>
      <c r="J579" s="75"/>
    </row>
    <row r="580" spans="4:10" ht="12.5">
      <c r="D580" s="75"/>
      <c r="E580" s="75"/>
      <c r="F580" s="75"/>
      <c r="G580" s="75"/>
      <c r="H580" s="75"/>
      <c r="I580" s="75"/>
      <c r="J580" s="75"/>
    </row>
    <row r="581" spans="4:10" ht="12.5">
      <c r="D581" s="75"/>
      <c r="E581" s="75"/>
      <c r="F581" s="75"/>
      <c r="G581" s="75"/>
      <c r="H581" s="75"/>
      <c r="I581" s="75"/>
      <c r="J581" s="75"/>
    </row>
    <row r="582" spans="4:10" ht="12.5">
      <c r="D582" s="75"/>
      <c r="E582" s="75"/>
      <c r="F582" s="75"/>
      <c r="G582" s="75"/>
      <c r="H582" s="75"/>
      <c r="I582" s="75"/>
      <c r="J582" s="75"/>
    </row>
    <row r="583" spans="4:10" ht="12.5">
      <c r="D583" s="75"/>
      <c r="E583" s="75"/>
      <c r="F583" s="75"/>
      <c r="G583" s="75"/>
      <c r="H583" s="75"/>
      <c r="I583" s="75"/>
      <c r="J583" s="75"/>
    </row>
    <row r="584" spans="4:10" ht="12.5">
      <c r="D584" s="75"/>
      <c r="E584" s="75"/>
      <c r="F584" s="75"/>
      <c r="G584" s="75"/>
      <c r="H584" s="75"/>
      <c r="I584" s="75"/>
      <c r="J584" s="75"/>
    </row>
    <row r="585" spans="4:10" ht="12.5">
      <c r="D585" s="75"/>
      <c r="E585" s="75"/>
      <c r="F585" s="75"/>
      <c r="G585" s="75"/>
      <c r="H585" s="75"/>
      <c r="I585" s="75"/>
      <c r="J585" s="75"/>
    </row>
    <row r="586" spans="4:10" ht="12.5">
      <c r="D586" s="75"/>
      <c r="E586" s="75"/>
      <c r="F586" s="75"/>
      <c r="G586" s="75"/>
      <c r="H586" s="75"/>
      <c r="I586" s="75"/>
      <c r="J586" s="75"/>
    </row>
    <row r="587" spans="4:10" ht="12.5">
      <c r="D587" s="75"/>
      <c r="E587" s="75"/>
      <c r="F587" s="75"/>
      <c r="G587" s="75"/>
      <c r="H587" s="75"/>
      <c r="I587" s="75"/>
      <c r="J587" s="75"/>
    </row>
    <row r="588" spans="4:10" ht="12.5">
      <c r="D588" s="75"/>
      <c r="E588" s="75"/>
      <c r="F588" s="75"/>
      <c r="G588" s="75"/>
      <c r="H588" s="75"/>
      <c r="I588" s="75"/>
      <c r="J588" s="75"/>
    </row>
    <row r="589" spans="4:10" ht="12.5">
      <c r="D589" s="75"/>
      <c r="E589" s="75"/>
      <c r="F589" s="75"/>
      <c r="G589" s="75"/>
      <c r="H589" s="75"/>
      <c r="I589" s="75"/>
      <c r="J589" s="75"/>
    </row>
    <row r="590" spans="4:10" ht="12.5">
      <c r="D590" s="75"/>
      <c r="E590" s="75"/>
      <c r="F590" s="75"/>
      <c r="G590" s="75"/>
      <c r="H590" s="75"/>
      <c r="I590" s="75"/>
      <c r="J590" s="75"/>
    </row>
    <row r="591" spans="4:10" ht="12.5">
      <c r="D591" s="75"/>
      <c r="E591" s="75"/>
      <c r="F591" s="75"/>
      <c r="G591" s="75"/>
      <c r="H591" s="75"/>
      <c r="I591" s="75"/>
      <c r="J591" s="75"/>
    </row>
    <row r="592" spans="4:10" ht="12.5">
      <c r="D592" s="75"/>
      <c r="E592" s="75"/>
      <c r="F592" s="75"/>
      <c r="G592" s="75"/>
      <c r="H592" s="75"/>
      <c r="I592" s="75"/>
      <c r="J592" s="75"/>
    </row>
    <row r="593" spans="4:10" ht="12.5">
      <c r="D593" s="75"/>
      <c r="E593" s="75"/>
      <c r="F593" s="75"/>
      <c r="G593" s="75"/>
      <c r="H593" s="75"/>
      <c r="I593" s="75"/>
      <c r="J593" s="75"/>
    </row>
    <row r="594" spans="4:10" ht="12.5">
      <c r="D594" s="75"/>
      <c r="E594" s="75"/>
      <c r="F594" s="75"/>
      <c r="G594" s="75"/>
      <c r="H594" s="75"/>
      <c r="I594" s="75"/>
      <c r="J594" s="75"/>
    </row>
    <row r="595" spans="4:10" ht="12.5">
      <c r="D595" s="75"/>
      <c r="E595" s="75"/>
      <c r="F595" s="75"/>
      <c r="G595" s="75"/>
      <c r="H595" s="75"/>
      <c r="I595" s="75"/>
      <c r="J595" s="75"/>
    </row>
    <row r="596" spans="4:10" ht="12.5">
      <c r="D596" s="75"/>
      <c r="E596" s="75"/>
      <c r="F596" s="75"/>
      <c r="G596" s="75"/>
      <c r="H596" s="75"/>
      <c r="I596" s="75"/>
      <c r="J596" s="75"/>
    </row>
    <row r="597" spans="4:10" ht="12.5">
      <c r="D597" s="75"/>
      <c r="E597" s="75"/>
      <c r="F597" s="75"/>
      <c r="G597" s="75"/>
      <c r="H597" s="75"/>
      <c r="I597" s="75"/>
      <c r="J597" s="75"/>
    </row>
    <row r="598" spans="4:10" ht="12.5">
      <c r="D598" s="75"/>
      <c r="E598" s="75"/>
      <c r="F598" s="75"/>
      <c r="G598" s="75"/>
      <c r="H598" s="75"/>
      <c r="I598" s="75"/>
      <c r="J598" s="75"/>
    </row>
    <row r="599" spans="4:10" ht="12.5">
      <c r="D599" s="75"/>
      <c r="E599" s="75"/>
      <c r="F599" s="75"/>
      <c r="G599" s="75"/>
      <c r="H599" s="75"/>
      <c r="I599" s="75"/>
      <c r="J599" s="75"/>
    </row>
    <row r="600" spans="4:10" ht="12.5">
      <c r="D600" s="75"/>
      <c r="E600" s="75"/>
      <c r="F600" s="75"/>
      <c r="G600" s="75"/>
      <c r="H600" s="75"/>
      <c r="I600" s="75"/>
      <c r="J600" s="75"/>
    </row>
    <row r="601" spans="4:10" ht="12.5">
      <c r="D601" s="75"/>
      <c r="E601" s="75"/>
      <c r="F601" s="75"/>
      <c r="G601" s="75"/>
      <c r="H601" s="75"/>
      <c r="I601" s="75"/>
      <c r="J601" s="75"/>
    </row>
    <row r="602" spans="4:10" ht="12.5">
      <c r="D602" s="75"/>
      <c r="E602" s="75"/>
      <c r="F602" s="75"/>
      <c r="G602" s="75"/>
      <c r="H602" s="75"/>
      <c r="I602" s="75"/>
      <c r="J602" s="75"/>
    </row>
    <row r="603" spans="4:10" ht="12.5">
      <c r="D603" s="75"/>
      <c r="E603" s="75"/>
      <c r="F603" s="75"/>
      <c r="G603" s="75"/>
      <c r="H603" s="75"/>
      <c r="I603" s="75"/>
      <c r="J603" s="75"/>
    </row>
    <row r="604" spans="4:10" ht="12.5">
      <c r="D604" s="75"/>
      <c r="E604" s="75"/>
      <c r="F604" s="75"/>
      <c r="G604" s="75"/>
      <c r="H604" s="75"/>
      <c r="I604" s="75"/>
      <c r="J604" s="75"/>
    </row>
    <row r="605" spans="4:10" ht="12.5">
      <c r="D605" s="75"/>
      <c r="E605" s="75"/>
      <c r="F605" s="75"/>
      <c r="G605" s="75"/>
      <c r="H605" s="75"/>
      <c r="I605" s="75"/>
      <c r="J605" s="75"/>
    </row>
    <row r="606" spans="4:10" ht="12.5">
      <c r="D606" s="75"/>
      <c r="E606" s="75"/>
      <c r="F606" s="75"/>
      <c r="G606" s="75"/>
      <c r="H606" s="75"/>
      <c r="I606" s="75"/>
      <c r="J606" s="75"/>
    </row>
    <row r="607" spans="4:10" ht="12.5">
      <c r="D607" s="75"/>
      <c r="E607" s="75"/>
      <c r="F607" s="75"/>
      <c r="G607" s="75"/>
      <c r="H607" s="75"/>
      <c r="I607" s="75"/>
      <c r="J607" s="75"/>
    </row>
    <row r="608" spans="4:10" ht="12.5">
      <c r="D608" s="75"/>
      <c r="E608" s="75"/>
      <c r="F608" s="75"/>
      <c r="G608" s="75"/>
      <c r="H608" s="75"/>
      <c r="I608" s="75"/>
      <c r="J608" s="75"/>
    </row>
    <row r="609" spans="4:10" ht="12.5">
      <c r="D609" s="75"/>
      <c r="E609" s="75"/>
      <c r="F609" s="75"/>
      <c r="G609" s="75"/>
      <c r="H609" s="75"/>
      <c r="I609" s="75"/>
      <c r="J609" s="75"/>
    </row>
    <row r="610" spans="4:10" ht="12.5">
      <c r="D610" s="75"/>
      <c r="E610" s="75"/>
      <c r="F610" s="75"/>
      <c r="G610" s="75"/>
      <c r="H610" s="75"/>
      <c r="I610" s="75"/>
      <c r="J610" s="75"/>
    </row>
    <row r="611" spans="4:10" ht="12.5">
      <c r="D611" s="75"/>
      <c r="E611" s="75"/>
      <c r="F611" s="75"/>
      <c r="G611" s="75"/>
      <c r="H611" s="75"/>
      <c r="I611" s="75"/>
      <c r="J611" s="75"/>
    </row>
    <row r="612" spans="4:10" ht="12.5">
      <c r="D612" s="75"/>
      <c r="E612" s="75"/>
      <c r="F612" s="75"/>
      <c r="G612" s="75"/>
      <c r="H612" s="75"/>
      <c r="I612" s="75"/>
      <c r="J612" s="75"/>
    </row>
    <row r="613" spans="4:10" ht="12.5">
      <c r="D613" s="75"/>
      <c r="E613" s="75"/>
      <c r="F613" s="75"/>
      <c r="G613" s="75"/>
      <c r="H613" s="75"/>
      <c r="I613" s="75"/>
      <c r="J613" s="75"/>
    </row>
    <row r="614" spans="4:10" ht="12.5">
      <c r="D614" s="75"/>
      <c r="E614" s="75"/>
      <c r="F614" s="75"/>
      <c r="G614" s="75"/>
      <c r="H614" s="75"/>
      <c r="I614" s="75"/>
      <c r="J614" s="75"/>
    </row>
    <row r="615" spans="4:10" ht="12.5">
      <c r="D615" s="75"/>
      <c r="E615" s="75"/>
      <c r="F615" s="75"/>
      <c r="G615" s="75"/>
      <c r="H615" s="75"/>
      <c r="I615" s="75"/>
      <c r="J615" s="75"/>
    </row>
    <row r="616" spans="4:10" ht="12.5">
      <c r="D616" s="75"/>
      <c r="E616" s="75"/>
      <c r="F616" s="75"/>
      <c r="G616" s="75"/>
      <c r="H616" s="75"/>
      <c r="I616" s="75"/>
      <c r="J616" s="75"/>
    </row>
    <row r="617" spans="4:10" ht="12.5">
      <c r="D617" s="75"/>
      <c r="E617" s="75"/>
      <c r="F617" s="75"/>
      <c r="G617" s="75"/>
      <c r="H617" s="75"/>
      <c r="I617" s="75"/>
      <c r="J617" s="75"/>
    </row>
    <row r="618" spans="4:10" ht="12.5">
      <c r="D618" s="75"/>
      <c r="E618" s="75"/>
      <c r="F618" s="75"/>
      <c r="G618" s="75"/>
      <c r="H618" s="75"/>
      <c r="I618" s="75"/>
      <c r="J618" s="75"/>
    </row>
    <row r="619" spans="4:10" ht="12.5">
      <c r="D619" s="75"/>
      <c r="E619" s="75"/>
      <c r="F619" s="75"/>
      <c r="G619" s="75"/>
      <c r="H619" s="75"/>
      <c r="I619" s="75"/>
      <c r="J619" s="75"/>
    </row>
    <row r="620" spans="4:10" ht="12.5">
      <c r="D620" s="75"/>
      <c r="E620" s="75"/>
      <c r="F620" s="75"/>
      <c r="G620" s="75"/>
      <c r="H620" s="75"/>
      <c r="I620" s="75"/>
      <c r="J620" s="75"/>
    </row>
    <row r="621" spans="4:10" ht="12.5">
      <c r="D621" s="75"/>
      <c r="E621" s="75"/>
      <c r="F621" s="75"/>
      <c r="G621" s="75"/>
      <c r="H621" s="75"/>
      <c r="I621" s="75"/>
      <c r="J621" s="75"/>
    </row>
    <row r="622" spans="4:10" ht="12.5">
      <c r="D622" s="75"/>
      <c r="E622" s="75"/>
      <c r="F622" s="75"/>
      <c r="G622" s="75"/>
      <c r="H622" s="75"/>
      <c r="I622" s="75"/>
      <c r="J622" s="75"/>
    </row>
    <row r="623" spans="4:10" ht="12.5">
      <c r="D623" s="75"/>
      <c r="E623" s="75"/>
      <c r="F623" s="75"/>
      <c r="G623" s="75"/>
      <c r="H623" s="75"/>
      <c r="I623" s="75"/>
      <c r="J623" s="75"/>
    </row>
    <row r="624" spans="4:10" ht="12.5">
      <c r="D624" s="75"/>
      <c r="E624" s="75"/>
      <c r="F624" s="75"/>
      <c r="G624" s="75"/>
      <c r="H624" s="75"/>
      <c r="I624" s="75"/>
      <c r="J624" s="75"/>
    </row>
    <row r="625" spans="4:10" ht="12.5">
      <c r="D625" s="75"/>
      <c r="E625" s="75"/>
      <c r="F625" s="75"/>
      <c r="G625" s="75"/>
      <c r="H625" s="75"/>
      <c r="I625" s="75"/>
      <c r="J625" s="75"/>
    </row>
    <row r="626" spans="4:10" ht="12.5">
      <c r="D626" s="75"/>
      <c r="E626" s="75"/>
      <c r="F626" s="75"/>
      <c r="G626" s="75"/>
      <c r="H626" s="75"/>
      <c r="I626" s="75"/>
      <c r="J626" s="75"/>
    </row>
    <row r="627" spans="4:10" ht="12.5">
      <c r="D627" s="75"/>
      <c r="E627" s="75"/>
      <c r="F627" s="75"/>
      <c r="G627" s="75"/>
      <c r="H627" s="75"/>
      <c r="I627" s="75"/>
      <c r="J627" s="75"/>
    </row>
    <row r="628" spans="4:10" ht="12.5">
      <c r="D628" s="75"/>
      <c r="E628" s="75"/>
      <c r="F628" s="75"/>
      <c r="G628" s="75"/>
      <c r="H628" s="75"/>
      <c r="I628" s="75"/>
      <c r="J628" s="75"/>
    </row>
    <row r="629" spans="4:10" ht="12.5">
      <c r="D629" s="75"/>
      <c r="E629" s="75"/>
      <c r="F629" s="75"/>
      <c r="G629" s="75"/>
      <c r="H629" s="75"/>
      <c r="I629" s="75"/>
      <c r="J629" s="75"/>
    </row>
    <row r="630" spans="4:10" ht="12.5">
      <c r="D630" s="75"/>
      <c r="E630" s="75"/>
      <c r="F630" s="75"/>
      <c r="G630" s="75"/>
      <c r="H630" s="75"/>
      <c r="I630" s="75"/>
      <c r="J630" s="75"/>
    </row>
    <row r="631" spans="4:10" ht="12.5">
      <c r="D631" s="75"/>
      <c r="E631" s="75"/>
      <c r="F631" s="75"/>
      <c r="G631" s="75"/>
      <c r="H631" s="75"/>
      <c r="I631" s="75"/>
      <c r="J631" s="75"/>
    </row>
    <row r="632" spans="4:10" ht="12.5">
      <c r="D632" s="75"/>
      <c r="E632" s="75"/>
      <c r="F632" s="75"/>
      <c r="G632" s="75"/>
      <c r="H632" s="75"/>
      <c r="I632" s="75"/>
      <c r="J632" s="75"/>
    </row>
    <row r="633" spans="4:10" ht="12.5">
      <c r="D633" s="75"/>
      <c r="E633" s="75"/>
      <c r="F633" s="75"/>
      <c r="G633" s="75"/>
      <c r="H633" s="75"/>
      <c r="I633" s="75"/>
      <c r="J633" s="75"/>
    </row>
    <row r="634" spans="4:10" ht="12.5">
      <c r="D634" s="75"/>
      <c r="E634" s="75"/>
      <c r="F634" s="75"/>
      <c r="G634" s="75"/>
      <c r="H634" s="75"/>
      <c r="I634" s="75"/>
      <c r="J634" s="75"/>
    </row>
    <row r="635" spans="4:10" ht="12.5">
      <c r="D635" s="75"/>
      <c r="E635" s="75"/>
      <c r="F635" s="75"/>
      <c r="G635" s="75"/>
      <c r="H635" s="75"/>
      <c r="I635" s="75"/>
      <c r="J635" s="75"/>
    </row>
    <row r="636" spans="4:10" ht="12.5">
      <c r="D636" s="75"/>
      <c r="E636" s="75"/>
      <c r="F636" s="75"/>
      <c r="G636" s="75"/>
      <c r="H636" s="75"/>
      <c r="I636" s="75"/>
      <c r="J636" s="75"/>
    </row>
    <row r="637" spans="4:10" ht="12.5">
      <c r="D637" s="75"/>
      <c r="E637" s="75"/>
      <c r="F637" s="75"/>
      <c r="G637" s="75"/>
      <c r="H637" s="75"/>
      <c r="I637" s="75"/>
      <c r="J637" s="75"/>
    </row>
    <row r="638" spans="4:10" ht="12.5">
      <c r="D638" s="75"/>
      <c r="E638" s="75"/>
      <c r="F638" s="75"/>
      <c r="G638" s="75"/>
      <c r="H638" s="75"/>
      <c r="I638" s="75"/>
      <c r="J638" s="75"/>
    </row>
    <row r="639" spans="4:10" ht="12.5">
      <c r="D639" s="75"/>
      <c r="E639" s="75"/>
      <c r="F639" s="75"/>
      <c r="G639" s="75"/>
      <c r="H639" s="75"/>
      <c r="I639" s="75"/>
      <c r="J639" s="75"/>
    </row>
    <row r="640" spans="4:10" ht="12.5">
      <c r="D640" s="75"/>
      <c r="E640" s="75"/>
      <c r="F640" s="75"/>
      <c r="G640" s="75"/>
      <c r="H640" s="75"/>
      <c r="I640" s="75"/>
      <c r="J640" s="75"/>
    </row>
    <row r="641" spans="4:10" ht="12.5">
      <c r="D641" s="75"/>
      <c r="E641" s="75"/>
      <c r="F641" s="75"/>
      <c r="G641" s="75"/>
      <c r="H641" s="75"/>
      <c r="I641" s="75"/>
      <c r="J641" s="75"/>
    </row>
    <row r="642" spans="4:10" ht="12.5">
      <c r="D642" s="75"/>
      <c r="E642" s="75"/>
      <c r="F642" s="75"/>
      <c r="G642" s="75"/>
      <c r="H642" s="75"/>
      <c r="I642" s="75"/>
      <c r="J642" s="75"/>
    </row>
    <row r="643" spans="4:10" ht="12.5">
      <c r="D643" s="75"/>
      <c r="E643" s="75"/>
      <c r="F643" s="75"/>
      <c r="G643" s="75"/>
      <c r="H643" s="75"/>
      <c r="I643" s="75"/>
      <c r="J643" s="75"/>
    </row>
    <row r="644" spans="4:10" ht="12.5">
      <c r="D644" s="75"/>
      <c r="E644" s="75"/>
      <c r="F644" s="75"/>
      <c r="G644" s="75"/>
      <c r="H644" s="75"/>
      <c r="I644" s="75"/>
      <c r="J644" s="75"/>
    </row>
    <row r="645" spans="4:10" ht="12.5">
      <c r="D645" s="75"/>
      <c r="E645" s="75"/>
      <c r="F645" s="75"/>
      <c r="G645" s="75"/>
      <c r="H645" s="75"/>
      <c r="I645" s="75"/>
      <c r="J645" s="75"/>
    </row>
    <row r="646" spans="4:10" ht="12.5">
      <c r="D646" s="75"/>
      <c r="E646" s="75"/>
      <c r="F646" s="75"/>
      <c r="G646" s="75"/>
      <c r="H646" s="75"/>
      <c r="I646" s="75"/>
      <c r="J646" s="75"/>
    </row>
    <row r="647" spans="4:10" ht="12.5">
      <c r="D647" s="75"/>
      <c r="E647" s="75"/>
      <c r="F647" s="75"/>
      <c r="G647" s="75"/>
      <c r="H647" s="75"/>
      <c r="I647" s="75"/>
      <c r="J647" s="75"/>
    </row>
    <row r="648" spans="4:10" ht="12.5">
      <c r="D648" s="75"/>
      <c r="E648" s="75"/>
      <c r="F648" s="75"/>
      <c r="G648" s="75"/>
      <c r="H648" s="75"/>
      <c r="I648" s="75"/>
      <c r="J648" s="75"/>
    </row>
    <row r="649" spans="4:10" ht="12.5">
      <c r="D649" s="75"/>
      <c r="E649" s="75"/>
      <c r="F649" s="75"/>
      <c r="G649" s="75"/>
      <c r="H649" s="75"/>
      <c r="I649" s="75"/>
      <c r="J649" s="75"/>
    </row>
    <row r="650" spans="4:10" ht="12.5">
      <c r="D650" s="75"/>
      <c r="E650" s="75"/>
      <c r="F650" s="75"/>
      <c r="G650" s="75"/>
      <c r="H650" s="75"/>
      <c r="I650" s="75"/>
      <c r="J650" s="75"/>
    </row>
    <row r="651" spans="4:10" ht="12.5">
      <c r="D651" s="75"/>
      <c r="E651" s="75"/>
      <c r="F651" s="75"/>
      <c r="G651" s="75"/>
      <c r="H651" s="75"/>
      <c r="I651" s="75"/>
      <c r="J651" s="75"/>
    </row>
    <row r="652" spans="4:10" ht="12.5">
      <c r="D652" s="75"/>
      <c r="E652" s="75"/>
      <c r="F652" s="75"/>
      <c r="G652" s="75"/>
      <c r="H652" s="75"/>
      <c r="I652" s="75"/>
      <c r="J652" s="75"/>
    </row>
    <row r="653" spans="4:10" ht="12.5">
      <c r="D653" s="75"/>
      <c r="E653" s="75"/>
      <c r="F653" s="75"/>
      <c r="G653" s="75"/>
      <c r="H653" s="75"/>
      <c r="I653" s="75"/>
      <c r="J653" s="75"/>
    </row>
    <row r="654" spans="4:10" ht="12.5">
      <c r="D654" s="75"/>
      <c r="E654" s="75"/>
      <c r="F654" s="75"/>
      <c r="G654" s="75"/>
      <c r="H654" s="75"/>
      <c r="I654" s="75"/>
      <c r="J654" s="75"/>
    </row>
    <row r="655" spans="4:10" ht="12.5">
      <c r="D655" s="75"/>
      <c r="E655" s="75"/>
      <c r="F655" s="75"/>
      <c r="G655" s="75"/>
      <c r="H655" s="75"/>
      <c r="I655" s="75"/>
      <c r="J655" s="75"/>
    </row>
    <row r="656" spans="4:10" ht="12.5">
      <c r="D656" s="75"/>
      <c r="E656" s="75"/>
      <c r="F656" s="75"/>
      <c r="G656" s="75"/>
      <c r="H656" s="75"/>
      <c r="I656" s="75"/>
      <c r="J656" s="75"/>
    </row>
    <row r="657" spans="4:10" ht="12.5">
      <c r="D657" s="75"/>
      <c r="E657" s="75"/>
      <c r="F657" s="75"/>
      <c r="G657" s="75"/>
      <c r="H657" s="75"/>
      <c r="I657" s="75"/>
      <c r="J657" s="75"/>
    </row>
    <row r="658" spans="4:10" ht="12.5">
      <c r="D658" s="75"/>
      <c r="E658" s="75"/>
      <c r="F658" s="75"/>
      <c r="G658" s="75"/>
      <c r="H658" s="75"/>
      <c r="I658" s="75"/>
      <c r="J658" s="75"/>
    </row>
    <row r="659" spans="4:10" ht="12.5">
      <c r="D659" s="75"/>
      <c r="E659" s="75"/>
      <c r="F659" s="75"/>
      <c r="G659" s="75"/>
      <c r="H659" s="75"/>
      <c r="I659" s="75"/>
      <c r="J659" s="75"/>
    </row>
    <row r="660" spans="4:10" ht="12.5">
      <c r="D660" s="75"/>
      <c r="E660" s="75"/>
      <c r="F660" s="75"/>
      <c r="G660" s="75"/>
      <c r="H660" s="75"/>
      <c r="I660" s="75"/>
      <c r="J660" s="75"/>
    </row>
    <row r="661" spans="4:10" ht="12.5">
      <c r="D661" s="75"/>
      <c r="E661" s="75"/>
      <c r="F661" s="75"/>
      <c r="G661" s="75"/>
      <c r="H661" s="75"/>
      <c r="I661" s="75"/>
      <c r="J661" s="75"/>
    </row>
    <row r="662" spans="4:10" ht="12.5">
      <c r="D662" s="75"/>
      <c r="E662" s="75"/>
      <c r="F662" s="75"/>
      <c r="G662" s="75"/>
      <c r="H662" s="75"/>
      <c r="I662" s="75"/>
      <c r="J662" s="75"/>
    </row>
    <row r="663" spans="4:10" ht="12.5">
      <c r="D663" s="75"/>
      <c r="E663" s="75"/>
      <c r="F663" s="75"/>
      <c r="G663" s="75"/>
      <c r="H663" s="75"/>
      <c r="I663" s="75"/>
      <c r="J663" s="75"/>
    </row>
    <row r="664" spans="4:10" ht="12.5">
      <c r="D664" s="75"/>
      <c r="E664" s="75"/>
      <c r="F664" s="75"/>
      <c r="G664" s="75"/>
      <c r="H664" s="75"/>
      <c r="I664" s="75"/>
      <c r="J664" s="75"/>
    </row>
    <row r="665" spans="4:10" ht="12.5">
      <c r="D665" s="75"/>
      <c r="E665" s="75"/>
      <c r="F665" s="75"/>
      <c r="G665" s="75"/>
      <c r="H665" s="75"/>
      <c r="I665" s="75"/>
      <c r="J665" s="75"/>
    </row>
    <row r="666" spans="4:10" ht="12.5">
      <c r="D666" s="75"/>
      <c r="E666" s="75"/>
      <c r="F666" s="75"/>
      <c r="G666" s="75"/>
      <c r="H666" s="75"/>
      <c r="I666" s="75"/>
      <c r="J666" s="75"/>
    </row>
    <row r="667" spans="4:10" ht="12.5">
      <c r="D667" s="75"/>
      <c r="E667" s="75"/>
      <c r="F667" s="75"/>
      <c r="G667" s="75"/>
      <c r="H667" s="75"/>
      <c r="I667" s="75"/>
      <c r="J667" s="75"/>
    </row>
    <row r="668" spans="4:10" ht="12.5">
      <c r="D668" s="75"/>
      <c r="E668" s="75"/>
      <c r="F668" s="75"/>
      <c r="G668" s="75"/>
      <c r="H668" s="75"/>
      <c r="I668" s="75"/>
      <c r="J668" s="75"/>
    </row>
    <row r="669" spans="4:10" ht="12.5">
      <c r="D669" s="75"/>
      <c r="E669" s="75"/>
      <c r="F669" s="75"/>
      <c r="G669" s="75"/>
      <c r="H669" s="75"/>
      <c r="I669" s="75"/>
      <c r="J669" s="75"/>
    </row>
    <row r="670" spans="4:10" ht="12.5">
      <c r="D670" s="75"/>
      <c r="E670" s="75"/>
      <c r="F670" s="75"/>
      <c r="G670" s="75"/>
      <c r="H670" s="75"/>
      <c r="I670" s="75"/>
      <c r="J670" s="75"/>
    </row>
    <row r="671" spans="4:10" ht="12.5">
      <c r="D671" s="75"/>
      <c r="E671" s="75"/>
      <c r="F671" s="75"/>
      <c r="G671" s="75"/>
      <c r="H671" s="75"/>
      <c r="I671" s="75"/>
      <c r="J671" s="75"/>
    </row>
    <row r="672" spans="4:10" ht="12.5">
      <c r="D672" s="75"/>
      <c r="E672" s="75"/>
      <c r="F672" s="75"/>
      <c r="G672" s="75"/>
      <c r="H672" s="75"/>
      <c r="I672" s="75"/>
      <c r="J672" s="75"/>
    </row>
    <row r="673" spans="4:10" ht="12.5">
      <c r="D673" s="75"/>
      <c r="E673" s="75"/>
      <c r="F673" s="75"/>
      <c r="G673" s="75"/>
      <c r="H673" s="75"/>
      <c r="I673" s="75"/>
      <c r="J673" s="75"/>
    </row>
    <row r="674" spans="4:10" ht="12.5">
      <c r="D674" s="75"/>
      <c r="E674" s="75"/>
      <c r="F674" s="75"/>
      <c r="G674" s="75"/>
      <c r="H674" s="75"/>
      <c r="I674" s="75"/>
      <c r="J674" s="75"/>
    </row>
    <row r="675" spans="4:10" ht="12.5">
      <c r="D675" s="75"/>
      <c r="E675" s="75"/>
      <c r="F675" s="75"/>
      <c r="G675" s="75"/>
      <c r="H675" s="75"/>
      <c r="I675" s="75"/>
      <c r="J675" s="75"/>
    </row>
    <row r="676" spans="4:10" ht="12.5">
      <c r="D676" s="75"/>
      <c r="E676" s="75"/>
      <c r="F676" s="75"/>
      <c r="G676" s="75"/>
      <c r="H676" s="75"/>
      <c r="I676" s="75"/>
      <c r="J676" s="75"/>
    </row>
    <row r="677" spans="4:10" ht="12.5">
      <c r="D677" s="75"/>
      <c r="E677" s="75"/>
      <c r="F677" s="75"/>
      <c r="G677" s="75"/>
      <c r="H677" s="75"/>
      <c r="I677" s="75"/>
      <c r="J677" s="75"/>
    </row>
    <row r="678" spans="4:10" ht="12.5">
      <c r="D678" s="75"/>
      <c r="E678" s="75"/>
      <c r="F678" s="75"/>
      <c r="G678" s="75"/>
      <c r="H678" s="75"/>
      <c r="I678" s="75"/>
      <c r="J678" s="75"/>
    </row>
    <row r="679" spans="4:10" ht="12.5">
      <c r="D679" s="75"/>
      <c r="E679" s="75"/>
      <c r="F679" s="75"/>
      <c r="G679" s="75"/>
      <c r="H679" s="75"/>
      <c r="I679" s="75"/>
      <c r="J679" s="75"/>
    </row>
    <row r="680" spans="4:10" ht="12.5">
      <c r="D680" s="75"/>
      <c r="E680" s="75"/>
      <c r="F680" s="75"/>
      <c r="G680" s="75"/>
      <c r="H680" s="75"/>
      <c r="I680" s="75"/>
      <c r="J680" s="75"/>
    </row>
    <row r="681" spans="4:10" ht="12.5">
      <c r="D681" s="75"/>
      <c r="E681" s="75"/>
      <c r="F681" s="75"/>
      <c r="G681" s="75"/>
      <c r="H681" s="75"/>
      <c r="I681" s="75"/>
      <c r="J681" s="75"/>
    </row>
    <row r="682" spans="4:10" ht="12.5">
      <c r="D682" s="75"/>
      <c r="E682" s="75"/>
      <c r="F682" s="75"/>
      <c r="G682" s="75"/>
      <c r="H682" s="75"/>
      <c r="I682" s="75"/>
      <c r="J682" s="75"/>
    </row>
    <row r="683" spans="4:10" ht="12.5">
      <c r="D683" s="75"/>
      <c r="E683" s="75"/>
      <c r="F683" s="75"/>
      <c r="G683" s="75"/>
      <c r="H683" s="75"/>
      <c r="I683" s="75"/>
      <c r="J683" s="75"/>
    </row>
    <row r="684" spans="4:10" ht="12.5">
      <c r="D684" s="75"/>
      <c r="E684" s="75"/>
      <c r="F684" s="75"/>
      <c r="G684" s="75"/>
      <c r="H684" s="75"/>
      <c r="I684" s="75"/>
      <c r="J684" s="75"/>
    </row>
    <row r="685" spans="4:10" ht="12.5">
      <c r="D685" s="75"/>
      <c r="E685" s="75"/>
      <c r="F685" s="75"/>
      <c r="G685" s="75"/>
      <c r="H685" s="75"/>
      <c r="I685" s="75"/>
      <c r="J685" s="75"/>
    </row>
    <row r="686" spans="4:10" ht="12.5">
      <c r="D686" s="75"/>
      <c r="E686" s="75"/>
      <c r="F686" s="75"/>
      <c r="G686" s="75"/>
      <c r="H686" s="75"/>
      <c r="I686" s="75"/>
      <c r="J686" s="75"/>
    </row>
    <row r="687" spans="4:10" ht="12.5">
      <c r="D687" s="75"/>
      <c r="E687" s="75"/>
      <c r="F687" s="75"/>
      <c r="G687" s="75"/>
      <c r="H687" s="75"/>
      <c r="I687" s="75"/>
      <c r="J687" s="75"/>
    </row>
    <row r="688" spans="4:10" ht="12.5">
      <c r="D688" s="75"/>
      <c r="E688" s="75"/>
      <c r="F688" s="75"/>
      <c r="G688" s="75"/>
      <c r="H688" s="75"/>
      <c r="I688" s="75"/>
      <c r="J688" s="75"/>
    </row>
    <row r="689" spans="4:10" ht="12.5">
      <c r="D689" s="75"/>
      <c r="E689" s="75"/>
      <c r="F689" s="75"/>
      <c r="G689" s="75"/>
      <c r="H689" s="75"/>
      <c r="I689" s="75"/>
      <c r="J689" s="75"/>
    </row>
    <row r="690" spans="4:10" ht="12.5">
      <c r="D690" s="75"/>
      <c r="E690" s="75"/>
      <c r="F690" s="75"/>
      <c r="G690" s="75"/>
      <c r="H690" s="75"/>
      <c r="I690" s="75"/>
      <c r="J690" s="75"/>
    </row>
    <row r="691" spans="4:10" ht="12.5">
      <c r="D691" s="75"/>
      <c r="E691" s="75"/>
      <c r="F691" s="75"/>
      <c r="G691" s="75"/>
      <c r="H691" s="75"/>
      <c r="I691" s="75"/>
      <c r="J691" s="75"/>
    </row>
    <row r="692" spans="4:10" ht="12.5">
      <c r="D692" s="75"/>
      <c r="E692" s="75"/>
      <c r="F692" s="75"/>
      <c r="G692" s="75"/>
      <c r="H692" s="75"/>
      <c r="I692" s="75"/>
      <c r="J692" s="75"/>
    </row>
    <row r="693" spans="4:10" ht="12.5">
      <c r="D693" s="75"/>
      <c r="E693" s="75"/>
      <c r="F693" s="75"/>
      <c r="G693" s="75"/>
      <c r="H693" s="75"/>
      <c r="I693" s="75"/>
      <c r="J693" s="75"/>
    </row>
    <row r="694" spans="4:10" ht="12.5">
      <c r="D694" s="75"/>
      <c r="E694" s="75"/>
      <c r="F694" s="75"/>
      <c r="G694" s="75"/>
      <c r="H694" s="75"/>
      <c r="I694" s="75"/>
      <c r="J694" s="75"/>
    </row>
    <row r="695" spans="4:10" ht="12.5">
      <c r="D695" s="75"/>
      <c r="E695" s="75"/>
      <c r="F695" s="75"/>
      <c r="G695" s="75"/>
      <c r="H695" s="75"/>
      <c r="I695" s="75"/>
      <c r="J695" s="75"/>
    </row>
    <row r="696" spans="4:10" ht="12.5">
      <c r="D696" s="75"/>
      <c r="E696" s="75"/>
      <c r="F696" s="75"/>
      <c r="G696" s="75"/>
      <c r="H696" s="75"/>
      <c r="I696" s="75"/>
      <c r="J696" s="75"/>
    </row>
    <row r="697" spans="4:10" ht="12.5">
      <c r="D697" s="75"/>
      <c r="E697" s="75"/>
      <c r="F697" s="75"/>
      <c r="G697" s="75"/>
      <c r="H697" s="75"/>
      <c r="I697" s="75"/>
      <c r="J697" s="75"/>
    </row>
    <row r="698" spans="4:10" ht="12.5">
      <c r="D698" s="75"/>
      <c r="E698" s="75"/>
      <c r="F698" s="75"/>
      <c r="G698" s="75"/>
      <c r="H698" s="75"/>
      <c r="I698" s="75"/>
      <c r="J698" s="75"/>
    </row>
    <row r="699" spans="4:10" ht="12.5">
      <c r="D699" s="75"/>
      <c r="E699" s="75"/>
      <c r="F699" s="75"/>
      <c r="G699" s="75"/>
      <c r="H699" s="75"/>
      <c r="I699" s="75"/>
      <c r="J699" s="75"/>
    </row>
    <row r="700" spans="4:10" ht="12.5">
      <c r="D700" s="75"/>
      <c r="E700" s="75"/>
      <c r="F700" s="75"/>
      <c r="G700" s="75"/>
      <c r="H700" s="75"/>
      <c r="I700" s="75"/>
      <c r="J700" s="75"/>
    </row>
    <row r="701" spans="4:10" ht="12.5">
      <c r="D701" s="75"/>
      <c r="E701" s="75"/>
      <c r="F701" s="75"/>
      <c r="G701" s="75"/>
      <c r="H701" s="75"/>
      <c r="I701" s="75"/>
      <c r="J701" s="75"/>
    </row>
    <row r="702" spans="4:10" ht="12.5">
      <c r="D702" s="75"/>
      <c r="E702" s="75"/>
      <c r="F702" s="75"/>
      <c r="G702" s="75"/>
      <c r="H702" s="75"/>
      <c r="I702" s="75"/>
      <c r="J702" s="75"/>
    </row>
    <row r="703" spans="4:10" ht="12.5">
      <c r="D703" s="75"/>
      <c r="E703" s="75"/>
      <c r="F703" s="75"/>
      <c r="G703" s="75"/>
      <c r="H703" s="75"/>
      <c r="I703" s="75"/>
      <c r="J703" s="75"/>
    </row>
    <row r="704" spans="4:10" ht="12.5">
      <c r="D704" s="75"/>
      <c r="E704" s="75"/>
      <c r="F704" s="75"/>
      <c r="G704" s="75"/>
      <c r="H704" s="75"/>
      <c r="I704" s="75"/>
      <c r="J704" s="75"/>
    </row>
    <row r="705" spans="4:10" ht="12.5">
      <c r="D705" s="75"/>
      <c r="E705" s="75"/>
      <c r="F705" s="75"/>
      <c r="G705" s="75"/>
      <c r="H705" s="75"/>
      <c r="I705" s="75"/>
      <c r="J705" s="75"/>
    </row>
    <row r="706" spans="4:10" ht="12.5">
      <c r="D706" s="75"/>
      <c r="E706" s="75"/>
      <c r="F706" s="75"/>
      <c r="G706" s="75"/>
      <c r="H706" s="75"/>
      <c r="I706" s="75"/>
      <c r="J706" s="75"/>
    </row>
    <row r="707" spans="4:10" ht="12.5">
      <c r="D707" s="75"/>
      <c r="E707" s="75"/>
      <c r="F707" s="75"/>
      <c r="G707" s="75"/>
      <c r="H707" s="75"/>
      <c r="I707" s="75"/>
      <c r="J707" s="75"/>
    </row>
    <row r="708" spans="4:10" ht="12.5">
      <c r="D708" s="75"/>
      <c r="E708" s="75"/>
      <c r="F708" s="75"/>
      <c r="G708" s="75"/>
      <c r="H708" s="75"/>
      <c r="I708" s="75"/>
      <c r="J708" s="75"/>
    </row>
    <row r="709" spans="4:10" ht="12.5">
      <c r="D709" s="75"/>
      <c r="E709" s="75"/>
      <c r="F709" s="75"/>
      <c r="G709" s="75"/>
      <c r="H709" s="75"/>
      <c r="I709" s="75"/>
      <c r="J709" s="75"/>
    </row>
    <row r="710" spans="4:10" ht="12.5">
      <c r="D710" s="75"/>
      <c r="E710" s="75"/>
      <c r="F710" s="75"/>
      <c r="G710" s="75"/>
      <c r="H710" s="75"/>
      <c r="I710" s="75"/>
      <c r="J710" s="75"/>
    </row>
    <row r="711" spans="4:10" ht="12.5">
      <c r="D711" s="75"/>
      <c r="E711" s="75"/>
      <c r="F711" s="75"/>
      <c r="G711" s="75"/>
      <c r="H711" s="75"/>
      <c r="I711" s="75"/>
      <c r="J711" s="75"/>
    </row>
    <row r="712" spans="4:10" ht="12.5">
      <c r="D712" s="75"/>
      <c r="E712" s="75"/>
      <c r="F712" s="75"/>
      <c r="G712" s="75"/>
      <c r="H712" s="75"/>
      <c r="I712" s="75"/>
      <c r="J712" s="75"/>
    </row>
    <row r="713" spans="4:10" ht="12.5">
      <c r="D713" s="75"/>
      <c r="E713" s="75"/>
      <c r="F713" s="75"/>
      <c r="G713" s="75"/>
      <c r="H713" s="75"/>
      <c r="I713" s="75"/>
      <c r="J713" s="75"/>
    </row>
    <row r="714" spans="4:10" ht="12.5">
      <c r="D714" s="75"/>
      <c r="E714" s="75"/>
      <c r="F714" s="75"/>
      <c r="G714" s="75"/>
      <c r="H714" s="75"/>
      <c r="I714" s="75"/>
      <c r="J714" s="75"/>
    </row>
    <row r="715" spans="4:10" ht="12.5">
      <c r="D715" s="75"/>
      <c r="E715" s="75"/>
      <c r="F715" s="75"/>
      <c r="G715" s="75"/>
      <c r="H715" s="75"/>
      <c r="I715" s="75"/>
      <c r="J715" s="75"/>
    </row>
    <row r="716" spans="4:10" ht="12.5">
      <c r="D716" s="75"/>
      <c r="E716" s="75"/>
      <c r="F716" s="75"/>
      <c r="G716" s="75"/>
      <c r="H716" s="75"/>
      <c r="I716" s="75"/>
      <c r="J716" s="75"/>
    </row>
    <row r="717" spans="4:10" ht="12.5">
      <c r="D717" s="75"/>
      <c r="E717" s="75"/>
      <c r="F717" s="75"/>
      <c r="G717" s="75"/>
      <c r="H717" s="75"/>
      <c r="I717" s="75"/>
      <c r="J717" s="75"/>
    </row>
    <row r="718" spans="4:10" ht="12.5">
      <c r="D718" s="75"/>
      <c r="E718" s="75"/>
      <c r="F718" s="75"/>
      <c r="G718" s="75"/>
      <c r="H718" s="75"/>
      <c r="I718" s="75"/>
      <c r="J718" s="75"/>
    </row>
    <row r="719" spans="4:10" ht="12.5">
      <c r="D719" s="75"/>
      <c r="E719" s="75"/>
      <c r="F719" s="75"/>
      <c r="G719" s="75"/>
      <c r="H719" s="75"/>
      <c r="I719" s="75"/>
      <c r="J719" s="75"/>
    </row>
    <row r="720" spans="4:10" ht="12.5">
      <c r="D720" s="75"/>
      <c r="E720" s="75"/>
      <c r="F720" s="75"/>
      <c r="G720" s="75"/>
      <c r="H720" s="75"/>
      <c r="I720" s="75"/>
      <c r="J720" s="75"/>
    </row>
    <row r="721" spans="4:10" ht="12.5">
      <c r="D721" s="75"/>
      <c r="E721" s="75"/>
      <c r="F721" s="75"/>
      <c r="G721" s="75"/>
      <c r="H721" s="75"/>
      <c r="I721" s="75"/>
      <c r="J721" s="75"/>
    </row>
    <row r="722" spans="4:10" ht="12.5">
      <c r="D722" s="75"/>
      <c r="E722" s="75"/>
      <c r="F722" s="75"/>
      <c r="G722" s="75"/>
      <c r="H722" s="75"/>
      <c r="I722" s="75"/>
      <c r="J722" s="75"/>
    </row>
    <row r="723" spans="4:10" ht="12.5">
      <c r="D723" s="75"/>
      <c r="E723" s="75"/>
      <c r="F723" s="75"/>
      <c r="G723" s="75"/>
      <c r="H723" s="75"/>
      <c r="I723" s="75"/>
      <c r="J723" s="75"/>
    </row>
    <row r="724" spans="4:10" ht="12.5">
      <c r="D724" s="75"/>
      <c r="E724" s="75"/>
      <c r="F724" s="75"/>
      <c r="G724" s="75"/>
      <c r="H724" s="75"/>
      <c r="I724" s="75"/>
      <c r="J724" s="75"/>
    </row>
    <row r="725" spans="4:10" ht="12.5">
      <c r="D725" s="75"/>
      <c r="E725" s="75"/>
      <c r="F725" s="75"/>
      <c r="G725" s="75"/>
      <c r="H725" s="75"/>
      <c r="I725" s="75"/>
      <c r="J725" s="75"/>
    </row>
    <row r="726" spans="4:10" ht="12.5">
      <c r="D726" s="75"/>
      <c r="E726" s="75"/>
      <c r="F726" s="75"/>
      <c r="G726" s="75"/>
      <c r="H726" s="75"/>
      <c r="I726" s="75"/>
      <c r="J726" s="75"/>
    </row>
    <row r="727" spans="4:10" ht="12.5">
      <c r="D727" s="75"/>
      <c r="E727" s="75"/>
      <c r="F727" s="75"/>
      <c r="G727" s="75"/>
      <c r="H727" s="75"/>
      <c r="I727" s="75"/>
      <c r="J727" s="75"/>
    </row>
    <row r="728" spans="4:10" ht="12.5">
      <c r="D728" s="75"/>
      <c r="E728" s="75"/>
      <c r="F728" s="75"/>
      <c r="G728" s="75"/>
      <c r="H728" s="75"/>
      <c r="I728" s="75"/>
      <c r="J728" s="75"/>
    </row>
    <row r="729" spans="4:10" ht="12.5">
      <c r="D729" s="75"/>
      <c r="E729" s="75"/>
      <c r="F729" s="75"/>
      <c r="G729" s="75"/>
      <c r="H729" s="75"/>
      <c r="I729" s="75"/>
      <c r="J729" s="75"/>
    </row>
    <row r="730" spans="4:10" ht="12.5">
      <c r="D730" s="75"/>
      <c r="E730" s="75"/>
      <c r="F730" s="75"/>
      <c r="G730" s="75"/>
      <c r="H730" s="75"/>
      <c r="I730" s="75"/>
      <c r="J730" s="75"/>
    </row>
    <row r="731" spans="4:10" ht="12.5">
      <c r="D731" s="75"/>
      <c r="E731" s="75"/>
      <c r="F731" s="75"/>
      <c r="G731" s="75"/>
      <c r="H731" s="75"/>
      <c r="I731" s="75"/>
      <c r="J731" s="75"/>
    </row>
    <row r="732" spans="4:10" ht="12.5">
      <c r="D732" s="75"/>
      <c r="E732" s="75"/>
      <c r="F732" s="75"/>
      <c r="G732" s="75"/>
      <c r="H732" s="75"/>
      <c r="I732" s="75"/>
      <c r="J732" s="75"/>
    </row>
    <row r="733" spans="4:10" ht="12.5">
      <c r="D733" s="75"/>
      <c r="E733" s="75"/>
      <c r="F733" s="75"/>
      <c r="G733" s="75"/>
      <c r="H733" s="75"/>
      <c r="I733" s="75"/>
      <c r="J733" s="75"/>
    </row>
    <row r="734" spans="4:10" ht="12.5">
      <c r="D734" s="75"/>
      <c r="E734" s="75"/>
      <c r="F734" s="75"/>
      <c r="G734" s="75"/>
      <c r="H734" s="75"/>
      <c r="I734" s="75"/>
      <c r="J734" s="75"/>
    </row>
    <row r="735" spans="4:10" ht="12.5">
      <c r="D735" s="75"/>
      <c r="E735" s="75"/>
      <c r="F735" s="75"/>
      <c r="G735" s="75"/>
      <c r="H735" s="75"/>
      <c r="I735" s="75"/>
      <c r="J735" s="75"/>
    </row>
    <row r="736" spans="4:10" ht="12.5">
      <c r="D736" s="75"/>
      <c r="E736" s="75"/>
      <c r="F736" s="75"/>
      <c r="G736" s="75"/>
      <c r="H736" s="75"/>
      <c r="I736" s="75"/>
      <c r="J736" s="75"/>
    </row>
    <row r="737" spans="4:10" ht="12.5">
      <c r="D737" s="75"/>
      <c r="E737" s="75"/>
      <c r="F737" s="75"/>
      <c r="G737" s="75"/>
      <c r="H737" s="75"/>
      <c r="I737" s="75"/>
      <c r="J737" s="75"/>
    </row>
    <row r="738" spans="4:10" ht="12.5">
      <c r="D738" s="75"/>
      <c r="E738" s="75"/>
      <c r="F738" s="75"/>
      <c r="G738" s="75"/>
      <c r="H738" s="75"/>
      <c r="I738" s="75"/>
      <c r="J738" s="75"/>
    </row>
    <row r="739" spans="4:10" ht="12.5">
      <c r="D739" s="75"/>
      <c r="E739" s="75"/>
      <c r="F739" s="75"/>
      <c r="G739" s="75"/>
      <c r="H739" s="75"/>
      <c r="I739" s="75"/>
      <c r="J739" s="75"/>
    </row>
    <row r="740" spans="4:10" ht="12.5">
      <c r="D740" s="75"/>
      <c r="E740" s="75"/>
      <c r="F740" s="75"/>
      <c r="G740" s="75"/>
      <c r="H740" s="75"/>
      <c r="I740" s="75"/>
      <c r="J740" s="75"/>
    </row>
    <row r="741" spans="4:10" ht="12.5">
      <c r="D741" s="75"/>
      <c r="E741" s="75"/>
      <c r="F741" s="75"/>
      <c r="G741" s="75"/>
      <c r="H741" s="75"/>
      <c r="I741" s="75"/>
      <c r="J741" s="75"/>
    </row>
    <row r="742" spans="4:10" ht="12.5">
      <c r="D742" s="75"/>
      <c r="E742" s="75"/>
      <c r="F742" s="75"/>
      <c r="G742" s="75"/>
      <c r="H742" s="75"/>
      <c r="I742" s="75"/>
      <c r="J742" s="75"/>
    </row>
    <row r="743" spans="4:10" ht="12.5">
      <c r="D743" s="75"/>
      <c r="E743" s="75"/>
      <c r="F743" s="75"/>
      <c r="G743" s="75"/>
      <c r="H743" s="75"/>
      <c r="I743" s="75"/>
      <c r="J743" s="75"/>
    </row>
    <row r="744" spans="4:10" ht="12.5">
      <c r="D744" s="75"/>
      <c r="E744" s="75"/>
      <c r="F744" s="75"/>
      <c r="G744" s="75"/>
      <c r="H744" s="75"/>
      <c r="I744" s="75"/>
      <c r="J744" s="75"/>
    </row>
    <row r="745" spans="4:10" ht="12.5">
      <c r="D745" s="75"/>
      <c r="E745" s="75"/>
      <c r="F745" s="75"/>
      <c r="G745" s="75"/>
      <c r="H745" s="75"/>
      <c r="I745" s="75"/>
      <c r="J745" s="75"/>
    </row>
    <row r="746" spans="4:10" ht="12.5">
      <c r="D746" s="75"/>
      <c r="E746" s="75"/>
      <c r="F746" s="75"/>
      <c r="G746" s="75"/>
      <c r="H746" s="75"/>
      <c r="I746" s="75"/>
      <c r="J746" s="75"/>
    </row>
    <row r="747" spans="4:10" ht="12.5">
      <c r="D747" s="75"/>
      <c r="E747" s="75"/>
      <c r="F747" s="75"/>
      <c r="G747" s="75"/>
      <c r="H747" s="75"/>
      <c r="I747" s="75"/>
      <c r="J747" s="75"/>
    </row>
    <row r="748" spans="4:10" ht="12.5">
      <c r="D748" s="75"/>
      <c r="E748" s="75"/>
      <c r="F748" s="75"/>
      <c r="G748" s="75"/>
      <c r="H748" s="75"/>
      <c r="I748" s="75"/>
      <c r="J748" s="75"/>
    </row>
    <row r="749" spans="4:10" ht="12.5">
      <c r="D749" s="75"/>
      <c r="E749" s="75"/>
      <c r="F749" s="75"/>
      <c r="G749" s="75"/>
      <c r="H749" s="75"/>
      <c r="I749" s="75"/>
      <c r="J749" s="75"/>
    </row>
    <row r="750" spans="4:10" ht="12.5">
      <c r="D750" s="75"/>
      <c r="E750" s="75"/>
      <c r="F750" s="75"/>
      <c r="G750" s="75"/>
      <c r="H750" s="75"/>
      <c r="I750" s="75"/>
      <c r="J750" s="75"/>
    </row>
    <row r="751" spans="4:10" ht="12.5">
      <c r="D751" s="75"/>
      <c r="E751" s="75"/>
      <c r="F751" s="75"/>
      <c r="G751" s="75"/>
      <c r="H751" s="75"/>
      <c r="I751" s="75"/>
      <c r="J751" s="75"/>
    </row>
    <row r="752" spans="4:10" ht="12.5">
      <c r="D752" s="75"/>
      <c r="E752" s="75"/>
      <c r="F752" s="75"/>
      <c r="G752" s="75"/>
      <c r="H752" s="75"/>
      <c r="I752" s="75"/>
      <c r="J752" s="75"/>
    </row>
    <row r="753" spans="4:10" ht="12.5">
      <c r="D753" s="75"/>
      <c r="E753" s="75"/>
      <c r="F753" s="75"/>
      <c r="G753" s="75"/>
      <c r="H753" s="75"/>
      <c r="I753" s="75"/>
      <c r="J753" s="75"/>
    </row>
    <row r="754" spans="4:10" ht="12.5">
      <c r="D754" s="75"/>
      <c r="E754" s="75"/>
      <c r="F754" s="75"/>
      <c r="G754" s="75"/>
      <c r="H754" s="75"/>
      <c r="I754" s="75"/>
      <c r="J754" s="75"/>
    </row>
    <row r="755" spans="4:10" ht="12.5">
      <c r="D755" s="75"/>
      <c r="E755" s="75"/>
      <c r="F755" s="75"/>
      <c r="G755" s="75"/>
      <c r="H755" s="75"/>
      <c r="I755" s="75"/>
      <c r="J755" s="75"/>
    </row>
    <row r="756" spans="4:10" ht="12.5">
      <c r="D756" s="75"/>
      <c r="E756" s="75"/>
      <c r="F756" s="75"/>
      <c r="G756" s="75"/>
      <c r="H756" s="75"/>
      <c r="I756" s="75"/>
      <c r="J756" s="75"/>
    </row>
    <row r="757" spans="4:10" ht="12.5">
      <c r="D757" s="75"/>
      <c r="E757" s="75"/>
      <c r="F757" s="75"/>
      <c r="G757" s="75"/>
      <c r="H757" s="75"/>
      <c r="I757" s="75"/>
      <c r="J757" s="75"/>
    </row>
    <row r="758" spans="4:10" ht="12.5">
      <c r="D758" s="75"/>
      <c r="E758" s="75"/>
      <c r="F758" s="75"/>
      <c r="G758" s="75"/>
      <c r="H758" s="75"/>
      <c r="I758" s="75"/>
      <c r="J758" s="75"/>
    </row>
    <row r="759" spans="4:10" ht="12.5">
      <c r="D759" s="75"/>
      <c r="E759" s="75"/>
      <c r="F759" s="75"/>
      <c r="G759" s="75"/>
      <c r="H759" s="75"/>
      <c r="I759" s="75"/>
      <c r="J759" s="75"/>
    </row>
    <row r="760" spans="4:10" ht="12.5">
      <c r="D760" s="75"/>
      <c r="E760" s="75"/>
      <c r="F760" s="75"/>
      <c r="G760" s="75"/>
      <c r="H760" s="75"/>
      <c r="I760" s="75"/>
      <c r="J760" s="75"/>
    </row>
    <row r="761" spans="4:10" ht="12.5">
      <c r="D761" s="75"/>
      <c r="E761" s="75"/>
      <c r="F761" s="75"/>
      <c r="G761" s="75"/>
      <c r="H761" s="75"/>
      <c r="I761" s="75"/>
      <c r="J761" s="75"/>
    </row>
    <row r="762" spans="4:10" ht="12.5">
      <c r="D762" s="75"/>
      <c r="E762" s="75"/>
      <c r="F762" s="75"/>
      <c r="G762" s="75"/>
      <c r="H762" s="75"/>
      <c r="I762" s="75"/>
      <c r="J762" s="75"/>
    </row>
    <row r="763" spans="4:10" ht="12.5">
      <c r="D763" s="75"/>
      <c r="E763" s="75"/>
      <c r="F763" s="75"/>
      <c r="G763" s="75"/>
      <c r="H763" s="75"/>
      <c r="I763" s="75"/>
      <c r="J763" s="75"/>
    </row>
    <row r="764" spans="4:10" ht="12.5">
      <c r="D764" s="75"/>
      <c r="E764" s="75"/>
      <c r="F764" s="75"/>
      <c r="G764" s="75"/>
      <c r="H764" s="75"/>
      <c r="I764" s="75"/>
      <c r="J764" s="75"/>
    </row>
    <row r="765" spans="4:10" ht="12.5">
      <c r="D765" s="75"/>
      <c r="E765" s="75"/>
      <c r="F765" s="75"/>
      <c r="G765" s="75"/>
      <c r="H765" s="75"/>
      <c r="I765" s="75"/>
      <c r="J765" s="75"/>
    </row>
    <row r="766" spans="4:10" ht="12.5">
      <c r="D766" s="75"/>
      <c r="E766" s="75"/>
      <c r="F766" s="75"/>
      <c r="G766" s="75"/>
      <c r="H766" s="75"/>
      <c r="I766" s="75"/>
      <c r="J766" s="75"/>
    </row>
    <row r="767" spans="4:10" ht="12.5">
      <c r="D767" s="75"/>
      <c r="E767" s="75"/>
      <c r="F767" s="75"/>
      <c r="G767" s="75"/>
      <c r="H767" s="75"/>
      <c r="I767" s="75"/>
      <c r="J767" s="75"/>
    </row>
    <row r="768" spans="4:10" ht="12.5">
      <c r="D768" s="75"/>
      <c r="E768" s="75"/>
      <c r="F768" s="75"/>
      <c r="G768" s="75"/>
      <c r="H768" s="75"/>
      <c r="I768" s="75"/>
      <c r="J768" s="75"/>
    </row>
    <row r="769" spans="4:10" ht="12.5">
      <c r="D769" s="75"/>
      <c r="E769" s="75"/>
      <c r="F769" s="75"/>
      <c r="G769" s="75"/>
      <c r="H769" s="75"/>
      <c r="I769" s="75"/>
      <c r="J769" s="75"/>
    </row>
    <row r="770" spans="4:10" ht="12.5">
      <c r="D770" s="75"/>
      <c r="E770" s="75"/>
      <c r="F770" s="75"/>
      <c r="G770" s="75"/>
      <c r="H770" s="75"/>
      <c r="I770" s="75"/>
      <c r="J770" s="75"/>
    </row>
    <row r="771" spans="4:10" ht="12.5">
      <c r="D771" s="75"/>
      <c r="E771" s="75"/>
      <c r="F771" s="75"/>
      <c r="G771" s="75"/>
      <c r="H771" s="75"/>
      <c r="I771" s="75"/>
      <c r="J771" s="75"/>
    </row>
    <row r="772" spans="4:10" ht="12.5">
      <c r="D772" s="75"/>
      <c r="E772" s="75"/>
      <c r="F772" s="75"/>
      <c r="G772" s="75"/>
      <c r="H772" s="75"/>
      <c r="I772" s="75"/>
      <c r="J772" s="75"/>
    </row>
    <row r="773" spans="4:10" ht="12.5">
      <c r="D773" s="75"/>
      <c r="E773" s="75"/>
      <c r="F773" s="75"/>
      <c r="G773" s="75"/>
      <c r="H773" s="75"/>
      <c r="I773" s="75"/>
      <c r="J773" s="75"/>
    </row>
    <row r="774" spans="4:10" ht="12.5">
      <c r="D774" s="75"/>
      <c r="E774" s="75"/>
      <c r="F774" s="75"/>
      <c r="G774" s="75"/>
      <c r="H774" s="75"/>
      <c r="I774" s="75"/>
      <c r="J774" s="75"/>
    </row>
    <row r="775" spans="4:10" ht="12.5">
      <c r="D775" s="75"/>
      <c r="E775" s="75"/>
      <c r="F775" s="75"/>
      <c r="G775" s="75"/>
      <c r="H775" s="75"/>
      <c r="I775" s="75"/>
      <c r="J775" s="75"/>
    </row>
    <row r="776" spans="4:10" ht="12.5">
      <c r="D776" s="75"/>
      <c r="E776" s="75"/>
      <c r="F776" s="75"/>
      <c r="G776" s="75"/>
      <c r="H776" s="75"/>
      <c r="I776" s="75"/>
      <c r="J776" s="75"/>
    </row>
    <row r="777" spans="4:10" ht="12.5">
      <c r="D777" s="75"/>
      <c r="E777" s="75"/>
      <c r="F777" s="75"/>
      <c r="G777" s="75"/>
      <c r="H777" s="75"/>
      <c r="I777" s="75"/>
      <c r="J777" s="75"/>
    </row>
    <row r="778" spans="4:10" ht="12.5">
      <c r="D778" s="75"/>
      <c r="E778" s="75"/>
      <c r="F778" s="75"/>
      <c r="G778" s="75"/>
      <c r="H778" s="75"/>
      <c r="I778" s="75"/>
      <c r="J778" s="75"/>
    </row>
    <row r="779" spans="4:10" ht="12.5">
      <c r="D779" s="75"/>
      <c r="E779" s="75"/>
      <c r="F779" s="75"/>
      <c r="G779" s="75"/>
      <c r="H779" s="75"/>
      <c r="I779" s="75"/>
      <c r="J779" s="75"/>
    </row>
    <row r="780" spans="4:10" ht="12.5">
      <c r="D780" s="75"/>
      <c r="E780" s="75"/>
      <c r="F780" s="75"/>
      <c r="G780" s="75"/>
      <c r="H780" s="75"/>
      <c r="I780" s="75"/>
      <c r="J780" s="75"/>
    </row>
    <row r="781" spans="4:10" ht="12.5">
      <c r="D781" s="75"/>
      <c r="E781" s="75"/>
      <c r="F781" s="75"/>
      <c r="G781" s="75"/>
      <c r="H781" s="75"/>
      <c r="I781" s="75"/>
      <c r="J781" s="75"/>
    </row>
    <row r="782" spans="4:10" ht="12.5">
      <c r="D782" s="75"/>
      <c r="E782" s="75"/>
      <c r="F782" s="75"/>
      <c r="G782" s="75"/>
      <c r="H782" s="75"/>
      <c r="I782" s="75"/>
      <c r="J782" s="75"/>
    </row>
    <row r="783" spans="4:10" ht="12.5">
      <c r="D783" s="75"/>
      <c r="E783" s="75"/>
      <c r="F783" s="75"/>
      <c r="G783" s="75"/>
      <c r="H783" s="75"/>
      <c r="I783" s="75"/>
      <c r="J783" s="75"/>
    </row>
    <row r="784" spans="4:10" ht="12.5">
      <c r="D784" s="75"/>
      <c r="E784" s="75"/>
      <c r="F784" s="75"/>
      <c r="G784" s="75"/>
      <c r="H784" s="75"/>
      <c r="I784" s="75"/>
      <c r="J784" s="75"/>
    </row>
    <row r="785" spans="4:10" ht="12.5">
      <c r="D785" s="75"/>
      <c r="E785" s="75"/>
      <c r="F785" s="75"/>
      <c r="G785" s="75"/>
      <c r="H785" s="75"/>
      <c r="I785" s="75"/>
      <c r="J785" s="75"/>
    </row>
    <row r="786" spans="4:10" ht="12.5">
      <c r="D786" s="75"/>
      <c r="E786" s="75"/>
      <c r="F786" s="75"/>
      <c r="G786" s="75"/>
      <c r="H786" s="75"/>
      <c r="I786" s="75"/>
      <c r="J786" s="75"/>
    </row>
    <row r="787" spans="4:10" ht="12.5">
      <c r="D787" s="75"/>
      <c r="E787" s="75"/>
      <c r="F787" s="75"/>
      <c r="G787" s="75"/>
      <c r="H787" s="75"/>
      <c r="I787" s="75"/>
      <c r="J787" s="75"/>
    </row>
    <row r="788" spans="4:10" ht="12.5">
      <c r="D788" s="75"/>
      <c r="E788" s="75"/>
      <c r="F788" s="75"/>
      <c r="G788" s="75"/>
      <c r="H788" s="75"/>
      <c r="I788" s="75"/>
      <c r="J788" s="75"/>
    </row>
    <row r="789" spans="4:10" ht="12.5">
      <c r="D789" s="75"/>
      <c r="E789" s="75"/>
      <c r="F789" s="75"/>
      <c r="G789" s="75"/>
      <c r="H789" s="75"/>
      <c r="I789" s="75"/>
      <c r="J789" s="75"/>
    </row>
    <row r="790" spans="4:10" ht="12.5">
      <c r="D790" s="75"/>
      <c r="E790" s="75"/>
      <c r="F790" s="75"/>
      <c r="G790" s="75"/>
      <c r="H790" s="75"/>
      <c r="I790" s="75"/>
      <c r="J790" s="75"/>
    </row>
    <row r="791" spans="4:10" ht="12.5">
      <c r="D791" s="75"/>
      <c r="E791" s="75"/>
      <c r="F791" s="75"/>
      <c r="G791" s="75"/>
      <c r="H791" s="75"/>
      <c r="I791" s="75"/>
      <c r="J791" s="75"/>
    </row>
    <row r="792" spans="4:10" ht="12.5">
      <c r="D792" s="75"/>
      <c r="E792" s="75"/>
      <c r="F792" s="75"/>
      <c r="G792" s="75"/>
      <c r="H792" s="75"/>
      <c r="I792" s="75"/>
      <c r="J792" s="75"/>
    </row>
    <row r="793" spans="4:10" ht="12.5">
      <c r="D793" s="75"/>
      <c r="E793" s="75"/>
      <c r="F793" s="75"/>
      <c r="G793" s="75"/>
      <c r="H793" s="75"/>
      <c r="I793" s="75"/>
      <c r="J793" s="75"/>
    </row>
    <row r="794" spans="4:10" ht="12.5">
      <c r="D794" s="75"/>
      <c r="E794" s="75"/>
      <c r="F794" s="75"/>
      <c r="G794" s="75"/>
      <c r="H794" s="75"/>
      <c r="I794" s="75"/>
      <c r="J794" s="75"/>
    </row>
    <row r="795" spans="4:10" ht="12.5">
      <c r="D795" s="75"/>
      <c r="E795" s="75"/>
      <c r="F795" s="75"/>
      <c r="G795" s="75"/>
      <c r="H795" s="75"/>
      <c r="I795" s="75"/>
      <c r="J795" s="75"/>
    </row>
    <row r="796" spans="4:10" ht="12.5">
      <c r="D796" s="75"/>
      <c r="E796" s="75"/>
      <c r="F796" s="75"/>
      <c r="G796" s="75"/>
      <c r="H796" s="75"/>
      <c r="I796" s="75"/>
      <c r="J796" s="75"/>
    </row>
    <row r="797" spans="4:10" ht="12.5">
      <c r="D797" s="75"/>
      <c r="E797" s="75"/>
      <c r="F797" s="75"/>
      <c r="G797" s="75"/>
      <c r="H797" s="75"/>
      <c r="I797" s="75"/>
      <c r="J797" s="75"/>
    </row>
    <row r="798" spans="4:10" ht="12.5">
      <c r="D798" s="75"/>
      <c r="E798" s="75"/>
      <c r="F798" s="75"/>
      <c r="G798" s="75"/>
      <c r="H798" s="75"/>
      <c r="I798" s="75"/>
      <c r="J798" s="75"/>
    </row>
    <row r="799" spans="4:10" ht="12.5">
      <c r="D799" s="75"/>
      <c r="E799" s="75"/>
      <c r="F799" s="75"/>
      <c r="G799" s="75"/>
      <c r="H799" s="75"/>
      <c r="I799" s="75"/>
      <c r="J799" s="75"/>
    </row>
    <row r="800" spans="4:10" ht="12.5">
      <c r="D800" s="75"/>
      <c r="E800" s="75"/>
      <c r="F800" s="75"/>
      <c r="G800" s="75"/>
      <c r="H800" s="75"/>
      <c r="I800" s="75"/>
      <c r="J800" s="75"/>
    </row>
    <row r="801" spans="4:10" ht="12.5">
      <c r="D801" s="75"/>
      <c r="E801" s="75"/>
      <c r="F801" s="75"/>
      <c r="G801" s="75"/>
      <c r="H801" s="75"/>
      <c r="I801" s="75"/>
      <c r="J801" s="75"/>
    </row>
    <row r="802" spans="4:10" ht="12.5">
      <c r="D802" s="75"/>
      <c r="E802" s="75"/>
      <c r="F802" s="75"/>
      <c r="G802" s="75"/>
      <c r="H802" s="75"/>
      <c r="I802" s="75"/>
      <c r="J802" s="75"/>
    </row>
    <row r="803" spans="4:10" ht="12.5">
      <c r="D803" s="75"/>
      <c r="E803" s="75"/>
      <c r="F803" s="75"/>
      <c r="G803" s="75"/>
      <c r="H803" s="75"/>
      <c r="I803" s="75"/>
      <c r="J803" s="75"/>
    </row>
    <row r="804" spans="4:10" ht="12.5">
      <c r="D804" s="75"/>
      <c r="E804" s="75"/>
      <c r="F804" s="75"/>
      <c r="G804" s="75"/>
      <c r="H804" s="75"/>
      <c r="I804" s="75"/>
      <c r="J804" s="75"/>
    </row>
    <row r="805" spans="4:10" ht="12.5">
      <c r="D805" s="75"/>
      <c r="E805" s="75"/>
      <c r="F805" s="75"/>
      <c r="G805" s="75"/>
      <c r="H805" s="75"/>
      <c r="I805" s="75"/>
      <c r="J805" s="75"/>
    </row>
    <row r="806" spans="4:10" ht="12.5">
      <c r="D806" s="75"/>
      <c r="E806" s="75"/>
      <c r="F806" s="75"/>
      <c r="G806" s="75"/>
      <c r="H806" s="75"/>
      <c r="I806" s="75"/>
      <c r="J806" s="75"/>
    </row>
    <row r="807" spans="4:10" ht="12.5">
      <c r="D807" s="75"/>
      <c r="E807" s="75"/>
      <c r="F807" s="75"/>
      <c r="G807" s="75"/>
      <c r="H807" s="75"/>
      <c r="I807" s="75"/>
      <c r="J807" s="75"/>
    </row>
    <row r="808" spans="4:10" ht="12.5">
      <c r="D808" s="75"/>
      <c r="E808" s="75"/>
      <c r="F808" s="75"/>
      <c r="G808" s="75"/>
      <c r="H808" s="75"/>
      <c r="I808" s="75"/>
      <c r="J808" s="75"/>
    </row>
    <row r="809" spans="4:10" ht="12.5">
      <c r="D809" s="75"/>
      <c r="E809" s="75"/>
      <c r="F809" s="75"/>
      <c r="G809" s="75"/>
      <c r="H809" s="75"/>
      <c r="I809" s="75"/>
      <c r="J809" s="75"/>
    </row>
    <row r="810" spans="4:10" ht="12.5">
      <c r="D810" s="75"/>
      <c r="E810" s="75"/>
      <c r="F810" s="75"/>
      <c r="G810" s="75"/>
      <c r="H810" s="75"/>
      <c r="I810" s="75"/>
      <c r="J810" s="75"/>
    </row>
    <row r="811" spans="4:10" ht="12.5">
      <c r="D811" s="75"/>
      <c r="E811" s="75"/>
      <c r="F811" s="75"/>
      <c r="G811" s="75"/>
      <c r="H811" s="75"/>
      <c r="I811" s="75"/>
      <c r="J811" s="75"/>
    </row>
    <row r="812" spans="4:10" ht="12.5">
      <c r="D812" s="75"/>
      <c r="E812" s="75"/>
      <c r="F812" s="75"/>
      <c r="G812" s="75"/>
      <c r="H812" s="75"/>
      <c r="I812" s="75"/>
      <c r="J812" s="75"/>
    </row>
    <row r="813" spans="4:10" ht="12.5">
      <c r="D813" s="75"/>
      <c r="E813" s="75"/>
      <c r="F813" s="75"/>
      <c r="G813" s="75"/>
      <c r="H813" s="75"/>
      <c r="I813" s="75"/>
      <c r="J813" s="75"/>
    </row>
    <row r="814" spans="4:10" ht="12.5">
      <c r="D814" s="75"/>
      <c r="E814" s="75"/>
      <c r="F814" s="75"/>
      <c r="G814" s="75"/>
      <c r="H814" s="75"/>
      <c r="I814" s="75"/>
      <c r="J814" s="75"/>
    </row>
    <row r="815" spans="4:10" ht="12.5">
      <c r="D815" s="75"/>
      <c r="E815" s="75"/>
      <c r="F815" s="75"/>
      <c r="G815" s="75"/>
      <c r="H815" s="75"/>
      <c r="I815" s="75"/>
      <c r="J815" s="75"/>
    </row>
    <row r="816" spans="4:10" ht="12.5">
      <c r="D816" s="75"/>
      <c r="E816" s="75"/>
      <c r="F816" s="75"/>
      <c r="G816" s="75"/>
      <c r="H816" s="75"/>
      <c r="I816" s="75"/>
      <c r="J816" s="75"/>
    </row>
    <row r="817" spans="4:10" ht="12.5">
      <c r="D817" s="75"/>
      <c r="E817" s="75"/>
      <c r="F817" s="75"/>
      <c r="G817" s="75"/>
      <c r="H817" s="75"/>
      <c r="I817" s="75"/>
      <c r="J817" s="75"/>
    </row>
    <row r="818" spans="4:10" ht="12.5">
      <c r="D818" s="75"/>
      <c r="E818" s="75"/>
      <c r="F818" s="75"/>
      <c r="G818" s="75"/>
      <c r="H818" s="75"/>
      <c r="I818" s="75"/>
      <c r="J818" s="75"/>
    </row>
    <row r="819" spans="4:10" ht="12.5">
      <c r="D819" s="75"/>
      <c r="E819" s="75"/>
      <c r="F819" s="75"/>
      <c r="G819" s="75"/>
      <c r="H819" s="75"/>
      <c r="I819" s="75"/>
      <c r="J819" s="75"/>
    </row>
    <row r="820" spans="4:10" ht="12.5">
      <c r="D820" s="75"/>
      <c r="E820" s="75"/>
      <c r="F820" s="75"/>
      <c r="G820" s="75"/>
      <c r="H820" s="75"/>
      <c r="I820" s="75"/>
      <c r="J820" s="75"/>
    </row>
    <row r="821" spans="4:10" ht="12.5">
      <c r="D821" s="75"/>
      <c r="E821" s="75"/>
      <c r="F821" s="75"/>
      <c r="G821" s="75"/>
      <c r="H821" s="75"/>
      <c r="I821" s="75"/>
      <c r="J821" s="75"/>
    </row>
    <row r="822" spans="4:10" ht="12.5">
      <c r="D822" s="75"/>
      <c r="E822" s="75"/>
      <c r="F822" s="75"/>
      <c r="G822" s="75"/>
      <c r="H822" s="75"/>
      <c r="I822" s="75"/>
      <c r="J822" s="75"/>
    </row>
    <row r="823" spans="4:10" ht="12.5">
      <c r="D823" s="75"/>
      <c r="E823" s="75"/>
      <c r="F823" s="75"/>
      <c r="G823" s="75"/>
      <c r="H823" s="75"/>
      <c r="I823" s="75"/>
      <c r="J823" s="75"/>
    </row>
    <row r="824" spans="4:10" ht="12.5">
      <c r="D824" s="75"/>
      <c r="E824" s="75"/>
      <c r="F824" s="75"/>
      <c r="G824" s="75"/>
      <c r="H824" s="75"/>
      <c r="I824" s="75"/>
      <c r="J824" s="75"/>
    </row>
    <row r="825" spans="4:10" ht="12.5">
      <c r="D825" s="75"/>
      <c r="E825" s="75"/>
      <c r="F825" s="75"/>
      <c r="G825" s="75"/>
      <c r="H825" s="75"/>
      <c r="I825" s="75"/>
      <c r="J825" s="75"/>
    </row>
    <row r="826" spans="4:10" ht="12.5">
      <c r="D826" s="75"/>
      <c r="E826" s="75"/>
      <c r="F826" s="75"/>
      <c r="G826" s="75"/>
      <c r="H826" s="75"/>
      <c r="I826" s="75"/>
      <c r="J826" s="75"/>
    </row>
    <row r="827" spans="4:10" ht="12.5">
      <c r="D827" s="75"/>
      <c r="E827" s="75"/>
      <c r="F827" s="75"/>
      <c r="G827" s="75"/>
      <c r="H827" s="75"/>
      <c r="I827" s="75"/>
      <c r="J827" s="75"/>
    </row>
    <row r="828" spans="4:10" ht="12.5">
      <c r="D828" s="75"/>
      <c r="E828" s="75"/>
      <c r="F828" s="75"/>
      <c r="G828" s="75"/>
      <c r="H828" s="75"/>
      <c r="I828" s="75"/>
      <c r="J828" s="75"/>
    </row>
    <row r="829" spans="4:10" ht="12.5">
      <c r="D829" s="75"/>
      <c r="E829" s="75"/>
      <c r="F829" s="75"/>
      <c r="G829" s="75"/>
      <c r="H829" s="75"/>
      <c r="I829" s="75"/>
      <c r="J829" s="75"/>
    </row>
    <row r="830" spans="4:10" ht="12.5">
      <c r="D830" s="75"/>
      <c r="E830" s="75"/>
      <c r="F830" s="75"/>
      <c r="G830" s="75"/>
      <c r="H830" s="75"/>
      <c r="I830" s="75"/>
      <c r="J830" s="75"/>
    </row>
    <row r="831" spans="4:10" ht="12.5">
      <c r="D831" s="75"/>
      <c r="E831" s="75"/>
      <c r="F831" s="75"/>
      <c r="G831" s="75"/>
      <c r="H831" s="75"/>
      <c r="I831" s="75"/>
      <c r="J831" s="75"/>
    </row>
    <row r="832" spans="4:10" ht="12.5">
      <c r="D832" s="75"/>
      <c r="E832" s="75"/>
      <c r="F832" s="75"/>
      <c r="G832" s="75"/>
      <c r="H832" s="75"/>
      <c r="I832" s="75"/>
      <c r="J832" s="75"/>
    </row>
    <row r="833" spans="4:10" ht="12.5">
      <c r="D833" s="75"/>
      <c r="E833" s="75"/>
      <c r="F833" s="75"/>
      <c r="G833" s="75"/>
      <c r="H833" s="75"/>
      <c r="I833" s="75"/>
      <c r="J833" s="75"/>
    </row>
    <row r="834" spans="4:10" ht="12.5">
      <c r="D834" s="75"/>
      <c r="E834" s="75"/>
      <c r="F834" s="75"/>
      <c r="G834" s="75"/>
      <c r="H834" s="75"/>
      <c r="I834" s="75"/>
      <c r="J834" s="75"/>
    </row>
    <row r="835" spans="4:10" ht="12.5">
      <c r="D835" s="75"/>
      <c r="E835" s="75"/>
      <c r="F835" s="75"/>
      <c r="G835" s="75"/>
      <c r="H835" s="75"/>
      <c r="I835" s="75"/>
      <c r="J835" s="75"/>
    </row>
    <row r="836" spans="4:10" ht="12.5">
      <c r="D836" s="75"/>
      <c r="E836" s="75"/>
      <c r="F836" s="75"/>
      <c r="G836" s="75"/>
      <c r="H836" s="75"/>
      <c r="I836" s="75"/>
      <c r="J836" s="75"/>
    </row>
    <row r="837" spans="4:10" ht="12.5">
      <c r="D837" s="75"/>
      <c r="E837" s="75"/>
      <c r="F837" s="75"/>
      <c r="G837" s="75"/>
      <c r="H837" s="75"/>
      <c r="I837" s="75"/>
      <c r="J837" s="75"/>
    </row>
    <row r="838" spans="4:10" ht="12.5">
      <c r="D838" s="75"/>
      <c r="E838" s="75"/>
      <c r="F838" s="75"/>
      <c r="G838" s="75"/>
      <c r="H838" s="75"/>
      <c r="I838" s="75"/>
      <c r="J838" s="75"/>
    </row>
    <row r="839" spans="4:10" ht="12.5">
      <c r="D839" s="75"/>
      <c r="E839" s="75"/>
      <c r="F839" s="75"/>
      <c r="G839" s="75"/>
      <c r="H839" s="75"/>
      <c r="I839" s="75"/>
      <c r="J839" s="75"/>
    </row>
    <row r="840" spans="4:10" ht="12.5">
      <c r="D840" s="75"/>
      <c r="E840" s="75"/>
      <c r="F840" s="75"/>
      <c r="G840" s="75"/>
      <c r="H840" s="75"/>
      <c r="I840" s="75"/>
      <c r="J840" s="75"/>
    </row>
    <row r="841" spans="4:10" ht="12.5">
      <c r="D841" s="75"/>
      <c r="E841" s="75"/>
      <c r="F841" s="75"/>
      <c r="G841" s="75"/>
      <c r="H841" s="75"/>
      <c r="I841" s="75"/>
      <c r="J841" s="75"/>
    </row>
    <row r="842" spans="4:10" ht="12.5">
      <c r="D842" s="75"/>
      <c r="E842" s="75"/>
      <c r="F842" s="75"/>
      <c r="G842" s="75"/>
      <c r="H842" s="75"/>
      <c r="I842" s="75"/>
      <c r="J842" s="75"/>
    </row>
    <row r="843" spans="4:10" ht="12.5">
      <c r="D843" s="75"/>
      <c r="E843" s="75"/>
      <c r="F843" s="75"/>
      <c r="G843" s="75"/>
      <c r="H843" s="75"/>
      <c r="I843" s="75"/>
      <c r="J843" s="75"/>
    </row>
    <row r="844" spans="4:10" ht="12.5">
      <c r="D844" s="75"/>
      <c r="E844" s="75"/>
      <c r="F844" s="75"/>
      <c r="G844" s="75"/>
      <c r="H844" s="75"/>
      <c r="I844" s="75"/>
      <c r="J844" s="75"/>
    </row>
    <row r="845" spans="4:10" ht="12.5">
      <c r="D845" s="75"/>
      <c r="E845" s="75"/>
      <c r="F845" s="75"/>
      <c r="G845" s="75"/>
      <c r="H845" s="75"/>
      <c r="I845" s="75"/>
      <c r="J845" s="75"/>
    </row>
    <row r="846" spans="4:10" ht="12.5">
      <c r="D846" s="75"/>
      <c r="E846" s="75"/>
      <c r="F846" s="75"/>
      <c r="G846" s="75"/>
      <c r="H846" s="75"/>
      <c r="I846" s="75"/>
      <c r="J846" s="75"/>
    </row>
    <row r="847" spans="4:10" ht="12.5">
      <c r="D847" s="75"/>
      <c r="E847" s="75"/>
      <c r="F847" s="75"/>
      <c r="G847" s="75"/>
      <c r="H847" s="75"/>
      <c r="I847" s="75"/>
      <c r="J847" s="75"/>
    </row>
    <row r="848" spans="4:10" ht="12.5">
      <c r="D848" s="75"/>
      <c r="E848" s="75"/>
      <c r="F848" s="75"/>
      <c r="G848" s="75"/>
      <c r="H848" s="75"/>
      <c r="I848" s="75"/>
      <c r="J848" s="75"/>
    </row>
    <row r="849" spans="4:10" ht="12.5">
      <c r="D849" s="75"/>
      <c r="E849" s="75"/>
      <c r="F849" s="75"/>
      <c r="G849" s="75"/>
      <c r="H849" s="75"/>
      <c r="I849" s="75"/>
      <c r="J849" s="75"/>
    </row>
    <row r="850" spans="4:10" ht="12.5">
      <c r="D850" s="75"/>
      <c r="E850" s="75"/>
      <c r="F850" s="75"/>
      <c r="G850" s="75"/>
      <c r="H850" s="75"/>
      <c r="I850" s="75"/>
      <c r="J850" s="75"/>
    </row>
    <row r="851" spans="4:10" ht="12.5">
      <c r="D851" s="75"/>
      <c r="E851" s="75"/>
      <c r="F851" s="75"/>
      <c r="G851" s="75"/>
      <c r="H851" s="75"/>
      <c r="I851" s="75"/>
      <c r="J851" s="75"/>
    </row>
    <row r="852" spans="4:10" ht="12.5">
      <c r="D852" s="75"/>
      <c r="E852" s="75"/>
      <c r="F852" s="75"/>
      <c r="G852" s="75"/>
      <c r="H852" s="75"/>
      <c r="I852" s="75"/>
      <c r="J852" s="75"/>
    </row>
    <row r="853" spans="4:10" ht="12.5">
      <c r="D853" s="75"/>
      <c r="E853" s="75"/>
      <c r="F853" s="75"/>
      <c r="G853" s="75"/>
      <c r="H853" s="75"/>
      <c r="I853" s="75"/>
      <c r="J853" s="75"/>
    </row>
    <row r="854" spans="4:10" ht="12.5">
      <c r="D854" s="75"/>
      <c r="E854" s="75"/>
      <c r="F854" s="75"/>
      <c r="G854" s="75"/>
      <c r="H854" s="75"/>
      <c r="I854" s="75"/>
      <c r="J854" s="75"/>
    </row>
    <row r="855" spans="4:10" ht="12.5">
      <c r="D855" s="75"/>
      <c r="E855" s="75"/>
      <c r="F855" s="75"/>
      <c r="G855" s="75"/>
      <c r="H855" s="75"/>
      <c r="I855" s="75"/>
      <c r="J855" s="75"/>
    </row>
    <row r="856" spans="4:10" ht="12.5">
      <c r="D856" s="75"/>
      <c r="E856" s="75"/>
      <c r="F856" s="75"/>
      <c r="G856" s="75"/>
      <c r="H856" s="75"/>
      <c r="I856" s="75"/>
      <c r="J856" s="75"/>
    </row>
    <row r="857" spans="4:10" ht="12.5">
      <c r="D857" s="75"/>
      <c r="E857" s="75"/>
      <c r="F857" s="75"/>
      <c r="G857" s="75"/>
      <c r="H857" s="75"/>
      <c r="I857" s="75"/>
      <c r="J857" s="75"/>
    </row>
    <row r="858" spans="4:10" ht="12.5">
      <c r="D858" s="75"/>
      <c r="E858" s="75"/>
      <c r="F858" s="75"/>
      <c r="G858" s="75"/>
      <c r="H858" s="75"/>
      <c r="I858" s="75"/>
      <c r="J858" s="75"/>
    </row>
    <row r="859" spans="4:10" ht="12.5">
      <c r="D859" s="75"/>
      <c r="E859" s="75"/>
      <c r="F859" s="75"/>
      <c r="G859" s="75"/>
      <c r="H859" s="75"/>
      <c r="I859" s="75"/>
      <c r="J859" s="75"/>
    </row>
    <row r="860" spans="4:10" ht="12.5">
      <c r="D860" s="75"/>
      <c r="E860" s="75"/>
      <c r="F860" s="75"/>
      <c r="G860" s="75"/>
      <c r="H860" s="75"/>
      <c r="I860" s="75"/>
      <c r="J860" s="75"/>
    </row>
    <row r="861" spans="4:10" ht="12.5">
      <c r="D861" s="75"/>
      <c r="E861" s="75"/>
      <c r="F861" s="75"/>
      <c r="G861" s="75"/>
      <c r="H861" s="75"/>
      <c r="I861" s="75"/>
      <c r="J861" s="75"/>
    </row>
    <row r="862" spans="4:10" ht="12.5">
      <c r="D862" s="75"/>
      <c r="E862" s="75"/>
      <c r="F862" s="75"/>
      <c r="G862" s="75"/>
      <c r="H862" s="75"/>
      <c r="I862" s="75"/>
      <c r="J862" s="75"/>
    </row>
    <row r="863" spans="4:10" ht="12.5">
      <c r="D863" s="75"/>
      <c r="E863" s="75"/>
      <c r="F863" s="75"/>
      <c r="G863" s="75"/>
      <c r="H863" s="75"/>
      <c r="I863" s="75"/>
      <c r="J863" s="75"/>
    </row>
    <row r="864" spans="4:10" ht="12.5">
      <c r="D864" s="75"/>
      <c r="E864" s="75"/>
      <c r="F864" s="75"/>
      <c r="G864" s="75"/>
      <c r="H864" s="75"/>
      <c r="I864" s="75"/>
      <c r="J864" s="75"/>
    </row>
    <row r="865" spans="4:10" ht="12.5">
      <c r="D865" s="75"/>
      <c r="E865" s="75"/>
      <c r="F865" s="75"/>
      <c r="G865" s="75"/>
      <c r="H865" s="75"/>
      <c r="I865" s="75"/>
      <c r="J865" s="75"/>
    </row>
    <row r="866" spans="4:10" ht="12.5">
      <c r="D866" s="75"/>
      <c r="E866" s="75"/>
      <c r="F866" s="75"/>
      <c r="G866" s="75"/>
      <c r="H866" s="75"/>
      <c r="I866" s="75"/>
      <c r="J866" s="75"/>
    </row>
    <row r="867" spans="4:10" ht="12.5">
      <c r="D867" s="75"/>
      <c r="E867" s="75"/>
      <c r="F867" s="75"/>
      <c r="G867" s="75"/>
      <c r="H867" s="75"/>
      <c r="I867" s="75"/>
      <c r="J867" s="75"/>
    </row>
    <row r="868" spans="4:10" ht="12.5">
      <c r="D868" s="75"/>
      <c r="E868" s="75"/>
      <c r="F868" s="75"/>
      <c r="G868" s="75"/>
      <c r="H868" s="75"/>
      <c r="I868" s="75"/>
      <c r="J868" s="75"/>
    </row>
    <row r="869" spans="4:10" ht="12.5">
      <c r="D869" s="75"/>
      <c r="E869" s="75"/>
      <c r="F869" s="75"/>
      <c r="G869" s="75"/>
      <c r="H869" s="75"/>
      <c r="I869" s="75"/>
      <c r="J869" s="75"/>
    </row>
    <row r="870" spans="4:10" ht="12.5">
      <c r="D870" s="75"/>
      <c r="E870" s="75"/>
      <c r="F870" s="75"/>
      <c r="G870" s="75"/>
      <c r="H870" s="75"/>
      <c r="I870" s="75"/>
      <c r="J870" s="75"/>
    </row>
    <row r="871" spans="4:10" ht="12.5">
      <c r="D871" s="75"/>
      <c r="E871" s="75"/>
      <c r="F871" s="75"/>
      <c r="G871" s="75"/>
      <c r="H871" s="75"/>
      <c r="I871" s="75"/>
      <c r="J871" s="75"/>
    </row>
    <row r="872" spans="4:10" ht="12.5">
      <c r="D872" s="75"/>
      <c r="E872" s="75"/>
      <c r="F872" s="75"/>
      <c r="G872" s="75"/>
      <c r="H872" s="75"/>
      <c r="I872" s="75"/>
      <c r="J872" s="75"/>
    </row>
    <row r="873" spans="4:10" ht="12.5">
      <c r="D873" s="75"/>
      <c r="E873" s="75"/>
      <c r="F873" s="75"/>
      <c r="G873" s="75"/>
      <c r="H873" s="75"/>
      <c r="I873" s="75"/>
      <c r="J873" s="75"/>
    </row>
    <row r="874" spans="4:10" ht="12.5">
      <c r="D874" s="75"/>
      <c r="E874" s="75"/>
      <c r="F874" s="75"/>
      <c r="G874" s="75"/>
      <c r="H874" s="75"/>
      <c r="I874" s="75"/>
      <c r="J874" s="75"/>
    </row>
    <row r="875" spans="4:10" ht="12.5">
      <c r="D875" s="75"/>
      <c r="E875" s="75"/>
      <c r="F875" s="75"/>
      <c r="G875" s="75"/>
      <c r="H875" s="75"/>
      <c r="I875" s="75"/>
      <c r="J875" s="75"/>
    </row>
    <row r="876" spans="4:10" ht="12.5">
      <c r="D876" s="75"/>
      <c r="E876" s="75"/>
      <c r="F876" s="75"/>
      <c r="G876" s="75"/>
      <c r="H876" s="75"/>
      <c r="I876" s="75"/>
      <c r="J876" s="75"/>
    </row>
    <row r="877" spans="4:10" ht="12.5">
      <c r="D877" s="75"/>
      <c r="E877" s="75"/>
      <c r="F877" s="75"/>
      <c r="G877" s="75"/>
      <c r="H877" s="75"/>
      <c r="I877" s="75"/>
      <c r="J877" s="75"/>
    </row>
    <row r="878" spans="4:10" ht="12.5">
      <c r="D878" s="75"/>
      <c r="E878" s="75"/>
      <c r="F878" s="75"/>
      <c r="G878" s="75"/>
      <c r="H878" s="75"/>
      <c r="I878" s="75"/>
      <c r="J878" s="75"/>
    </row>
    <row r="879" spans="4:10" ht="12.5">
      <c r="D879" s="75"/>
      <c r="E879" s="75"/>
      <c r="F879" s="75"/>
      <c r="G879" s="75"/>
      <c r="H879" s="75"/>
      <c r="I879" s="75"/>
      <c r="J879" s="75"/>
    </row>
    <row r="880" spans="4:10" ht="12.5">
      <c r="D880" s="75"/>
      <c r="E880" s="75"/>
      <c r="F880" s="75"/>
      <c r="G880" s="75"/>
      <c r="H880" s="75"/>
      <c r="I880" s="75"/>
      <c r="J880" s="75"/>
    </row>
    <row r="881" spans="4:10" ht="12.5">
      <c r="D881" s="75"/>
      <c r="E881" s="75"/>
      <c r="F881" s="75"/>
      <c r="G881" s="75"/>
      <c r="H881" s="75"/>
      <c r="I881" s="75"/>
      <c r="J881" s="75"/>
    </row>
    <row r="882" spans="4:10" ht="12.5">
      <c r="D882" s="75"/>
      <c r="E882" s="75"/>
      <c r="F882" s="75"/>
      <c r="G882" s="75"/>
      <c r="H882" s="75"/>
      <c r="I882" s="75"/>
      <c r="J882" s="75"/>
    </row>
    <row r="883" spans="4:10" ht="12.5">
      <c r="D883" s="75"/>
      <c r="E883" s="75"/>
      <c r="F883" s="75"/>
      <c r="G883" s="75"/>
      <c r="H883" s="75"/>
      <c r="I883" s="75"/>
      <c r="J883" s="75"/>
    </row>
    <row r="884" spans="4:10" ht="12.5">
      <c r="D884" s="75"/>
      <c r="E884" s="75"/>
      <c r="F884" s="75"/>
      <c r="G884" s="75"/>
      <c r="H884" s="75"/>
      <c r="I884" s="75"/>
      <c r="J884" s="75"/>
    </row>
    <row r="885" spans="4:10" ht="12.5">
      <c r="D885" s="75"/>
      <c r="E885" s="75"/>
      <c r="F885" s="75"/>
      <c r="G885" s="75"/>
      <c r="H885" s="75"/>
      <c r="I885" s="75"/>
      <c r="J885" s="75"/>
    </row>
    <row r="886" spans="4:10" ht="12.5">
      <c r="D886" s="75"/>
      <c r="E886" s="75"/>
      <c r="F886" s="75"/>
      <c r="G886" s="75"/>
      <c r="H886" s="75"/>
      <c r="I886" s="75"/>
      <c r="J886" s="75"/>
    </row>
    <row r="887" spans="4:10" ht="12.5">
      <c r="D887" s="75"/>
      <c r="E887" s="75"/>
      <c r="F887" s="75"/>
      <c r="G887" s="75"/>
      <c r="H887" s="75"/>
      <c r="I887" s="75"/>
      <c r="J887" s="75"/>
    </row>
    <row r="888" spans="4:10" ht="12.5">
      <c r="D888" s="75"/>
      <c r="E888" s="75"/>
      <c r="F888" s="75"/>
      <c r="G888" s="75"/>
      <c r="H888" s="75"/>
      <c r="I888" s="75"/>
      <c r="J888" s="75"/>
    </row>
    <row r="889" spans="4:10" ht="12.5">
      <c r="D889" s="75"/>
      <c r="E889" s="75"/>
      <c r="F889" s="75"/>
      <c r="G889" s="75"/>
      <c r="H889" s="75"/>
      <c r="I889" s="75"/>
      <c r="J889" s="75"/>
    </row>
    <row r="890" spans="4:10" ht="12.5">
      <c r="D890" s="75"/>
      <c r="E890" s="75"/>
      <c r="F890" s="75"/>
      <c r="G890" s="75"/>
      <c r="H890" s="75"/>
      <c r="I890" s="75"/>
      <c r="J890" s="75"/>
    </row>
    <row r="891" spans="4:10" ht="12.5">
      <c r="D891" s="75"/>
      <c r="E891" s="75"/>
      <c r="F891" s="75"/>
      <c r="G891" s="75"/>
      <c r="H891" s="75"/>
      <c r="I891" s="75"/>
      <c r="J891" s="75"/>
    </row>
    <row r="892" spans="4:10" ht="12.5">
      <c r="D892" s="75"/>
      <c r="E892" s="75"/>
      <c r="F892" s="75"/>
      <c r="G892" s="75"/>
      <c r="H892" s="75"/>
      <c r="I892" s="75"/>
      <c r="J892" s="75"/>
    </row>
    <row r="893" spans="4:10" ht="12.5">
      <c r="D893" s="75"/>
      <c r="E893" s="75"/>
      <c r="F893" s="75"/>
      <c r="G893" s="75"/>
      <c r="H893" s="75"/>
      <c r="I893" s="75"/>
      <c r="J893" s="75"/>
    </row>
    <row r="894" spans="4:10" ht="12.5">
      <c r="D894" s="75"/>
      <c r="E894" s="75"/>
      <c r="F894" s="75"/>
      <c r="G894" s="75"/>
      <c r="H894" s="75"/>
      <c r="I894" s="75"/>
      <c r="J894" s="75"/>
    </row>
    <row r="895" spans="4:10" ht="12.5">
      <c r="D895" s="75"/>
      <c r="E895" s="75"/>
      <c r="F895" s="75"/>
      <c r="G895" s="75"/>
      <c r="H895" s="75"/>
      <c r="I895" s="75"/>
      <c r="J895" s="75"/>
    </row>
    <row r="896" spans="4:10" ht="12.5">
      <c r="D896" s="75"/>
      <c r="E896" s="75"/>
      <c r="F896" s="75"/>
      <c r="G896" s="75"/>
      <c r="H896" s="75"/>
      <c r="I896" s="75"/>
      <c r="J896" s="75"/>
    </row>
    <row r="897" spans="4:10" ht="12.5">
      <c r="D897" s="75"/>
      <c r="E897" s="75"/>
      <c r="F897" s="75"/>
      <c r="G897" s="75"/>
      <c r="H897" s="75"/>
      <c r="I897" s="75"/>
      <c r="J897" s="75"/>
    </row>
    <row r="898" spans="4:10" ht="12.5">
      <c r="D898" s="75"/>
      <c r="E898" s="75"/>
      <c r="F898" s="75"/>
      <c r="G898" s="75"/>
      <c r="H898" s="75"/>
      <c r="I898" s="75"/>
      <c r="J898" s="75"/>
    </row>
    <row r="899" spans="4:10" ht="12.5">
      <c r="D899" s="75"/>
      <c r="E899" s="75"/>
      <c r="F899" s="75"/>
      <c r="G899" s="75"/>
      <c r="H899" s="75"/>
      <c r="I899" s="75"/>
      <c r="J899" s="75"/>
    </row>
    <row r="900" spans="4:10" ht="12.5">
      <c r="D900" s="75"/>
      <c r="E900" s="75"/>
      <c r="F900" s="75"/>
      <c r="G900" s="75"/>
      <c r="H900" s="75"/>
      <c r="I900" s="75"/>
      <c r="J900" s="75"/>
    </row>
    <row r="901" spans="4:10" ht="12.5">
      <c r="D901" s="75"/>
      <c r="E901" s="75"/>
      <c r="F901" s="75"/>
      <c r="G901" s="75"/>
      <c r="H901" s="75"/>
      <c r="I901" s="75"/>
      <c r="J901" s="75"/>
    </row>
    <row r="902" spans="4:10" ht="12.5">
      <c r="D902" s="75"/>
      <c r="E902" s="75"/>
      <c r="F902" s="75"/>
      <c r="G902" s="75"/>
      <c r="H902" s="75"/>
      <c r="I902" s="75"/>
      <c r="J902" s="75"/>
    </row>
    <row r="903" spans="4:10" ht="12.5">
      <c r="D903" s="75"/>
      <c r="E903" s="75"/>
      <c r="F903" s="75"/>
      <c r="G903" s="75"/>
      <c r="H903" s="75"/>
      <c r="I903" s="75"/>
      <c r="J903" s="75"/>
    </row>
    <row r="904" spans="4:10" ht="12.5">
      <c r="D904" s="75"/>
      <c r="E904" s="75"/>
      <c r="F904" s="75"/>
      <c r="G904" s="75"/>
      <c r="H904" s="75"/>
      <c r="I904" s="75"/>
      <c r="J904" s="75"/>
    </row>
    <row r="905" spans="4:10" ht="12.5">
      <c r="D905" s="75"/>
      <c r="E905" s="75"/>
      <c r="F905" s="75"/>
      <c r="G905" s="75"/>
      <c r="H905" s="75"/>
      <c r="I905" s="75"/>
      <c r="J905" s="75"/>
    </row>
    <row r="906" spans="4:10" ht="12.5">
      <c r="D906" s="75"/>
      <c r="E906" s="75"/>
      <c r="F906" s="75"/>
      <c r="G906" s="75"/>
      <c r="H906" s="75"/>
      <c r="I906" s="75"/>
      <c r="J906" s="75"/>
    </row>
    <row r="907" spans="4:10" ht="12.5">
      <c r="D907" s="75"/>
      <c r="E907" s="75"/>
      <c r="F907" s="75"/>
      <c r="G907" s="75"/>
      <c r="H907" s="75"/>
      <c r="I907" s="75"/>
      <c r="J907" s="75"/>
    </row>
    <row r="908" spans="4:10" ht="12.5">
      <c r="D908" s="75"/>
      <c r="E908" s="75"/>
      <c r="F908" s="75"/>
      <c r="G908" s="75"/>
      <c r="H908" s="75"/>
      <c r="I908" s="75"/>
      <c r="J908" s="75"/>
    </row>
    <row r="909" spans="4:10" ht="12.5">
      <c r="D909" s="75"/>
      <c r="E909" s="75"/>
      <c r="F909" s="75"/>
      <c r="G909" s="75"/>
      <c r="H909" s="75"/>
      <c r="I909" s="75"/>
      <c r="J909" s="75"/>
    </row>
    <row r="910" spans="4:10" ht="12.5">
      <c r="D910" s="75"/>
      <c r="E910" s="75"/>
      <c r="F910" s="75"/>
      <c r="G910" s="75"/>
      <c r="H910" s="75"/>
      <c r="I910" s="75"/>
      <c r="J910" s="75"/>
    </row>
    <row r="911" spans="4:10" ht="12.5">
      <c r="D911" s="75"/>
      <c r="E911" s="75"/>
      <c r="F911" s="75"/>
      <c r="G911" s="75"/>
      <c r="H911" s="75"/>
      <c r="I911" s="75"/>
      <c r="J911" s="75"/>
    </row>
    <row r="912" spans="4:10" ht="12.5">
      <c r="D912" s="75"/>
      <c r="E912" s="75"/>
      <c r="F912" s="75"/>
      <c r="G912" s="75"/>
      <c r="H912" s="75"/>
      <c r="I912" s="75"/>
      <c r="J912" s="75"/>
    </row>
    <row r="913" spans="4:10" ht="12.5">
      <c r="D913" s="75"/>
      <c r="E913" s="75"/>
      <c r="F913" s="75"/>
      <c r="G913" s="75"/>
      <c r="H913" s="75"/>
      <c r="I913" s="75"/>
      <c r="J913" s="75"/>
    </row>
    <row r="914" spans="4:10" ht="12.5">
      <c r="D914" s="75"/>
      <c r="E914" s="75"/>
      <c r="F914" s="75"/>
      <c r="G914" s="75"/>
      <c r="H914" s="75"/>
      <c r="I914" s="75"/>
      <c r="J914" s="75"/>
    </row>
    <row r="915" spans="4:10" ht="12.5">
      <c r="D915" s="75"/>
      <c r="E915" s="75"/>
      <c r="F915" s="75"/>
      <c r="G915" s="75"/>
      <c r="H915" s="75"/>
      <c r="I915" s="75"/>
      <c r="J915" s="75"/>
    </row>
    <row r="916" spans="4:10" ht="12.5">
      <c r="D916" s="75"/>
      <c r="E916" s="75"/>
      <c r="F916" s="75"/>
      <c r="G916" s="75"/>
      <c r="H916" s="75"/>
      <c r="I916" s="75"/>
      <c r="J916" s="75"/>
    </row>
    <row r="917" spans="4:10" ht="12.5">
      <c r="D917" s="75"/>
      <c r="E917" s="75"/>
      <c r="F917" s="75"/>
      <c r="G917" s="75"/>
      <c r="H917" s="75"/>
      <c r="I917" s="75"/>
      <c r="J917" s="75"/>
    </row>
    <row r="918" spans="4:10" ht="12.5">
      <c r="D918" s="75"/>
      <c r="E918" s="75"/>
      <c r="F918" s="75"/>
      <c r="G918" s="75"/>
      <c r="H918" s="75"/>
      <c r="I918" s="75"/>
      <c r="J918" s="75"/>
    </row>
    <row r="919" spans="4:10" ht="12.5">
      <c r="D919" s="75"/>
      <c r="E919" s="75"/>
      <c r="F919" s="75"/>
      <c r="G919" s="75"/>
      <c r="H919" s="75"/>
      <c r="I919" s="75"/>
      <c r="J919" s="75"/>
    </row>
    <row r="920" spans="4:10" ht="12.5">
      <c r="D920" s="75"/>
      <c r="E920" s="75"/>
      <c r="F920" s="75"/>
      <c r="G920" s="75"/>
      <c r="H920" s="75"/>
      <c r="I920" s="75"/>
      <c r="J920" s="75"/>
    </row>
    <row r="921" spans="4:10" ht="12.5">
      <c r="D921" s="75"/>
      <c r="E921" s="75"/>
      <c r="F921" s="75"/>
      <c r="G921" s="75"/>
      <c r="H921" s="75"/>
      <c r="I921" s="75"/>
      <c r="J921" s="75"/>
    </row>
    <row r="922" spans="4:10" ht="12.5">
      <c r="D922" s="75"/>
      <c r="E922" s="75"/>
      <c r="F922" s="75"/>
      <c r="G922" s="75"/>
      <c r="H922" s="75"/>
      <c r="I922" s="75"/>
      <c r="J922" s="75"/>
    </row>
    <row r="923" spans="4:10" ht="12.5">
      <c r="D923" s="75"/>
      <c r="E923" s="75"/>
      <c r="F923" s="75"/>
      <c r="G923" s="75"/>
      <c r="H923" s="75"/>
      <c r="I923" s="75"/>
      <c r="J923" s="75"/>
    </row>
    <row r="924" spans="4:10" ht="12.5">
      <c r="D924" s="75"/>
      <c r="E924" s="75"/>
      <c r="F924" s="75"/>
      <c r="G924" s="75"/>
      <c r="H924" s="75"/>
      <c r="I924" s="75"/>
      <c r="J924" s="75"/>
    </row>
    <row r="925" spans="4:10" ht="12.5">
      <c r="D925" s="75"/>
      <c r="E925" s="75"/>
      <c r="F925" s="75"/>
      <c r="G925" s="75"/>
      <c r="H925" s="75"/>
      <c r="I925" s="75"/>
      <c r="J925" s="75"/>
    </row>
    <row r="926" spans="4:10" ht="12.5">
      <c r="D926" s="75"/>
      <c r="E926" s="75"/>
      <c r="F926" s="75"/>
      <c r="G926" s="75"/>
      <c r="H926" s="75"/>
      <c r="I926" s="75"/>
      <c r="J926" s="75"/>
    </row>
    <row r="927" spans="4:10" ht="12.5">
      <c r="D927" s="75"/>
      <c r="E927" s="75"/>
      <c r="F927" s="75"/>
      <c r="G927" s="75"/>
      <c r="H927" s="75"/>
      <c r="I927" s="75"/>
      <c r="J927" s="75"/>
    </row>
    <row r="928" spans="4:10" ht="12.5">
      <c r="D928" s="75"/>
      <c r="E928" s="75"/>
      <c r="F928" s="75"/>
      <c r="G928" s="75"/>
      <c r="H928" s="75"/>
      <c r="I928" s="75"/>
      <c r="J928" s="75"/>
    </row>
    <row r="929" spans="4:10" ht="12.5">
      <c r="D929" s="75"/>
      <c r="E929" s="75"/>
      <c r="F929" s="75"/>
      <c r="G929" s="75"/>
      <c r="H929" s="75"/>
      <c r="I929" s="75"/>
      <c r="J929" s="75"/>
    </row>
    <row r="930" spans="4:10" ht="12.5">
      <c r="D930" s="75"/>
      <c r="E930" s="75"/>
      <c r="F930" s="75"/>
      <c r="G930" s="75"/>
      <c r="H930" s="75"/>
      <c r="I930" s="75"/>
      <c r="J930" s="75"/>
    </row>
    <row r="931" spans="4:10" ht="12.5">
      <c r="D931" s="75"/>
      <c r="E931" s="75"/>
      <c r="F931" s="75"/>
      <c r="G931" s="75"/>
      <c r="H931" s="75"/>
      <c r="I931" s="75"/>
      <c r="J931" s="75"/>
    </row>
    <row r="932" spans="4:10" ht="12.5">
      <c r="D932" s="75"/>
      <c r="E932" s="75"/>
      <c r="F932" s="75"/>
      <c r="G932" s="75"/>
      <c r="H932" s="75"/>
      <c r="I932" s="75"/>
      <c r="J932" s="75"/>
    </row>
    <row r="933" spans="4:10" ht="12.5">
      <c r="D933" s="75"/>
      <c r="E933" s="75"/>
      <c r="F933" s="75"/>
      <c r="G933" s="75"/>
      <c r="H933" s="75"/>
      <c r="I933" s="75"/>
      <c r="J933" s="75"/>
    </row>
    <row r="934" spans="4:10" ht="12.5">
      <c r="D934" s="75"/>
      <c r="E934" s="75"/>
      <c r="F934" s="75"/>
      <c r="G934" s="75"/>
      <c r="H934" s="75"/>
      <c r="I934" s="75"/>
      <c r="J934" s="75"/>
    </row>
    <row r="935" spans="4:10" ht="12.5">
      <c r="D935" s="75"/>
      <c r="E935" s="75"/>
      <c r="F935" s="75"/>
      <c r="G935" s="75"/>
      <c r="H935" s="75"/>
      <c r="I935" s="75"/>
      <c r="J935" s="75"/>
    </row>
    <row r="936" spans="4:10" ht="12.5">
      <c r="D936" s="75"/>
      <c r="E936" s="75"/>
      <c r="F936" s="75"/>
      <c r="G936" s="75"/>
      <c r="H936" s="75"/>
      <c r="I936" s="75"/>
      <c r="J936" s="75"/>
    </row>
    <row r="937" spans="4:10" ht="12.5">
      <c r="D937" s="75"/>
      <c r="E937" s="75"/>
      <c r="F937" s="75"/>
      <c r="G937" s="75"/>
      <c r="H937" s="75"/>
      <c r="I937" s="75"/>
      <c r="J937" s="75"/>
    </row>
    <row r="938" spans="4:10" ht="12.5">
      <c r="D938" s="75"/>
      <c r="E938" s="75"/>
      <c r="F938" s="75"/>
      <c r="G938" s="75"/>
      <c r="H938" s="75"/>
      <c r="I938" s="75"/>
      <c r="J938" s="75"/>
    </row>
    <row r="939" spans="4:10" ht="12.5">
      <c r="D939" s="75"/>
      <c r="E939" s="75"/>
      <c r="F939" s="75"/>
      <c r="G939" s="75"/>
      <c r="H939" s="75"/>
      <c r="I939" s="75"/>
      <c r="J939" s="75"/>
    </row>
    <row r="940" spans="4:10" ht="12.5">
      <c r="D940" s="75"/>
      <c r="E940" s="75"/>
      <c r="F940" s="75"/>
      <c r="G940" s="75"/>
      <c r="H940" s="75"/>
      <c r="I940" s="75"/>
      <c r="J940" s="75"/>
    </row>
    <row r="941" spans="4:10" ht="12.5">
      <c r="D941" s="75"/>
      <c r="E941" s="75"/>
      <c r="F941" s="75"/>
      <c r="G941" s="75"/>
      <c r="H941" s="75"/>
      <c r="I941" s="75"/>
      <c r="J941" s="75"/>
    </row>
    <row r="942" spans="4:10" ht="12.5">
      <c r="D942" s="75"/>
      <c r="E942" s="75"/>
      <c r="F942" s="75"/>
      <c r="G942" s="75"/>
      <c r="H942" s="75"/>
      <c r="I942" s="75"/>
      <c r="J942" s="75"/>
    </row>
    <row r="943" spans="4:10" ht="12.5">
      <c r="D943" s="75"/>
      <c r="E943" s="75"/>
      <c r="F943" s="75"/>
      <c r="G943" s="75"/>
      <c r="H943" s="75"/>
      <c r="I943" s="75"/>
      <c r="J943" s="75"/>
    </row>
    <row r="944" spans="4:10" ht="12.5">
      <c r="D944" s="75"/>
      <c r="E944" s="75"/>
      <c r="F944" s="75"/>
      <c r="G944" s="75"/>
      <c r="H944" s="75"/>
      <c r="I944" s="75"/>
      <c r="J944" s="75"/>
    </row>
    <row r="945" spans="4:10" ht="12.5">
      <c r="D945" s="75"/>
      <c r="E945" s="75"/>
      <c r="F945" s="75"/>
      <c r="G945" s="75"/>
      <c r="H945" s="75"/>
      <c r="I945" s="75"/>
      <c r="J945" s="75"/>
    </row>
    <row r="946" spans="4:10" ht="12.5">
      <c r="D946" s="75"/>
      <c r="E946" s="75"/>
      <c r="F946" s="75"/>
      <c r="G946" s="75"/>
      <c r="H946" s="75"/>
      <c r="I946" s="75"/>
      <c r="J946" s="75"/>
    </row>
    <row r="947" spans="4:10" ht="12.5">
      <c r="D947" s="75"/>
      <c r="E947" s="75"/>
      <c r="F947" s="75"/>
      <c r="G947" s="75"/>
      <c r="H947" s="75"/>
      <c r="I947" s="75"/>
      <c r="J947" s="75"/>
    </row>
    <row r="948" spans="4:10" ht="12.5">
      <c r="D948" s="75"/>
      <c r="E948" s="75"/>
      <c r="F948" s="75"/>
      <c r="G948" s="75"/>
      <c r="H948" s="75"/>
      <c r="I948" s="75"/>
      <c r="J948" s="75"/>
    </row>
    <row r="949" spans="4:10" ht="12.5">
      <c r="D949" s="75"/>
      <c r="E949" s="75"/>
      <c r="F949" s="75"/>
      <c r="G949" s="75"/>
      <c r="H949" s="75"/>
      <c r="I949" s="75"/>
      <c r="J949" s="75"/>
    </row>
    <row r="950" spans="4:10" ht="12.5">
      <c r="D950" s="75"/>
      <c r="E950" s="75"/>
      <c r="F950" s="75"/>
      <c r="G950" s="75"/>
      <c r="H950" s="75"/>
      <c r="I950" s="75"/>
      <c r="J950" s="75"/>
    </row>
    <row r="951" spans="4:10" ht="12.5">
      <c r="D951" s="75"/>
      <c r="E951" s="75"/>
      <c r="F951" s="75"/>
      <c r="G951" s="75"/>
      <c r="H951" s="75"/>
      <c r="I951" s="75"/>
      <c r="J951" s="75"/>
    </row>
    <row r="952" spans="4:10" ht="12.5">
      <c r="D952" s="75"/>
      <c r="E952" s="75"/>
      <c r="F952" s="75"/>
      <c r="G952" s="75"/>
      <c r="H952" s="75"/>
      <c r="I952" s="75"/>
      <c r="J952" s="75"/>
    </row>
    <row r="953" spans="4:10" ht="12.5">
      <c r="D953" s="75"/>
      <c r="E953" s="75"/>
      <c r="F953" s="75"/>
      <c r="G953" s="75"/>
      <c r="H953" s="75"/>
      <c r="I953" s="75"/>
      <c r="J953" s="75"/>
    </row>
    <row r="954" spans="4:10" ht="12.5">
      <c r="D954" s="75"/>
      <c r="E954" s="75"/>
      <c r="F954" s="75"/>
      <c r="G954" s="75"/>
      <c r="H954" s="75"/>
      <c r="I954" s="75"/>
      <c r="J954" s="75"/>
    </row>
    <row r="955" spans="4:10" ht="12.5">
      <c r="D955" s="75"/>
      <c r="E955" s="75"/>
      <c r="F955" s="75"/>
      <c r="G955" s="75"/>
      <c r="H955" s="75"/>
      <c r="I955" s="75"/>
      <c r="J955" s="75"/>
    </row>
    <row r="956" spans="4:10" ht="12.5">
      <c r="D956" s="75"/>
      <c r="E956" s="75"/>
      <c r="F956" s="75"/>
      <c r="G956" s="75"/>
      <c r="H956" s="75"/>
      <c r="I956" s="75"/>
      <c r="J956" s="75"/>
    </row>
    <row r="957" spans="4:10" ht="12.5">
      <c r="D957" s="75"/>
      <c r="E957" s="75"/>
      <c r="F957" s="75"/>
      <c r="G957" s="75"/>
      <c r="H957" s="75"/>
      <c r="I957" s="75"/>
      <c r="J957" s="75"/>
    </row>
    <row r="958" spans="4:10" ht="12.5">
      <c r="D958" s="75"/>
      <c r="E958" s="75"/>
      <c r="F958" s="75"/>
      <c r="G958" s="75"/>
      <c r="H958" s="75"/>
      <c r="I958" s="75"/>
      <c r="J958" s="75"/>
    </row>
    <row r="959" spans="4:10" ht="12.5">
      <c r="D959" s="75"/>
      <c r="E959" s="75"/>
      <c r="F959" s="75"/>
      <c r="G959" s="75"/>
      <c r="H959" s="75"/>
      <c r="I959" s="75"/>
      <c r="J959" s="75"/>
    </row>
    <row r="960" spans="4:10" ht="12.5">
      <c r="D960" s="75"/>
      <c r="E960" s="75"/>
      <c r="F960" s="75"/>
      <c r="G960" s="75"/>
      <c r="H960" s="75"/>
      <c r="I960" s="75"/>
      <c r="J960" s="75"/>
    </row>
    <row r="961" spans="4:10" ht="12.5">
      <c r="D961" s="75"/>
      <c r="E961" s="75"/>
      <c r="F961" s="75"/>
      <c r="G961" s="75"/>
      <c r="H961" s="75"/>
      <c r="I961" s="75"/>
      <c r="J961" s="75"/>
    </row>
    <row r="962" spans="4:10" ht="12.5">
      <c r="D962" s="75"/>
      <c r="E962" s="75"/>
      <c r="F962" s="75"/>
      <c r="G962" s="75"/>
      <c r="H962" s="75"/>
      <c r="I962" s="75"/>
      <c r="J962" s="75"/>
    </row>
    <row r="963" spans="4:10" ht="12.5">
      <c r="D963" s="75"/>
      <c r="E963" s="75"/>
      <c r="F963" s="75"/>
      <c r="G963" s="75"/>
      <c r="H963" s="75"/>
      <c r="I963" s="75"/>
      <c r="J963" s="75"/>
    </row>
    <row r="964" spans="4:10" ht="12.5">
      <c r="D964" s="75"/>
      <c r="E964" s="75"/>
      <c r="F964" s="75"/>
      <c r="G964" s="75"/>
      <c r="H964" s="75"/>
      <c r="I964" s="75"/>
      <c r="J964" s="75"/>
    </row>
    <row r="965" spans="4:10" ht="12.5">
      <c r="D965" s="75"/>
      <c r="E965" s="75"/>
      <c r="F965" s="75"/>
      <c r="G965" s="75"/>
      <c r="H965" s="75"/>
      <c r="I965" s="75"/>
      <c r="J965" s="75"/>
    </row>
    <row r="966" spans="4:10" ht="12.5">
      <c r="D966" s="75"/>
      <c r="E966" s="75"/>
      <c r="F966" s="75"/>
      <c r="G966" s="75"/>
      <c r="H966" s="75"/>
      <c r="I966" s="75"/>
      <c r="J966" s="75"/>
    </row>
    <row r="967" spans="4:10" ht="12.5">
      <c r="D967" s="75"/>
      <c r="E967" s="75"/>
      <c r="F967" s="75"/>
      <c r="G967" s="75"/>
      <c r="H967" s="75"/>
      <c r="I967" s="75"/>
      <c r="J967" s="75"/>
    </row>
    <row r="968" spans="4:10" ht="12.5">
      <c r="D968" s="75"/>
      <c r="E968" s="75"/>
      <c r="F968" s="75"/>
      <c r="G968" s="75"/>
      <c r="H968" s="75"/>
      <c r="I968" s="75"/>
      <c r="J968" s="75"/>
    </row>
    <row r="969" spans="4:10" ht="12.5">
      <c r="D969" s="75"/>
      <c r="E969" s="75"/>
      <c r="F969" s="75"/>
      <c r="G969" s="75"/>
      <c r="H969" s="75"/>
      <c r="I969" s="75"/>
      <c r="J969" s="75"/>
    </row>
    <row r="970" spans="4:10" ht="12.5">
      <c r="D970" s="75"/>
      <c r="E970" s="75"/>
      <c r="F970" s="75"/>
      <c r="G970" s="75"/>
      <c r="H970" s="75"/>
      <c r="I970" s="75"/>
      <c r="J970" s="75"/>
    </row>
    <row r="971" spans="4:10" ht="12.5">
      <c r="D971" s="75"/>
      <c r="E971" s="75"/>
      <c r="F971" s="75"/>
      <c r="G971" s="75"/>
      <c r="H971" s="75"/>
      <c r="I971" s="75"/>
      <c r="J971" s="75"/>
    </row>
    <row r="972" spans="4:10" ht="12.5">
      <c r="D972" s="75"/>
      <c r="E972" s="75"/>
      <c r="F972" s="75"/>
      <c r="G972" s="75"/>
      <c r="H972" s="75"/>
      <c r="I972" s="75"/>
      <c r="J972" s="75"/>
    </row>
    <row r="973" spans="4:10" ht="12.5">
      <c r="D973" s="75"/>
      <c r="E973" s="75"/>
      <c r="F973" s="75"/>
      <c r="G973" s="75"/>
      <c r="H973" s="75"/>
      <c r="I973" s="75"/>
      <c r="J973" s="75"/>
    </row>
    <row r="974" spans="4:10" ht="12.5">
      <c r="D974" s="75"/>
      <c r="E974" s="75"/>
      <c r="F974" s="75"/>
      <c r="G974" s="75"/>
      <c r="H974" s="75"/>
      <c r="I974" s="75"/>
      <c r="J974" s="75"/>
    </row>
    <row r="975" spans="4:10" ht="12.5">
      <c r="D975" s="75"/>
      <c r="E975" s="75"/>
      <c r="F975" s="75"/>
      <c r="G975" s="75"/>
      <c r="H975" s="75"/>
      <c r="I975" s="75"/>
      <c r="J975" s="75"/>
    </row>
    <row r="976" spans="4:10" ht="12.5">
      <c r="D976" s="75"/>
      <c r="E976" s="75"/>
      <c r="F976" s="75"/>
      <c r="G976" s="75"/>
      <c r="H976" s="75"/>
      <c r="I976" s="75"/>
      <c r="J976" s="75"/>
    </row>
    <row r="977" spans="4:10" ht="12.5">
      <c r="D977" s="75"/>
      <c r="E977" s="75"/>
      <c r="F977" s="75"/>
      <c r="G977" s="75"/>
      <c r="H977" s="75"/>
      <c r="I977" s="75"/>
      <c r="J977" s="75"/>
    </row>
    <row r="978" spans="4:10" ht="12.5">
      <c r="D978" s="75"/>
      <c r="E978" s="75"/>
      <c r="F978" s="75"/>
      <c r="G978" s="75"/>
      <c r="H978" s="75"/>
      <c r="I978" s="75"/>
      <c r="J978" s="75"/>
    </row>
    <row r="979" spans="4:10" ht="12.5">
      <c r="D979" s="75"/>
      <c r="E979" s="75"/>
      <c r="F979" s="75"/>
      <c r="G979" s="75"/>
      <c r="H979" s="75"/>
      <c r="I979" s="75"/>
      <c r="J979" s="75"/>
    </row>
    <row r="980" spans="4:10" ht="12.5">
      <c r="D980" s="75"/>
      <c r="E980" s="75"/>
      <c r="F980" s="75"/>
      <c r="G980" s="75"/>
      <c r="H980" s="75"/>
      <c r="I980" s="75"/>
      <c r="J980" s="75"/>
    </row>
    <row r="981" spans="4:10" ht="12.5">
      <c r="D981" s="75"/>
      <c r="E981" s="75"/>
      <c r="F981" s="75"/>
      <c r="G981" s="75"/>
      <c r="H981" s="75"/>
      <c r="I981" s="75"/>
      <c r="J981" s="75"/>
    </row>
    <row r="982" spans="4:10" ht="12.5">
      <c r="D982" s="75"/>
      <c r="E982" s="75"/>
      <c r="F982" s="75"/>
      <c r="G982" s="75"/>
      <c r="H982" s="75"/>
      <c r="I982" s="75"/>
      <c r="J982" s="75"/>
    </row>
    <row r="983" spans="4:10" ht="12.5">
      <c r="D983" s="75"/>
      <c r="E983" s="75"/>
      <c r="F983" s="75"/>
      <c r="G983" s="75"/>
      <c r="H983" s="75"/>
      <c r="I983" s="75"/>
      <c r="J983" s="75"/>
    </row>
    <row r="984" spans="4:10" ht="12.5">
      <c r="D984" s="75"/>
      <c r="E984" s="75"/>
      <c r="F984" s="75"/>
      <c r="G984" s="75"/>
      <c r="H984" s="75"/>
      <c r="I984" s="75"/>
      <c r="J984" s="75"/>
    </row>
    <row r="985" spans="4:10" ht="12.5">
      <c r="D985" s="75"/>
      <c r="E985" s="75"/>
      <c r="F985" s="75"/>
      <c r="G985" s="75"/>
      <c r="H985" s="75"/>
      <c r="I985" s="75"/>
      <c r="J985" s="75"/>
    </row>
    <row r="986" spans="4:10" ht="12.5">
      <c r="D986" s="75"/>
      <c r="E986" s="75"/>
      <c r="F986" s="75"/>
      <c r="G986" s="75"/>
      <c r="H986" s="75"/>
      <c r="I986" s="75"/>
      <c r="J986" s="75"/>
    </row>
    <row r="987" spans="4:10" ht="12.5">
      <c r="D987" s="75"/>
      <c r="E987" s="75"/>
      <c r="F987" s="75"/>
      <c r="G987" s="75"/>
      <c r="H987" s="75"/>
      <c r="I987" s="75"/>
      <c r="J987" s="75"/>
    </row>
    <row r="988" spans="4:10" ht="12.5">
      <c r="D988" s="75"/>
      <c r="E988" s="75"/>
      <c r="F988" s="75"/>
      <c r="G988" s="75"/>
      <c r="H988" s="75"/>
      <c r="I988" s="75"/>
      <c r="J988" s="75"/>
    </row>
    <row r="989" spans="4:10" ht="12.5">
      <c r="D989" s="75"/>
      <c r="E989" s="75"/>
      <c r="F989" s="75"/>
      <c r="G989" s="75"/>
      <c r="H989" s="75"/>
      <c r="I989" s="75"/>
      <c r="J989" s="75"/>
    </row>
    <row r="990" spans="4:10" ht="12.5">
      <c r="D990" s="75"/>
      <c r="E990" s="75"/>
      <c r="F990" s="75"/>
      <c r="G990" s="75"/>
      <c r="H990" s="75"/>
      <c r="I990" s="75"/>
      <c r="J990" s="75"/>
    </row>
    <row r="991" spans="4:10" ht="12.5">
      <c r="D991" s="75"/>
      <c r="E991" s="75"/>
      <c r="F991" s="75"/>
      <c r="G991" s="75"/>
      <c r="H991" s="75"/>
      <c r="I991" s="75"/>
      <c r="J991" s="75"/>
    </row>
    <row r="992" spans="4:10" ht="12.5">
      <c r="D992" s="75"/>
      <c r="E992" s="75"/>
      <c r="F992" s="75"/>
      <c r="G992" s="75"/>
      <c r="H992" s="75"/>
      <c r="I992" s="75"/>
      <c r="J992" s="75"/>
    </row>
    <row r="993" spans="4:10" ht="12.5">
      <c r="D993" s="75"/>
      <c r="E993" s="75"/>
      <c r="F993" s="75"/>
      <c r="G993" s="75"/>
      <c r="H993" s="75"/>
      <c r="I993" s="75"/>
      <c r="J993" s="75"/>
    </row>
    <row r="994" spans="4:10" ht="12.5">
      <c r="D994" s="75"/>
      <c r="E994" s="75"/>
      <c r="F994" s="75"/>
      <c r="G994" s="75"/>
      <c r="H994" s="75"/>
      <c r="I994" s="75"/>
      <c r="J994" s="75"/>
    </row>
    <row r="995" spans="4:10" ht="12.5">
      <c r="D995" s="75"/>
      <c r="E995" s="75"/>
      <c r="F995" s="75"/>
      <c r="G995" s="75"/>
      <c r="H995" s="75"/>
      <c r="I995" s="75"/>
      <c r="J995" s="75"/>
    </row>
    <row r="996" spans="4:10" ht="12.5">
      <c r="D996" s="75"/>
      <c r="E996" s="75"/>
      <c r="F996" s="75"/>
      <c r="G996" s="75"/>
      <c r="H996" s="75"/>
      <c r="I996" s="75"/>
      <c r="J996" s="75"/>
    </row>
    <row r="997" spans="4:10" ht="12.5">
      <c r="D997" s="75"/>
      <c r="E997" s="75"/>
      <c r="F997" s="75"/>
      <c r="G997" s="75"/>
      <c r="H997" s="75"/>
      <c r="I997" s="75"/>
      <c r="J997" s="75"/>
    </row>
    <row r="998" spans="4:10" ht="12.5">
      <c r="G998" s="75"/>
      <c r="H998" s="75"/>
      <c r="I998" s="75"/>
      <c r="J998" s="75"/>
    </row>
    <row r="999" spans="4:10" ht="12.5">
      <c r="G999" s="75"/>
      <c r="H999" s="75"/>
      <c r="I999" s="75"/>
      <c r="J999" s="7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U999"/>
  <sheetViews>
    <sheetView workbookViewId="0">
      <pane ySplit="2" topLeftCell="A3" activePane="bottomLeft" state="frozen"/>
      <selection pane="bottomLeft" activeCell="B4" sqref="B4"/>
    </sheetView>
  </sheetViews>
  <sheetFormatPr defaultColWidth="12.6328125" defaultRowHeight="15.75" customHeight="1"/>
  <cols>
    <col min="2" max="2" width="35.90625" customWidth="1"/>
    <col min="3" max="8" width="13.08984375" customWidth="1"/>
    <col min="9" max="9" width="15.90625" customWidth="1"/>
  </cols>
  <sheetData>
    <row r="1" spans="1:21" ht="13">
      <c r="A1" s="77"/>
      <c r="B1" s="77"/>
      <c r="C1" s="76"/>
      <c r="D1" s="76"/>
      <c r="E1" s="76"/>
      <c r="F1" s="76"/>
      <c r="G1" s="76"/>
      <c r="H1" s="76"/>
      <c r="I1" s="76"/>
      <c r="J1" s="77"/>
      <c r="K1" s="77"/>
      <c r="L1" s="77"/>
      <c r="M1" s="77"/>
      <c r="N1" s="77"/>
      <c r="O1" s="77"/>
      <c r="P1" s="77"/>
      <c r="Q1" s="77"/>
      <c r="R1" s="77"/>
      <c r="S1" s="77"/>
      <c r="T1" s="77"/>
      <c r="U1" s="77"/>
    </row>
    <row r="2" spans="1:21" ht="13">
      <c r="A2" s="77" t="s">
        <v>171</v>
      </c>
      <c r="B2" s="77" t="s">
        <v>349</v>
      </c>
      <c r="C2" s="76" t="s">
        <v>174</v>
      </c>
      <c r="D2" s="76" t="s">
        <v>175</v>
      </c>
      <c r="E2" s="76" t="s">
        <v>176</v>
      </c>
      <c r="F2" s="76" t="s">
        <v>177</v>
      </c>
      <c r="G2" s="76" t="s">
        <v>178</v>
      </c>
      <c r="H2" s="76" t="s">
        <v>179</v>
      </c>
      <c r="I2" s="76" t="s">
        <v>180</v>
      </c>
      <c r="J2" s="77"/>
      <c r="K2" s="77"/>
      <c r="L2" s="77"/>
      <c r="M2" s="77"/>
      <c r="N2" s="77"/>
      <c r="O2" s="77"/>
      <c r="P2" s="77"/>
      <c r="Q2" s="77"/>
      <c r="R2" s="77"/>
      <c r="S2" s="77"/>
      <c r="T2" s="77"/>
      <c r="U2" s="77"/>
    </row>
    <row r="3" spans="1:21" ht="15.75" customHeight="1">
      <c r="A3" s="35" t="s">
        <v>195</v>
      </c>
      <c r="B3" s="35" t="s">
        <v>78</v>
      </c>
      <c r="C3" s="75">
        <f>SUMIF('Hectares of Cultivated Land-USD'!$C$3:$C$112, $B3, 'Hectares of Cultivated Land-USD'!M$3:M$112)</f>
        <v>22761.5</v>
      </c>
      <c r="D3" s="75">
        <f>SUMIF('Hectares of Cultivated Land-USD'!$C$3:$C$112, $B3, 'Hectares of Cultivated Land-USD'!N$3:N$112)</f>
        <v>0</v>
      </c>
      <c r="E3" s="75">
        <f>SUMIF('Hectares of Cultivated Land-USD'!$C$3:$C$112, $B3, 'Hectares of Cultivated Land-USD'!O$3:O$112)</f>
        <v>0</v>
      </c>
      <c r="F3" s="189">
        <f t="shared" ref="F3:F34" si="0">$C3/SUM(C$3:C$51)</f>
        <v>1.1072330779746694E-2</v>
      </c>
      <c r="G3" s="189">
        <f t="shared" ref="G3:G34" si="1">$C3/SUM(D$3:D$51)</f>
        <v>5.7398088019669788E-3</v>
      </c>
      <c r="H3" s="189">
        <f t="shared" ref="H3:H34" si="2">$C3/SUM(E$3:E$51)</f>
        <v>6.1343375591893573E-3</v>
      </c>
      <c r="I3" s="75"/>
    </row>
    <row r="4" spans="1:21" ht="15.75" customHeight="1">
      <c r="A4" s="35" t="s">
        <v>195</v>
      </c>
      <c r="B4" s="35" t="s">
        <v>164</v>
      </c>
      <c r="C4" s="75">
        <f>SUMIF('Hectares of Cultivated Land-USD'!$C$3:$C$112, $B4, 'Hectares of Cultivated Land-USD'!M$3:M$112)</f>
        <v>0</v>
      </c>
      <c r="D4" s="75">
        <f>SUMIF('Hectares of Cultivated Land-USD'!$C$3:$C$112, $B4, 'Hectares of Cultivated Land-USD'!N$3:N$112)</f>
        <v>32</v>
      </c>
      <c r="E4" s="75">
        <f>SUMIF('Hectares of Cultivated Land-USD'!$C$3:$C$112, $B4, 'Hectares of Cultivated Land-USD'!O$3:O$112)</f>
        <v>0</v>
      </c>
      <c r="F4" s="189">
        <f t="shared" si="0"/>
        <v>0</v>
      </c>
      <c r="G4" s="189">
        <f t="shared" si="1"/>
        <v>0</v>
      </c>
      <c r="H4" s="189">
        <f t="shared" si="2"/>
        <v>0</v>
      </c>
      <c r="I4" s="75"/>
    </row>
    <row r="5" spans="1:21" ht="15.75" customHeight="1">
      <c r="A5" s="35" t="s">
        <v>195</v>
      </c>
      <c r="B5" s="190" t="s">
        <v>148</v>
      </c>
      <c r="C5" s="75">
        <f>SUMIF('Hectares of Cultivated Land-USD'!$C$3:$C$112, $B5, 'Hectares of Cultivated Land-USD'!M$3:M$112)</f>
        <v>0</v>
      </c>
      <c r="D5" s="75">
        <f>SUMIF('Hectares of Cultivated Land-USD'!$C$3:$C$112, $B5, 'Hectares of Cultivated Land-USD'!N$3:N$112)</f>
        <v>1421.64</v>
      </c>
      <c r="E5" s="75">
        <f>SUMIF('Hectares of Cultivated Land-USD'!$C$3:$C$112, $B5, 'Hectares of Cultivated Land-USD'!O$3:O$112)</f>
        <v>1819</v>
      </c>
      <c r="F5" s="189">
        <f t="shared" si="0"/>
        <v>0</v>
      </c>
      <c r="G5" s="189">
        <f t="shared" si="1"/>
        <v>0</v>
      </c>
      <c r="H5" s="189">
        <f t="shared" si="2"/>
        <v>0</v>
      </c>
      <c r="I5" s="75"/>
    </row>
    <row r="6" spans="1:21" ht="15.75" customHeight="1">
      <c r="A6" s="35" t="s">
        <v>195</v>
      </c>
      <c r="B6" s="35" t="s">
        <v>60</v>
      </c>
      <c r="C6" s="75">
        <f>SUMIF('Hectares of Cultivated Land-USD'!$C$3:$C$112, $B6, 'Hectares of Cultivated Land-USD'!M$3:M$112)</f>
        <v>112002.23</v>
      </c>
      <c r="D6" s="75">
        <f>SUMIF('Hectares of Cultivated Land-USD'!$C$3:$C$112, $B6, 'Hectares of Cultivated Land-USD'!N$3:N$112)</f>
        <v>235152.83</v>
      </c>
      <c r="E6" s="75">
        <f>SUMIF('Hectares of Cultivated Land-USD'!$C$3:$C$112, $B6, 'Hectares of Cultivated Land-USD'!O$3:O$112)</f>
        <v>47205.13</v>
      </c>
      <c r="F6" s="189">
        <f t="shared" si="0"/>
        <v>5.4483480378238192E-2</v>
      </c>
      <c r="G6" s="189">
        <f t="shared" si="1"/>
        <v>2.8243805794606242E-2</v>
      </c>
      <c r="H6" s="189">
        <f t="shared" si="2"/>
        <v>3.0185158544119017E-2</v>
      </c>
      <c r="I6" s="75"/>
    </row>
    <row r="7" spans="1:21" ht="15.75" customHeight="1">
      <c r="A7" s="35" t="s">
        <v>195</v>
      </c>
      <c r="B7" s="35" t="s">
        <v>214</v>
      </c>
      <c r="C7" s="75">
        <f>SUMIF('Hectares of Cultivated Land-USD'!$C$3:$C$112, $B7, 'Hectares of Cultivated Land-USD'!M$3:M$112)</f>
        <v>212586.37</v>
      </c>
      <c r="D7" s="75">
        <f>SUMIF('Hectares of Cultivated Land-USD'!$C$3:$C$112, $B7, 'Hectares of Cultivated Land-USD'!N$3:N$112)</f>
        <v>321776</v>
      </c>
      <c r="E7" s="75">
        <f>SUMIF('Hectares of Cultivated Land-USD'!$C$3:$C$112, $B7, 'Hectares of Cultivated Land-USD'!O$3:O$112)</f>
        <v>353458</v>
      </c>
      <c r="F7" s="189">
        <f t="shared" si="0"/>
        <v>0.10341263132507168</v>
      </c>
      <c r="G7" s="189">
        <f t="shared" si="1"/>
        <v>5.3608291092599729E-2</v>
      </c>
      <c r="H7" s="189">
        <f t="shared" si="2"/>
        <v>5.7293084992760833E-2</v>
      </c>
      <c r="I7" s="75"/>
    </row>
    <row r="8" spans="1:21" ht="15.75" customHeight="1">
      <c r="A8" s="35" t="s">
        <v>195</v>
      </c>
      <c r="B8" s="190" t="s">
        <v>163</v>
      </c>
      <c r="C8" s="75">
        <f>SUMIF('Hectares of Cultivated Land-USD'!$C$3:$C$112, $B8, 'Hectares of Cultivated Land-USD'!M$3:M$112)</f>
        <v>0</v>
      </c>
      <c r="D8" s="75">
        <f>SUMIF('Hectares of Cultivated Land-USD'!$C$3:$C$112, $B8, 'Hectares of Cultivated Land-USD'!N$3:N$112)</f>
        <v>21</v>
      </c>
      <c r="E8" s="75">
        <f>SUMIF('Hectares of Cultivated Land-USD'!$C$3:$C$112, $B8, 'Hectares of Cultivated Land-USD'!O$3:O$112)</f>
        <v>13</v>
      </c>
      <c r="F8" s="189">
        <f t="shared" si="0"/>
        <v>0</v>
      </c>
      <c r="G8" s="189">
        <f t="shared" si="1"/>
        <v>0</v>
      </c>
      <c r="H8" s="189">
        <f t="shared" si="2"/>
        <v>0</v>
      </c>
      <c r="I8" s="75"/>
    </row>
    <row r="9" spans="1:21" ht="15.75" customHeight="1">
      <c r="A9" s="35" t="s">
        <v>195</v>
      </c>
      <c r="B9" s="35" t="s">
        <v>215</v>
      </c>
      <c r="C9" s="75">
        <f>SUMIF('Hectares of Cultivated Land-USD'!$C$3:$C$112, $B9, 'Hectares of Cultivated Land-USD'!M$3:M$112)</f>
        <v>0</v>
      </c>
      <c r="D9" s="75">
        <f>SUMIF('Hectares of Cultivated Land-USD'!$C$3:$C$112, $B9, 'Hectares of Cultivated Land-USD'!N$3:N$112)</f>
        <v>0</v>
      </c>
      <c r="E9" s="75">
        <f>SUMIF('Hectares of Cultivated Land-USD'!$C$3:$C$112, $B9, 'Hectares of Cultivated Land-USD'!O$3:O$112)</f>
        <v>0</v>
      </c>
      <c r="F9" s="189">
        <f t="shared" si="0"/>
        <v>0</v>
      </c>
      <c r="G9" s="189">
        <f t="shared" si="1"/>
        <v>0</v>
      </c>
      <c r="H9" s="189">
        <f t="shared" si="2"/>
        <v>0</v>
      </c>
      <c r="I9" s="75"/>
    </row>
    <row r="10" spans="1:21" ht="15.75" customHeight="1">
      <c r="A10" s="35" t="s">
        <v>195</v>
      </c>
      <c r="B10" s="190" t="s">
        <v>40</v>
      </c>
      <c r="C10" s="75">
        <f>SUMIF('Hectares of Cultivated Land-USD'!$C$3:$C$112, $B10, 'Hectares of Cultivated Land-USD'!M$3:M$112)</f>
        <v>946098.67</v>
      </c>
      <c r="D10" s="75">
        <f>SUMIF('Hectares of Cultivated Land-USD'!$C$3:$C$112, $B10, 'Hectares of Cultivated Land-USD'!N$3:N$112)</f>
        <v>1069548.92</v>
      </c>
      <c r="E10" s="75">
        <f>SUMIF('Hectares of Cultivated Land-USD'!$C$3:$C$112, $B10, 'Hectares of Cultivated Land-USD'!O$3:O$112)</f>
        <v>2147864.35</v>
      </c>
      <c r="F10" s="189">
        <f t="shared" si="0"/>
        <v>0.46022966080963079</v>
      </c>
      <c r="G10" s="189">
        <f t="shared" si="1"/>
        <v>0.23857942023132273</v>
      </c>
      <c r="H10" s="189">
        <f t="shared" si="2"/>
        <v>0.25497830134569771</v>
      </c>
      <c r="I10" s="75"/>
    </row>
    <row r="11" spans="1:21" ht="15.75" customHeight="1">
      <c r="A11" s="35" t="s">
        <v>195</v>
      </c>
      <c r="B11" s="190" t="s">
        <v>143</v>
      </c>
      <c r="C11" s="75">
        <f>SUMIF('Hectares of Cultivated Land-USD'!$C$3:$C$112, $B11, 'Hectares of Cultivated Land-USD'!M$3:M$112)</f>
        <v>152742</v>
      </c>
      <c r="D11" s="75">
        <f>SUMIF('Hectares of Cultivated Land-USD'!$C$3:$C$112, $B11, 'Hectares of Cultivated Land-USD'!N$3:N$112)</f>
        <v>122512</v>
      </c>
      <c r="E11" s="75">
        <f>SUMIF('Hectares of Cultivated Land-USD'!$C$3:$C$112, $B11, 'Hectares of Cultivated Land-USD'!O$3:O$112)</f>
        <v>108951</v>
      </c>
      <c r="F11" s="189">
        <f t="shared" si="0"/>
        <v>7.4301339892365162E-2</v>
      </c>
      <c r="G11" s="189">
        <f t="shared" si="1"/>
        <v>3.8517227600555336E-2</v>
      </c>
      <c r="H11" s="189">
        <f t="shared" si="2"/>
        <v>4.1164729366065543E-2</v>
      </c>
      <c r="I11" s="75"/>
    </row>
    <row r="12" spans="1:21" ht="15.75" customHeight="1">
      <c r="A12" s="35" t="s">
        <v>195</v>
      </c>
      <c r="B12" s="35" t="s">
        <v>116</v>
      </c>
      <c r="C12" s="75">
        <f>SUMIF('Hectares of Cultivated Land-USD'!$C$3:$C$112, $B12, 'Hectares of Cultivated Land-USD'!M$3:M$112)</f>
        <v>4704</v>
      </c>
      <c r="D12" s="75">
        <f>SUMIF('Hectares of Cultivated Land-USD'!$C$3:$C$112, $B12, 'Hectares of Cultivated Land-USD'!N$3:N$112)</f>
        <v>7405</v>
      </c>
      <c r="E12" s="75">
        <f>SUMIF('Hectares of Cultivated Land-USD'!$C$3:$C$112, $B12, 'Hectares of Cultivated Land-USD'!O$3:O$112)</f>
        <v>3239</v>
      </c>
      <c r="F12" s="189">
        <f t="shared" si="0"/>
        <v>2.2882606149826879E-3</v>
      </c>
      <c r="G12" s="189">
        <f t="shared" si="1"/>
        <v>1.1862162249611258E-3</v>
      </c>
      <c r="H12" s="189">
        <f t="shared" si="2"/>
        <v>1.2677514170167492E-3</v>
      </c>
      <c r="I12" s="75"/>
    </row>
    <row r="13" spans="1:21" ht="15.75" customHeight="1">
      <c r="A13" s="35" t="s">
        <v>195</v>
      </c>
      <c r="B13" s="190" t="s">
        <v>150</v>
      </c>
      <c r="C13" s="75">
        <f>SUMIF('Hectares of Cultivated Land-USD'!$C$3:$C$112, $B13, 'Hectares of Cultivated Land-USD'!M$3:M$112)</f>
        <v>6231</v>
      </c>
      <c r="D13" s="75">
        <f>SUMIF('Hectares of Cultivated Land-USD'!$C$3:$C$112, $B13, 'Hectares of Cultivated Land-USD'!N$3:N$112)</f>
        <v>816</v>
      </c>
      <c r="E13" s="75">
        <f>SUMIF('Hectares of Cultivated Land-USD'!$C$3:$C$112, $B13, 'Hectares of Cultivated Land-USD'!O$3:O$112)</f>
        <v>90</v>
      </c>
      <c r="F13" s="189">
        <f t="shared" si="0"/>
        <v>3.0310697049228588E-3</v>
      </c>
      <c r="G13" s="189">
        <f t="shared" si="1"/>
        <v>1.5712825888037363E-3</v>
      </c>
      <c r="H13" s="189">
        <f t="shared" si="2"/>
        <v>1.6792855185865996E-3</v>
      </c>
      <c r="I13" s="75"/>
    </row>
    <row r="14" spans="1:21" ht="15.75" customHeight="1">
      <c r="A14" s="35" t="s">
        <v>195</v>
      </c>
      <c r="B14" s="190" t="s">
        <v>125</v>
      </c>
      <c r="C14" s="75">
        <f>SUMIF('Hectares of Cultivated Land-USD'!$C$3:$C$112, $B14, 'Hectares of Cultivated Land-USD'!M$3:M$112)</f>
        <v>950</v>
      </c>
      <c r="D14" s="75">
        <f>SUMIF('Hectares of Cultivated Land-USD'!$C$3:$C$112, $B14, 'Hectares of Cultivated Land-USD'!N$3:N$112)</f>
        <v>714.9</v>
      </c>
      <c r="E14" s="75">
        <f>SUMIF('Hectares of Cultivated Land-USD'!$C$3:$C$112, $B14, 'Hectares of Cultivated Land-USD'!O$3:O$112)</f>
        <v>893.9</v>
      </c>
      <c r="F14" s="189">
        <f t="shared" si="0"/>
        <v>4.6212746263468398E-4</v>
      </c>
      <c r="G14" s="189">
        <f t="shared" si="1"/>
        <v>2.3956322570430901E-4</v>
      </c>
      <c r="H14" s="189">
        <f t="shared" si="2"/>
        <v>2.5602972920193702E-4</v>
      </c>
      <c r="I14" s="75"/>
    </row>
    <row r="15" spans="1:21" ht="15.75" customHeight="1">
      <c r="A15" s="35" t="s">
        <v>195</v>
      </c>
      <c r="B15" s="35" t="s">
        <v>216</v>
      </c>
      <c r="C15" s="75">
        <f>SUMIF('Hectares of Cultivated Land-USD'!$C$3:$C$112, $B15, 'Hectares of Cultivated Land-USD'!M$3:M$112)</f>
        <v>0.33</v>
      </c>
      <c r="D15" s="75">
        <f>SUMIF('Hectares of Cultivated Land-USD'!$C$3:$C$112, $B15, 'Hectares of Cultivated Land-USD'!N$3:N$112)</f>
        <v>0</v>
      </c>
      <c r="E15" s="75">
        <f>SUMIF('Hectares of Cultivated Land-USD'!$C$3:$C$112, $B15, 'Hectares of Cultivated Land-USD'!O$3:O$112)</f>
        <v>0</v>
      </c>
      <c r="F15" s="189">
        <f t="shared" si="0"/>
        <v>1.6052848702046917E-7</v>
      </c>
      <c r="G15" s="189">
        <f t="shared" si="1"/>
        <v>8.321669945518103E-8</v>
      </c>
      <c r="H15" s="189">
        <f t="shared" si="2"/>
        <v>8.8936642775409717E-8</v>
      </c>
      <c r="I15" s="75"/>
    </row>
    <row r="16" spans="1:21" ht="15.75" customHeight="1">
      <c r="A16" s="35" t="s">
        <v>195</v>
      </c>
      <c r="B16" s="190" t="s">
        <v>154</v>
      </c>
      <c r="C16" s="75">
        <f>SUMIF('Hectares of Cultivated Land-USD'!$C$3:$C$112, $B16, 'Hectares of Cultivated Land-USD'!M$3:M$112)</f>
        <v>0</v>
      </c>
      <c r="D16" s="75">
        <f>SUMIF('Hectares of Cultivated Land-USD'!$C$3:$C$112, $B16, 'Hectares of Cultivated Land-USD'!N$3:N$112)</f>
        <v>56</v>
      </c>
      <c r="E16" s="75">
        <f>SUMIF('Hectares of Cultivated Land-USD'!$C$3:$C$112, $B16, 'Hectares of Cultivated Land-USD'!O$3:O$112)</f>
        <v>470</v>
      </c>
      <c r="F16" s="189">
        <f t="shared" si="0"/>
        <v>0</v>
      </c>
      <c r="G16" s="189">
        <f t="shared" si="1"/>
        <v>0</v>
      </c>
      <c r="H16" s="189">
        <f t="shared" si="2"/>
        <v>0</v>
      </c>
      <c r="I16" s="75"/>
    </row>
    <row r="17" spans="1:9" ht="15.75" customHeight="1">
      <c r="A17" s="35" t="s">
        <v>195</v>
      </c>
      <c r="B17" s="35" t="s">
        <v>158</v>
      </c>
      <c r="C17" s="75">
        <f>SUMIF('Hectares of Cultivated Land-USD'!$C$3:$C$112, $B17, 'Hectares of Cultivated Land-USD'!M$3:M$112)</f>
        <v>0</v>
      </c>
      <c r="D17" s="75">
        <f>SUMIF('Hectares of Cultivated Land-USD'!$C$3:$C$112, $B17, 'Hectares of Cultivated Land-USD'!N$3:N$112)</f>
        <v>50</v>
      </c>
      <c r="E17" s="75">
        <f>SUMIF('Hectares of Cultivated Land-USD'!$C$3:$C$112, $B17, 'Hectares of Cultivated Land-USD'!O$3:O$112)</f>
        <v>255</v>
      </c>
      <c r="F17" s="189">
        <f t="shared" si="0"/>
        <v>0</v>
      </c>
      <c r="G17" s="189">
        <f t="shared" si="1"/>
        <v>0</v>
      </c>
      <c r="H17" s="189">
        <f t="shared" si="2"/>
        <v>0</v>
      </c>
      <c r="I17" s="75"/>
    </row>
    <row r="18" spans="1:9" ht="15.75" customHeight="1">
      <c r="A18" s="35" t="s">
        <v>195</v>
      </c>
      <c r="B18" s="190" t="s">
        <v>108</v>
      </c>
      <c r="C18" s="75">
        <f>SUMIF('Hectares of Cultivated Land-USD'!$C$3:$C$112, $B18, 'Hectares of Cultivated Land-USD'!M$3:M$112)</f>
        <v>0</v>
      </c>
      <c r="D18" s="75">
        <f>SUMIF('Hectares of Cultivated Land-USD'!$C$3:$C$112, $B18, 'Hectares of Cultivated Land-USD'!N$3:N$112)</f>
        <v>1296</v>
      </c>
      <c r="E18" s="75">
        <f>SUMIF('Hectares of Cultivated Land-USD'!$C$3:$C$112, $B18, 'Hectares of Cultivated Land-USD'!O$3:O$112)</f>
        <v>135275.6</v>
      </c>
      <c r="F18" s="189">
        <f t="shared" si="0"/>
        <v>0</v>
      </c>
      <c r="G18" s="189">
        <f t="shared" si="1"/>
        <v>0</v>
      </c>
      <c r="H18" s="189">
        <f t="shared" si="2"/>
        <v>0</v>
      </c>
      <c r="I18" s="75"/>
    </row>
    <row r="19" spans="1:9" ht="15.75" customHeight="1">
      <c r="A19" s="35" t="s">
        <v>195</v>
      </c>
      <c r="B19" s="35" t="s">
        <v>217</v>
      </c>
      <c r="C19" s="75">
        <f>SUMIF('Hectares of Cultivated Land-USD'!$C$3:$C$112, $B19, 'Hectares of Cultivated Land-USD'!M$3:M$112)</f>
        <v>0</v>
      </c>
      <c r="D19" s="75">
        <f>SUMIF('Hectares of Cultivated Land-USD'!$C$3:$C$112, $B19, 'Hectares of Cultivated Land-USD'!N$3:N$112)</f>
        <v>0</v>
      </c>
      <c r="E19" s="75">
        <f>SUMIF('Hectares of Cultivated Land-USD'!$C$3:$C$112, $B19, 'Hectares of Cultivated Land-USD'!O$3:O$112)</f>
        <v>0</v>
      </c>
      <c r="F19" s="189">
        <f t="shared" si="0"/>
        <v>0</v>
      </c>
      <c r="G19" s="189">
        <f t="shared" si="1"/>
        <v>0</v>
      </c>
      <c r="H19" s="189">
        <f t="shared" si="2"/>
        <v>0</v>
      </c>
      <c r="I19" s="75"/>
    </row>
    <row r="20" spans="1:9" ht="15.75" customHeight="1">
      <c r="A20" s="35" t="s">
        <v>195</v>
      </c>
      <c r="B20" s="190" t="s">
        <v>218</v>
      </c>
      <c r="C20" s="75">
        <f>SUMIF('Hectares of Cultivated Land-USD'!$C$3:$C$112, $B20, 'Hectares of Cultivated Land-USD'!M$3:M$112)</f>
        <v>6760</v>
      </c>
      <c r="D20" s="75">
        <f>SUMIF('Hectares of Cultivated Land-USD'!$C$3:$C$112, $B20, 'Hectares of Cultivated Land-USD'!N$3:N$112)</f>
        <v>0</v>
      </c>
      <c r="E20" s="75">
        <f>SUMIF('Hectares of Cultivated Land-USD'!$C$3:$C$112, $B20, 'Hectares of Cultivated Land-USD'!O$3:O$112)</f>
        <v>29947</v>
      </c>
      <c r="F20" s="189">
        <f t="shared" si="0"/>
        <v>3.2884017341162776E-3</v>
      </c>
      <c r="G20" s="189">
        <f t="shared" si="1"/>
        <v>1.7046814797485568E-3</v>
      </c>
      <c r="H20" s="189">
        <f t="shared" si="2"/>
        <v>1.8218536520053625E-3</v>
      </c>
      <c r="I20" s="75"/>
    </row>
    <row r="21" spans="1:9" ht="15.75" customHeight="1">
      <c r="A21" s="35" t="s">
        <v>195</v>
      </c>
      <c r="B21" s="35" t="s">
        <v>168</v>
      </c>
      <c r="C21" s="75">
        <f>SUMIF('Hectares of Cultivated Land-USD'!$C$3:$C$112, $B21, 'Hectares of Cultivated Land-USD'!M$3:M$112)</f>
        <v>0</v>
      </c>
      <c r="D21" s="75">
        <f>SUMIF('Hectares of Cultivated Land-USD'!$C$3:$C$112, $B21, 'Hectares of Cultivated Land-USD'!N$3:N$112)</f>
        <v>5</v>
      </c>
      <c r="E21" s="75">
        <f>SUMIF('Hectares of Cultivated Land-USD'!$C$3:$C$112, $B21, 'Hectares of Cultivated Land-USD'!O$3:O$112)</f>
        <v>0</v>
      </c>
      <c r="F21" s="189">
        <f t="shared" si="0"/>
        <v>0</v>
      </c>
      <c r="G21" s="189">
        <f t="shared" si="1"/>
        <v>0</v>
      </c>
      <c r="H21" s="189">
        <f t="shared" si="2"/>
        <v>0</v>
      </c>
      <c r="I21" s="75"/>
    </row>
    <row r="22" spans="1:9" ht="15.75" customHeight="1">
      <c r="A22" s="35" t="s">
        <v>195</v>
      </c>
      <c r="B22" s="190" t="s">
        <v>89</v>
      </c>
      <c r="C22" s="75">
        <f>SUMIF('Hectares of Cultivated Land-USD'!$C$3:$C$112, $B22, 'Hectares of Cultivated Land-USD'!M$3:M$112)</f>
        <v>125944.68</v>
      </c>
      <c r="D22" s="75">
        <f>SUMIF('Hectares of Cultivated Land-USD'!$C$3:$C$112, $B22, 'Hectares of Cultivated Land-USD'!N$3:N$112)</f>
        <v>43705.49</v>
      </c>
      <c r="E22" s="75">
        <f>SUMIF('Hectares of Cultivated Land-USD'!$C$3:$C$112, $B22, 'Hectares of Cultivated Land-USD'!O$3:O$112)</f>
        <v>40634.61</v>
      </c>
      <c r="F22" s="189">
        <f t="shared" si="0"/>
        <v>6.1265784632354978E-2</v>
      </c>
      <c r="G22" s="189">
        <f t="shared" si="1"/>
        <v>3.1759698737996812E-2</v>
      </c>
      <c r="H22" s="189">
        <f t="shared" si="2"/>
        <v>3.3942718226131173E-2</v>
      </c>
      <c r="I22" s="75"/>
    </row>
    <row r="23" spans="1:9" ht="15.75" customHeight="1">
      <c r="A23" s="35" t="s">
        <v>195</v>
      </c>
      <c r="B23" s="35" t="s">
        <v>219</v>
      </c>
      <c r="C23" s="75">
        <f>SUMIF('Hectares of Cultivated Land-USD'!$C$3:$C$112, $B23, 'Hectares of Cultivated Land-USD'!M$3:M$112)</f>
        <v>2540</v>
      </c>
      <c r="D23" s="75">
        <f>SUMIF('Hectares of Cultivated Land-USD'!$C$3:$C$112, $B23, 'Hectares of Cultivated Land-USD'!N$3:N$112)</f>
        <v>2888</v>
      </c>
      <c r="E23" s="75">
        <f>SUMIF('Hectares of Cultivated Land-USD'!$C$3:$C$112, $B23, 'Hectares of Cultivated Land-USD'!O$3:O$112)</f>
        <v>0</v>
      </c>
      <c r="F23" s="189">
        <f t="shared" si="0"/>
        <v>1.2355829000969445E-3</v>
      </c>
      <c r="G23" s="189">
        <f t="shared" si="1"/>
        <v>6.4051641398836306E-4</v>
      </c>
      <c r="H23" s="189">
        <f t="shared" si="2"/>
        <v>6.8454264439254747E-4</v>
      </c>
      <c r="I23" s="75"/>
    </row>
    <row r="24" spans="1:9" ht="14.5">
      <c r="A24" s="35" t="s">
        <v>195</v>
      </c>
      <c r="B24" s="190" t="s">
        <v>220</v>
      </c>
      <c r="C24" s="75">
        <f>SUMIF('Hectares of Cultivated Land-USD'!$C$3:$C$112, $B24, 'Hectares of Cultivated Land-USD'!M$3:M$112)</f>
        <v>0</v>
      </c>
      <c r="D24" s="75">
        <f>SUMIF('Hectares of Cultivated Land-USD'!$C$3:$C$112, $B24, 'Hectares of Cultivated Land-USD'!N$3:N$112)</f>
        <v>0</v>
      </c>
      <c r="E24" s="75">
        <f>SUMIF('Hectares of Cultivated Land-USD'!$C$3:$C$112, $B24, 'Hectares of Cultivated Land-USD'!O$3:O$112)</f>
        <v>5510</v>
      </c>
      <c r="F24" s="189">
        <f t="shared" si="0"/>
        <v>0</v>
      </c>
      <c r="G24" s="189">
        <f t="shared" si="1"/>
        <v>0</v>
      </c>
      <c r="H24" s="189">
        <f t="shared" si="2"/>
        <v>0</v>
      </c>
      <c r="I24" s="75"/>
    </row>
    <row r="25" spans="1:9" ht="14.5">
      <c r="A25" s="35" t="s">
        <v>195</v>
      </c>
      <c r="B25" s="190" t="s">
        <v>139</v>
      </c>
      <c r="C25" s="75">
        <f>SUMIF('Hectares of Cultivated Land-USD'!$C$3:$C$112, $B25, 'Hectares of Cultivated Land-USD'!M$3:M$112)</f>
        <v>4961</v>
      </c>
      <c r="D25" s="75">
        <f>SUMIF('Hectares of Cultivated Land-USD'!$C$3:$C$112, $B25, 'Hectares of Cultivated Land-USD'!N$3:N$112)</f>
        <v>9040</v>
      </c>
      <c r="E25" s="75">
        <f>SUMIF('Hectares of Cultivated Land-USD'!$C$3:$C$112, $B25, 'Hectares of Cultivated Land-USD'!O$3:O$112)</f>
        <v>31905</v>
      </c>
      <c r="F25" s="189">
        <f t="shared" si="0"/>
        <v>2.4132782548743864E-3</v>
      </c>
      <c r="G25" s="189">
        <f t="shared" si="1"/>
        <v>1.2510243818095548E-3</v>
      </c>
      <c r="H25" s="189">
        <f t="shared" si="2"/>
        <v>1.337014196390326E-3</v>
      </c>
      <c r="I25" s="75"/>
    </row>
    <row r="26" spans="1:9" ht="12.5">
      <c r="A26" s="35" t="s">
        <v>195</v>
      </c>
      <c r="B26" s="35" t="s">
        <v>221</v>
      </c>
      <c r="C26" s="75">
        <f>SUMIF('Hectares of Cultivated Land-USD'!$C$3:$C$112, $B26, 'Hectares of Cultivated Land-USD'!M$3:M$112)</f>
        <v>0</v>
      </c>
      <c r="D26" s="75">
        <f>SUMIF('Hectares of Cultivated Land-USD'!$C$3:$C$112, $B26, 'Hectares of Cultivated Land-USD'!N$3:N$112)</f>
        <v>0</v>
      </c>
      <c r="E26" s="75">
        <f>SUMIF('Hectares of Cultivated Land-USD'!$C$3:$C$112, $B26, 'Hectares of Cultivated Land-USD'!O$3:O$112)</f>
        <v>483</v>
      </c>
      <c r="F26" s="189">
        <f t="shared" si="0"/>
        <v>0</v>
      </c>
      <c r="G26" s="189">
        <f t="shared" si="1"/>
        <v>0</v>
      </c>
      <c r="H26" s="189">
        <f t="shared" si="2"/>
        <v>0</v>
      </c>
      <c r="I26" s="75"/>
    </row>
    <row r="27" spans="1:9" ht="14.5">
      <c r="A27" s="35" t="s">
        <v>195</v>
      </c>
      <c r="B27" s="190" t="s">
        <v>166</v>
      </c>
      <c r="C27" s="75">
        <f>SUMIF('Hectares of Cultivated Land-USD'!$C$3:$C$112, $B27, 'Hectares of Cultivated Land-USD'!M$3:M$112)</f>
        <v>0</v>
      </c>
      <c r="D27" s="75">
        <f>SUMIF('Hectares of Cultivated Land-USD'!$C$3:$C$112, $B27, 'Hectares of Cultivated Land-USD'!N$3:N$112)</f>
        <v>16</v>
      </c>
      <c r="E27" s="75">
        <f>SUMIF('Hectares of Cultivated Land-USD'!$C$3:$C$112, $B27, 'Hectares of Cultivated Land-USD'!O$3:O$112)</f>
        <v>0</v>
      </c>
      <c r="F27" s="189">
        <f t="shared" si="0"/>
        <v>0</v>
      </c>
      <c r="G27" s="189">
        <f t="shared" si="1"/>
        <v>0</v>
      </c>
      <c r="H27" s="189">
        <f t="shared" si="2"/>
        <v>0</v>
      </c>
      <c r="I27" s="75"/>
    </row>
    <row r="28" spans="1:9" ht="12.5">
      <c r="A28" s="35" t="s">
        <v>195</v>
      </c>
      <c r="B28" s="35" t="s">
        <v>167</v>
      </c>
      <c r="C28" s="75">
        <f>SUMIF('Hectares of Cultivated Land-USD'!$C$3:$C$112, $B28, 'Hectares of Cultivated Land-USD'!M$3:M$112)</f>
        <v>0</v>
      </c>
      <c r="D28" s="75">
        <f>SUMIF('Hectares of Cultivated Land-USD'!$C$3:$C$112, $B28, 'Hectares of Cultivated Land-USD'!N$3:N$112)</f>
        <v>7</v>
      </c>
      <c r="E28" s="75">
        <f>SUMIF('Hectares of Cultivated Land-USD'!$C$3:$C$112, $B28, 'Hectares of Cultivated Land-USD'!O$3:O$112)</f>
        <v>7</v>
      </c>
      <c r="F28" s="189">
        <f t="shared" si="0"/>
        <v>0</v>
      </c>
      <c r="G28" s="189">
        <f t="shared" si="1"/>
        <v>0</v>
      </c>
      <c r="H28" s="189">
        <f t="shared" si="2"/>
        <v>0</v>
      </c>
      <c r="I28" s="75"/>
    </row>
    <row r="29" spans="1:9" ht="14.5">
      <c r="A29" s="35" t="s">
        <v>195</v>
      </c>
      <c r="B29" s="190" t="s">
        <v>82</v>
      </c>
      <c r="C29" s="75">
        <f>SUMIF('Hectares of Cultivated Land-USD'!$C$3:$C$112, $B29, 'Hectares of Cultivated Land-USD'!M$3:M$112)</f>
        <v>177543.7</v>
      </c>
      <c r="D29" s="75">
        <f>SUMIF('Hectares of Cultivated Land-USD'!$C$3:$C$112, $B29, 'Hectares of Cultivated Land-USD'!N$3:N$112)</f>
        <v>130401.1</v>
      </c>
      <c r="E29" s="75">
        <f>SUMIF('Hectares of Cultivated Land-USD'!$C$3:$C$112, $B29, 'Hectares of Cultivated Land-USD'!O$3:O$112)</f>
        <v>39470.550000000003</v>
      </c>
      <c r="F29" s="189">
        <f t="shared" si="0"/>
        <v>8.6366125881866887E-2</v>
      </c>
      <c r="G29" s="189">
        <f t="shared" si="1"/>
        <v>4.4771517342608556E-2</v>
      </c>
      <c r="H29" s="189">
        <f t="shared" si="2"/>
        <v>4.7848910981589422E-2</v>
      </c>
      <c r="I29" s="75"/>
    </row>
    <row r="30" spans="1:9" ht="14.5">
      <c r="A30" s="35" t="s">
        <v>195</v>
      </c>
      <c r="B30" s="190" t="s">
        <v>222</v>
      </c>
      <c r="C30" s="75">
        <f>SUMIF('Hectares of Cultivated Land-USD'!$C$3:$C$112, $B30, 'Hectares of Cultivated Land-USD'!M$3:M$112)</f>
        <v>0</v>
      </c>
      <c r="D30" s="75">
        <f>SUMIF('Hectares of Cultivated Land-USD'!$C$3:$C$112, $B30, 'Hectares of Cultivated Land-USD'!N$3:N$112)</f>
        <v>0</v>
      </c>
      <c r="E30" s="75">
        <f>SUMIF('Hectares of Cultivated Land-USD'!$C$3:$C$112, $B30, 'Hectares of Cultivated Land-USD'!O$3:O$112)</f>
        <v>0</v>
      </c>
      <c r="F30" s="189">
        <f t="shared" si="0"/>
        <v>0</v>
      </c>
      <c r="G30" s="189">
        <f t="shared" si="1"/>
        <v>0</v>
      </c>
      <c r="H30" s="189">
        <f t="shared" si="2"/>
        <v>0</v>
      </c>
      <c r="I30" s="75"/>
    </row>
    <row r="31" spans="1:9" ht="12.5">
      <c r="A31" s="35" t="s">
        <v>195</v>
      </c>
      <c r="B31" s="35" t="s">
        <v>223</v>
      </c>
      <c r="C31" s="75">
        <f>SUMIF('Hectares of Cultivated Land-USD'!$C$3:$C$112, $B31, 'Hectares of Cultivated Land-USD'!M$3:M$112)</f>
        <v>0.59</v>
      </c>
      <c r="D31" s="75">
        <f>SUMIF('Hectares of Cultivated Land-USD'!$C$3:$C$112, $B31, 'Hectares of Cultivated Land-USD'!N$3:N$112)</f>
        <v>0</v>
      </c>
      <c r="E31" s="75">
        <f>SUMIF('Hectares of Cultivated Land-USD'!$C$3:$C$112, $B31, 'Hectares of Cultivated Land-USD'!O$3:O$112)</f>
        <v>0</v>
      </c>
      <c r="F31" s="189">
        <f t="shared" si="0"/>
        <v>2.8700547679417214E-7</v>
      </c>
      <c r="G31" s="189">
        <f t="shared" si="1"/>
        <v>1.4878137175320243E-7</v>
      </c>
      <c r="H31" s="189">
        <f t="shared" si="2"/>
        <v>1.5900793708330826E-7</v>
      </c>
      <c r="I31" s="75"/>
    </row>
    <row r="32" spans="1:9" ht="12.5">
      <c r="A32" s="35" t="s">
        <v>195</v>
      </c>
      <c r="B32" s="35" t="s">
        <v>146</v>
      </c>
      <c r="C32" s="75">
        <f>SUMIF('Hectares of Cultivated Land-USD'!$C$3:$C$112, $B32, 'Hectares of Cultivated Land-USD'!M$3:M$112)</f>
        <v>34741.39</v>
      </c>
      <c r="D32" s="75">
        <f>SUMIF('Hectares of Cultivated Land-USD'!$C$3:$C$112, $B32, 'Hectares of Cultivated Land-USD'!N$3:N$112)</f>
        <v>5605</v>
      </c>
      <c r="E32" s="75">
        <f>SUMIF('Hectares of Cultivated Land-USD'!$C$3:$C$112, $B32, 'Hectares of Cultivated Land-USD'!O$3:O$112)</f>
        <v>13664</v>
      </c>
      <c r="F32" s="189">
        <f t="shared" si="0"/>
        <v>1.689994779905472E-2</v>
      </c>
      <c r="G32" s="189">
        <f t="shared" si="1"/>
        <v>8.760799425106762E-3</v>
      </c>
      <c r="H32" s="189">
        <f t="shared" si="2"/>
        <v>9.362977551367245E-3</v>
      </c>
      <c r="I32" s="75"/>
    </row>
    <row r="33" spans="1:9" ht="14.5">
      <c r="A33" s="35" t="s">
        <v>195</v>
      </c>
      <c r="B33" s="190" t="s">
        <v>47</v>
      </c>
      <c r="C33" s="75">
        <f>SUMIF('Hectares of Cultivated Land-USD'!$C$3:$C$112, $B33, 'Hectares of Cultivated Land-USD'!M$3:M$112)</f>
        <v>12871.33</v>
      </c>
      <c r="D33" s="75">
        <f>SUMIF('Hectares of Cultivated Land-USD'!$C$3:$C$112, $B33, 'Hectares of Cultivated Land-USD'!N$3:N$112)</f>
        <v>1831960.39</v>
      </c>
      <c r="E33" s="75">
        <f>SUMIF('Hectares of Cultivated Land-USD'!$C$3:$C$112, $B33, 'Hectares of Cultivated Land-USD'!O$3:O$112)</f>
        <v>408388.93</v>
      </c>
      <c r="F33" s="189">
        <f t="shared" si="0"/>
        <v>6.2612579722459861E-3</v>
      </c>
      <c r="G33" s="189">
        <f t="shared" si="1"/>
        <v>3.245786667268046E-3</v>
      </c>
      <c r="H33" s="189">
        <f t="shared" si="2"/>
        <v>3.4688875098618614E-3</v>
      </c>
      <c r="I33" s="75"/>
    </row>
    <row r="34" spans="1:9" ht="12.5">
      <c r="A34" s="35" t="s">
        <v>195</v>
      </c>
      <c r="B34" s="35" t="s">
        <v>98</v>
      </c>
      <c r="C34" s="75">
        <f>SUMIF('Hectares of Cultivated Land-USD'!$C$3:$C$112, $B34, 'Hectares of Cultivated Land-USD'!M$3:M$112)</f>
        <v>15395.03</v>
      </c>
      <c r="D34" s="75">
        <f>SUMIF('Hectares of Cultivated Land-USD'!$C$3:$C$112, $B34, 'Hectares of Cultivated Land-USD'!N$3:N$112)</f>
        <v>20821.740000000002</v>
      </c>
      <c r="E34" s="75">
        <f>SUMIF('Hectares of Cultivated Land-USD'!$C$3:$C$112, $B34, 'Hectares of Cultivated Land-USD'!O$3:O$112)</f>
        <v>30476.21</v>
      </c>
      <c r="F34" s="189">
        <f t="shared" si="0"/>
        <v>7.4889117379840411E-3</v>
      </c>
      <c r="G34" s="189">
        <f t="shared" si="1"/>
        <v>3.8821926806469564E-3</v>
      </c>
      <c r="H34" s="189">
        <f t="shared" si="2"/>
        <v>4.1490372231112599E-3</v>
      </c>
      <c r="I34" s="75"/>
    </row>
    <row r="35" spans="1:9" ht="12.5">
      <c r="A35" s="35" t="s">
        <v>195</v>
      </c>
      <c r="B35" s="35" t="s">
        <v>224</v>
      </c>
      <c r="C35" s="75">
        <f>SUMIF('Hectares of Cultivated Land-USD'!$C$3:$C$112, $B35, 'Hectares of Cultivated Land-USD'!M$3:M$112)</f>
        <v>0.02</v>
      </c>
      <c r="D35" s="75">
        <f>SUMIF('Hectares of Cultivated Land-USD'!$C$3:$C$112, $B35, 'Hectares of Cultivated Land-USD'!N$3:N$112)</f>
        <v>0</v>
      </c>
      <c r="E35" s="75">
        <f>SUMIF('Hectares of Cultivated Land-USD'!$C$3:$C$112, $B35, 'Hectares of Cultivated Land-USD'!O$3:O$112)</f>
        <v>0</v>
      </c>
      <c r="F35" s="189">
        <f t="shared" ref="F35:F66" si="3">$C35/SUM(C$3:C$51)</f>
        <v>9.7289992133617681E-9</v>
      </c>
      <c r="G35" s="189">
        <f t="shared" ref="G35:G66" si="4">$C35/SUM(D$3:D$51)</f>
        <v>5.0434363306170318E-9</v>
      </c>
      <c r="H35" s="189">
        <f t="shared" ref="H35:H66" si="5">$C35/SUM(E$3:E$51)</f>
        <v>5.3900995621460431E-9</v>
      </c>
      <c r="I35" s="75"/>
    </row>
    <row r="36" spans="1:9" ht="12.5">
      <c r="A36" s="35" t="s">
        <v>195</v>
      </c>
      <c r="B36" s="35" t="s">
        <v>225</v>
      </c>
      <c r="C36" s="75">
        <f>SUMIF('Hectares of Cultivated Land-USD'!$C$3:$C$112, $B36, 'Hectares of Cultivated Land-USD'!M$3:M$112)</f>
        <v>0</v>
      </c>
      <c r="D36" s="75">
        <f>SUMIF('Hectares of Cultivated Land-USD'!$C$3:$C$112, $B36, 'Hectares of Cultivated Land-USD'!N$3:N$112)</f>
        <v>2179</v>
      </c>
      <c r="E36" s="75">
        <f>SUMIF('Hectares of Cultivated Land-USD'!$C$3:$C$112, $B36, 'Hectares of Cultivated Land-USD'!O$3:O$112)</f>
        <v>29622</v>
      </c>
      <c r="F36" s="189">
        <f t="shared" si="3"/>
        <v>0</v>
      </c>
      <c r="G36" s="189">
        <f t="shared" si="4"/>
        <v>0</v>
      </c>
      <c r="H36" s="189">
        <f t="shared" si="5"/>
        <v>0</v>
      </c>
      <c r="I36" s="75"/>
    </row>
    <row r="37" spans="1:9" ht="14.5">
      <c r="A37" s="35" t="s">
        <v>195</v>
      </c>
      <c r="B37" s="190" t="s">
        <v>119</v>
      </c>
      <c r="C37" s="75">
        <f>SUMIF('Hectares of Cultivated Land-USD'!$C$3:$C$112, $B37, 'Hectares of Cultivated Land-USD'!M$3:M$112)</f>
        <v>3285.8599999999997</v>
      </c>
      <c r="D37" s="75">
        <f>SUMIF('Hectares of Cultivated Land-USD'!$C$3:$C$112, $B37, 'Hectares of Cultivated Land-USD'!N$3:N$112)</f>
        <v>2183.66</v>
      </c>
      <c r="E37" s="75">
        <f>SUMIF('Hectares of Cultivated Land-USD'!$C$3:$C$112, $B37, 'Hectares of Cultivated Land-USD'!O$3:O$112)</f>
        <v>1584</v>
      </c>
      <c r="F37" s="189">
        <f t="shared" si="3"/>
        <v>1.5984064677608447E-3</v>
      </c>
      <c r="G37" s="189">
        <f t="shared" si="4"/>
        <v>8.2860128506606395E-4</v>
      </c>
      <c r="H37" s="189">
        <f t="shared" si="5"/>
        <v>8.8555562736365972E-4</v>
      </c>
      <c r="I37" s="75"/>
    </row>
    <row r="38" spans="1:9" ht="12.5">
      <c r="A38" s="35" t="s">
        <v>195</v>
      </c>
      <c r="B38" s="35" t="s">
        <v>94</v>
      </c>
      <c r="C38" s="75">
        <f>SUMIF('Hectares of Cultivated Land-USD'!$C$3:$C$112, $B38, 'Hectares of Cultivated Land-USD'!M$3:M$112)</f>
        <v>7682.9</v>
      </c>
      <c r="D38" s="75">
        <f>SUMIF('Hectares of Cultivated Land-USD'!$C$3:$C$112, $B38, 'Hectares of Cultivated Land-USD'!N$3:N$112)</f>
        <v>69980.899999999994</v>
      </c>
      <c r="E38" s="75">
        <f>SUMIF('Hectares of Cultivated Land-USD'!$C$3:$C$112, $B38, 'Hectares of Cultivated Land-USD'!O$3:O$112)</f>
        <v>88805</v>
      </c>
      <c r="F38" s="189">
        <f t="shared" si="3"/>
        <v>3.7373464028168562E-3</v>
      </c>
      <c r="G38" s="189">
        <f t="shared" si="4"/>
        <v>1.9374108492248795E-3</v>
      </c>
      <c r="H38" s="189">
        <f t="shared" si="5"/>
        <v>2.0705797963005913E-3</v>
      </c>
      <c r="I38" s="75"/>
    </row>
    <row r="39" spans="1:9" ht="12.5">
      <c r="A39" s="35" t="s">
        <v>195</v>
      </c>
      <c r="B39" s="35" t="s">
        <v>149</v>
      </c>
      <c r="C39" s="75">
        <f>SUMIF('Hectares of Cultivated Land-USD'!$C$3:$C$112, $B39, 'Hectares of Cultivated Land-USD'!M$3:M$112)</f>
        <v>0</v>
      </c>
      <c r="D39" s="75">
        <f>SUMIF('Hectares of Cultivated Land-USD'!$C$3:$C$112, $B39, 'Hectares of Cultivated Land-USD'!N$3:N$112)</f>
        <v>503</v>
      </c>
      <c r="E39" s="75">
        <f>SUMIF('Hectares of Cultivated Land-USD'!$C$3:$C$112, $B39, 'Hectares of Cultivated Land-USD'!O$3:O$112)</f>
        <v>1466</v>
      </c>
      <c r="F39" s="189">
        <f t="shared" si="3"/>
        <v>0</v>
      </c>
      <c r="G39" s="189">
        <f t="shared" si="4"/>
        <v>0</v>
      </c>
      <c r="H39" s="189">
        <f t="shared" si="5"/>
        <v>0</v>
      </c>
      <c r="I39" s="75"/>
    </row>
    <row r="40" spans="1:9" ht="14.5">
      <c r="A40" s="35" t="s">
        <v>195</v>
      </c>
      <c r="B40" s="190" t="s">
        <v>226</v>
      </c>
      <c r="C40" s="75">
        <f>SUMIF('Hectares of Cultivated Land-USD'!$C$3:$C$112, $B40, 'Hectares of Cultivated Land-USD'!M$3:M$112)</f>
        <v>478</v>
      </c>
      <c r="D40" s="75">
        <f>SUMIF('Hectares of Cultivated Land-USD'!$C$3:$C$112, $B40, 'Hectares of Cultivated Land-USD'!N$3:N$112)</f>
        <v>0</v>
      </c>
      <c r="E40" s="75">
        <f>SUMIF('Hectares of Cultivated Land-USD'!$C$3:$C$112, $B40, 'Hectares of Cultivated Land-USD'!O$3:O$112)</f>
        <v>1194</v>
      </c>
      <c r="F40" s="189">
        <f t="shared" si="3"/>
        <v>2.3252308119934626E-4</v>
      </c>
      <c r="G40" s="189">
        <f t="shared" si="4"/>
        <v>1.2053812830174706E-4</v>
      </c>
      <c r="H40" s="189">
        <f t="shared" si="5"/>
        <v>1.2882337953529043E-4</v>
      </c>
      <c r="I40" s="75"/>
    </row>
    <row r="41" spans="1:9" ht="12.5">
      <c r="A41" s="35" t="s">
        <v>195</v>
      </c>
      <c r="B41" s="35" t="s">
        <v>44</v>
      </c>
      <c r="C41" s="75">
        <f>SUMIF('Hectares of Cultivated Land-USD'!$C$3:$C$112, $B41, 'Hectares of Cultivated Land-USD'!M$3:M$112)</f>
        <v>0</v>
      </c>
      <c r="D41" s="75">
        <f>SUMIF('Hectares of Cultivated Land-USD'!$C$3:$C$112, $B41, 'Hectares of Cultivated Land-USD'!N$3:N$112)</f>
        <v>0</v>
      </c>
      <c r="E41" s="75">
        <f>SUMIF('Hectares of Cultivated Land-USD'!$C$3:$C$112, $B41, 'Hectares of Cultivated Land-USD'!O$3:O$112)</f>
        <v>0</v>
      </c>
      <c r="F41" s="189">
        <f t="shared" si="3"/>
        <v>0</v>
      </c>
      <c r="G41" s="189">
        <f t="shared" si="4"/>
        <v>0</v>
      </c>
      <c r="H41" s="189">
        <f t="shared" si="5"/>
        <v>0</v>
      </c>
      <c r="I41" s="75"/>
    </row>
    <row r="42" spans="1:9" ht="14.5">
      <c r="A42" s="35" t="s">
        <v>195</v>
      </c>
      <c r="B42" s="190" t="s">
        <v>227</v>
      </c>
      <c r="C42" s="75">
        <f>SUMIF('Hectares of Cultivated Land-USD'!$C$3:$C$112, $B42, 'Hectares of Cultivated Land-USD'!M$3:M$112)</f>
        <v>0.11</v>
      </c>
      <c r="D42" s="75">
        <f>SUMIF('Hectares of Cultivated Land-USD'!$C$3:$C$112, $B42, 'Hectares of Cultivated Land-USD'!N$3:N$112)</f>
        <v>0</v>
      </c>
      <c r="E42" s="75">
        <f>SUMIF('Hectares of Cultivated Land-USD'!$C$3:$C$112, $B42, 'Hectares of Cultivated Land-USD'!O$3:O$112)</f>
        <v>0</v>
      </c>
      <c r="F42" s="189">
        <f t="shared" si="3"/>
        <v>5.3509495673489722E-8</v>
      </c>
      <c r="G42" s="189">
        <f t="shared" si="4"/>
        <v>2.7738899818393677E-8</v>
      </c>
      <c r="H42" s="189">
        <f t="shared" si="5"/>
        <v>2.9645547591803237E-8</v>
      </c>
      <c r="I42" s="75"/>
    </row>
    <row r="43" spans="1:9" ht="12.5">
      <c r="A43" s="35" t="s">
        <v>195</v>
      </c>
      <c r="B43" s="35" t="s">
        <v>71</v>
      </c>
      <c r="C43" s="75">
        <f>SUMIF('Hectares of Cultivated Land-USD'!$C$3:$C$112, $B43, 'Hectares of Cultivated Land-USD'!M$3:M$112)</f>
        <v>80243.95</v>
      </c>
      <c r="D43" s="75">
        <f>SUMIF('Hectares of Cultivated Land-USD'!$C$3:$C$112, $B43, 'Hectares of Cultivated Land-USD'!N$3:N$112)</f>
        <v>52038.35</v>
      </c>
      <c r="E43" s="75">
        <f>SUMIF('Hectares of Cultivated Land-USD'!$C$3:$C$112, $B43, 'Hectares of Cultivated Land-USD'!O$3:O$112)</f>
        <v>77282.09</v>
      </c>
      <c r="F43" s="189">
        <f t="shared" si="3"/>
        <v>3.9034666321352052E-2</v>
      </c>
      <c r="G43" s="189">
        <f t="shared" si="4"/>
        <v>2.0235262637110826E-2</v>
      </c>
      <c r="H43" s="189">
        <f t="shared" si="5"/>
        <v>2.1626143987993448E-2</v>
      </c>
      <c r="I43" s="75"/>
    </row>
    <row r="44" spans="1:9" ht="12.5">
      <c r="A44" s="35" t="s">
        <v>195</v>
      </c>
      <c r="B44" s="35" t="s">
        <v>228</v>
      </c>
      <c r="C44" s="75">
        <f>SUMIF('Hectares of Cultivated Land-USD'!$C$3:$C$112, $B44, 'Hectares of Cultivated Land-USD'!M$3:M$112)</f>
        <v>0</v>
      </c>
      <c r="D44" s="75">
        <f>SUMIF('Hectares of Cultivated Land-USD'!$C$3:$C$112, $B44, 'Hectares of Cultivated Land-USD'!N$3:N$112)</f>
        <v>0</v>
      </c>
      <c r="E44" s="75">
        <f>SUMIF('Hectares of Cultivated Land-USD'!$C$3:$C$112, $B44, 'Hectares of Cultivated Land-USD'!O$3:O$112)</f>
        <v>0</v>
      </c>
      <c r="F44" s="189">
        <f t="shared" si="3"/>
        <v>0</v>
      </c>
      <c r="G44" s="189">
        <f t="shared" si="4"/>
        <v>0</v>
      </c>
      <c r="H44" s="189">
        <f t="shared" si="5"/>
        <v>0</v>
      </c>
      <c r="I44" s="75"/>
    </row>
    <row r="45" spans="1:9" ht="14.5">
      <c r="A45" s="35" t="s">
        <v>195</v>
      </c>
      <c r="B45" s="190" t="s">
        <v>229</v>
      </c>
      <c r="C45" s="75">
        <f>SUMIF('Hectares of Cultivated Land-USD'!$C$3:$C$112, $B45, 'Hectares of Cultivated Land-USD'!M$3:M$112)</f>
        <v>333</v>
      </c>
      <c r="D45" s="75">
        <f>SUMIF('Hectares of Cultivated Land-USD'!$C$3:$C$112, $B45, 'Hectares of Cultivated Land-USD'!N$3:N$112)</f>
        <v>5156</v>
      </c>
      <c r="E45" s="75">
        <f>SUMIF('Hectares of Cultivated Land-USD'!$C$3:$C$112, $B45, 'Hectares of Cultivated Land-USD'!O$3:O$112)</f>
        <v>8916</v>
      </c>
      <c r="F45" s="189">
        <f t="shared" si="3"/>
        <v>1.6198783690247345E-4</v>
      </c>
      <c r="G45" s="189">
        <f t="shared" si="4"/>
        <v>8.3973214904773587E-5</v>
      </c>
      <c r="H45" s="189">
        <f t="shared" si="5"/>
        <v>8.9745157709731615E-5</v>
      </c>
      <c r="I45" s="75"/>
    </row>
    <row r="46" spans="1:9" ht="14.5">
      <c r="A46" s="35" t="s">
        <v>195</v>
      </c>
      <c r="B46" s="190" t="s">
        <v>230</v>
      </c>
      <c r="C46" s="75">
        <f>SUMIF('Hectares of Cultivated Land-USD'!$C$3:$C$112, $B46, 'Hectares of Cultivated Land-USD'!M$3:M$112)</f>
        <v>0.05</v>
      </c>
      <c r="D46" s="75">
        <f>SUMIF('Hectares of Cultivated Land-USD'!$C$3:$C$112, $B46, 'Hectares of Cultivated Land-USD'!N$3:N$112)</f>
        <v>0</v>
      </c>
      <c r="E46" s="75">
        <f>SUMIF('Hectares of Cultivated Land-USD'!$C$3:$C$112, $B46, 'Hectares of Cultivated Land-USD'!O$3:O$112)</f>
        <v>0</v>
      </c>
      <c r="F46" s="189">
        <f t="shared" si="3"/>
        <v>2.4322498033404423E-8</v>
      </c>
      <c r="G46" s="189">
        <f t="shared" si="4"/>
        <v>1.2608590826542581E-8</v>
      </c>
      <c r="H46" s="189">
        <f t="shared" si="5"/>
        <v>1.3475248905365108E-8</v>
      </c>
      <c r="I46" s="75"/>
    </row>
    <row r="47" spans="1:9" ht="14.5">
      <c r="A47" s="35" t="s">
        <v>195</v>
      </c>
      <c r="B47" s="190" t="s">
        <v>122</v>
      </c>
      <c r="C47" s="75">
        <f>SUMIF('Hectares of Cultivated Land-USD'!$C$3:$C$112, $B47, 'Hectares of Cultivated Land-USD'!M$3:M$112)</f>
        <v>0</v>
      </c>
      <c r="D47" s="75">
        <f>SUMIF('Hectares of Cultivated Land-USD'!$C$3:$C$112, $B47, 'Hectares of Cultivated Land-USD'!N$3:N$112)</f>
        <v>0</v>
      </c>
      <c r="E47" s="75">
        <f>SUMIF('Hectares of Cultivated Land-USD'!$C$3:$C$112, $B47, 'Hectares of Cultivated Land-USD'!O$3:O$112)</f>
        <v>929</v>
      </c>
      <c r="F47" s="189">
        <f t="shared" si="3"/>
        <v>0</v>
      </c>
      <c r="G47" s="189">
        <f t="shared" si="4"/>
        <v>0</v>
      </c>
      <c r="H47" s="189">
        <f t="shared" si="5"/>
        <v>0</v>
      </c>
      <c r="I47" s="75"/>
    </row>
    <row r="48" spans="1:9" ht="14.5">
      <c r="A48" s="35" t="s">
        <v>195</v>
      </c>
      <c r="B48" s="190" t="s">
        <v>231</v>
      </c>
      <c r="C48" s="75">
        <f>SUMIF('Hectares of Cultivated Land-USD'!$C$3:$C$112, $B48, 'Hectares of Cultivated Land-USD'!M$3:M$112)</f>
        <v>0</v>
      </c>
      <c r="D48" s="75">
        <f>SUMIF('Hectares of Cultivated Land-USD'!$C$3:$C$112, $B48, 'Hectares of Cultivated Land-USD'!N$3:N$112)</f>
        <v>0</v>
      </c>
      <c r="E48" s="75">
        <f>SUMIF('Hectares of Cultivated Land-USD'!$C$3:$C$112, $B48, 'Hectares of Cultivated Land-USD'!O$3:O$112)</f>
        <v>0</v>
      </c>
      <c r="F48" s="189">
        <f t="shared" si="3"/>
        <v>0</v>
      </c>
      <c r="G48" s="189">
        <f t="shared" si="4"/>
        <v>0</v>
      </c>
      <c r="H48" s="189">
        <f t="shared" si="5"/>
        <v>0</v>
      </c>
      <c r="I48" s="75"/>
    </row>
    <row r="49" spans="1:9" ht="12.5">
      <c r="A49" s="35" t="s">
        <v>195</v>
      </c>
      <c r="B49" s="35" t="s">
        <v>132</v>
      </c>
      <c r="C49" s="75">
        <f>SUMIF('Hectares of Cultivated Land-USD'!$C$3:$C$112, $B49, 'Hectares of Cultivated Land-USD'!M$3:M$112)</f>
        <v>0.13</v>
      </c>
      <c r="D49" s="75">
        <f>SUMIF('Hectares of Cultivated Land-USD'!$C$3:$C$112, $B49, 'Hectares of Cultivated Land-USD'!N$3:N$112)</f>
        <v>204</v>
      </c>
      <c r="E49" s="75">
        <f>SUMIF('Hectares of Cultivated Land-USD'!$C$3:$C$112, $B49, 'Hectares of Cultivated Land-USD'!O$3:O$112)</f>
        <v>22844</v>
      </c>
      <c r="F49" s="189">
        <f t="shared" si="3"/>
        <v>6.3238494886851495E-8</v>
      </c>
      <c r="G49" s="189">
        <f t="shared" si="4"/>
        <v>3.2782336149010708E-8</v>
      </c>
      <c r="H49" s="189">
        <f t="shared" si="5"/>
        <v>3.5035647153949277E-8</v>
      </c>
      <c r="I49" s="75"/>
    </row>
    <row r="50" spans="1:9" ht="12.5">
      <c r="A50" s="35" t="s">
        <v>195</v>
      </c>
      <c r="B50" s="35" t="s">
        <v>102</v>
      </c>
      <c r="C50" s="75">
        <f>SUMIF('Hectares of Cultivated Land-USD'!$C$3:$C$112, $B50, 'Hectares of Cultivated Land-USD'!M$3:M$112)</f>
        <v>28563.01</v>
      </c>
      <c r="D50" s="75">
        <f>SUMIF('Hectares of Cultivated Land-USD'!$C$3:$C$112, $B50, 'Hectares of Cultivated Land-USD'!N$3:N$112)</f>
        <v>27333.29</v>
      </c>
      <c r="E50" s="75">
        <f>SUMIF('Hectares of Cultivated Land-USD'!$C$3:$C$112, $B50, 'Hectares of Cultivated Land-USD'!O$3:O$112)</f>
        <v>19756.03</v>
      </c>
      <c r="F50" s="189">
        <f t="shared" si="3"/>
        <v>1.3894475091062215E-2</v>
      </c>
      <c r="G50" s="189">
        <f t="shared" si="4"/>
        <v>7.2027861172888792E-3</v>
      </c>
      <c r="H50" s="189">
        <f t="shared" si="5"/>
        <v>7.6978733847286518E-3</v>
      </c>
      <c r="I50" s="75"/>
    </row>
    <row r="51" spans="1:9" ht="12.5">
      <c r="A51" s="35" t="s">
        <v>195</v>
      </c>
      <c r="B51" s="35" t="s">
        <v>103</v>
      </c>
      <c r="C51" s="75">
        <f>SUMIF('Hectares of Cultivated Land-USD'!$C$3:$C$112, $B51, 'Hectares of Cultivated Land-USD'!M$3:M$112)</f>
        <v>96289.05</v>
      </c>
      <c r="D51" s="75">
        <f>SUMIF('Hectares of Cultivated Land-USD'!$C$3:$C$112, $B51, 'Hectares of Cultivated Land-USD'!N$3:N$112)</f>
        <v>720</v>
      </c>
      <c r="E51" s="75">
        <f>SUMIF('Hectares of Cultivated Land-USD'!$C$3:$C$112, $B51, 'Hectares of Cultivated Land-USD'!O$3:O$112)</f>
        <v>58088.2</v>
      </c>
      <c r="F51" s="189">
        <f t="shared" si="3"/>
        <v>4.6839804585267597E-2</v>
      </c>
      <c r="G51" s="189">
        <f t="shared" si="4"/>
        <v>2.4281384650529998E-2</v>
      </c>
      <c r="H51" s="189">
        <f t="shared" si="5"/>
        <v>2.5950378312222921E-2</v>
      </c>
      <c r="I51" s="75"/>
    </row>
    <row r="52" spans="1:9" ht="12.5">
      <c r="A52" s="35" t="s">
        <v>195</v>
      </c>
      <c r="B52" s="35" t="s">
        <v>160</v>
      </c>
      <c r="C52" s="75">
        <f>SUMIF('Hectares of Cultivated Land-USD'!$C$3:$C$112, $B52, 'Hectares of Cultivated Land-USD'!M$3:M$112)</f>
        <v>0</v>
      </c>
      <c r="D52" s="75">
        <f>SUMIF('Hectares of Cultivated Land-USD'!$C$3:$C$112, $B52, 'Hectares of Cultivated Land-USD'!N$3:N$112)</f>
        <v>49</v>
      </c>
      <c r="E52" s="75">
        <f>SUMIF('Hectares of Cultivated Land-USD'!$C$3:$C$112, $B52, 'Hectares of Cultivated Land-USD'!O$3:O$112)</f>
        <v>50</v>
      </c>
      <c r="F52" s="189">
        <f t="shared" si="3"/>
        <v>0</v>
      </c>
      <c r="G52" s="189">
        <f t="shared" si="4"/>
        <v>0</v>
      </c>
      <c r="H52" s="189">
        <f t="shared" si="5"/>
        <v>0</v>
      </c>
      <c r="I52" s="75"/>
    </row>
    <row r="53" spans="1:9" ht="14.5">
      <c r="A53" s="35" t="s">
        <v>195</v>
      </c>
      <c r="B53" s="190" t="s">
        <v>145</v>
      </c>
      <c r="C53" s="75">
        <f>SUMIF('Hectares of Cultivated Land-USD'!$C$3:$C$112, $B53, 'Hectares of Cultivated Land-USD'!M$3:M$112)</f>
        <v>0</v>
      </c>
      <c r="D53" s="75">
        <f>SUMIF('Hectares of Cultivated Land-USD'!$C$3:$C$112, $B53, 'Hectares of Cultivated Land-USD'!N$3:N$112)</f>
        <v>19</v>
      </c>
      <c r="E53" s="75">
        <f>SUMIF('Hectares of Cultivated Land-USD'!$C$3:$C$112, $B53, 'Hectares of Cultivated Land-USD'!O$3:O$112)</f>
        <v>11</v>
      </c>
      <c r="F53" s="189">
        <f t="shared" si="3"/>
        <v>0</v>
      </c>
      <c r="G53" s="189">
        <f t="shared" si="4"/>
        <v>0</v>
      </c>
      <c r="H53" s="189">
        <f t="shared" si="5"/>
        <v>0</v>
      </c>
      <c r="I53" s="75"/>
    </row>
    <row r="54" spans="1:9" ht="12.5">
      <c r="A54" s="35" t="s">
        <v>195</v>
      </c>
      <c r="B54" s="35" t="s">
        <v>147</v>
      </c>
      <c r="C54" s="75">
        <f>SUMIF('Hectares of Cultivated Land-USD'!$C$3:$C$112, $B54, 'Hectares of Cultivated Land-USD'!M$3:M$112)</f>
        <v>0</v>
      </c>
      <c r="D54" s="75">
        <f>SUMIF('Hectares of Cultivated Land-USD'!$C$3:$C$112, $B54, 'Hectares of Cultivated Land-USD'!N$3:N$112)</f>
        <v>23815</v>
      </c>
      <c r="E54" s="75">
        <f>SUMIF('Hectares of Cultivated Land-USD'!$C$3:$C$112, $B54, 'Hectares of Cultivated Land-USD'!O$3:O$112)</f>
        <v>5695</v>
      </c>
      <c r="F54" s="189">
        <f t="shared" si="3"/>
        <v>0</v>
      </c>
      <c r="G54" s="189">
        <f t="shared" si="4"/>
        <v>0</v>
      </c>
      <c r="H54" s="189">
        <f t="shared" si="5"/>
        <v>0</v>
      </c>
      <c r="I54" s="75"/>
    </row>
    <row r="55" spans="1:9" ht="14.5">
      <c r="A55" s="35" t="s">
        <v>195</v>
      </c>
      <c r="B55" s="190" t="s">
        <v>165</v>
      </c>
      <c r="C55" s="75">
        <f>SUMIF('Hectares of Cultivated Land-USD'!$C$3:$C$112, $B55, 'Hectares of Cultivated Land-USD'!M$3:M$112)</f>
        <v>0</v>
      </c>
      <c r="D55" s="75">
        <f>SUMIF('Hectares of Cultivated Land-USD'!$C$3:$C$112, $B55, 'Hectares of Cultivated Land-USD'!N$3:N$112)</f>
        <v>17</v>
      </c>
      <c r="E55" s="75">
        <f>SUMIF('Hectares of Cultivated Land-USD'!$C$3:$C$112, $B55, 'Hectares of Cultivated Land-USD'!O$3:O$112)</f>
        <v>7</v>
      </c>
      <c r="F55" s="189">
        <f t="shared" si="3"/>
        <v>0</v>
      </c>
      <c r="G55" s="189">
        <f t="shared" si="4"/>
        <v>0</v>
      </c>
      <c r="H55" s="189">
        <f t="shared" si="5"/>
        <v>0</v>
      </c>
      <c r="I55" s="75"/>
    </row>
    <row r="56" spans="1:9" ht="12.5">
      <c r="A56" s="35" t="s">
        <v>195</v>
      </c>
      <c r="B56" s="35" t="s">
        <v>67</v>
      </c>
      <c r="C56" s="75">
        <f>SUMIF('Hectares of Cultivated Land-USD'!$C$3:$C$112, $B56, 'Hectares of Cultivated Land-USD'!M$3:M$112)</f>
        <v>505213.19</v>
      </c>
      <c r="D56" s="75">
        <f>SUMIF('Hectares of Cultivated Land-USD'!$C$3:$C$112, $B56, 'Hectares of Cultivated Land-USD'!N$3:N$112)</f>
        <v>213053.57</v>
      </c>
      <c r="E56" s="75">
        <f>SUMIF('Hectares of Cultivated Land-USD'!$C$3:$C$112, $B56, 'Hectares of Cultivated Land-USD'!O$3:O$112)</f>
        <v>99076</v>
      </c>
      <c r="F56" s="189">
        <f t="shared" si="3"/>
        <v>0.24576093640449947</v>
      </c>
      <c r="G56" s="189">
        <f t="shared" si="4"/>
        <v>0.12740052785764627</v>
      </c>
      <c r="H56" s="189">
        <f t="shared" si="5"/>
        <v>0.13615746971047027</v>
      </c>
      <c r="I56" s="75"/>
    </row>
    <row r="57" spans="1:9" ht="12.5">
      <c r="A57" s="35" t="s">
        <v>195</v>
      </c>
      <c r="B57" s="35" t="s">
        <v>232</v>
      </c>
      <c r="C57" s="75">
        <f>SUMIF('Hectares of Cultivated Land-USD'!$C$3:$C$112, $B57, 'Hectares of Cultivated Land-USD'!M$3:M$112)</f>
        <v>13.5</v>
      </c>
      <c r="D57" s="75">
        <f>SUMIF('Hectares of Cultivated Land-USD'!$C$3:$C$112, $B57, 'Hectares of Cultivated Land-USD'!N$3:N$112)</f>
        <v>0</v>
      </c>
      <c r="E57" s="75">
        <f>SUMIF('Hectares of Cultivated Land-USD'!$C$3:$C$112, $B57, 'Hectares of Cultivated Land-USD'!O$3:O$112)</f>
        <v>0</v>
      </c>
      <c r="F57" s="189">
        <f t="shared" si="3"/>
        <v>6.5670744690191936E-6</v>
      </c>
      <c r="G57" s="189">
        <f t="shared" si="4"/>
        <v>3.4043195231664966E-6</v>
      </c>
      <c r="H57" s="189">
        <f t="shared" si="5"/>
        <v>3.638317204448579E-6</v>
      </c>
      <c r="I57" s="75"/>
    </row>
    <row r="58" spans="1:9" ht="14.5">
      <c r="A58" s="35" t="s">
        <v>195</v>
      </c>
      <c r="B58" s="190" t="s">
        <v>73</v>
      </c>
      <c r="C58" s="75">
        <f>SUMIF('Hectares of Cultivated Land-USD'!$C$3:$C$112, $B58, 'Hectares of Cultivated Land-USD'!M$3:M$112)</f>
        <v>66839</v>
      </c>
      <c r="D58" s="75">
        <f>SUMIF('Hectares of Cultivated Land-USD'!$C$3:$C$112, $B58, 'Hectares of Cultivated Land-USD'!N$3:N$112)</f>
        <v>133585</v>
      </c>
      <c r="E58" s="75">
        <f>SUMIF('Hectares of Cultivated Land-USD'!$C$3:$C$112, $B58, 'Hectares of Cultivated Land-USD'!O$3:O$112)</f>
        <v>131365</v>
      </c>
      <c r="F58" s="189">
        <f t="shared" si="3"/>
        <v>3.2513828921094362E-2</v>
      </c>
      <c r="G58" s="189">
        <f t="shared" si="4"/>
        <v>1.6854912045105589E-2</v>
      </c>
      <c r="H58" s="189">
        <f t="shared" si="5"/>
        <v>1.8013443231713968E-2</v>
      </c>
      <c r="I58" s="75"/>
    </row>
    <row r="59" spans="1:9" ht="12.5">
      <c r="A59" s="35" t="s">
        <v>195</v>
      </c>
      <c r="B59" s="35" t="s">
        <v>233</v>
      </c>
      <c r="C59" s="75">
        <f>SUMIF('Hectares of Cultivated Land-USD'!$C$3:$C$112, $B59, 'Hectares of Cultivated Land-USD'!M$3:M$112)</f>
        <v>0</v>
      </c>
      <c r="D59" s="75">
        <f>SUMIF('Hectares of Cultivated Land-USD'!$C$3:$C$112, $B59, 'Hectares of Cultivated Land-USD'!N$3:N$112)</f>
        <v>0</v>
      </c>
      <c r="E59" s="75">
        <f>SUMIF('Hectares of Cultivated Land-USD'!$C$3:$C$112, $B59, 'Hectares of Cultivated Land-USD'!O$3:O$112)</f>
        <v>17780</v>
      </c>
      <c r="F59" s="189">
        <f t="shared" si="3"/>
        <v>0</v>
      </c>
      <c r="G59" s="189">
        <f t="shared" si="4"/>
        <v>0</v>
      </c>
      <c r="H59" s="189">
        <f t="shared" si="5"/>
        <v>0</v>
      </c>
      <c r="I59" s="75"/>
    </row>
    <row r="60" spans="1:9" ht="12.5">
      <c r="A60" s="35" t="s">
        <v>195</v>
      </c>
      <c r="B60" s="35" t="s">
        <v>87</v>
      </c>
      <c r="C60" s="75">
        <f>SUMIF('Hectares of Cultivated Land-USD'!$C$3:$C$112, $B60, 'Hectares of Cultivated Land-USD'!M$3:M$112)</f>
        <v>9719.14</v>
      </c>
      <c r="D60" s="75">
        <f>SUMIF('Hectares of Cultivated Land-USD'!$C$3:$C$112, $B60, 'Hectares of Cultivated Land-USD'!N$3:N$112)</f>
        <v>52933</v>
      </c>
      <c r="E60" s="75">
        <f>SUMIF('Hectares of Cultivated Land-USD'!$C$3:$C$112, $B60, 'Hectares of Cultivated Land-USD'!O$3:O$112)</f>
        <v>104027</v>
      </c>
      <c r="F60" s="189">
        <f t="shared" si="3"/>
        <v>4.7278752707276446E-3</v>
      </c>
      <c r="G60" s="189">
        <f t="shared" si="4"/>
        <v>2.450893188917661E-3</v>
      </c>
      <c r="H60" s="189">
        <f t="shared" si="5"/>
        <v>2.6193566129218042E-3</v>
      </c>
      <c r="I60" s="75"/>
    </row>
    <row r="61" spans="1:9" ht="14.5">
      <c r="A61" s="35" t="s">
        <v>195</v>
      </c>
      <c r="B61" s="190" t="s">
        <v>51</v>
      </c>
      <c r="C61" s="75">
        <f>SUMIF('Hectares of Cultivated Land-USD'!$C$3:$C$112, $B61, 'Hectares of Cultivated Land-USD'!M$3:M$112)</f>
        <v>21107</v>
      </c>
      <c r="D61" s="75">
        <f>SUMIF('Hectares of Cultivated Land-USD'!$C$3:$C$112, $B61, 'Hectares of Cultivated Land-USD'!N$3:N$112)</f>
        <v>216718.35</v>
      </c>
      <c r="E61" s="75">
        <f>SUMIF('Hectares of Cultivated Land-USD'!$C$3:$C$112, $B61, 'Hectares of Cultivated Land-USD'!O$3:O$112)</f>
        <v>1129263.8</v>
      </c>
      <c r="F61" s="189">
        <f t="shared" si="3"/>
        <v>1.0267499319821342E-2</v>
      </c>
      <c r="G61" s="189">
        <f t="shared" si="4"/>
        <v>5.3225905315166843E-3</v>
      </c>
      <c r="H61" s="189">
        <f t="shared" si="5"/>
        <v>5.6884415729108262E-3</v>
      </c>
      <c r="I61" s="75"/>
    </row>
    <row r="62" spans="1:9" ht="12.5">
      <c r="A62" s="35" t="s">
        <v>195</v>
      </c>
      <c r="B62" s="35" t="s">
        <v>189</v>
      </c>
      <c r="C62" s="75">
        <f>SUMIF('Hectares of Cultivated Land-USD'!$C$3:$C$112, $B62, 'Hectares of Cultivated Land-USD'!M$3:M$112)</f>
        <v>0</v>
      </c>
      <c r="D62" s="75">
        <f>SUMIF('Hectares of Cultivated Land-USD'!$C$3:$C$112, $B62, 'Hectares of Cultivated Land-USD'!N$3:N$112)</f>
        <v>0</v>
      </c>
      <c r="E62" s="75">
        <f>SUMIF('Hectares of Cultivated Land-USD'!$C$3:$C$112, $B62, 'Hectares of Cultivated Land-USD'!O$3:O$112)</f>
        <v>0</v>
      </c>
      <c r="F62" s="189">
        <f t="shared" si="3"/>
        <v>0</v>
      </c>
      <c r="G62" s="189">
        <f t="shared" si="4"/>
        <v>0</v>
      </c>
      <c r="H62" s="189">
        <f t="shared" si="5"/>
        <v>0</v>
      </c>
      <c r="I62" s="75"/>
    </row>
    <row r="63" spans="1:9" ht="12.5">
      <c r="A63" s="35" t="s">
        <v>195</v>
      </c>
      <c r="B63" s="35" t="s">
        <v>137</v>
      </c>
      <c r="C63" s="75">
        <f>SUMIF('Hectares of Cultivated Land-USD'!$C$3:$C$112, $B63, 'Hectares of Cultivated Land-USD'!M$3:M$112)</f>
        <v>50910.1</v>
      </c>
      <c r="D63" s="75">
        <f>SUMIF('Hectares of Cultivated Land-USD'!$C$3:$C$112, $B63, 'Hectares of Cultivated Land-USD'!N$3:N$112)</f>
        <v>29507</v>
      </c>
      <c r="E63" s="75">
        <f>SUMIF('Hectares of Cultivated Land-USD'!$C$3:$C$112, $B63, 'Hectares of Cultivated Land-USD'!O$3:O$112)</f>
        <v>25731</v>
      </c>
      <c r="F63" s="189">
        <f t="shared" si="3"/>
        <v>2.4765216142608446E-2</v>
      </c>
      <c r="G63" s="189">
        <f t="shared" si="4"/>
        <v>1.2838092396767307E-2</v>
      </c>
      <c r="H63" s="189">
        <f t="shared" si="5"/>
        <v>1.3720525385940562E-2</v>
      </c>
      <c r="I63" s="75"/>
    </row>
    <row r="64" spans="1:9" ht="12.5">
      <c r="A64" s="35" t="s">
        <v>195</v>
      </c>
      <c r="B64" s="35" t="s">
        <v>234</v>
      </c>
      <c r="C64" s="75">
        <f>SUMIF('Hectares of Cultivated Land-USD'!$C$3:$C$112, $B64, 'Hectares of Cultivated Land-USD'!M$3:M$112)</f>
        <v>12.03</v>
      </c>
      <c r="D64" s="75">
        <f>SUMIF('Hectares of Cultivated Land-USD'!$C$3:$C$112, $B64, 'Hectares of Cultivated Land-USD'!N$3:N$112)</f>
        <v>0</v>
      </c>
      <c r="E64" s="75">
        <f>SUMIF('Hectares of Cultivated Land-USD'!$C$3:$C$112, $B64, 'Hectares of Cultivated Land-USD'!O$3:O$112)</f>
        <v>0</v>
      </c>
      <c r="F64" s="189">
        <f t="shared" si="3"/>
        <v>5.8519930268371031E-6</v>
      </c>
      <c r="G64" s="189">
        <f t="shared" si="4"/>
        <v>3.0336269528661445E-6</v>
      </c>
      <c r="H64" s="189">
        <f t="shared" si="5"/>
        <v>3.2421448866308446E-6</v>
      </c>
      <c r="I64" s="75"/>
    </row>
    <row r="65" spans="1:9" ht="12.5">
      <c r="A65" s="35" t="s">
        <v>195</v>
      </c>
      <c r="B65" s="35" t="s">
        <v>235</v>
      </c>
      <c r="C65" s="75">
        <f>SUMIF('Hectares of Cultivated Land-USD'!$C$3:$C$112, $B65, 'Hectares of Cultivated Land-USD'!M$3:M$112)</f>
        <v>0.05</v>
      </c>
      <c r="D65" s="75">
        <f>SUMIF('Hectares of Cultivated Land-USD'!$C$3:$C$112, $B65, 'Hectares of Cultivated Land-USD'!N$3:N$112)</f>
        <v>0</v>
      </c>
      <c r="E65" s="75">
        <f>SUMIF('Hectares of Cultivated Land-USD'!$C$3:$C$112, $B65, 'Hectares of Cultivated Land-USD'!O$3:O$112)</f>
        <v>0</v>
      </c>
      <c r="F65" s="189">
        <f t="shared" si="3"/>
        <v>2.4322498033404423E-8</v>
      </c>
      <c r="G65" s="189">
        <f t="shared" si="4"/>
        <v>1.2608590826542581E-8</v>
      </c>
      <c r="H65" s="189">
        <f t="shared" si="5"/>
        <v>1.3475248905365108E-8</v>
      </c>
      <c r="I65" s="75"/>
    </row>
    <row r="66" spans="1:9" ht="12.5">
      <c r="A66" s="35" t="s">
        <v>195</v>
      </c>
      <c r="B66" s="35" t="s">
        <v>236</v>
      </c>
      <c r="C66" s="75">
        <f>SUMIF('Hectares of Cultivated Land-USD'!$C$3:$C$112, $B66, 'Hectares of Cultivated Land-USD'!M$3:M$112)</f>
        <v>0</v>
      </c>
      <c r="D66" s="75">
        <f>SUMIF('Hectares of Cultivated Land-USD'!$C$3:$C$112, $B66, 'Hectares of Cultivated Land-USD'!N$3:N$112)</f>
        <v>0</v>
      </c>
      <c r="E66" s="75">
        <f>SUMIF('Hectares of Cultivated Land-USD'!$C$3:$C$112, $B66, 'Hectares of Cultivated Land-USD'!O$3:O$112)</f>
        <v>22030</v>
      </c>
      <c r="F66" s="189">
        <f t="shared" si="3"/>
        <v>0</v>
      </c>
      <c r="G66" s="189">
        <f t="shared" si="4"/>
        <v>0</v>
      </c>
      <c r="H66" s="189">
        <f t="shared" si="5"/>
        <v>0</v>
      </c>
      <c r="I66" s="75"/>
    </row>
    <row r="67" spans="1:9" ht="12.5">
      <c r="A67" s="35" t="s">
        <v>195</v>
      </c>
      <c r="B67" s="35" t="s">
        <v>152</v>
      </c>
      <c r="C67" s="75">
        <f>SUMIF('Hectares of Cultivated Land-USD'!$C$3:$C$112, $B67, 'Hectares of Cultivated Land-USD'!M$3:M$112)</f>
        <v>0</v>
      </c>
      <c r="D67" s="75">
        <f>SUMIF('Hectares of Cultivated Land-USD'!$C$3:$C$112, $B67, 'Hectares of Cultivated Land-USD'!N$3:N$112)</f>
        <v>1609</v>
      </c>
      <c r="E67" s="75">
        <f>SUMIF('Hectares of Cultivated Land-USD'!$C$3:$C$112, $B67, 'Hectares of Cultivated Land-USD'!O$3:O$112)</f>
        <v>6843</v>
      </c>
      <c r="F67" s="189">
        <f t="shared" ref="F67:F91" si="6">$C67/SUM(C$3:C$51)</f>
        <v>0</v>
      </c>
      <c r="G67" s="189">
        <f t="shared" ref="G67:G91" si="7">$C67/SUM(D$3:D$51)</f>
        <v>0</v>
      </c>
      <c r="H67" s="189">
        <f t="shared" ref="H67:H91" si="8">$C67/SUM(E$3:E$51)</f>
        <v>0</v>
      </c>
      <c r="I67" s="75"/>
    </row>
    <row r="68" spans="1:9" ht="12.5">
      <c r="A68" s="35" t="s">
        <v>195</v>
      </c>
      <c r="B68" s="35" t="s">
        <v>84</v>
      </c>
      <c r="C68" s="75">
        <f>SUMIF('Hectares of Cultivated Land-USD'!$C$3:$C$112, $B68, 'Hectares of Cultivated Land-USD'!M$3:M$112)</f>
        <v>103229.15</v>
      </c>
      <c r="D68" s="75">
        <f>SUMIF('Hectares of Cultivated Land-USD'!$C$3:$C$112, $B68, 'Hectares of Cultivated Land-USD'!N$3:N$112)</f>
        <v>113833.79</v>
      </c>
      <c r="E68" s="75">
        <f>SUMIF('Hectares of Cultivated Land-USD'!$C$3:$C$112, $B68, 'Hectares of Cultivated Land-USD'!O$3:O$112)</f>
        <v>36028.31</v>
      </c>
      <c r="F68" s="189">
        <f t="shared" si="6"/>
        <v>5.0215815957300194E-2</v>
      </c>
      <c r="G68" s="189">
        <f t="shared" si="7"/>
        <v>2.6031482274435757E-2</v>
      </c>
      <c r="H68" s="189">
        <f t="shared" si="8"/>
        <v>2.7820769810785406E-2</v>
      </c>
      <c r="I68" s="75"/>
    </row>
    <row r="69" spans="1:9" ht="12.5">
      <c r="A69" s="35" t="s">
        <v>195</v>
      </c>
      <c r="B69" s="35" t="s">
        <v>105</v>
      </c>
      <c r="C69" s="75">
        <f>SUMIF('Hectares of Cultivated Land-USD'!$C$3:$C$112, $B69, 'Hectares of Cultivated Land-USD'!M$3:M$112)</f>
        <v>85228</v>
      </c>
      <c r="D69" s="75">
        <f>SUMIF('Hectares of Cultivated Land-USD'!$C$3:$C$112, $B69, 'Hectares of Cultivated Land-USD'!N$3:N$112)</f>
        <v>24894.34</v>
      </c>
      <c r="E69" s="75">
        <f>SUMIF('Hectares of Cultivated Land-USD'!$C$3:$C$112, $B69, 'Hectares of Cultivated Land-USD'!O$3:O$112)</f>
        <v>79496</v>
      </c>
      <c r="F69" s="189">
        <f t="shared" si="6"/>
        <v>4.1459157247819838E-2</v>
      </c>
      <c r="G69" s="189">
        <f t="shared" si="7"/>
        <v>2.1492099579291421E-2</v>
      </c>
      <c r="H69" s="189">
        <f t="shared" si="8"/>
        <v>2.2969370274129146E-2</v>
      </c>
      <c r="I69" s="75"/>
    </row>
    <row r="70" spans="1:9" ht="12.5">
      <c r="A70" s="35" t="s">
        <v>195</v>
      </c>
      <c r="B70" s="35" t="s">
        <v>92</v>
      </c>
      <c r="C70" s="75">
        <f>SUMIF('Hectares of Cultivated Land-USD'!$C$3:$C$112, $B70, 'Hectares of Cultivated Land-USD'!M$3:M$112)</f>
        <v>29084.65</v>
      </c>
      <c r="D70" s="75">
        <f>SUMIF('Hectares of Cultivated Land-USD'!$C$3:$C$112, $B70, 'Hectares of Cultivated Land-USD'!N$3:N$112)</f>
        <v>42902.47</v>
      </c>
      <c r="E70" s="75">
        <f>SUMIF('Hectares of Cultivated Land-USD'!$C$3:$C$112, $B70, 'Hectares of Cultivated Land-USD'!O$3:O$112)</f>
        <v>29504.74</v>
      </c>
      <c r="F70" s="189">
        <f t="shared" si="6"/>
        <v>1.4148226848545118E-2</v>
      </c>
      <c r="G70" s="189">
        <f t="shared" si="7"/>
        <v>7.3343290236640331E-3</v>
      </c>
      <c r="H70" s="189">
        <f t="shared" si="8"/>
        <v>7.8384579615085465E-3</v>
      </c>
      <c r="I70" s="75"/>
    </row>
    <row r="71" spans="1:9" ht="12.5">
      <c r="A71" s="35" t="s">
        <v>195</v>
      </c>
      <c r="B71" s="35" t="s">
        <v>161</v>
      </c>
      <c r="C71" s="75">
        <f>SUMIF('Hectares of Cultivated Land-USD'!$C$3:$C$112, $B71, 'Hectares of Cultivated Land-USD'!M$3:M$112)</f>
        <v>0</v>
      </c>
      <c r="D71" s="75">
        <f>SUMIF('Hectares of Cultivated Land-USD'!$C$3:$C$112, $B71, 'Hectares of Cultivated Land-USD'!N$3:N$112)</f>
        <v>1</v>
      </c>
      <c r="E71" s="75">
        <f>SUMIF('Hectares of Cultivated Land-USD'!$C$3:$C$112, $B71, 'Hectares of Cultivated Land-USD'!O$3:O$112)</f>
        <v>58</v>
      </c>
      <c r="F71" s="189">
        <f t="shared" si="6"/>
        <v>0</v>
      </c>
      <c r="G71" s="189">
        <f t="shared" si="7"/>
        <v>0</v>
      </c>
      <c r="H71" s="189">
        <f t="shared" si="8"/>
        <v>0</v>
      </c>
      <c r="I71" s="75"/>
    </row>
    <row r="72" spans="1:9" ht="12.5">
      <c r="A72" s="35" t="s">
        <v>195</v>
      </c>
      <c r="B72" s="35" t="s">
        <v>237</v>
      </c>
      <c r="C72" s="75">
        <f>SUMIF('Hectares of Cultivated Land-USD'!$C$3:$C$112, $B72, 'Hectares of Cultivated Land-USD'!M$3:M$112)</f>
        <v>0</v>
      </c>
      <c r="D72" s="75">
        <f>SUMIF('Hectares of Cultivated Land-USD'!$C$3:$C$112, $B72, 'Hectares of Cultivated Land-USD'!N$3:N$112)</f>
        <v>0</v>
      </c>
      <c r="E72" s="75">
        <f>SUMIF('Hectares of Cultivated Land-USD'!$C$3:$C$112, $B72, 'Hectares of Cultivated Land-USD'!O$3:O$112)</f>
        <v>0</v>
      </c>
      <c r="F72" s="189">
        <f t="shared" si="6"/>
        <v>0</v>
      </c>
      <c r="G72" s="189">
        <f t="shared" si="7"/>
        <v>0</v>
      </c>
      <c r="H72" s="189">
        <f t="shared" si="8"/>
        <v>0</v>
      </c>
      <c r="I72" s="75"/>
    </row>
    <row r="73" spans="1:9" ht="12.5">
      <c r="A73" s="35" t="s">
        <v>195</v>
      </c>
      <c r="B73" s="35" t="s">
        <v>124</v>
      </c>
      <c r="C73" s="75">
        <f>SUMIF('Hectares of Cultivated Land-USD'!$C$3:$C$112, $B73, 'Hectares of Cultivated Land-USD'!M$3:M$112)</f>
        <v>7462</v>
      </c>
      <c r="D73" s="75">
        <f>SUMIF('Hectares of Cultivated Land-USD'!$C$3:$C$112, $B73, 'Hectares of Cultivated Land-USD'!N$3:N$112)</f>
        <v>9694</v>
      </c>
      <c r="E73" s="75">
        <f>SUMIF('Hectares of Cultivated Land-USD'!$C$3:$C$112, $B73, 'Hectares of Cultivated Land-USD'!O$3:O$112)</f>
        <v>3637</v>
      </c>
      <c r="F73" s="189">
        <f t="shared" si="6"/>
        <v>3.6298896065052755E-3</v>
      </c>
      <c r="G73" s="189">
        <f t="shared" si="7"/>
        <v>1.8817060949532147E-3</v>
      </c>
      <c r="H73" s="189">
        <f t="shared" si="8"/>
        <v>2.0110461466366887E-3</v>
      </c>
      <c r="I73" s="75"/>
    </row>
    <row r="74" spans="1:9" ht="12.5">
      <c r="A74" s="35" t="s">
        <v>195</v>
      </c>
      <c r="B74" s="35" t="s">
        <v>129</v>
      </c>
      <c r="C74" s="75">
        <f>SUMIF('Hectares of Cultivated Land-USD'!$C$3:$C$112, $B74, 'Hectares of Cultivated Land-USD'!M$3:M$112)</f>
        <v>0</v>
      </c>
      <c r="D74" s="75">
        <f>SUMIF('Hectares of Cultivated Land-USD'!$C$3:$C$112, $B74, 'Hectares of Cultivated Land-USD'!N$3:N$112)</f>
        <v>191</v>
      </c>
      <c r="E74" s="75">
        <f>SUMIF('Hectares of Cultivated Land-USD'!$C$3:$C$112, $B74, 'Hectares of Cultivated Land-USD'!O$3:O$112)</f>
        <v>269</v>
      </c>
      <c r="F74" s="189">
        <f t="shared" si="6"/>
        <v>0</v>
      </c>
      <c r="G74" s="189">
        <f t="shared" si="7"/>
        <v>0</v>
      </c>
      <c r="H74" s="189">
        <f t="shared" si="8"/>
        <v>0</v>
      </c>
      <c r="I74" s="75"/>
    </row>
    <row r="75" spans="1:9" ht="12.5">
      <c r="A75" s="35" t="s">
        <v>195</v>
      </c>
      <c r="B75" s="35" t="s">
        <v>238</v>
      </c>
      <c r="C75" s="75">
        <f>SUMIF('Hectares of Cultivated Land-USD'!$C$3:$C$112, $B75, 'Hectares of Cultivated Land-USD'!M$3:M$112)</f>
        <v>0</v>
      </c>
      <c r="D75" s="75">
        <f>SUMIF('Hectares of Cultivated Land-USD'!$C$3:$C$112, $B75, 'Hectares of Cultivated Land-USD'!N$3:N$112)</f>
        <v>0</v>
      </c>
      <c r="E75" s="75">
        <f>SUMIF('Hectares of Cultivated Land-USD'!$C$3:$C$112, $B75, 'Hectares of Cultivated Land-USD'!O$3:O$112)</f>
        <v>0</v>
      </c>
      <c r="F75" s="189">
        <f t="shared" si="6"/>
        <v>0</v>
      </c>
      <c r="G75" s="189">
        <f t="shared" si="7"/>
        <v>0</v>
      </c>
      <c r="H75" s="189">
        <f t="shared" si="8"/>
        <v>0</v>
      </c>
      <c r="I75" s="75"/>
    </row>
    <row r="76" spans="1:9" ht="12.5">
      <c r="A76" s="35" t="s">
        <v>195</v>
      </c>
      <c r="B76" s="35" t="s">
        <v>239</v>
      </c>
      <c r="C76" s="75">
        <f>SUMIF('Hectares of Cultivated Land-USD'!$C$3:$C$112, $B76, 'Hectares of Cultivated Land-USD'!M$3:M$112)</f>
        <v>0</v>
      </c>
      <c r="D76" s="75">
        <f>SUMIF('Hectares of Cultivated Land-USD'!$C$3:$C$112, $B76, 'Hectares of Cultivated Land-USD'!N$3:N$112)</f>
        <v>10</v>
      </c>
      <c r="E76" s="75">
        <f>SUMIF('Hectares of Cultivated Land-USD'!$C$3:$C$112, $B76, 'Hectares of Cultivated Land-USD'!O$3:O$112)</f>
        <v>7</v>
      </c>
      <c r="F76" s="189">
        <f t="shared" si="6"/>
        <v>0</v>
      </c>
      <c r="G76" s="189">
        <f t="shared" si="7"/>
        <v>0</v>
      </c>
      <c r="H76" s="189">
        <f t="shared" si="8"/>
        <v>0</v>
      </c>
      <c r="I76" s="75"/>
    </row>
    <row r="77" spans="1:9" ht="12.5">
      <c r="A77" s="35" t="s">
        <v>195</v>
      </c>
      <c r="B77" s="35" t="s">
        <v>127</v>
      </c>
      <c r="C77" s="75">
        <f>SUMIF('Hectares of Cultivated Land-USD'!$C$3:$C$112, $B77, 'Hectares of Cultivated Land-USD'!M$3:M$112)</f>
        <v>7558</v>
      </c>
      <c r="D77" s="75">
        <f>SUMIF('Hectares of Cultivated Land-USD'!$C$3:$C$112, $B77, 'Hectares of Cultivated Land-USD'!N$3:N$112)</f>
        <v>0</v>
      </c>
      <c r="E77" s="75">
        <f>SUMIF('Hectares of Cultivated Land-USD'!$C$3:$C$112, $B77, 'Hectares of Cultivated Land-USD'!O$3:O$112)</f>
        <v>7138</v>
      </c>
      <c r="F77" s="189">
        <f t="shared" si="6"/>
        <v>3.6765888027294122E-3</v>
      </c>
      <c r="G77" s="189">
        <f t="shared" si="7"/>
        <v>1.9059145893401764E-3</v>
      </c>
      <c r="H77" s="189">
        <f t="shared" si="8"/>
        <v>2.0369186245349897E-3</v>
      </c>
      <c r="I77" s="75"/>
    </row>
    <row r="78" spans="1:9" ht="12.5">
      <c r="A78" s="35" t="s">
        <v>195</v>
      </c>
      <c r="B78" s="35" t="s">
        <v>56</v>
      </c>
      <c r="C78" s="75">
        <f>SUMIF('Hectares of Cultivated Land-USD'!$C$3:$C$112, $B78, 'Hectares of Cultivated Land-USD'!M$3:M$112)</f>
        <v>258878.31</v>
      </c>
      <c r="D78" s="75">
        <f>SUMIF('Hectares of Cultivated Land-USD'!$C$3:$C$112, $B78, 'Hectares of Cultivated Land-USD'!N$3:N$112)</f>
        <v>591955.82999999996</v>
      </c>
      <c r="E78" s="75">
        <f>SUMIF('Hectares of Cultivated Land-USD'!$C$3:$C$112, $B78, 'Hectares of Cultivated Land-USD'!O$3:O$112)</f>
        <v>286684</v>
      </c>
      <c r="F78" s="189">
        <f t="shared" si="6"/>
        <v>0.1259313437173212</v>
      </c>
      <c r="G78" s="189">
        <f t="shared" si="7"/>
        <v>6.5281813693136917E-2</v>
      </c>
      <c r="H78" s="189">
        <f t="shared" si="8"/>
        <v>6.9768993269005375E-2</v>
      </c>
      <c r="I78" s="75"/>
    </row>
    <row r="79" spans="1:9" ht="12.5">
      <c r="A79" s="35" t="s">
        <v>195</v>
      </c>
      <c r="B79" s="35" t="s">
        <v>240</v>
      </c>
      <c r="C79" s="75">
        <f>SUMIF('Hectares of Cultivated Land-USD'!$C$3:$C$112, $B79, 'Hectares of Cultivated Land-USD'!M$3:M$112)</f>
        <v>0</v>
      </c>
      <c r="D79" s="75">
        <f>SUMIF('Hectares of Cultivated Land-USD'!$C$3:$C$112, $B79, 'Hectares of Cultivated Land-USD'!N$3:N$112)</f>
        <v>771</v>
      </c>
      <c r="E79" s="75">
        <f>SUMIF('Hectares of Cultivated Land-USD'!$C$3:$C$112, $B79, 'Hectares of Cultivated Land-USD'!O$3:O$112)</f>
        <v>4356</v>
      </c>
      <c r="F79" s="189">
        <f t="shared" si="6"/>
        <v>0</v>
      </c>
      <c r="G79" s="189">
        <f t="shared" si="7"/>
        <v>0</v>
      </c>
      <c r="H79" s="189">
        <f t="shared" si="8"/>
        <v>0</v>
      </c>
      <c r="I79" s="75"/>
    </row>
    <row r="80" spans="1:9" ht="12.5">
      <c r="A80" s="35" t="s">
        <v>195</v>
      </c>
      <c r="B80" s="35" t="s">
        <v>142</v>
      </c>
      <c r="C80" s="75">
        <f>SUMIF('Hectares of Cultivated Land-USD'!$C$3:$C$112, $B80, 'Hectares of Cultivated Land-USD'!M$3:M$112)</f>
        <v>400</v>
      </c>
      <c r="D80" s="75">
        <f>SUMIF('Hectares of Cultivated Land-USD'!$C$3:$C$112, $B80, 'Hectares of Cultivated Land-USD'!N$3:N$112)</f>
        <v>0</v>
      </c>
      <c r="E80" s="75">
        <f>SUMIF('Hectares of Cultivated Land-USD'!$C$3:$C$112, $B80, 'Hectares of Cultivated Land-USD'!O$3:O$112)</f>
        <v>0</v>
      </c>
      <c r="F80" s="189">
        <f t="shared" si="6"/>
        <v>1.9457998426723535E-4</v>
      </c>
      <c r="G80" s="189">
        <f t="shared" si="7"/>
        <v>1.0086872661234063E-4</v>
      </c>
      <c r="H80" s="189">
        <f t="shared" si="8"/>
        <v>1.0780199124292085E-4</v>
      </c>
      <c r="I80" s="75"/>
    </row>
    <row r="81" spans="1:9" ht="12.5">
      <c r="A81" s="35" t="s">
        <v>195</v>
      </c>
      <c r="B81" s="35" t="s">
        <v>169</v>
      </c>
      <c r="C81" s="75">
        <f>SUMIF('Hectares of Cultivated Land-USD'!$C$3:$C$112, $B81, 'Hectares of Cultivated Land-USD'!M$3:M$112)</f>
        <v>0.73</v>
      </c>
      <c r="D81" s="75">
        <f>SUMIF('Hectares of Cultivated Land-USD'!$C$3:$C$112, $B81, 'Hectares of Cultivated Land-USD'!N$3:N$112)</f>
        <v>0</v>
      </c>
      <c r="E81" s="75">
        <f>SUMIF('Hectares of Cultivated Land-USD'!$C$3:$C$112, $B81, 'Hectares of Cultivated Land-USD'!O$3:O$112)</f>
        <v>2</v>
      </c>
      <c r="F81" s="189">
        <f t="shared" si="6"/>
        <v>3.551084712877045E-7</v>
      </c>
      <c r="G81" s="189">
        <f t="shared" si="7"/>
        <v>1.8408542606752166E-7</v>
      </c>
      <c r="H81" s="189">
        <f t="shared" si="8"/>
        <v>1.9673863401833056E-7</v>
      </c>
      <c r="I81" s="75"/>
    </row>
    <row r="82" spans="1:9" ht="12.5">
      <c r="A82" s="35" t="s">
        <v>195</v>
      </c>
      <c r="B82" s="35" t="s">
        <v>156</v>
      </c>
      <c r="C82" s="75">
        <f>SUMIF('Hectares of Cultivated Land-USD'!$C$3:$C$112, $B82, 'Hectares of Cultivated Land-USD'!M$3:M$112)</f>
        <v>0</v>
      </c>
      <c r="D82" s="75">
        <f>SUMIF('Hectares of Cultivated Land-USD'!$C$3:$C$112, $B82, 'Hectares of Cultivated Land-USD'!N$3:N$112)</f>
        <v>0</v>
      </c>
      <c r="E82" s="75">
        <f>SUMIF('Hectares of Cultivated Land-USD'!$C$3:$C$112, $B82, 'Hectares of Cultivated Land-USD'!O$3:O$112)</f>
        <v>370</v>
      </c>
      <c r="F82" s="189">
        <f t="shared" si="6"/>
        <v>0</v>
      </c>
      <c r="G82" s="189">
        <f t="shared" si="7"/>
        <v>0</v>
      </c>
      <c r="H82" s="189">
        <f t="shared" si="8"/>
        <v>0</v>
      </c>
      <c r="I82" s="75"/>
    </row>
    <row r="83" spans="1:9" ht="12.5">
      <c r="A83" s="35" t="s">
        <v>195</v>
      </c>
      <c r="B83" s="35" t="s">
        <v>157</v>
      </c>
      <c r="C83" s="75">
        <f>SUMIF('Hectares of Cultivated Land-USD'!$C$3:$C$112, $B83, 'Hectares of Cultivated Land-USD'!M$3:M$112)</f>
        <v>0</v>
      </c>
      <c r="D83" s="75">
        <f>SUMIF('Hectares of Cultivated Land-USD'!$C$3:$C$112, $B83, 'Hectares of Cultivated Land-USD'!N$3:N$112)</f>
        <v>247</v>
      </c>
      <c r="E83" s="75">
        <f>SUMIF('Hectares of Cultivated Land-USD'!$C$3:$C$112, $B83, 'Hectares of Cultivated Land-USD'!O$3:O$112)</f>
        <v>91</v>
      </c>
      <c r="F83" s="189">
        <f t="shared" si="6"/>
        <v>0</v>
      </c>
      <c r="G83" s="189">
        <f t="shared" si="7"/>
        <v>0</v>
      </c>
      <c r="H83" s="189">
        <f t="shared" si="8"/>
        <v>0</v>
      </c>
      <c r="I83" s="75"/>
    </row>
    <row r="84" spans="1:9" ht="12.5">
      <c r="A84" s="35" t="s">
        <v>195</v>
      </c>
      <c r="B84" s="35" t="s">
        <v>153</v>
      </c>
      <c r="C84" s="75">
        <f>SUMIF('Hectares of Cultivated Land-USD'!$C$3:$C$112, $B84, 'Hectares of Cultivated Land-USD'!M$3:M$112)</f>
        <v>0</v>
      </c>
      <c r="D84" s="75">
        <f>SUMIF('Hectares of Cultivated Land-USD'!$C$3:$C$112, $B84, 'Hectares of Cultivated Land-USD'!N$3:N$112)</f>
        <v>342</v>
      </c>
      <c r="E84" s="75">
        <f>SUMIF('Hectares of Cultivated Land-USD'!$C$3:$C$112, $B84, 'Hectares of Cultivated Land-USD'!O$3:O$112)</f>
        <v>369</v>
      </c>
      <c r="F84" s="189">
        <f t="shared" si="6"/>
        <v>0</v>
      </c>
      <c r="G84" s="189">
        <f t="shared" si="7"/>
        <v>0</v>
      </c>
      <c r="H84" s="189">
        <f t="shared" si="8"/>
        <v>0</v>
      </c>
      <c r="I84" s="75"/>
    </row>
    <row r="85" spans="1:9" ht="12.5">
      <c r="A85" s="35" t="s">
        <v>195</v>
      </c>
      <c r="B85" s="35" t="s">
        <v>63</v>
      </c>
      <c r="C85" s="75">
        <f>SUMIF('Hectares of Cultivated Land-USD'!$C$3:$C$112, $B85, 'Hectares of Cultivated Land-USD'!M$3:M$112)</f>
        <v>44180.72</v>
      </c>
      <c r="D85" s="75">
        <f>SUMIF('Hectares of Cultivated Land-USD'!$C$3:$C$112, $B85, 'Hectares of Cultivated Land-USD'!N$3:N$112)</f>
        <v>167759.57</v>
      </c>
      <c r="E85" s="75">
        <f>SUMIF('Hectares of Cultivated Land-USD'!$C$3:$C$112, $B85, 'Hectares of Cultivated Land-USD'!O$3:O$112)</f>
        <v>210242.6</v>
      </c>
      <c r="F85" s="189">
        <f t="shared" si="6"/>
        <v>2.1491709506287825E-2</v>
      </c>
      <c r="G85" s="189">
        <f t="shared" si="7"/>
        <v>1.1141132418040926E-2</v>
      </c>
      <c r="H85" s="189">
        <f t="shared" si="8"/>
        <v>1.1906923976364846E-2</v>
      </c>
      <c r="I85" s="75"/>
    </row>
    <row r="86" spans="1:9" ht="12.5">
      <c r="A86" s="35" t="s">
        <v>195</v>
      </c>
      <c r="B86" s="35" t="s">
        <v>159</v>
      </c>
      <c r="C86" s="75">
        <f>SUMIF('Hectares of Cultivated Land-USD'!$C$3:$C$112, $B86, 'Hectares of Cultivated Land-USD'!M$3:M$112)</f>
        <v>0</v>
      </c>
      <c r="D86" s="75">
        <f>SUMIF('Hectares of Cultivated Land-USD'!$C$3:$C$112, $B86, 'Hectares of Cultivated Land-USD'!N$3:N$112)</f>
        <v>0</v>
      </c>
      <c r="E86" s="75">
        <f>SUMIF('Hectares of Cultivated Land-USD'!$C$3:$C$112, $B86, 'Hectares of Cultivated Land-USD'!O$3:O$112)</f>
        <v>197</v>
      </c>
      <c r="F86" s="189">
        <f t="shared" si="6"/>
        <v>0</v>
      </c>
      <c r="G86" s="189">
        <f t="shared" si="7"/>
        <v>0</v>
      </c>
      <c r="H86" s="189">
        <f t="shared" si="8"/>
        <v>0</v>
      </c>
      <c r="I86" s="75"/>
    </row>
    <row r="87" spans="1:9" ht="12.5">
      <c r="A87" s="35" t="s">
        <v>195</v>
      </c>
      <c r="B87" s="35" t="s">
        <v>241</v>
      </c>
      <c r="C87" s="75">
        <f>SUMIF('Hectares of Cultivated Land-USD'!$C$3:$C$112, $B87, 'Hectares of Cultivated Land-USD'!M$3:M$112)</f>
        <v>0</v>
      </c>
      <c r="D87" s="75">
        <f>SUMIF('Hectares of Cultivated Land-USD'!$C$3:$C$112, $B87, 'Hectares of Cultivated Land-USD'!N$3:N$112)</f>
        <v>0</v>
      </c>
      <c r="E87" s="75">
        <f>SUMIF('Hectares of Cultivated Land-USD'!$C$3:$C$112, $B87, 'Hectares of Cultivated Land-USD'!O$3:O$112)</f>
        <v>0</v>
      </c>
      <c r="F87" s="189">
        <f t="shared" si="6"/>
        <v>0</v>
      </c>
      <c r="G87" s="189">
        <f t="shared" si="7"/>
        <v>0</v>
      </c>
      <c r="H87" s="189">
        <f t="shared" si="8"/>
        <v>0</v>
      </c>
      <c r="I87" s="75"/>
    </row>
    <row r="88" spans="1:9" ht="12.5">
      <c r="A88" s="35" t="s">
        <v>195</v>
      </c>
      <c r="B88" s="35" t="s">
        <v>114</v>
      </c>
      <c r="C88" s="75">
        <f>SUMIF('Hectares of Cultivated Land-USD'!$C$3:$C$112, $B88, 'Hectares of Cultivated Land-USD'!M$3:M$112)</f>
        <v>128</v>
      </c>
      <c r="D88" s="75">
        <f>SUMIF('Hectares of Cultivated Land-USD'!$C$3:$C$112, $B88, 'Hectares of Cultivated Land-USD'!N$3:N$112)</f>
        <v>28853.32</v>
      </c>
      <c r="E88" s="75">
        <f>SUMIF('Hectares of Cultivated Land-USD'!$C$3:$C$112, $B88, 'Hectares of Cultivated Land-USD'!O$3:O$112)</f>
        <v>14502</v>
      </c>
      <c r="F88" s="189">
        <f t="shared" si="6"/>
        <v>6.2265594965515319E-5</v>
      </c>
      <c r="G88" s="189">
        <f t="shared" si="7"/>
        <v>3.2277992515949001E-5</v>
      </c>
      <c r="H88" s="189">
        <f t="shared" si="8"/>
        <v>3.4496637197734677E-5</v>
      </c>
      <c r="I88" s="75"/>
    </row>
    <row r="89" spans="1:9" ht="12.5">
      <c r="A89" s="35" t="s">
        <v>195</v>
      </c>
      <c r="B89" s="35" t="s">
        <v>242</v>
      </c>
      <c r="C89" s="75">
        <f>SUMIF('Hectares of Cultivated Land-USD'!$C$3:$C$112, $B89, 'Hectares of Cultivated Land-USD'!M$3:M$112)</f>
        <v>0</v>
      </c>
      <c r="D89" s="75">
        <f>SUMIF('Hectares of Cultivated Land-USD'!$C$3:$C$112, $B89, 'Hectares of Cultivated Land-USD'!N$3:N$112)</f>
        <v>0</v>
      </c>
      <c r="E89" s="75">
        <f>SUMIF('Hectares of Cultivated Land-USD'!$C$3:$C$112, $B89, 'Hectares of Cultivated Land-USD'!O$3:O$112)</f>
        <v>0</v>
      </c>
      <c r="F89" s="189">
        <f t="shared" si="6"/>
        <v>0</v>
      </c>
      <c r="G89" s="189">
        <f t="shared" si="7"/>
        <v>0</v>
      </c>
      <c r="H89" s="189">
        <f t="shared" si="8"/>
        <v>0</v>
      </c>
      <c r="I89" s="75"/>
    </row>
    <row r="90" spans="1:9" ht="12.5">
      <c r="A90" s="35" t="s">
        <v>195</v>
      </c>
      <c r="B90" s="35" t="s">
        <v>110</v>
      </c>
      <c r="C90" s="75">
        <f>SUMIF('Hectares of Cultivated Land-USD'!$C$3:$C$112, $B90, 'Hectares of Cultivated Land-USD'!M$3:M$112)</f>
        <v>2.1</v>
      </c>
      <c r="D90" s="75">
        <f>SUMIF('Hectares of Cultivated Land-USD'!$C$3:$C$112, $B90, 'Hectares of Cultivated Land-USD'!N$3:N$112)</f>
        <v>13249.95</v>
      </c>
      <c r="E90" s="75">
        <f>SUMIF('Hectares of Cultivated Land-USD'!$C$3:$C$112, $B90, 'Hectares of Cultivated Land-USD'!O$3:O$112)</f>
        <v>32024.01</v>
      </c>
      <c r="F90" s="189">
        <f t="shared" si="6"/>
        <v>1.0215449174029857E-6</v>
      </c>
      <c r="G90" s="189">
        <f t="shared" si="7"/>
        <v>5.2956081471478837E-7</v>
      </c>
      <c r="H90" s="189">
        <f t="shared" si="8"/>
        <v>5.6596045402533452E-7</v>
      </c>
      <c r="I90" s="75"/>
    </row>
    <row r="91" spans="1:9" ht="12.5">
      <c r="A91" s="35" t="s">
        <v>195</v>
      </c>
      <c r="B91" s="35" t="s">
        <v>121</v>
      </c>
      <c r="C91" s="75">
        <f>SUMIF('Hectares of Cultivated Land-USD'!$C$3:$C$112, $B91, 'Hectares of Cultivated Land-USD'!M$3:M$112)</f>
        <v>111423</v>
      </c>
      <c r="D91" s="75">
        <f>SUMIF('Hectares of Cultivated Land-USD'!$C$3:$C$112, $B91, 'Hectares of Cultivated Land-USD'!N$3:N$112)</f>
        <v>7761.36</v>
      </c>
      <c r="E91" s="75">
        <f>SUMIF('Hectares of Cultivated Land-USD'!$C$3:$C$112, $B91, 'Hectares of Cultivated Land-USD'!O$3:O$112)</f>
        <v>68284.639999999999</v>
      </c>
      <c r="F91" s="189">
        <f t="shared" si="6"/>
        <v>5.4201713967520417E-2</v>
      </c>
      <c r="G91" s="189">
        <f t="shared" si="7"/>
        <v>2.8097740313317077E-2</v>
      </c>
      <c r="H91" s="189">
        <f t="shared" si="8"/>
        <v>3.0029053175649925E-2</v>
      </c>
      <c r="I91" s="75"/>
    </row>
    <row r="92" spans="1:9" ht="12.5">
      <c r="C92" s="75"/>
      <c r="D92" s="75"/>
      <c r="E92" s="75"/>
      <c r="F92" s="75"/>
      <c r="G92" s="75"/>
      <c r="H92" s="75"/>
      <c r="I92" s="75"/>
    </row>
    <row r="93" spans="1:9" ht="12.5">
      <c r="C93" s="75"/>
      <c r="D93" s="75"/>
      <c r="E93" s="75"/>
      <c r="F93" s="75"/>
      <c r="G93" s="75"/>
      <c r="H93" s="75"/>
      <c r="I93" s="75"/>
    </row>
    <row r="94" spans="1:9" ht="12.5">
      <c r="C94" s="75"/>
      <c r="D94" s="75"/>
      <c r="E94" s="75"/>
      <c r="F94" s="75"/>
      <c r="G94" s="75"/>
      <c r="H94" s="75"/>
      <c r="I94" s="75"/>
    </row>
    <row r="95" spans="1:9" ht="12.5">
      <c r="C95" s="75"/>
      <c r="D95" s="75"/>
      <c r="E95" s="75"/>
      <c r="F95" s="75"/>
      <c r="G95" s="75"/>
      <c r="H95" s="75"/>
      <c r="I95" s="75"/>
    </row>
    <row r="96" spans="1:9" ht="12.5">
      <c r="C96" s="75"/>
      <c r="D96" s="75"/>
      <c r="E96" s="75"/>
      <c r="F96" s="75"/>
      <c r="G96" s="75"/>
      <c r="H96" s="75"/>
      <c r="I96" s="75"/>
    </row>
    <row r="97" spans="3:9" ht="12.5">
      <c r="C97" s="75"/>
      <c r="D97" s="75"/>
      <c r="E97" s="75"/>
      <c r="F97" s="75"/>
      <c r="G97" s="75"/>
      <c r="H97" s="75"/>
      <c r="I97" s="75"/>
    </row>
    <row r="98" spans="3:9" ht="12.5">
      <c r="C98" s="75"/>
      <c r="D98" s="75"/>
      <c r="E98" s="75"/>
      <c r="F98" s="75"/>
      <c r="G98" s="75"/>
      <c r="H98" s="75"/>
      <c r="I98" s="75"/>
    </row>
    <row r="99" spans="3:9" ht="12.5">
      <c r="C99" s="75"/>
      <c r="D99" s="75"/>
      <c r="E99" s="75"/>
      <c r="F99" s="75"/>
      <c r="G99" s="75"/>
      <c r="H99" s="75"/>
      <c r="I99" s="75"/>
    </row>
    <row r="100" spans="3:9" ht="12.5">
      <c r="C100" s="75"/>
      <c r="D100" s="75"/>
      <c r="E100" s="75"/>
      <c r="F100" s="75"/>
      <c r="G100" s="75"/>
      <c r="H100" s="75"/>
      <c r="I100" s="75"/>
    </row>
    <row r="101" spans="3:9" ht="12.5">
      <c r="C101" s="75"/>
      <c r="D101" s="75"/>
      <c r="E101" s="75"/>
      <c r="F101" s="75"/>
      <c r="G101" s="75"/>
      <c r="H101" s="75"/>
      <c r="I101" s="75"/>
    </row>
    <row r="102" spans="3:9" ht="12.5">
      <c r="C102" s="75"/>
      <c r="D102" s="75"/>
      <c r="E102" s="75"/>
      <c r="F102" s="75"/>
      <c r="G102" s="75"/>
      <c r="H102" s="75"/>
      <c r="I102" s="75"/>
    </row>
    <row r="103" spans="3:9" ht="12.5">
      <c r="C103" s="75"/>
      <c r="D103" s="75"/>
      <c r="E103" s="75"/>
      <c r="F103" s="75"/>
      <c r="G103" s="75"/>
      <c r="H103" s="75"/>
      <c r="I103" s="75"/>
    </row>
    <row r="104" spans="3:9" ht="12.5">
      <c r="C104" s="75"/>
      <c r="D104" s="75"/>
      <c r="E104" s="75"/>
      <c r="F104" s="75"/>
      <c r="G104" s="75"/>
      <c r="H104" s="75"/>
      <c r="I104" s="75"/>
    </row>
    <row r="105" spans="3:9" ht="12.5">
      <c r="C105" s="75"/>
      <c r="D105" s="75"/>
      <c r="E105" s="75"/>
      <c r="F105" s="75"/>
      <c r="G105" s="75"/>
      <c r="H105" s="75"/>
      <c r="I105" s="75"/>
    </row>
    <row r="106" spans="3:9" ht="12.5">
      <c r="C106" s="75"/>
      <c r="D106" s="75"/>
      <c r="E106" s="75"/>
      <c r="F106" s="75"/>
      <c r="G106" s="75"/>
      <c r="H106" s="75"/>
      <c r="I106" s="75"/>
    </row>
    <row r="107" spans="3:9" ht="12.5">
      <c r="C107" s="75"/>
      <c r="D107" s="75"/>
      <c r="E107" s="75"/>
      <c r="F107" s="75"/>
      <c r="G107" s="75"/>
      <c r="H107" s="75"/>
      <c r="I107" s="75"/>
    </row>
    <row r="108" spans="3:9" ht="12.5">
      <c r="C108" s="75"/>
      <c r="D108" s="75"/>
      <c r="E108" s="75"/>
      <c r="F108" s="75"/>
      <c r="G108" s="75"/>
      <c r="H108" s="75"/>
      <c r="I108" s="75"/>
    </row>
    <row r="109" spans="3:9" ht="12.5">
      <c r="C109" s="75"/>
      <c r="D109" s="75"/>
      <c r="E109" s="75"/>
      <c r="F109" s="75"/>
      <c r="G109" s="75"/>
      <c r="H109" s="75"/>
      <c r="I109" s="75"/>
    </row>
    <row r="110" spans="3:9" ht="12.5">
      <c r="C110" s="75"/>
      <c r="D110" s="75"/>
      <c r="E110" s="75"/>
      <c r="F110" s="75"/>
      <c r="G110" s="75"/>
      <c r="H110" s="75"/>
      <c r="I110" s="75"/>
    </row>
    <row r="111" spans="3:9" ht="12.5">
      <c r="C111" s="75"/>
      <c r="D111" s="75"/>
      <c r="E111" s="75"/>
      <c r="F111" s="75"/>
      <c r="G111" s="75"/>
      <c r="H111" s="75"/>
      <c r="I111" s="75"/>
    </row>
    <row r="112" spans="3:9" ht="12.5">
      <c r="C112" s="75"/>
      <c r="D112" s="75"/>
      <c r="E112" s="75"/>
      <c r="F112" s="75"/>
      <c r="G112" s="75"/>
      <c r="H112" s="75"/>
      <c r="I112" s="75"/>
    </row>
    <row r="113" spans="3:9" ht="12.5">
      <c r="C113" s="75"/>
      <c r="D113" s="75"/>
      <c r="E113" s="75"/>
      <c r="F113" s="75"/>
      <c r="G113" s="75"/>
      <c r="H113" s="75"/>
      <c r="I113" s="75"/>
    </row>
    <row r="114" spans="3:9" ht="12.5">
      <c r="C114" s="75"/>
      <c r="D114" s="75"/>
      <c r="E114" s="75"/>
      <c r="F114" s="75"/>
      <c r="G114" s="75"/>
      <c r="H114" s="75"/>
      <c r="I114" s="75"/>
    </row>
    <row r="115" spans="3:9" ht="12.5">
      <c r="C115" s="75"/>
      <c r="D115" s="75"/>
      <c r="E115" s="75"/>
      <c r="F115" s="75"/>
      <c r="G115" s="75"/>
      <c r="H115" s="75"/>
      <c r="I115" s="75"/>
    </row>
    <row r="116" spans="3:9" ht="12.5">
      <c r="C116" s="75"/>
      <c r="D116" s="75"/>
      <c r="E116" s="75"/>
      <c r="F116" s="75"/>
      <c r="G116" s="75"/>
      <c r="H116" s="75"/>
      <c r="I116" s="75"/>
    </row>
    <row r="117" spans="3:9" ht="12.5">
      <c r="C117" s="75"/>
      <c r="D117" s="75"/>
      <c r="E117" s="75"/>
      <c r="F117" s="75"/>
      <c r="G117" s="75"/>
      <c r="H117" s="75"/>
      <c r="I117" s="75"/>
    </row>
    <row r="118" spans="3:9" ht="12.5">
      <c r="C118" s="75"/>
      <c r="D118" s="75"/>
      <c r="E118" s="75"/>
      <c r="F118" s="75"/>
      <c r="G118" s="75"/>
      <c r="H118" s="75"/>
      <c r="I118" s="75"/>
    </row>
    <row r="119" spans="3:9" ht="12.5">
      <c r="C119" s="75"/>
      <c r="D119" s="75"/>
      <c r="E119" s="75"/>
      <c r="F119" s="75"/>
      <c r="G119" s="75"/>
      <c r="H119" s="75"/>
      <c r="I119" s="75"/>
    </row>
    <row r="120" spans="3:9" ht="12.5">
      <c r="C120" s="75"/>
      <c r="D120" s="75"/>
      <c r="E120" s="75"/>
      <c r="F120" s="75"/>
      <c r="G120" s="75"/>
      <c r="H120" s="75"/>
      <c r="I120" s="75"/>
    </row>
    <row r="121" spans="3:9" ht="12.5">
      <c r="C121" s="75"/>
      <c r="D121" s="75"/>
      <c r="E121" s="75"/>
      <c r="F121" s="75"/>
      <c r="G121" s="75"/>
      <c r="H121" s="75"/>
      <c r="I121" s="75"/>
    </row>
    <row r="122" spans="3:9" ht="12.5">
      <c r="C122" s="75"/>
      <c r="D122" s="75"/>
      <c r="E122" s="75"/>
      <c r="F122" s="75"/>
      <c r="G122" s="75"/>
      <c r="H122" s="75"/>
      <c r="I122" s="75"/>
    </row>
    <row r="123" spans="3:9" ht="12.5">
      <c r="C123" s="75"/>
      <c r="D123" s="75"/>
      <c r="E123" s="75"/>
      <c r="F123" s="75"/>
      <c r="G123" s="75"/>
      <c r="H123" s="75"/>
      <c r="I123" s="75"/>
    </row>
    <row r="124" spans="3:9" ht="12.5">
      <c r="C124" s="75"/>
      <c r="D124" s="75"/>
      <c r="E124" s="75"/>
      <c r="F124" s="75"/>
      <c r="G124" s="75"/>
      <c r="H124" s="75"/>
      <c r="I124" s="75"/>
    </row>
    <row r="125" spans="3:9" ht="12.5">
      <c r="C125" s="75"/>
      <c r="D125" s="75"/>
      <c r="E125" s="75"/>
      <c r="F125" s="75"/>
      <c r="G125" s="75"/>
      <c r="H125" s="75"/>
      <c r="I125" s="75"/>
    </row>
    <row r="126" spans="3:9" ht="12.5">
      <c r="C126" s="75"/>
      <c r="D126" s="75"/>
      <c r="E126" s="75"/>
      <c r="F126" s="75"/>
      <c r="G126" s="75"/>
      <c r="H126" s="75"/>
      <c r="I126" s="75"/>
    </row>
    <row r="127" spans="3:9" ht="12.5">
      <c r="C127" s="75"/>
      <c r="D127" s="75"/>
      <c r="E127" s="75"/>
      <c r="F127" s="75"/>
      <c r="G127" s="75"/>
      <c r="H127" s="75"/>
      <c r="I127" s="75"/>
    </row>
    <row r="128" spans="3:9" ht="12.5">
      <c r="C128" s="75"/>
      <c r="D128" s="75"/>
      <c r="E128" s="75"/>
      <c r="F128" s="75"/>
      <c r="G128" s="75"/>
      <c r="H128" s="75"/>
      <c r="I128" s="75"/>
    </row>
    <row r="129" spans="3:9" ht="12.5">
      <c r="C129" s="75"/>
      <c r="D129" s="75"/>
      <c r="E129" s="75"/>
      <c r="F129" s="75"/>
      <c r="G129" s="75"/>
      <c r="H129" s="75"/>
      <c r="I129" s="75"/>
    </row>
    <row r="130" spans="3:9" ht="12.5">
      <c r="C130" s="75"/>
      <c r="D130" s="75"/>
      <c r="E130" s="75"/>
      <c r="F130" s="75"/>
      <c r="G130" s="75"/>
      <c r="H130" s="75"/>
      <c r="I130" s="75"/>
    </row>
    <row r="131" spans="3:9" ht="12.5">
      <c r="C131" s="75"/>
      <c r="D131" s="75"/>
      <c r="E131" s="75"/>
      <c r="F131" s="75"/>
      <c r="G131" s="75"/>
      <c r="H131" s="75"/>
      <c r="I131" s="75"/>
    </row>
    <row r="132" spans="3:9" ht="12.5">
      <c r="C132" s="75"/>
      <c r="D132" s="75"/>
      <c r="E132" s="75"/>
      <c r="F132" s="75"/>
      <c r="G132" s="75"/>
      <c r="H132" s="75"/>
      <c r="I132" s="75"/>
    </row>
    <row r="133" spans="3:9" ht="12.5">
      <c r="C133" s="75"/>
      <c r="D133" s="75"/>
      <c r="E133" s="75"/>
      <c r="F133" s="75"/>
      <c r="G133" s="75"/>
      <c r="H133" s="75"/>
      <c r="I133" s="75"/>
    </row>
    <row r="134" spans="3:9" ht="12.5">
      <c r="C134" s="75"/>
      <c r="D134" s="75"/>
      <c r="E134" s="75"/>
      <c r="F134" s="75"/>
      <c r="G134" s="75"/>
      <c r="H134" s="75"/>
      <c r="I134" s="75"/>
    </row>
    <row r="135" spans="3:9" ht="12.5">
      <c r="C135" s="75"/>
      <c r="D135" s="75"/>
      <c r="E135" s="75"/>
      <c r="F135" s="75"/>
      <c r="G135" s="75"/>
      <c r="H135" s="75"/>
      <c r="I135" s="75"/>
    </row>
    <row r="136" spans="3:9" ht="12.5">
      <c r="C136" s="75"/>
      <c r="D136" s="75"/>
      <c r="E136" s="75"/>
      <c r="F136" s="75"/>
      <c r="G136" s="75"/>
      <c r="H136" s="75"/>
      <c r="I136" s="75"/>
    </row>
    <row r="137" spans="3:9" ht="12.5">
      <c r="C137" s="75"/>
      <c r="D137" s="75"/>
      <c r="E137" s="75"/>
      <c r="F137" s="75"/>
      <c r="G137" s="75"/>
      <c r="H137" s="75"/>
      <c r="I137" s="75"/>
    </row>
    <row r="138" spans="3:9" ht="12.5">
      <c r="C138" s="75"/>
      <c r="D138" s="75"/>
      <c r="E138" s="75"/>
      <c r="F138" s="75"/>
      <c r="G138" s="75"/>
      <c r="H138" s="75"/>
      <c r="I138" s="75"/>
    </row>
    <row r="139" spans="3:9" ht="12.5">
      <c r="C139" s="75"/>
      <c r="D139" s="75"/>
      <c r="E139" s="75"/>
      <c r="F139" s="75"/>
      <c r="G139" s="75"/>
      <c r="H139" s="75"/>
      <c r="I139" s="75"/>
    </row>
    <row r="140" spans="3:9" ht="12.5">
      <c r="C140" s="75"/>
      <c r="D140" s="75"/>
      <c r="E140" s="75"/>
      <c r="F140" s="75"/>
      <c r="G140" s="75"/>
      <c r="H140" s="75"/>
      <c r="I140" s="75"/>
    </row>
    <row r="141" spans="3:9" ht="12.5">
      <c r="C141" s="75"/>
      <c r="D141" s="75"/>
      <c r="E141" s="75"/>
      <c r="F141" s="75"/>
      <c r="G141" s="75"/>
      <c r="H141" s="75"/>
      <c r="I141" s="75"/>
    </row>
    <row r="142" spans="3:9" ht="12.5">
      <c r="C142" s="75"/>
      <c r="D142" s="75"/>
      <c r="E142" s="75"/>
      <c r="F142" s="75"/>
      <c r="G142" s="75"/>
      <c r="H142" s="75"/>
      <c r="I142" s="75"/>
    </row>
    <row r="143" spans="3:9" ht="12.5">
      <c r="C143" s="75"/>
      <c r="D143" s="75"/>
      <c r="E143" s="75"/>
      <c r="F143" s="75"/>
      <c r="G143" s="75"/>
      <c r="H143" s="75"/>
      <c r="I143" s="75"/>
    </row>
    <row r="144" spans="3:9" ht="12.5">
      <c r="C144" s="75"/>
      <c r="D144" s="75"/>
      <c r="E144" s="75"/>
      <c r="F144" s="75"/>
      <c r="G144" s="75"/>
      <c r="H144" s="75"/>
      <c r="I144" s="75"/>
    </row>
    <row r="145" spans="3:9" ht="12.5">
      <c r="C145" s="75"/>
      <c r="D145" s="75"/>
      <c r="E145" s="75"/>
      <c r="F145" s="75"/>
      <c r="G145" s="75"/>
      <c r="H145" s="75"/>
      <c r="I145" s="75"/>
    </row>
    <row r="146" spans="3:9" ht="12.5">
      <c r="C146" s="75"/>
      <c r="D146" s="75"/>
      <c r="E146" s="75"/>
      <c r="F146" s="75"/>
      <c r="G146" s="75"/>
      <c r="H146" s="75"/>
      <c r="I146" s="75"/>
    </row>
    <row r="147" spans="3:9" ht="12.5">
      <c r="C147" s="75"/>
      <c r="D147" s="75"/>
      <c r="E147" s="75"/>
      <c r="F147" s="75"/>
      <c r="G147" s="75"/>
      <c r="H147" s="75"/>
      <c r="I147" s="75"/>
    </row>
    <row r="148" spans="3:9" ht="12.5">
      <c r="C148" s="75"/>
      <c r="D148" s="75"/>
      <c r="E148" s="75"/>
      <c r="F148" s="75"/>
      <c r="G148" s="75"/>
      <c r="H148" s="75"/>
      <c r="I148" s="75"/>
    </row>
    <row r="149" spans="3:9" ht="12.5">
      <c r="C149" s="75"/>
      <c r="D149" s="75"/>
      <c r="E149" s="75"/>
      <c r="F149" s="75"/>
      <c r="G149" s="75"/>
      <c r="H149" s="75"/>
      <c r="I149" s="75"/>
    </row>
    <row r="150" spans="3:9" ht="12.5">
      <c r="C150" s="75"/>
      <c r="D150" s="75"/>
      <c r="E150" s="75"/>
      <c r="F150" s="75"/>
      <c r="G150" s="75"/>
      <c r="H150" s="75"/>
      <c r="I150" s="75"/>
    </row>
    <row r="151" spans="3:9" ht="12.5">
      <c r="C151" s="75"/>
      <c r="D151" s="75"/>
      <c r="E151" s="75"/>
      <c r="F151" s="75"/>
      <c r="G151" s="75"/>
      <c r="H151" s="75"/>
      <c r="I151" s="75"/>
    </row>
    <row r="152" spans="3:9" ht="12.5">
      <c r="C152" s="75"/>
      <c r="D152" s="75"/>
      <c r="E152" s="75"/>
      <c r="F152" s="75"/>
      <c r="G152" s="75"/>
      <c r="H152" s="75"/>
      <c r="I152" s="75"/>
    </row>
    <row r="153" spans="3:9" ht="12.5">
      <c r="C153" s="75"/>
      <c r="D153" s="75"/>
      <c r="E153" s="75"/>
      <c r="F153" s="75"/>
      <c r="G153" s="75"/>
      <c r="H153" s="75"/>
      <c r="I153" s="75"/>
    </row>
    <row r="154" spans="3:9" ht="12.5">
      <c r="C154" s="75"/>
      <c r="D154" s="75"/>
      <c r="E154" s="75"/>
      <c r="F154" s="75"/>
      <c r="G154" s="75"/>
      <c r="H154" s="75"/>
      <c r="I154" s="75"/>
    </row>
    <row r="155" spans="3:9" ht="12.5">
      <c r="C155" s="75"/>
      <c r="D155" s="75"/>
      <c r="E155" s="75"/>
      <c r="F155" s="75"/>
      <c r="G155" s="75"/>
      <c r="H155" s="75"/>
      <c r="I155" s="75"/>
    </row>
    <row r="156" spans="3:9" ht="12.5">
      <c r="C156" s="75"/>
      <c r="D156" s="75"/>
      <c r="E156" s="75"/>
      <c r="F156" s="75"/>
      <c r="G156" s="75"/>
      <c r="H156" s="75"/>
      <c r="I156" s="75"/>
    </row>
    <row r="157" spans="3:9" ht="12.5">
      <c r="C157" s="75"/>
      <c r="D157" s="75"/>
      <c r="E157" s="75"/>
      <c r="F157" s="75"/>
      <c r="G157" s="75"/>
      <c r="H157" s="75"/>
      <c r="I157" s="75"/>
    </row>
    <row r="158" spans="3:9" ht="12.5">
      <c r="C158" s="75"/>
      <c r="D158" s="75"/>
      <c r="E158" s="75"/>
      <c r="F158" s="75"/>
      <c r="G158" s="75"/>
      <c r="H158" s="75"/>
      <c r="I158" s="75"/>
    </row>
    <row r="159" spans="3:9" ht="12.5">
      <c r="C159" s="75"/>
      <c r="D159" s="75"/>
      <c r="E159" s="75"/>
      <c r="F159" s="75"/>
      <c r="G159" s="75"/>
      <c r="H159" s="75"/>
      <c r="I159" s="75"/>
    </row>
    <row r="160" spans="3:9" ht="12.5">
      <c r="C160" s="75"/>
      <c r="D160" s="75"/>
      <c r="E160" s="75"/>
      <c r="F160" s="75"/>
      <c r="G160" s="75"/>
      <c r="H160" s="75"/>
      <c r="I160" s="75"/>
    </row>
    <row r="161" spans="3:9" ht="12.5">
      <c r="C161" s="75"/>
      <c r="D161" s="75"/>
      <c r="E161" s="75"/>
      <c r="F161" s="75"/>
      <c r="G161" s="75"/>
      <c r="H161" s="75"/>
      <c r="I161" s="75"/>
    </row>
    <row r="162" spans="3:9" ht="12.5">
      <c r="C162" s="75"/>
      <c r="D162" s="75"/>
      <c r="E162" s="75"/>
      <c r="F162" s="75"/>
      <c r="G162" s="75"/>
      <c r="H162" s="75"/>
      <c r="I162" s="75"/>
    </row>
    <row r="163" spans="3:9" ht="12.5">
      <c r="C163" s="75"/>
      <c r="D163" s="75"/>
      <c r="E163" s="75"/>
      <c r="F163" s="75"/>
      <c r="G163" s="75"/>
      <c r="H163" s="75"/>
      <c r="I163" s="75"/>
    </row>
    <row r="164" spans="3:9" ht="12.5">
      <c r="C164" s="75"/>
      <c r="D164" s="75"/>
      <c r="E164" s="75"/>
      <c r="F164" s="75"/>
      <c r="G164" s="75"/>
      <c r="H164" s="75"/>
      <c r="I164" s="75"/>
    </row>
    <row r="165" spans="3:9" ht="12.5">
      <c r="C165" s="75"/>
      <c r="D165" s="75"/>
      <c r="E165" s="75"/>
      <c r="F165" s="75"/>
      <c r="G165" s="75"/>
      <c r="H165" s="75"/>
      <c r="I165" s="75"/>
    </row>
    <row r="166" spans="3:9" ht="12.5">
      <c r="C166" s="75"/>
      <c r="D166" s="75"/>
      <c r="E166" s="75"/>
      <c r="F166" s="75"/>
      <c r="G166" s="75"/>
      <c r="H166" s="75"/>
      <c r="I166" s="75"/>
    </row>
    <row r="167" spans="3:9" ht="12.5">
      <c r="C167" s="75"/>
      <c r="D167" s="75"/>
      <c r="E167" s="75"/>
      <c r="F167" s="75"/>
      <c r="G167" s="75"/>
      <c r="H167" s="75"/>
      <c r="I167" s="75"/>
    </row>
    <row r="168" spans="3:9" ht="12.5">
      <c r="C168" s="75"/>
      <c r="D168" s="75"/>
      <c r="E168" s="75"/>
      <c r="F168" s="75"/>
      <c r="G168" s="75"/>
      <c r="H168" s="75"/>
      <c r="I168" s="75"/>
    </row>
    <row r="169" spans="3:9" ht="12.5">
      <c r="C169" s="75"/>
      <c r="D169" s="75"/>
      <c r="E169" s="75"/>
      <c r="F169" s="75"/>
      <c r="G169" s="75"/>
      <c r="H169" s="75"/>
      <c r="I169" s="75"/>
    </row>
    <row r="170" spans="3:9" ht="12.5">
      <c r="C170" s="75"/>
      <c r="D170" s="75"/>
      <c r="E170" s="75"/>
      <c r="F170" s="75"/>
      <c r="G170" s="75"/>
      <c r="H170" s="75"/>
      <c r="I170" s="75"/>
    </row>
    <row r="171" spans="3:9" ht="12.5">
      <c r="C171" s="75"/>
      <c r="D171" s="75"/>
      <c r="E171" s="75"/>
      <c r="F171" s="75"/>
      <c r="G171" s="75"/>
      <c r="H171" s="75"/>
      <c r="I171" s="75"/>
    </row>
    <row r="172" spans="3:9" ht="12.5">
      <c r="C172" s="75"/>
      <c r="D172" s="75"/>
      <c r="E172" s="75"/>
      <c r="F172" s="75"/>
      <c r="G172" s="75"/>
      <c r="H172" s="75"/>
      <c r="I172" s="75"/>
    </row>
    <row r="173" spans="3:9" ht="12.5">
      <c r="C173" s="75"/>
      <c r="D173" s="75"/>
      <c r="E173" s="75"/>
      <c r="F173" s="75"/>
      <c r="G173" s="75"/>
      <c r="H173" s="75"/>
      <c r="I173" s="75"/>
    </row>
    <row r="174" spans="3:9" ht="12.5">
      <c r="C174" s="75"/>
      <c r="D174" s="75"/>
      <c r="E174" s="75"/>
      <c r="F174" s="75"/>
      <c r="G174" s="75"/>
      <c r="H174" s="75"/>
      <c r="I174" s="75"/>
    </row>
    <row r="175" spans="3:9" ht="12.5">
      <c r="C175" s="75"/>
      <c r="D175" s="75"/>
      <c r="E175" s="75"/>
      <c r="F175" s="75"/>
      <c r="G175" s="75"/>
      <c r="H175" s="75"/>
      <c r="I175" s="75"/>
    </row>
    <row r="176" spans="3:9" ht="12.5">
      <c r="C176" s="75"/>
      <c r="D176" s="75"/>
      <c r="E176" s="75"/>
      <c r="F176" s="75"/>
      <c r="G176" s="75"/>
      <c r="H176" s="75"/>
      <c r="I176" s="75"/>
    </row>
    <row r="177" spans="3:9" ht="12.5">
      <c r="C177" s="75"/>
      <c r="D177" s="75"/>
      <c r="E177" s="75"/>
      <c r="F177" s="75"/>
      <c r="G177" s="75"/>
      <c r="H177" s="75"/>
      <c r="I177" s="75"/>
    </row>
    <row r="178" spans="3:9" ht="12.5">
      <c r="C178" s="75"/>
      <c r="D178" s="75"/>
      <c r="E178" s="75"/>
      <c r="F178" s="75"/>
      <c r="G178" s="75"/>
      <c r="H178" s="75"/>
      <c r="I178" s="75"/>
    </row>
    <row r="179" spans="3:9" ht="12.5">
      <c r="C179" s="75"/>
      <c r="D179" s="75"/>
      <c r="E179" s="75"/>
      <c r="F179" s="75"/>
      <c r="G179" s="75"/>
      <c r="H179" s="75"/>
      <c r="I179" s="75"/>
    </row>
    <row r="180" spans="3:9" ht="12.5">
      <c r="C180" s="75"/>
      <c r="D180" s="75"/>
      <c r="E180" s="75"/>
      <c r="F180" s="75"/>
      <c r="G180" s="75"/>
      <c r="H180" s="75"/>
      <c r="I180" s="75"/>
    </row>
    <row r="181" spans="3:9" ht="12.5">
      <c r="C181" s="75"/>
      <c r="D181" s="75"/>
      <c r="E181" s="75"/>
      <c r="F181" s="75"/>
      <c r="G181" s="75"/>
      <c r="H181" s="75"/>
      <c r="I181" s="75"/>
    </row>
    <row r="182" spans="3:9" ht="12.5">
      <c r="C182" s="75"/>
      <c r="D182" s="75"/>
      <c r="E182" s="75"/>
      <c r="F182" s="75"/>
      <c r="G182" s="75"/>
      <c r="H182" s="75"/>
      <c r="I182" s="75"/>
    </row>
    <row r="183" spans="3:9" ht="12.5">
      <c r="C183" s="75"/>
      <c r="D183" s="75"/>
      <c r="E183" s="75"/>
      <c r="F183" s="75"/>
      <c r="G183" s="75"/>
      <c r="H183" s="75"/>
      <c r="I183" s="75"/>
    </row>
    <row r="184" spans="3:9" ht="12.5">
      <c r="C184" s="75"/>
      <c r="D184" s="75"/>
      <c r="E184" s="75"/>
      <c r="F184" s="75"/>
      <c r="G184" s="75"/>
      <c r="H184" s="75"/>
      <c r="I184" s="75"/>
    </row>
    <row r="185" spans="3:9" ht="12.5">
      <c r="C185" s="75"/>
      <c r="D185" s="75"/>
      <c r="E185" s="75"/>
      <c r="F185" s="75"/>
      <c r="G185" s="75"/>
      <c r="H185" s="75"/>
      <c r="I185" s="75"/>
    </row>
    <row r="186" spans="3:9" ht="12.5">
      <c r="C186" s="75"/>
      <c r="D186" s="75"/>
      <c r="E186" s="75"/>
      <c r="F186" s="75"/>
      <c r="G186" s="75"/>
      <c r="H186" s="75"/>
      <c r="I186" s="75"/>
    </row>
    <row r="187" spans="3:9" ht="12.5">
      <c r="C187" s="75"/>
      <c r="D187" s="75"/>
      <c r="E187" s="75"/>
      <c r="F187" s="75"/>
      <c r="G187" s="75"/>
      <c r="H187" s="75"/>
      <c r="I187" s="75"/>
    </row>
    <row r="188" spans="3:9" ht="12.5">
      <c r="C188" s="75"/>
      <c r="D188" s="75"/>
      <c r="E188" s="75"/>
      <c r="F188" s="75"/>
      <c r="G188" s="75"/>
      <c r="H188" s="75"/>
      <c r="I188" s="75"/>
    </row>
    <row r="189" spans="3:9" ht="12.5">
      <c r="C189" s="75"/>
      <c r="D189" s="75"/>
      <c r="E189" s="75"/>
      <c r="F189" s="75"/>
      <c r="G189" s="75"/>
      <c r="H189" s="75"/>
      <c r="I189" s="75"/>
    </row>
    <row r="190" spans="3:9" ht="12.5">
      <c r="C190" s="75"/>
      <c r="D190" s="75"/>
      <c r="E190" s="75"/>
      <c r="F190" s="75"/>
      <c r="G190" s="75"/>
      <c r="H190" s="75"/>
      <c r="I190" s="75"/>
    </row>
    <row r="191" spans="3:9" ht="12.5">
      <c r="C191" s="75"/>
      <c r="D191" s="75"/>
      <c r="E191" s="75"/>
      <c r="F191" s="75"/>
      <c r="G191" s="75"/>
      <c r="H191" s="75"/>
      <c r="I191" s="75"/>
    </row>
    <row r="192" spans="3:9" ht="12.5">
      <c r="C192" s="75"/>
      <c r="D192" s="75"/>
      <c r="E192" s="75"/>
      <c r="F192" s="75"/>
      <c r="G192" s="75"/>
      <c r="H192" s="75"/>
      <c r="I192" s="75"/>
    </row>
    <row r="193" spans="3:9" ht="12.5">
      <c r="C193" s="75"/>
      <c r="D193" s="75"/>
      <c r="E193" s="75"/>
      <c r="F193" s="75"/>
      <c r="G193" s="75"/>
      <c r="H193" s="75"/>
      <c r="I193" s="75"/>
    </row>
    <row r="194" spans="3:9" ht="12.5">
      <c r="C194" s="75"/>
      <c r="D194" s="75"/>
      <c r="E194" s="75"/>
      <c r="F194" s="75"/>
      <c r="G194" s="75"/>
      <c r="H194" s="75"/>
      <c r="I194" s="75"/>
    </row>
    <row r="195" spans="3:9" ht="12.5">
      <c r="C195" s="75"/>
      <c r="D195" s="75"/>
      <c r="E195" s="75"/>
      <c r="F195" s="75"/>
      <c r="G195" s="75"/>
      <c r="H195" s="75"/>
      <c r="I195" s="75"/>
    </row>
    <row r="196" spans="3:9" ht="12.5">
      <c r="C196" s="75"/>
      <c r="D196" s="75"/>
      <c r="E196" s="75"/>
      <c r="F196" s="75"/>
      <c r="G196" s="75"/>
      <c r="H196" s="75"/>
      <c r="I196" s="75"/>
    </row>
    <row r="197" spans="3:9" ht="12.5">
      <c r="C197" s="75"/>
      <c r="D197" s="75"/>
      <c r="E197" s="75"/>
      <c r="F197" s="75"/>
      <c r="G197" s="75"/>
      <c r="H197" s="75"/>
      <c r="I197" s="75"/>
    </row>
    <row r="198" spans="3:9" ht="12.5">
      <c r="C198" s="75"/>
      <c r="D198" s="75"/>
      <c r="E198" s="75"/>
      <c r="F198" s="75"/>
      <c r="G198" s="75"/>
      <c r="H198" s="75"/>
      <c r="I198" s="75"/>
    </row>
    <row r="199" spans="3:9" ht="12.5">
      <c r="C199" s="75"/>
      <c r="D199" s="75"/>
      <c r="E199" s="75"/>
      <c r="F199" s="75"/>
      <c r="G199" s="75"/>
      <c r="H199" s="75"/>
      <c r="I199" s="75"/>
    </row>
    <row r="200" spans="3:9" ht="12.5">
      <c r="C200" s="75"/>
      <c r="D200" s="75"/>
      <c r="E200" s="75"/>
      <c r="F200" s="75"/>
      <c r="G200" s="75"/>
      <c r="H200" s="75"/>
      <c r="I200" s="75"/>
    </row>
    <row r="201" spans="3:9" ht="12.5">
      <c r="C201" s="75"/>
      <c r="D201" s="75"/>
      <c r="E201" s="75"/>
      <c r="F201" s="75"/>
      <c r="G201" s="75"/>
      <c r="H201" s="75"/>
      <c r="I201" s="75"/>
    </row>
    <row r="202" spans="3:9" ht="12.5">
      <c r="C202" s="75"/>
      <c r="D202" s="75"/>
      <c r="E202" s="75"/>
      <c r="F202" s="75"/>
      <c r="G202" s="75"/>
      <c r="H202" s="75"/>
      <c r="I202" s="75"/>
    </row>
    <row r="203" spans="3:9" ht="12.5">
      <c r="C203" s="75"/>
      <c r="D203" s="75"/>
      <c r="E203" s="75"/>
      <c r="F203" s="75"/>
      <c r="G203" s="75"/>
      <c r="H203" s="75"/>
      <c r="I203" s="75"/>
    </row>
    <row r="204" spans="3:9" ht="12.5">
      <c r="C204" s="75"/>
      <c r="D204" s="75"/>
      <c r="E204" s="75"/>
      <c r="F204" s="75"/>
      <c r="G204" s="75"/>
      <c r="H204" s="75"/>
      <c r="I204" s="75"/>
    </row>
    <row r="205" spans="3:9" ht="12.5">
      <c r="C205" s="75"/>
      <c r="D205" s="75"/>
      <c r="E205" s="75"/>
      <c r="F205" s="75"/>
      <c r="G205" s="75"/>
      <c r="H205" s="75"/>
      <c r="I205" s="75"/>
    </row>
    <row r="206" spans="3:9" ht="12.5">
      <c r="C206" s="75"/>
      <c r="D206" s="75"/>
      <c r="E206" s="75"/>
      <c r="F206" s="75"/>
      <c r="G206" s="75"/>
      <c r="H206" s="75"/>
      <c r="I206" s="75"/>
    </row>
    <row r="207" spans="3:9" ht="12.5">
      <c r="C207" s="75"/>
      <c r="D207" s="75"/>
      <c r="E207" s="75"/>
      <c r="F207" s="75"/>
      <c r="G207" s="75"/>
      <c r="H207" s="75"/>
      <c r="I207" s="75"/>
    </row>
    <row r="208" spans="3:9" ht="12.5">
      <c r="C208" s="75"/>
      <c r="D208" s="75"/>
      <c r="E208" s="75"/>
      <c r="F208" s="75"/>
      <c r="G208" s="75"/>
      <c r="H208" s="75"/>
      <c r="I208" s="75"/>
    </row>
    <row r="209" spans="3:9" ht="12.5">
      <c r="C209" s="75"/>
      <c r="D209" s="75"/>
      <c r="E209" s="75"/>
      <c r="F209" s="75"/>
      <c r="G209" s="75"/>
      <c r="H209" s="75"/>
      <c r="I209" s="75"/>
    </row>
    <row r="210" spans="3:9" ht="12.5">
      <c r="C210" s="75"/>
      <c r="D210" s="75"/>
      <c r="E210" s="75"/>
      <c r="F210" s="75"/>
      <c r="G210" s="75"/>
      <c r="H210" s="75"/>
      <c r="I210" s="75"/>
    </row>
    <row r="211" spans="3:9" ht="12.5">
      <c r="C211" s="75"/>
      <c r="D211" s="75"/>
      <c r="E211" s="75"/>
      <c r="F211" s="75"/>
      <c r="G211" s="75"/>
      <c r="H211" s="75"/>
      <c r="I211" s="75"/>
    </row>
    <row r="212" spans="3:9" ht="12.5">
      <c r="C212" s="75"/>
      <c r="D212" s="75"/>
      <c r="E212" s="75"/>
      <c r="F212" s="75"/>
      <c r="G212" s="75"/>
      <c r="H212" s="75"/>
      <c r="I212" s="75"/>
    </row>
    <row r="213" spans="3:9" ht="12.5">
      <c r="C213" s="75"/>
      <c r="D213" s="75"/>
      <c r="E213" s="75"/>
      <c r="F213" s="75"/>
      <c r="G213" s="75"/>
      <c r="H213" s="75"/>
      <c r="I213" s="75"/>
    </row>
    <row r="214" spans="3:9" ht="12.5">
      <c r="C214" s="75"/>
      <c r="D214" s="75"/>
      <c r="E214" s="75"/>
      <c r="F214" s="75"/>
      <c r="G214" s="75"/>
      <c r="H214" s="75"/>
      <c r="I214" s="75"/>
    </row>
    <row r="215" spans="3:9" ht="12.5">
      <c r="C215" s="75"/>
      <c r="D215" s="75"/>
      <c r="E215" s="75"/>
      <c r="F215" s="75"/>
      <c r="G215" s="75"/>
      <c r="H215" s="75"/>
      <c r="I215" s="75"/>
    </row>
    <row r="216" spans="3:9" ht="12.5">
      <c r="C216" s="75"/>
      <c r="D216" s="75"/>
      <c r="E216" s="75"/>
      <c r="F216" s="75"/>
      <c r="G216" s="75"/>
      <c r="H216" s="75"/>
      <c r="I216" s="75"/>
    </row>
    <row r="217" spans="3:9" ht="12.5">
      <c r="C217" s="75"/>
      <c r="D217" s="75"/>
      <c r="E217" s="75"/>
      <c r="F217" s="75"/>
      <c r="G217" s="75"/>
      <c r="H217" s="75"/>
      <c r="I217" s="75"/>
    </row>
    <row r="218" spans="3:9" ht="12.5">
      <c r="C218" s="75"/>
      <c r="D218" s="75"/>
      <c r="E218" s="75"/>
      <c r="F218" s="75"/>
      <c r="G218" s="75"/>
      <c r="H218" s="75"/>
      <c r="I218" s="75"/>
    </row>
    <row r="219" spans="3:9" ht="12.5">
      <c r="C219" s="75"/>
      <c r="D219" s="75"/>
      <c r="E219" s="75"/>
      <c r="F219" s="75"/>
      <c r="G219" s="75"/>
      <c r="H219" s="75"/>
      <c r="I219" s="75"/>
    </row>
    <row r="220" spans="3:9" ht="12.5">
      <c r="C220" s="75"/>
      <c r="D220" s="75"/>
      <c r="E220" s="75"/>
      <c r="F220" s="75"/>
      <c r="G220" s="75"/>
      <c r="H220" s="75"/>
      <c r="I220" s="75"/>
    </row>
    <row r="221" spans="3:9" ht="12.5">
      <c r="C221" s="75"/>
      <c r="D221" s="75"/>
      <c r="E221" s="75"/>
      <c r="F221" s="75"/>
      <c r="G221" s="75"/>
      <c r="H221" s="75"/>
      <c r="I221" s="75"/>
    </row>
    <row r="222" spans="3:9" ht="12.5">
      <c r="C222" s="75"/>
      <c r="D222" s="75"/>
      <c r="E222" s="75"/>
      <c r="F222" s="75"/>
      <c r="G222" s="75"/>
      <c r="H222" s="75"/>
      <c r="I222" s="75"/>
    </row>
    <row r="223" spans="3:9" ht="12.5">
      <c r="C223" s="75"/>
      <c r="D223" s="75"/>
      <c r="E223" s="75"/>
      <c r="F223" s="75"/>
      <c r="G223" s="75"/>
      <c r="H223" s="75"/>
      <c r="I223" s="75"/>
    </row>
    <row r="224" spans="3:9" ht="12.5">
      <c r="C224" s="75"/>
      <c r="D224" s="75"/>
      <c r="E224" s="75"/>
      <c r="F224" s="75"/>
      <c r="G224" s="75"/>
      <c r="H224" s="75"/>
      <c r="I224" s="75"/>
    </row>
    <row r="225" spans="3:9" ht="12.5">
      <c r="C225" s="75"/>
      <c r="D225" s="75"/>
      <c r="E225" s="75"/>
      <c r="F225" s="75"/>
      <c r="G225" s="75"/>
      <c r="H225" s="75"/>
      <c r="I225" s="75"/>
    </row>
    <row r="226" spans="3:9" ht="12.5">
      <c r="C226" s="75"/>
      <c r="D226" s="75"/>
      <c r="E226" s="75"/>
      <c r="F226" s="75"/>
      <c r="G226" s="75"/>
      <c r="H226" s="75"/>
      <c r="I226" s="75"/>
    </row>
    <row r="227" spans="3:9" ht="12.5">
      <c r="C227" s="75"/>
      <c r="D227" s="75"/>
      <c r="E227" s="75"/>
      <c r="F227" s="75"/>
      <c r="G227" s="75"/>
      <c r="H227" s="75"/>
      <c r="I227" s="75"/>
    </row>
    <row r="228" spans="3:9" ht="12.5">
      <c r="C228" s="75"/>
      <c r="D228" s="75"/>
      <c r="E228" s="75"/>
      <c r="F228" s="75"/>
      <c r="G228" s="75"/>
      <c r="H228" s="75"/>
      <c r="I228" s="75"/>
    </row>
    <row r="229" spans="3:9" ht="12.5">
      <c r="C229" s="75"/>
      <c r="D229" s="75"/>
      <c r="E229" s="75"/>
      <c r="F229" s="75"/>
      <c r="G229" s="75"/>
      <c r="H229" s="75"/>
      <c r="I229" s="75"/>
    </row>
    <row r="230" spans="3:9" ht="12.5">
      <c r="C230" s="75"/>
      <c r="D230" s="75"/>
      <c r="E230" s="75"/>
      <c r="F230" s="75"/>
      <c r="G230" s="75"/>
      <c r="H230" s="75"/>
      <c r="I230" s="75"/>
    </row>
    <row r="231" spans="3:9" ht="12.5">
      <c r="C231" s="75"/>
      <c r="D231" s="75"/>
      <c r="E231" s="75"/>
      <c r="F231" s="75"/>
      <c r="G231" s="75"/>
      <c r="H231" s="75"/>
      <c r="I231" s="75"/>
    </row>
    <row r="232" spans="3:9" ht="12.5">
      <c r="C232" s="75"/>
      <c r="D232" s="75"/>
      <c r="E232" s="75"/>
      <c r="F232" s="75"/>
      <c r="G232" s="75"/>
      <c r="H232" s="75"/>
      <c r="I232" s="75"/>
    </row>
    <row r="233" spans="3:9" ht="12.5">
      <c r="C233" s="75"/>
      <c r="D233" s="75"/>
      <c r="E233" s="75"/>
      <c r="F233" s="75"/>
      <c r="G233" s="75"/>
      <c r="H233" s="75"/>
      <c r="I233" s="75"/>
    </row>
    <row r="234" spans="3:9" ht="12.5">
      <c r="C234" s="75"/>
      <c r="D234" s="75"/>
      <c r="E234" s="75"/>
      <c r="F234" s="75"/>
      <c r="G234" s="75"/>
      <c r="H234" s="75"/>
      <c r="I234" s="75"/>
    </row>
    <row r="235" spans="3:9" ht="12.5">
      <c r="C235" s="75"/>
      <c r="D235" s="75"/>
      <c r="E235" s="75"/>
      <c r="F235" s="75"/>
      <c r="G235" s="75"/>
      <c r="H235" s="75"/>
      <c r="I235" s="75"/>
    </row>
    <row r="236" spans="3:9" ht="12.5">
      <c r="C236" s="75"/>
      <c r="D236" s="75"/>
      <c r="E236" s="75"/>
      <c r="F236" s="75"/>
      <c r="G236" s="75"/>
      <c r="H236" s="75"/>
      <c r="I236" s="75"/>
    </row>
    <row r="237" spans="3:9" ht="12.5">
      <c r="C237" s="75"/>
      <c r="D237" s="75"/>
      <c r="E237" s="75"/>
      <c r="F237" s="75"/>
      <c r="G237" s="75"/>
      <c r="H237" s="75"/>
      <c r="I237" s="75"/>
    </row>
    <row r="238" spans="3:9" ht="12.5">
      <c r="C238" s="75"/>
      <c r="D238" s="75"/>
      <c r="E238" s="75"/>
      <c r="F238" s="75"/>
      <c r="G238" s="75"/>
      <c r="H238" s="75"/>
      <c r="I238" s="75"/>
    </row>
    <row r="239" spans="3:9" ht="12.5">
      <c r="C239" s="75"/>
      <c r="D239" s="75"/>
      <c r="E239" s="75"/>
      <c r="F239" s="75"/>
      <c r="G239" s="75"/>
      <c r="H239" s="75"/>
      <c r="I239" s="75"/>
    </row>
    <row r="240" spans="3:9" ht="12.5">
      <c r="C240" s="75"/>
      <c r="D240" s="75"/>
      <c r="E240" s="75"/>
      <c r="F240" s="75"/>
      <c r="G240" s="75"/>
      <c r="H240" s="75"/>
      <c r="I240" s="75"/>
    </row>
    <row r="241" spans="3:9" ht="12.5">
      <c r="C241" s="75"/>
      <c r="D241" s="75"/>
      <c r="E241" s="75"/>
      <c r="F241" s="75"/>
      <c r="G241" s="75"/>
      <c r="H241" s="75"/>
      <c r="I241" s="75"/>
    </row>
    <row r="242" spans="3:9" ht="12.5">
      <c r="C242" s="75"/>
      <c r="D242" s="75"/>
      <c r="E242" s="75"/>
      <c r="F242" s="75"/>
      <c r="G242" s="75"/>
      <c r="H242" s="75"/>
      <c r="I242" s="75"/>
    </row>
    <row r="243" spans="3:9" ht="12.5">
      <c r="C243" s="75"/>
      <c r="D243" s="75"/>
      <c r="E243" s="75"/>
      <c r="F243" s="75"/>
      <c r="G243" s="75"/>
      <c r="H243" s="75"/>
      <c r="I243" s="75"/>
    </row>
    <row r="244" spans="3:9" ht="12.5">
      <c r="C244" s="75"/>
      <c r="D244" s="75"/>
      <c r="E244" s="75"/>
      <c r="F244" s="75"/>
      <c r="G244" s="75"/>
      <c r="H244" s="75"/>
      <c r="I244" s="75"/>
    </row>
    <row r="245" spans="3:9" ht="12.5">
      <c r="C245" s="75"/>
      <c r="D245" s="75"/>
      <c r="E245" s="75"/>
      <c r="F245" s="75"/>
      <c r="G245" s="75"/>
      <c r="H245" s="75"/>
      <c r="I245" s="75"/>
    </row>
    <row r="246" spans="3:9" ht="12.5">
      <c r="C246" s="75"/>
      <c r="D246" s="75"/>
      <c r="E246" s="75"/>
      <c r="F246" s="75"/>
      <c r="G246" s="75"/>
      <c r="H246" s="75"/>
      <c r="I246" s="75"/>
    </row>
    <row r="247" spans="3:9" ht="12.5">
      <c r="C247" s="75"/>
      <c r="D247" s="75"/>
      <c r="E247" s="75"/>
      <c r="F247" s="75"/>
      <c r="G247" s="75"/>
      <c r="H247" s="75"/>
      <c r="I247" s="75"/>
    </row>
    <row r="248" spans="3:9" ht="12.5">
      <c r="C248" s="75"/>
      <c r="D248" s="75"/>
      <c r="E248" s="75"/>
      <c r="F248" s="75"/>
      <c r="G248" s="75"/>
      <c r="H248" s="75"/>
      <c r="I248" s="75"/>
    </row>
    <row r="249" spans="3:9" ht="12.5">
      <c r="C249" s="75"/>
      <c r="D249" s="75"/>
      <c r="E249" s="75"/>
      <c r="F249" s="75"/>
      <c r="G249" s="75"/>
      <c r="H249" s="75"/>
      <c r="I249" s="75"/>
    </row>
    <row r="250" spans="3:9" ht="12.5">
      <c r="C250" s="75"/>
      <c r="D250" s="75"/>
      <c r="E250" s="75"/>
      <c r="F250" s="75"/>
      <c r="G250" s="75"/>
      <c r="H250" s="75"/>
      <c r="I250" s="75"/>
    </row>
    <row r="251" spans="3:9" ht="12.5">
      <c r="C251" s="75"/>
      <c r="D251" s="75"/>
      <c r="E251" s="75"/>
      <c r="F251" s="75"/>
      <c r="G251" s="75"/>
      <c r="H251" s="75"/>
      <c r="I251" s="75"/>
    </row>
    <row r="252" spans="3:9" ht="12.5">
      <c r="C252" s="75"/>
      <c r="D252" s="75"/>
      <c r="E252" s="75"/>
      <c r="F252" s="75"/>
      <c r="G252" s="75"/>
      <c r="H252" s="75"/>
      <c r="I252" s="75"/>
    </row>
    <row r="253" spans="3:9" ht="12.5">
      <c r="C253" s="75"/>
      <c r="D253" s="75"/>
      <c r="E253" s="75"/>
      <c r="F253" s="75"/>
      <c r="G253" s="75"/>
      <c r="H253" s="75"/>
      <c r="I253" s="75"/>
    </row>
    <row r="254" spans="3:9" ht="12.5">
      <c r="C254" s="75"/>
      <c r="D254" s="75"/>
      <c r="E254" s="75"/>
      <c r="F254" s="75"/>
      <c r="G254" s="75"/>
      <c r="H254" s="75"/>
      <c r="I254" s="75"/>
    </row>
    <row r="255" spans="3:9" ht="12.5">
      <c r="C255" s="75"/>
      <c r="D255" s="75"/>
      <c r="E255" s="75"/>
      <c r="F255" s="75"/>
      <c r="G255" s="75"/>
      <c r="H255" s="75"/>
      <c r="I255" s="75"/>
    </row>
    <row r="256" spans="3:9" ht="12.5">
      <c r="C256" s="75"/>
      <c r="D256" s="75"/>
      <c r="E256" s="75"/>
      <c r="F256" s="75"/>
      <c r="G256" s="75"/>
      <c r="H256" s="75"/>
      <c r="I256" s="75"/>
    </row>
    <row r="257" spans="3:9" ht="12.5">
      <c r="C257" s="75"/>
      <c r="D257" s="75"/>
      <c r="E257" s="75"/>
      <c r="F257" s="75"/>
      <c r="G257" s="75"/>
      <c r="H257" s="75"/>
      <c r="I257" s="75"/>
    </row>
    <row r="258" spans="3:9" ht="12.5">
      <c r="C258" s="75"/>
      <c r="D258" s="75"/>
      <c r="E258" s="75"/>
      <c r="F258" s="75"/>
      <c r="G258" s="75"/>
      <c r="H258" s="75"/>
      <c r="I258" s="75"/>
    </row>
    <row r="259" spans="3:9" ht="12.5">
      <c r="C259" s="75"/>
      <c r="D259" s="75"/>
      <c r="E259" s="75"/>
      <c r="F259" s="75"/>
      <c r="G259" s="75"/>
      <c r="H259" s="75"/>
      <c r="I259" s="75"/>
    </row>
    <row r="260" spans="3:9" ht="12.5">
      <c r="C260" s="75"/>
      <c r="D260" s="75"/>
      <c r="E260" s="75"/>
      <c r="F260" s="75"/>
      <c r="G260" s="75"/>
      <c r="H260" s="75"/>
      <c r="I260" s="75"/>
    </row>
    <row r="261" spans="3:9" ht="12.5">
      <c r="C261" s="75"/>
      <c r="D261" s="75"/>
      <c r="E261" s="75"/>
      <c r="F261" s="75"/>
      <c r="G261" s="75"/>
      <c r="H261" s="75"/>
      <c r="I261" s="75"/>
    </row>
    <row r="262" spans="3:9" ht="12.5">
      <c r="C262" s="75"/>
      <c r="D262" s="75"/>
      <c r="E262" s="75"/>
      <c r="F262" s="75"/>
      <c r="G262" s="75"/>
      <c r="H262" s="75"/>
      <c r="I262" s="75"/>
    </row>
    <row r="263" spans="3:9" ht="12.5">
      <c r="C263" s="75"/>
      <c r="D263" s="75"/>
      <c r="E263" s="75"/>
      <c r="F263" s="75"/>
      <c r="G263" s="75"/>
      <c r="H263" s="75"/>
      <c r="I263" s="75"/>
    </row>
    <row r="264" spans="3:9" ht="12.5">
      <c r="C264" s="75"/>
      <c r="D264" s="75"/>
      <c r="E264" s="75"/>
      <c r="F264" s="75"/>
      <c r="G264" s="75"/>
      <c r="H264" s="75"/>
      <c r="I264" s="75"/>
    </row>
    <row r="265" spans="3:9" ht="12.5">
      <c r="C265" s="75"/>
      <c r="D265" s="75"/>
      <c r="E265" s="75"/>
      <c r="F265" s="75"/>
      <c r="G265" s="75"/>
      <c r="H265" s="75"/>
      <c r="I265" s="75"/>
    </row>
    <row r="266" spans="3:9" ht="12.5">
      <c r="C266" s="75"/>
      <c r="D266" s="75"/>
      <c r="E266" s="75"/>
      <c r="F266" s="75"/>
      <c r="G266" s="75"/>
      <c r="H266" s="75"/>
      <c r="I266" s="75"/>
    </row>
    <row r="267" spans="3:9" ht="12.5">
      <c r="C267" s="75"/>
      <c r="D267" s="75"/>
      <c r="E267" s="75"/>
      <c r="F267" s="75"/>
      <c r="G267" s="75"/>
      <c r="H267" s="75"/>
      <c r="I267" s="75"/>
    </row>
    <row r="268" spans="3:9" ht="12.5">
      <c r="C268" s="75"/>
      <c r="D268" s="75"/>
      <c r="E268" s="75"/>
      <c r="F268" s="75"/>
      <c r="G268" s="75"/>
      <c r="H268" s="75"/>
      <c r="I268" s="75"/>
    </row>
    <row r="269" spans="3:9" ht="12.5">
      <c r="C269" s="75"/>
      <c r="D269" s="75"/>
      <c r="E269" s="75"/>
      <c r="F269" s="75"/>
      <c r="G269" s="75"/>
      <c r="H269" s="75"/>
      <c r="I269" s="75"/>
    </row>
    <row r="270" spans="3:9" ht="12.5">
      <c r="C270" s="75"/>
      <c r="D270" s="75"/>
      <c r="E270" s="75"/>
      <c r="F270" s="75"/>
      <c r="G270" s="75"/>
      <c r="H270" s="75"/>
      <c r="I270" s="75"/>
    </row>
    <row r="271" spans="3:9" ht="12.5">
      <c r="C271" s="75"/>
      <c r="D271" s="75"/>
      <c r="E271" s="75"/>
      <c r="F271" s="75"/>
      <c r="G271" s="75"/>
      <c r="H271" s="75"/>
      <c r="I271" s="75"/>
    </row>
    <row r="272" spans="3:9" ht="12.5">
      <c r="C272" s="75"/>
      <c r="D272" s="75"/>
      <c r="E272" s="75"/>
      <c r="F272" s="75"/>
      <c r="G272" s="75"/>
      <c r="H272" s="75"/>
      <c r="I272" s="75"/>
    </row>
    <row r="273" spans="3:9" ht="12.5">
      <c r="C273" s="75"/>
      <c r="D273" s="75"/>
      <c r="E273" s="75"/>
      <c r="F273" s="75"/>
      <c r="G273" s="75"/>
      <c r="H273" s="75"/>
      <c r="I273" s="75"/>
    </row>
    <row r="274" spans="3:9" ht="12.5">
      <c r="C274" s="75"/>
      <c r="D274" s="75"/>
      <c r="E274" s="75"/>
      <c r="F274" s="75"/>
      <c r="G274" s="75"/>
      <c r="H274" s="75"/>
      <c r="I274" s="75"/>
    </row>
    <row r="275" spans="3:9" ht="12.5">
      <c r="C275" s="75"/>
      <c r="D275" s="75"/>
      <c r="E275" s="75"/>
      <c r="F275" s="75"/>
      <c r="G275" s="75"/>
      <c r="H275" s="75"/>
      <c r="I275" s="75"/>
    </row>
    <row r="276" spans="3:9" ht="12.5">
      <c r="C276" s="75"/>
      <c r="D276" s="75"/>
      <c r="E276" s="75"/>
      <c r="F276" s="75"/>
      <c r="G276" s="75"/>
      <c r="H276" s="75"/>
      <c r="I276" s="75"/>
    </row>
    <row r="277" spans="3:9" ht="12.5">
      <c r="C277" s="75"/>
      <c r="D277" s="75"/>
      <c r="E277" s="75"/>
      <c r="F277" s="75"/>
      <c r="G277" s="75"/>
      <c r="H277" s="75"/>
      <c r="I277" s="75"/>
    </row>
    <row r="278" spans="3:9" ht="12.5">
      <c r="C278" s="75"/>
      <c r="D278" s="75"/>
      <c r="E278" s="75"/>
      <c r="F278" s="75"/>
      <c r="G278" s="75"/>
      <c r="H278" s="75"/>
      <c r="I278" s="75"/>
    </row>
    <row r="279" spans="3:9" ht="12.5">
      <c r="C279" s="75"/>
      <c r="D279" s="75"/>
      <c r="E279" s="75"/>
      <c r="F279" s="75"/>
      <c r="G279" s="75"/>
      <c r="H279" s="75"/>
      <c r="I279" s="75"/>
    </row>
    <row r="280" spans="3:9" ht="12.5">
      <c r="C280" s="75"/>
      <c r="D280" s="75"/>
      <c r="E280" s="75"/>
      <c r="F280" s="75"/>
      <c r="G280" s="75"/>
      <c r="H280" s="75"/>
      <c r="I280" s="75"/>
    </row>
    <row r="281" spans="3:9" ht="12.5">
      <c r="C281" s="75"/>
      <c r="D281" s="75"/>
      <c r="E281" s="75"/>
      <c r="F281" s="75"/>
      <c r="G281" s="75"/>
      <c r="H281" s="75"/>
      <c r="I281" s="75"/>
    </row>
    <row r="282" spans="3:9" ht="12.5">
      <c r="C282" s="75"/>
      <c r="D282" s="75"/>
      <c r="E282" s="75"/>
      <c r="F282" s="75"/>
      <c r="G282" s="75"/>
      <c r="H282" s="75"/>
      <c r="I282" s="75"/>
    </row>
    <row r="283" spans="3:9" ht="12.5">
      <c r="C283" s="75"/>
      <c r="D283" s="75"/>
      <c r="E283" s="75"/>
      <c r="F283" s="75"/>
      <c r="G283" s="75"/>
      <c r="H283" s="75"/>
      <c r="I283" s="75"/>
    </row>
    <row r="284" spans="3:9" ht="12.5">
      <c r="C284" s="75"/>
      <c r="D284" s="75"/>
      <c r="E284" s="75"/>
      <c r="F284" s="75"/>
      <c r="G284" s="75"/>
      <c r="H284" s="75"/>
      <c r="I284" s="75"/>
    </row>
    <row r="285" spans="3:9" ht="12.5">
      <c r="C285" s="75"/>
      <c r="D285" s="75"/>
      <c r="E285" s="75"/>
      <c r="F285" s="75"/>
      <c r="G285" s="75"/>
      <c r="H285" s="75"/>
      <c r="I285" s="75"/>
    </row>
    <row r="286" spans="3:9" ht="12.5">
      <c r="C286" s="75"/>
      <c r="D286" s="75"/>
      <c r="E286" s="75"/>
      <c r="F286" s="75"/>
      <c r="G286" s="75"/>
      <c r="H286" s="75"/>
      <c r="I286" s="75"/>
    </row>
    <row r="287" spans="3:9" ht="12.5">
      <c r="C287" s="75"/>
      <c r="D287" s="75"/>
      <c r="E287" s="75"/>
      <c r="F287" s="75"/>
      <c r="G287" s="75"/>
      <c r="H287" s="75"/>
      <c r="I287" s="75"/>
    </row>
    <row r="288" spans="3:9" ht="12.5">
      <c r="C288" s="75"/>
      <c r="D288" s="75"/>
      <c r="E288" s="75"/>
      <c r="F288" s="75"/>
      <c r="G288" s="75"/>
      <c r="H288" s="75"/>
      <c r="I288" s="75"/>
    </row>
    <row r="289" spans="3:9" ht="12.5">
      <c r="C289" s="75"/>
      <c r="D289" s="75"/>
      <c r="E289" s="75"/>
      <c r="F289" s="75"/>
      <c r="G289" s="75"/>
      <c r="H289" s="75"/>
      <c r="I289" s="75"/>
    </row>
    <row r="290" spans="3:9" ht="12.5">
      <c r="C290" s="75"/>
      <c r="D290" s="75"/>
      <c r="E290" s="75"/>
      <c r="F290" s="75"/>
      <c r="G290" s="75"/>
      <c r="H290" s="75"/>
      <c r="I290" s="75"/>
    </row>
    <row r="291" spans="3:9" ht="12.5">
      <c r="C291" s="75"/>
      <c r="D291" s="75"/>
      <c r="E291" s="75"/>
      <c r="F291" s="75"/>
      <c r="G291" s="75"/>
      <c r="H291" s="75"/>
      <c r="I291" s="75"/>
    </row>
    <row r="292" spans="3:9" ht="12.5">
      <c r="C292" s="75"/>
      <c r="D292" s="75"/>
      <c r="E292" s="75"/>
      <c r="F292" s="75"/>
      <c r="G292" s="75"/>
      <c r="H292" s="75"/>
      <c r="I292" s="75"/>
    </row>
    <row r="293" spans="3:9" ht="12.5">
      <c r="C293" s="75"/>
      <c r="D293" s="75"/>
      <c r="E293" s="75"/>
      <c r="F293" s="75"/>
      <c r="G293" s="75"/>
      <c r="H293" s="75"/>
      <c r="I293" s="75"/>
    </row>
    <row r="294" spans="3:9" ht="12.5">
      <c r="C294" s="75"/>
      <c r="D294" s="75"/>
      <c r="E294" s="75"/>
      <c r="F294" s="75"/>
      <c r="G294" s="75"/>
      <c r="H294" s="75"/>
      <c r="I294" s="75"/>
    </row>
    <row r="295" spans="3:9" ht="12.5">
      <c r="C295" s="75"/>
      <c r="D295" s="75"/>
      <c r="E295" s="75"/>
      <c r="F295" s="75"/>
      <c r="G295" s="75"/>
      <c r="H295" s="75"/>
      <c r="I295" s="75"/>
    </row>
    <row r="296" spans="3:9" ht="12.5">
      <c r="C296" s="75"/>
      <c r="D296" s="75"/>
      <c r="E296" s="75"/>
      <c r="F296" s="75"/>
      <c r="G296" s="75"/>
      <c r="H296" s="75"/>
      <c r="I296" s="75"/>
    </row>
    <row r="297" spans="3:9" ht="12.5">
      <c r="C297" s="75"/>
      <c r="D297" s="75"/>
      <c r="E297" s="75"/>
      <c r="F297" s="75"/>
      <c r="G297" s="75"/>
      <c r="H297" s="75"/>
      <c r="I297" s="75"/>
    </row>
    <row r="298" spans="3:9" ht="12.5">
      <c r="C298" s="75"/>
      <c r="D298" s="75"/>
      <c r="E298" s="75"/>
      <c r="F298" s="75"/>
      <c r="G298" s="75"/>
      <c r="H298" s="75"/>
      <c r="I298" s="75"/>
    </row>
    <row r="299" spans="3:9" ht="12.5">
      <c r="C299" s="75"/>
      <c r="D299" s="75"/>
      <c r="E299" s="75"/>
      <c r="F299" s="75"/>
      <c r="G299" s="75"/>
      <c r="H299" s="75"/>
      <c r="I299" s="75"/>
    </row>
    <row r="300" spans="3:9" ht="12.5">
      <c r="C300" s="75"/>
      <c r="D300" s="75"/>
      <c r="E300" s="75"/>
      <c r="F300" s="75"/>
      <c r="G300" s="75"/>
      <c r="H300" s="75"/>
      <c r="I300" s="75"/>
    </row>
    <row r="301" spans="3:9" ht="12.5">
      <c r="C301" s="75"/>
      <c r="D301" s="75"/>
      <c r="E301" s="75"/>
      <c r="F301" s="75"/>
      <c r="G301" s="75"/>
      <c r="H301" s="75"/>
      <c r="I301" s="75"/>
    </row>
    <row r="302" spans="3:9" ht="12.5">
      <c r="C302" s="75"/>
      <c r="D302" s="75"/>
      <c r="E302" s="75"/>
      <c r="F302" s="75"/>
      <c r="G302" s="75"/>
      <c r="H302" s="75"/>
      <c r="I302" s="75"/>
    </row>
    <row r="303" spans="3:9" ht="12.5">
      <c r="C303" s="75"/>
      <c r="D303" s="75"/>
      <c r="E303" s="75"/>
      <c r="F303" s="75"/>
      <c r="G303" s="75"/>
      <c r="H303" s="75"/>
      <c r="I303" s="75"/>
    </row>
    <row r="304" spans="3:9" ht="12.5">
      <c r="C304" s="75"/>
      <c r="D304" s="75"/>
      <c r="E304" s="75"/>
      <c r="F304" s="75"/>
      <c r="G304" s="75"/>
      <c r="H304" s="75"/>
      <c r="I304" s="75"/>
    </row>
    <row r="305" spans="3:9" ht="12.5">
      <c r="C305" s="75"/>
      <c r="D305" s="75"/>
      <c r="E305" s="75"/>
      <c r="F305" s="75"/>
      <c r="G305" s="75"/>
      <c r="H305" s="75"/>
      <c r="I305" s="75"/>
    </row>
    <row r="306" spans="3:9" ht="12.5">
      <c r="C306" s="75"/>
      <c r="D306" s="75"/>
      <c r="E306" s="75"/>
      <c r="F306" s="75"/>
      <c r="G306" s="75"/>
      <c r="H306" s="75"/>
      <c r="I306" s="75"/>
    </row>
    <row r="307" spans="3:9" ht="12.5">
      <c r="C307" s="75"/>
      <c r="D307" s="75"/>
      <c r="E307" s="75"/>
      <c r="F307" s="75"/>
      <c r="G307" s="75"/>
      <c r="H307" s="75"/>
      <c r="I307" s="75"/>
    </row>
    <row r="308" spans="3:9" ht="12.5">
      <c r="C308" s="75"/>
      <c r="D308" s="75"/>
      <c r="E308" s="75"/>
      <c r="F308" s="75"/>
      <c r="G308" s="75"/>
      <c r="H308" s="75"/>
      <c r="I308" s="75"/>
    </row>
    <row r="309" spans="3:9" ht="12.5">
      <c r="C309" s="75"/>
      <c r="D309" s="75"/>
      <c r="E309" s="75"/>
      <c r="F309" s="75"/>
      <c r="G309" s="75"/>
      <c r="H309" s="75"/>
      <c r="I309" s="75"/>
    </row>
    <row r="310" spans="3:9" ht="12.5">
      <c r="C310" s="75"/>
      <c r="D310" s="75"/>
      <c r="E310" s="75"/>
      <c r="F310" s="75"/>
      <c r="G310" s="75"/>
      <c r="H310" s="75"/>
      <c r="I310" s="75"/>
    </row>
    <row r="311" spans="3:9" ht="12.5">
      <c r="C311" s="75"/>
      <c r="D311" s="75"/>
      <c r="E311" s="75"/>
      <c r="F311" s="75"/>
      <c r="G311" s="75"/>
      <c r="H311" s="75"/>
      <c r="I311" s="75"/>
    </row>
    <row r="312" spans="3:9" ht="12.5">
      <c r="C312" s="75"/>
      <c r="D312" s="75"/>
      <c r="E312" s="75"/>
      <c r="F312" s="75"/>
      <c r="G312" s="75"/>
      <c r="H312" s="75"/>
      <c r="I312" s="75"/>
    </row>
    <row r="313" spans="3:9" ht="12.5">
      <c r="C313" s="75"/>
      <c r="D313" s="75"/>
      <c r="E313" s="75"/>
      <c r="F313" s="75"/>
      <c r="G313" s="75"/>
      <c r="H313" s="75"/>
      <c r="I313" s="75"/>
    </row>
    <row r="314" spans="3:9" ht="12.5">
      <c r="C314" s="75"/>
      <c r="D314" s="75"/>
      <c r="E314" s="75"/>
      <c r="F314" s="75"/>
      <c r="G314" s="75"/>
      <c r="H314" s="75"/>
      <c r="I314" s="75"/>
    </row>
    <row r="315" spans="3:9" ht="12.5">
      <c r="C315" s="75"/>
      <c r="D315" s="75"/>
      <c r="E315" s="75"/>
      <c r="F315" s="75"/>
      <c r="G315" s="75"/>
      <c r="H315" s="75"/>
      <c r="I315" s="75"/>
    </row>
    <row r="316" spans="3:9" ht="12.5">
      <c r="C316" s="75"/>
      <c r="D316" s="75"/>
      <c r="E316" s="75"/>
      <c r="F316" s="75"/>
      <c r="G316" s="75"/>
      <c r="H316" s="75"/>
      <c r="I316" s="75"/>
    </row>
    <row r="317" spans="3:9" ht="12.5">
      <c r="C317" s="75"/>
      <c r="D317" s="75"/>
      <c r="E317" s="75"/>
      <c r="F317" s="75"/>
      <c r="G317" s="75"/>
      <c r="H317" s="75"/>
      <c r="I317" s="75"/>
    </row>
    <row r="318" spans="3:9" ht="12.5">
      <c r="C318" s="75"/>
      <c r="D318" s="75"/>
      <c r="E318" s="75"/>
      <c r="F318" s="75"/>
      <c r="G318" s="75"/>
      <c r="H318" s="75"/>
      <c r="I318" s="75"/>
    </row>
    <row r="319" spans="3:9" ht="12.5">
      <c r="C319" s="75"/>
      <c r="D319" s="75"/>
      <c r="E319" s="75"/>
      <c r="F319" s="75"/>
      <c r="G319" s="75"/>
      <c r="H319" s="75"/>
      <c r="I319" s="75"/>
    </row>
    <row r="320" spans="3:9" ht="12.5">
      <c r="C320" s="75"/>
      <c r="D320" s="75"/>
      <c r="E320" s="75"/>
      <c r="F320" s="75"/>
      <c r="G320" s="75"/>
      <c r="H320" s="75"/>
      <c r="I320" s="75"/>
    </row>
    <row r="321" spans="3:9" ht="12.5">
      <c r="C321" s="75"/>
      <c r="D321" s="75"/>
      <c r="E321" s="75"/>
      <c r="F321" s="75"/>
      <c r="G321" s="75"/>
      <c r="H321" s="75"/>
      <c r="I321" s="75"/>
    </row>
    <row r="322" spans="3:9" ht="12.5">
      <c r="C322" s="75"/>
      <c r="D322" s="75"/>
      <c r="E322" s="75"/>
      <c r="F322" s="75"/>
      <c r="G322" s="75"/>
      <c r="H322" s="75"/>
      <c r="I322" s="75"/>
    </row>
    <row r="323" spans="3:9" ht="12.5">
      <c r="C323" s="75"/>
      <c r="D323" s="75"/>
      <c r="E323" s="75"/>
      <c r="F323" s="75"/>
      <c r="G323" s="75"/>
      <c r="H323" s="75"/>
      <c r="I323" s="75"/>
    </row>
    <row r="324" spans="3:9" ht="12.5">
      <c r="C324" s="75"/>
      <c r="D324" s="75"/>
      <c r="E324" s="75"/>
      <c r="F324" s="75"/>
      <c r="G324" s="75"/>
      <c r="H324" s="75"/>
      <c r="I324" s="75"/>
    </row>
    <row r="325" spans="3:9" ht="12.5">
      <c r="C325" s="75"/>
      <c r="D325" s="75"/>
      <c r="E325" s="75"/>
      <c r="F325" s="75"/>
      <c r="G325" s="75"/>
      <c r="H325" s="75"/>
      <c r="I325" s="75"/>
    </row>
    <row r="326" spans="3:9" ht="12.5">
      <c r="C326" s="75"/>
      <c r="D326" s="75"/>
      <c r="E326" s="75"/>
      <c r="F326" s="75"/>
      <c r="G326" s="75"/>
      <c r="H326" s="75"/>
      <c r="I326" s="75"/>
    </row>
    <row r="327" spans="3:9" ht="12.5">
      <c r="C327" s="75"/>
      <c r="D327" s="75"/>
      <c r="E327" s="75"/>
      <c r="F327" s="75"/>
      <c r="G327" s="75"/>
      <c r="H327" s="75"/>
      <c r="I327" s="75"/>
    </row>
    <row r="328" spans="3:9" ht="12.5">
      <c r="C328" s="75"/>
      <c r="D328" s="75"/>
      <c r="E328" s="75"/>
      <c r="F328" s="75"/>
      <c r="G328" s="75"/>
      <c r="H328" s="75"/>
      <c r="I328" s="75"/>
    </row>
    <row r="329" spans="3:9" ht="12.5">
      <c r="C329" s="75"/>
      <c r="D329" s="75"/>
      <c r="E329" s="75"/>
      <c r="F329" s="75"/>
      <c r="G329" s="75"/>
      <c r="H329" s="75"/>
      <c r="I329" s="75"/>
    </row>
    <row r="330" spans="3:9" ht="12.5">
      <c r="C330" s="75"/>
      <c r="D330" s="75"/>
      <c r="E330" s="75"/>
      <c r="F330" s="75"/>
      <c r="G330" s="75"/>
      <c r="H330" s="75"/>
      <c r="I330" s="75"/>
    </row>
    <row r="331" spans="3:9" ht="12.5">
      <c r="C331" s="75"/>
      <c r="D331" s="75"/>
      <c r="E331" s="75"/>
      <c r="F331" s="75"/>
      <c r="G331" s="75"/>
      <c r="H331" s="75"/>
      <c r="I331" s="75"/>
    </row>
    <row r="332" spans="3:9" ht="12.5">
      <c r="C332" s="75"/>
      <c r="D332" s="75"/>
      <c r="E332" s="75"/>
      <c r="F332" s="75"/>
      <c r="G332" s="75"/>
      <c r="H332" s="75"/>
      <c r="I332" s="75"/>
    </row>
    <row r="333" spans="3:9" ht="12.5">
      <c r="C333" s="75"/>
      <c r="D333" s="75"/>
      <c r="E333" s="75"/>
      <c r="F333" s="75"/>
      <c r="G333" s="75"/>
      <c r="H333" s="75"/>
      <c r="I333" s="75"/>
    </row>
    <row r="334" spans="3:9" ht="12.5">
      <c r="C334" s="75"/>
      <c r="D334" s="75"/>
      <c r="E334" s="75"/>
      <c r="F334" s="75"/>
      <c r="G334" s="75"/>
      <c r="H334" s="75"/>
      <c r="I334" s="75"/>
    </row>
    <row r="335" spans="3:9" ht="12.5">
      <c r="C335" s="75"/>
      <c r="D335" s="75"/>
      <c r="E335" s="75"/>
      <c r="F335" s="75"/>
      <c r="G335" s="75"/>
      <c r="H335" s="75"/>
      <c r="I335" s="75"/>
    </row>
    <row r="336" spans="3:9" ht="12.5">
      <c r="C336" s="75"/>
      <c r="D336" s="75"/>
      <c r="E336" s="75"/>
      <c r="F336" s="75"/>
      <c r="G336" s="75"/>
      <c r="H336" s="75"/>
      <c r="I336" s="75"/>
    </row>
    <row r="337" spans="3:9" ht="12.5">
      <c r="C337" s="75"/>
      <c r="D337" s="75"/>
      <c r="E337" s="75"/>
      <c r="F337" s="75"/>
      <c r="G337" s="75"/>
      <c r="H337" s="75"/>
      <c r="I337" s="75"/>
    </row>
    <row r="338" spans="3:9" ht="12.5">
      <c r="C338" s="75"/>
      <c r="D338" s="75"/>
      <c r="E338" s="75"/>
      <c r="F338" s="75"/>
      <c r="G338" s="75"/>
      <c r="H338" s="75"/>
      <c r="I338" s="75"/>
    </row>
    <row r="339" spans="3:9" ht="12.5">
      <c r="C339" s="75"/>
      <c r="D339" s="75"/>
      <c r="E339" s="75"/>
      <c r="F339" s="75"/>
      <c r="G339" s="75"/>
      <c r="H339" s="75"/>
      <c r="I339" s="75"/>
    </row>
    <row r="340" spans="3:9" ht="12.5">
      <c r="C340" s="75"/>
      <c r="D340" s="75"/>
      <c r="E340" s="75"/>
      <c r="F340" s="75"/>
      <c r="G340" s="75"/>
      <c r="H340" s="75"/>
      <c r="I340" s="75"/>
    </row>
    <row r="341" spans="3:9" ht="12.5">
      <c r="C341" s="75"/>
      <c r="D341" s="75"/>
      <c r="E341" s="75"/>
      <c r="F341" s="75"/>
      <c r="G341" s="75"/>
      <c r="H341" s="75"/>
      <c r="I341" s="75"/>
    </row>
    <row r="342" spans="3:9" ht="12.5">
      <c r="C342" s="75"/>
      <c r="D342" s="75"/>
      <c r="E342" s="75"/>
      <c r="F342" s="75"/>
      <c r="G342" s="75"/>
      <c r="H342" s="75"/>
      <c r="I342" s="75"/>
    </row>
    <row r="343" spans="3:9" ht="12.5">
      <c r="C343" s="75"/>
      <c r="D343" s="75"/>
      <c r="E343" s="75"/>
      <c r="F343" s="75"/>
      <c r="G343" s="75"/>
      <c r="H343" s="75"/>
      <c r="I343" s="75"/>
    </row>
    <row r="344" spans="3:9" ht="12.5">
      <c r="C344" s="75"/>
      <c r="D344" s="75"/>
      <c r="E344" s="75"/>
      <c r="F344" s="75"/>
      <c r="G344" s="75"/>
      <c r="H344" s="75"/>
      <c r="I344" s="75"/>
    </row>
    <row r="345" spans="3:9" ht="12.5">
      <c r="C345" s="75"/>
      <c r="D345" s="75"/>
      <c r="E345" s="75"/>
      <c r="F345" s="75"/>
      <c r="G345" s="75"/>
      <c r="H345" s="75"/>
      <c r="I345" s="75"/>
    </row>
    <row r="346" spans="3:9" ht="12.5">
      <c r="C346" s="75"/>
      <c r="D346" s="75"/>
      <c r="E346" s="75"/>
      <c r="F346" s="75"/>
      <c r="G346" s="75"/>
      <c r="H346" s="75"/>
      <c r="I346" s="75"/>
    </row>
    <row r="347" spans="3:9" ht="12.5">
      <c r="C347" s="75"/>
      <c r="D347" s="75"/>
      <c r="E347" s="75"/>
      <c r="F347" s="75"/>
      <c r="G347" s="75"/>
      <c r="H347" s="75"/>
      <c r="I347" s="75"/>
    </row>
    <row r="348" spans="3:9" ht="12.5">
      <c r="C348" s="75"/>
      <c r="D348" s="75"/>
      <c r="E348" s="75"/>
      <c r="F348" s="75"/>
      <c r="G348" s="75"/>
      <c r="H348" s="75"/>
      <c r="I348" s="75"/>
    </row>
    <row r="349" spans="3:9" ht="12.5">
      <c r="C349" s="75"/>
      <c r="D349" s="75"/>
      <c r="E349" s="75"/>
      <c r="F349" s="75"/>
      <c r="G349" s="75"/>
      <c r="H349" s="75"/>
      <c r="I349" s="75"/>
    </row>
    <row r="350" spans="3:9" ht="12.5">
      <c r="C350" s="75"/>
      <c r="D350" s="75"/>
      <c r="E350" s="75"/>
      <c r="F350" s="75"/>
      <c r="G350" s="75"/>
      <c r="H350" s="75"/>
      <c r="I350" s="75"/>
    </row>
    <row r="351" spans="3:9" ht="12.5">
      <c r="C351" s="75"/>
      <c r="D351" s="75"/>
      <c r="E351" s="75"/>
      <c r="F351" s="75"/>
      <c r="G351" s="75"/>
      <c r="H351" s="75"/>
      <c r="I351" s="75"/>
    </row>
    <row r="352" spans="3:9" ht="12.5">
      <c r="C352" s="75"/>
      <c r="D352" s="75"/>
      <c r="E352" s="75"/>
      <c r="F352" s="75"/>
      <c r="G352" s="75"/>
      <c r="H352" s="75"/>
      <c r="I352" s="75"/>
    </row>
    <row r="353" spans="3:9" ht="12.5">
      <c r="C353" s="75"/>
      <c r="D353" s="75"/>
      <c r="E353" s="75"/>
      <c r="F353" s="75"/>
      <c r="G353" s="75"/>
      <c r="H353" s="75"/>
      <c r="I353" s="75"/>
    </row>
    <row r="354" spans="3:9" ht="12.5">
      <c r="C354" s="75"/>
      <c r="D354" s="75"/>
      <c r="E354" s="75"/>
      <c r="F354" s="75"/>
      <c r="G354" s="75"/>
      <c r="H354" s="75"/>
      <c r="I354" s="75"/>
    </row>
    <row r="355" spans="3:9" ht="12.5">
      <c r="C355" s="75"/>
      <c r="D355" s="75"/>
      <c r="E355" s="75"/>
      <c r="F355" s="75"/>
      <c r="G355" s="75"/>
      <c r="H355" s="75"/>
      <c r="I355" s="75"/>
    </row>
    <row r="356" spans="3:9" ht="12.5">
      <c r="C356" s="75"/>
      <c r="D356" s="75"/>
      <c r="E356" s="75"/>
      <c r="F356" s="75"/>
      <c r="G356" s="75"/>
      <c r="H356" s="75"/>
      <c r="I356" s="75"/>
    </row>
    <row r="357" spans="3:9" ht="12.5">
      <c r="C357" s="75"/>
      <c r="D357" s="75"/>
      <c r="E357" s="75"/>
      <c r="F357" s="75"/>
      <c r="G357" s="75"/>
      <c r="H357" s="75"/>
      <c r="I357" s="75"/>
    </row>
    <row r="358" spans="3:9" ht="12.5">
      <c r="C358" s="75"/>
      <c r="D358" s="75"/>
      <c r="E358" s="75"/>
      <c r="F358" s="75"/>
      <c r="G358" s="75"/>
      <c r="H358" s="75"/>
      <c r="I358" s="75"/>
    </row>
    <row r="359" spans="3:9" ht="12.5">
      <c r="C359" s="75"/>
      <c r="D359" s="75"/>
      <c r="E359" s="75"/>
      <c r="F359" s="75"/>
      <c r="G359" s="75"/>
      <c r="H359" s="75"/>
      <c r="I359" s="75"/>
    </row>
    <row r="360" spans="3:9" ht="12.5">
      <c r="C360" s="75"/>
      <c r="D360" s="75"/>
      <c r="E360" s="75"/>
      <c r="F360" s="75"/>
      <c r="G360" s="75"/>
      <c r="H360" s="75"/>
      <c r="I360" s="75"/>
    </row>
    <row r="361" spans="3:9" ht="12.5">
      <c r="C361" s="75"/>
      <c r="D361" s="75"/>
      <c r="E361" s="75"/>
      <c r="F361" s="75"/>
      <c r="G361" s="75"/>
      <c r="H361" s="75"/>
      <c r="I361" s="75"/>
    </row>
    <row r="362" spans="3:9" ht="12.5">
      <c r="C362" s="75"/>
      <c r="D362" s="75"/>
      <c r="E362" s="75"/>
      <c r="F362" s="75"/>
      <c r="G362" s="75"/>
      <c r="H362" s="75"/>
      <c r="I362" s="75"/>
    </row>
    <row r="363" spans="3:9" ht="12.5">
      <c r="C363" s="75"/>
      <c r="D363" s="75"/>
      <c r="E363" s="75"/>
      <c r="F363" s="75"/>
      <c r="G363" s="75"/>
      <c r="H363" s="75"/>
      <c r="I363" s="75"/>
    </row>
    <row r="364" spans="3:9" ht="12.5">
      <c r="C364" s="75"/>
      <c r="D364" s="75"/>
      <c r="E364" s="75"/>
      <c r="F364" s="75"/>
      <c r="G364" s="75"/>
      <c r="H364" s="75"/>
      <c r="I364" s="75"/>
    </row>
    <row r="365" spans="3:9" ht="12.5">
      <c r="C365" s="75"/>
      <c r="D365" s="75"/>
      <c r="E365" s="75"/>
      <c r="F365" s="75"/>
      <c r="G365" s="75"/>
      <c r="H365" s="75"/>
      <c r="I365" s="75"/>
    </row>
    <row r="366" spans="3:9" ht="12.5">
      <c r="C366" s="75"/>
      <c r="D366" s="75"/>
      <c r="E366" s="75"/>
      <c r="F366" s="75"/>
      <c r="G366" s="75"/>
      <c r="H366" s="75"/>
      <c r="I366" s="75"/>
    </row>
    <row r="367" spans="3:9" ht="12.5">
      <c r="C367" s="75"/>
      <c r="D367" s="75"/>
      <c r="E367" s="75"/>
      <c r="F367" s="75"/>
      <c r="G367" s="75"/>
      <c r="H367" s="75"/>
      <c r="I367" s="75"/>
    </row>
    <row r="368" spans="3:9" ht="12.5">
      <c r="C368" s="75"/>
      <c r="D368" s="75"/>
      <c r="E368" s="75"/>
      <c r="F368" s="75"/>
      <c r="G368" s="75"/>
      <c r="H368" s="75"/>
      <c r="I368" s="75"/>
    </row>
    <row r="369" spans="3:9" ht="12.5">
      <c r="C369" s="75"/>
      <c r="D369" s="75"/>
      <c r="E369" s="75"/>
      <c r="F369" s="75"/>
      <c r="G369" s="75"/>
      <c r="H369" s="75"/>
      <c r="I369" s="75"/>
    </row>
    <row r="370" spans="3:9" ht="12.5">
      <c r="C370" s="75"/>
      <c r="D370" s="75"/>
      <c r="E370" s="75"/>
      <c r="F370" s="75"/>
      <c r="G370" s="75"/>
      <c r="H370" s="75"/>
      <c r="I370" s="75"/>
    </row>
    <row r="371" spans="3:9" ht="12.5">
      <c r="C371" s="75"/>
      <c r="D371" s="75"/>
      <c r="E371" s="75"/>
      <c r="F371" s="75"/>
      <c r="G371" s="75"/>
      <c r="H371" s="75"/>
      <c r="I371" s="75"/>
    </row>
    <row r="372" spans="3:9" ht="12.5">
      <c r="C372" s="75"/>
      <c r="D372" s="75"/>
      <c r="E372" s="75"/>
      <c r="F372" s="75"/>
      <c r="G372" s="75"/>
      <c r="H372" s="75"/>
      <c r="I372" s="75"/>
    </row>
    <row r="373" spans="3:9" ht="12.5">
      <c r="C373" s="75"/>
      <c r="D373" s="75"/>
      <c r="E373" s="75"/>
      <c r="F373" s="75"/>
      <c r="G373" s="75"/>
      <c r="H373" s="75"/>
      <c r="I373" s="75"/>
    </row>
    <row r="374" spans="3:9" ht="12.5">
      <c r="C374" s="75"/>
      <c r="D374" s="75"/>
      <c r="E374" s="75"/>
      <c r="F374" s="75"/>
      <c r="G374" s="75"/>
      <c r="H374" s="75"/>
      <c r="I374" s="75"/>
    </row>
    <row r="375" spans="3:9" ht="12.5">
      <c r="C375" s="75"/>
      <c r="D375" s="75"/>
      <c r="E375" s="75"/>
      <c r="F375" s="75"/>
      <c r="G375" s="75"/>
      <c r="H375" s="75"/>
      <c r="I375" s="75"/>
    </row>
    <row r="376" spans="3:9" ht="12.5">
      <c r="C376" s="75"/>
      <c r="D376" s="75"/>
      <c r="E376" s="75"/>
      <c r="F376" s="75"/>
      <c r="G376" s="75"/>
      <c r="H376" s="75"/>
      <c r="I376" s="75"/>
    </row>
    <row r="377" spans="3:9" ht="12.5">
      <c r="C377" s="75"/>
      <c r="D377" s="75"/>
      <c r="E377" s="75"/>
      <c r="F377" s="75"/>
      <c r="G377" s="75"/>
      <c r="H377" s="75"/>
      <c r="I377" s="75"/>
    </row>
    <row r="378" spans="3:9" ht="12.5">
      <c r="C378" s="75"/>
      <c r="D378" s="75"/>
      <c r="E378" s="75"/>
      <c r="F378" s="75"/>
      <c r="G378" s="75"/>
      <c r="H378" s="75"/>
      <c r="I378" s="75"/>
    </row>
    <row r="379" spans="3:9" ht="12.5">
      <c r="C379" s="75"/>
      <c r="D379" s="75"/>
      <c r="E379" s="75"/>
      <c r="F379" s="75"/>
      <c r="G379" s="75"/>
      <c r="H379" s="75"/>
      <c r="I379" s="75"/>
    </row>
    <row r="380" spans="3:9" ht="12.5">
      <c r="C380" s="75"/>
      <c r="D380" s="75"/>
      <c r="E380" s="75"/>
      <c r="F380" s="75"/>
      <c r="G380" s="75"/>
      <c r="H380" s="75"/>
      <c r="I380" s="75"/>
    </row>
    <row r="381" spans="3:9" ht="12.5">
      <c r="C381" s="75"/>
      <c r="D381" s="75"/>
      <c r="E381" s="75"/>
      <c r="F381" s="75"/>
      <c r="G381" s="75"/>
      <c r="H381" s="75"/>
      <c r="I381" s="75"/>
    </row>
    <row r="382" spans="3:9" ht="12.5">
      <c r="C382" s="75"/>
      <c r="D382" s="75"/>
      <c r="E382" s="75"/>
      <c r="F382" s="75"/>
      <c r="G382" s="75"/>
      <c r="H382" s="75"/>
      <c r="I382" s="75"/>
    </row>
    <row r="383" spans="3:9" ht="12.5">
      <c r="C383" s="75"/>
      <c r="D383" s="75"/>
      <c r="E383" s="75"/>
      <c r="F383" s="75"/>
      <c r="G383" s="75"/>
      <c r="H383" s="75"/>
      <c r="I383" s="75"/>
    </row>
    <row r="384" spans="3:9" ht="12.5">
      <c r="C384" s="75"/>
      <c r="D384" s="75"/>
      <c r="E384" s="75"/>
      <c r="F384" s="75"/>
      <c r="G384" s="75"/>
      <c r="H384" s="75"/>
      <c r="I384" s="75"/>
    </row>
    <row r="385" spans="3:9" ht="12.5">
      <c r="C385" s="75"/>
      <c r="D385" s="75"/>
      <c r="E385" s="75"/>
      <c r="F385" s="75"/>
      <c r="G385" s="75"/>
      <c r="H385" s="75"/>
      <c r="I385" s="75"/>
    </row>
    <row r="386" spans="3:9" ht="12.5">
      <c r="C386" s="75"/>
      <c r="D386" s="75"/>
      <c r="E386" s="75"/>
      <c r="F386" s="75"/>
      <c r="G386" s="75"/>
      <c r="H386" s="75"/>
      <c r="I386" s="75"/>
    </row>
    <row r="387" spans="3:9" ht="12.5">
      <c r="C387" s="75"/>
      <c r="D387" s="75"/>
      <c r="E387" s="75"/>
      <c r="F387" s="75"/>
      <c r="G387" s="75"/>
      <c r="H387" s="75"/>
      <c r="I387" s="75"/>
    </row>
    <row r="388" spans="3:9" ht="12.5">
      <c r="C388" s="75"/>
      <c r="D388" s="75"/>
      <c r="E388" s="75"/>
      <c r="F388" s="75"/>
      <c r="G388" s="75"/>
      <c r="H388" s="75"/>
      <c r="I388" s="75"/>
    </row>
    <row r="389" spans="3:9" ht="12.5">
      <c r="C389" s="75"/>
      <c r="D389" s="75"/>
      <c r="E389" s="75"/>
      <c r="F389" s="75"/>
      <c r="G389" s="75"/>
      <c r="H389" s="75"/>
      <c r="I389" s="75"/>
    </row>
    <row r="390" spans="3:9" ht="12.5">
      <c r="C390" s="75"/>
      <c r="D390" s="75"/>
      <c r="E390" s="75"/>
      <c r="F390" s="75"/>
      <c r="G390" s="75"/>
      <c r="H390" s="75"/>
      <c r="I390" s="75"/>
    </row>
    <row r="391" spans="3:9" ht="12.5">
      <c r="C391" s="75"/>
      <c r="D391" s="75"/>
      <c r="E391" s="75"/>
      <c r="F391" s="75"/>
      <c r="G391" s="75"/>
      <c r="H391" s="75"/>
      <c r="I391" s="75"/>
    </row>
    <row r="392" spans="3:9" ht="12.5">
      <c r="C392" s="75"/>
      <c r="D392" s="75"/>
      <c r="E392" s="75"/>
      <c r="F392" s="75"/>
      <c r="G392" s="75"/>
      <c r="H392" s="75"/>
      <c r="I392" s="75"/>
    </row>
    <row r="393" spans="3:9" ht="12.5">
      <c r="C393" s="75"/>
      <c r="D393" s="75"/>
      <c r="E393" s="75"/>
      <c r="F393" s="75"/>
      <c r="G393" s="75"/>
      <c r="H393" s="75"/>
      <c r="I393" s="75"/>
    </row>
    <row r="394" spans="3:9" ht="12.5">
      <c r="C394" s="75"/>
      <c r="D394" s="75"/>
      <c r="E394" s="75"/>
      <c r="F394" s="75"/>
      <c r="G394" s="75"/>
      <c r="H394" s="75"/>
      <c r="I394" s="75"/>
    </row>
    <row r="395" spans="3:9" ht="12.5">
      <c r="C395" s="75"/>
      <c r="D395" s="75"/>
      <c r="E395" s="75"/>
      <c r="F395" s="75"/>
      <c r="G395" s="75"/>
      <c r="H395" s="75"/>
      <c r="I395" s="75"/>
    </row>
    <row r="396" spans="3:9" ht="12.5">
      <c r="C396" s="75"/>
      <c r="D396" s="75"/>
      <c r="E396" s="75"/>
      <c r="F396" s="75"/>
      <c r="G396" s="75"/>
      <c r="H396" s="75"/>
      <c r="I396" s="75"/>
    </row>
    <row r="397" spans="3:9" ht="12.5">
      <c r="C397" s="75"/>
      <c r="D397" s="75"/>
      <c r="E397" s="75"/>
      <c r="F397" s="75"/>
      <c r="G397" s="75"/>
      <c r="H397" s="75"/>
      <c r="I397" s="75"/>
    </row>
    <row r="398" spans="3:9" ht="12.5">
      <c r="C398" s="75"/>
      <c r="D398" s="75"/>
      <c r="E398" s="75"/>
      <c r="F398" s="75"/>
      <c r="G398" s="75"/>
      <c r="H398" s="75"/>
      <c r="I398" s="75"/>
    </row>
    <row r="399" spans="3:9" ht="12.5">
      <c r="C399" s="75"/>
      <c r="D399" s="75"/>
      <c r="E399" s="75"/>
      <c r="F399" s="75"/>
      <c r="G399" s="75"/>
      <c r="H399" s="75"/>
      <c r="I399" s="75"/>
    </row>
    <row r="400" spans="3:9" ht="12.5">
      <c r="C400" s="75"/>
      <c r="D400" s="75"/>
      <c r="E400" s="75"/>
      <c r="F400" s="75"/>
      <c r="G400" s="75"/>
      <c r="H400" s="75"/>
      <c r="I400" s="75"/>
    </row>
    <row r="401" spans="3:9" ht="12.5">
      <c r="C401" s="75"/>
      <c r="D401" s="75"/>
      <c r="E401" s="75"/>
      <c r="F401" s="75"/>
      <c r="G401" s="75"/>
      <c r="H401" s="75"/>
      <c r="I401" s="75"/>
    </row>
    <row r="402" spans="3:9" ht="12.5">
      <c r="C402" s="75"/>
      <c r="D402" s="75"/>
      <c r="E402" s="75"/>
      <c r="F402" s="75"/>
      <c r="G402" s="75"/>
      <c r="H402" s="75"/>
      <c r="I402" s="75"/>
    </row>
    <row r="403" spans="3:9" ht="12.5">
      <c r="C403" s="75"/>
      <c r="D403" s="75"/>
      <c r="E403" s="75"/>
      <c r="F403" s="75"/>
      <c r="G403" s="75"/>
      <c r="H403" s="75"/>
      <c r="I403" s="75"/>
    </row>
    <row r="404" spans="3:9" ht="12.5">
      <c r="C404" s="75"/>
      <c r="D404" s="75"/>
      <c r="E404" s="75"/>
      <c r="F404" s="75"/>
      <c r="G404" s="75"/>
      <c r="H404" s="75"/>
      <c r="I404" s="75"/>
    </row>
    <row r="405" spans="3:9" ht="12.5">
      <c r="C405" s="75"/>
      <c r="D405" s="75"/>
      <c r="E405" s="75"/>
      <c r="F405" s="75"/>
      <c r="G405" s="75"/>
      <c r="H405" s="75"/>
      <c r="I405" s="75"/>
    </row>
    <row r="406" spans="3:9" ht="12.5">
      <c r="C406" s="75"/>
      <c r="D406" s="75"/>
      <c r="E406" s="75"/>
      <c r="F406" s="75"/>
      <c r="G406" s="75"/>
      <c r="H406" s="75"/>
      <c r="I406" s="75"/>
    </row>
    <row r="407" spans="3:9" ht="12.5">
      <c r="C407" s="75"/>
      <c r="D407" s="75"/>
      <c r="E407" s="75"/>
      <c r="F407" s="75"/>
      <c r="G407" s="75"/>
      <c r="H407" s="75"/>
      <c r="I407" s="75"/>
    </row>
    <row r="408" spans="3:9" ht="12.5">
      <c r="C408" s="75"/>
      <c r="D408" s="75"/>
      <c r="E408" s="75"/>
      <c r="F408" s="75"/>
      <c r="G408" s="75"/>
      <c r="H408" s="75"/>
      <c r="I408" s="75"/>
    </row>
    <row r="409" spans="3:9" ht="12.5">
      <c r="C409" s="75"/>
      <c r="D409" s="75"/>
      <c r="E409" s="75"/>
      <c r="F409" s="75"/>
      <c r="G409" s="75"/>
      <c r="H409" s="75"/>
      <c r="I409" s="75"/>
    </row>
    <row r="410" spans="3:9" ht="12.5">
      <c r="C410" s="75"/>
      <c r="D410" s="75"/>
      <c r="E410" s="75"/>
      <c r="F410" s="75"/>
      <c r="G410" s="75"/>
      <c r="H410" s="75"/>
      <c r="I410" s="75"/>
    </row>
    <row r="411" spans="3:9" ht="12.5">
      <c r="C411" s="75"/>
      <c r="D411" s="75"/>
      <c r="E411" s="75"/>
      <c r="F411" s="75"/>
      <c r="G411" s="75"/>
      <c r="H411" s="75"/>
      <c r="I411" s="75"/>
    </row>
    <row r="412" spans="3:9" ht="12.5">
      <c r="C412" s="75"/>
      <c r="D412" s="75"/>
      <c r="E412" s="75"/>
      <c r="F412" s="75"/>
      <c r="G412" s="75"/>
      <c r="H412" s="75"/>
      <c r="I412" s="75"/>
    </row>
    <row r="413" spans="3:9" ht="12.5">
      <c r="C413" s="75"/>
      <c r="D413" s="75"/>
      <c r="E413" s="75"/>
      <c r="F413" s="75"/>
      <c r="G413" s="75"/>
      <c r="H413" s="75"/>
      <c r="I413" s="75"/>
    </row>
    <row r="414" spans="3:9" ht="12.5">
      <c r="C414" s="75"/>
      <c r="D414" s="75"/>
      <c r="E414" s="75"/>
      <c r="F414" s="75"/>
      <c r="G414" s="75"/>
      <c r="H414" s="75"/>
      <c r="I414" s="75"/>
    </row>
    <row r="415" spans="3:9" ht="12.5">
      <c r="C415" s="75"/>
      <c r="D415" s="75"/>
      <c r="E415" s="75"/>
      <c r="F415" s="75"/>
      <c r="G415" s="75"/>
      <c r="H415" s="75"/>
      <c r="I415" s="75"/>
    </row>
    <row r="416" spans="3:9" ht="12.5">
      <c r="C416" s="75"/>
      <c r="D416" s="75"/>
      <c r="E416" s="75"/>
      <c r="F416" s="75"/>
      <c r="G416" s="75"/>
      <c r="H416" s="75"/>
      <c r="I416" s="75"/>
    </row>
    <row r="417" spans="3:9" ht="12.5">
      <c r="C417" s="75"/>
      <c r="D417" s="75"/>
      <c r="E417" s="75"/>
      <c r="F417" s="75"/>
      <c r="G417" s="75"/>
      <c r="H417" s="75"/>
      <c r="I417" s="75"/>
    </row>
    <row r="418" spans="3:9" ht="12.5">
      <c r="C418" s="75"/>
      <c r="D418" s="75"/>
      <c r="E418" s="75"/>
      <c r="F418" s="75"/>
      <c r="G418" s="75"/>
      <c r="H418" s="75"/>
      <c r="I418" s="75"/>
    </row>
    <row r="419" spans="3:9" ht="12.5">
      <c r="C419" s="75"/>
      <c r="D419" s="75"/>
      <c r="E419" s="75"/>
      <c r="F419" s="75"/>
      <c r="G419" s="75"/>
      <c r="H419" s="75"/>
      <c r="I419" s="75"/>
    </row>
    <row r="420" spans="3:9" ht="12.5">
      <c r="C420" s="75"/>
      <c r="D420" s="75"/>
      <c r="E420" s="75"/>
      <c r="F420" s="75"/>
      <c r="G420" s="75"/>
      <c r="H420" s="75"/>
      <c r="I420" s="75"/>
    </row>
    <row r="421" spans="3:9" ht="12.5">
      <c r="C421" s="75"/>
      <c r="D421" s="75"/>
      <c r="E421" s="75"/>
      <c r="F421" s="75"/>
      <c r="G421" s="75"/>
      <c r="H421" s="75"/>
      <c r="I421" s="75"/>
    </row>
    <row r="422" spans="3:9" ht="12.5">
      <c r="C422" s="75"/>
      <c r="D422" s="75"/>
      <c r="E422" s="75"/>
      <c r="F422" s="75"/>
      <c r="G422" s="75"/>
      <c r="H422" s="75"/>
      <c r="I422" s="75"/>
    </row>
    <row r="423" spans="3:9" ht="12.5">
      <c r="C423" s="75"/>
      <c r="D423" s="75"/>
      <c r="E423" s="75"/>
      <c r="F423" s="75"/>
      <c r="G423" s="75"/>
      <c r="H423" s="75"/>
      <c r="I423" s="75"/>
    </row>
    <row r="424" spans="3:9" ht="12.5">
      <c r="C424" s="75"/>
      <c r="D424" s="75"/>
      <c r="E424" s="75"/>
      <c r="F424" s="75"/>
      <c r="G424" s="75"/>
      <c r="H424" s="75"/>
      <c r="I424" s="75"/>
    </row>
    <row r="425" spans="3:9" ht="12.5">
      <c r="C425" s="75"/>
      <c r="D425" s="75"/>
      <c r="E425" s="75"/>
      <c r="F425" s="75"/>
      <c r="G425" s="75"/>
      <c r="H425" s="75"/>
      <c r="I425" s="75"/>
    </row>
    <row r="426" spans="3:9" ht="12.5">
      <c r="C426" s="75"/>
      <c r="D426" s="75"/>
      <c r="E426" s="75"/>
      <c r="F426" s="75"/>
      <c r="G426" s="75"/>
      <c r="H426" s="75"/>
      <c r="I426" s="75"/>
    </row>
    <row r="427" spans="3:9" ht="12.5">
      <c r="C427" s="75"/>
      <c r="D427" s="75"/>
      <c r="E427" s="75"/>
      <c r="F427" s="75"/>
      <c r="G427" s="75"/>
      <c r="H427" s="75"/>
      <c r="I427" s="75"/>
    </row>
    <row r="428" spans="3:9" ht="12.5">
      <c r="C428" s="75"/>
      <c r="D428" s="75"/>
      <c r="E428" s="75"/>
      <c r="F428" s="75"/>
      <c r="G428" s="75"/>
      <c r="H428" s="75"/>
      <c r="I428" s="75"/>
    </row>
    <row r="429" spans="3:9" ht="12.5">
      <c r="C429" s="75"/>
      <c r="D429" s="75"/>
      <c r="E429" s="75"/>
      <c r="F429" s="75"/>
      <c r="G429" s="75"/>
      <c r="H429" s="75"/>
      <c r="I429" s="75"/>
    </row>
    <row r="430" spans="3:9" ht="12.5">
      <c r="C430" s="75"/>
      <c r="D430" s="75"/>
      <c r="E430" s="75"/>
      <c r="F430" s="75"/>
      <c r="G430" s="75"/>
      <c r="H430" s="75"/>
      <c r="I430" s="75"/>
    </row>
    <row r="431" spans="3:9" ht="12.5">
      <c r="C431" s="75"/>
      <c r="D431" s="75"/>
      <c r="E431" s="75"/>
      <c r="F431" s="75"/>
      <c r="G431" s="75"/>
      <c r="H431" s="75"/>
      <c r="I431" s="75"/>
    </row>
    <row r="432" spans="3:9" ht="12.5">
      <c r="C432" s="75"/>
      <c r="D432" s="75"/>
      <c r="E432" s="75"/>
      <c r="F432" s="75"/>
      <c r="G432" s="75"/>
      <c r="H432" s="75"/>
      <c r="I432" s="75"/>
    </row>
    <row r="433" spans="3:9" ht="12.5">
      <c r="C433" s="75"/>
      <c r="D433" s="75"/>
      <c r="E433" s="75"/>
      <c r="F433" s="75"/>
      <c r="G433" s="75"/>
      <c r="H433" s="75"/>
      <c r="I433" s="75"/>
    </row>
    <row r="434" spans="3:9" ht="12.5">
      <c r="C434" s="75"/>
      <c r="D434" s="75"/>
      <c r="E434" s="75"/>
      <c r="F434" s="75"/>
      <c r="G434" s="75"/>
      <c r="H434" s="75"/>
      <c r="I434" s="75"/>
    </row>
    <row r="435" spans="3:9" ht="12.5">
      <c r="C435" s="75"/>
      <c r="D435" s="75"/>
      <c r="E435" s="75"/>
      <c r="F435" s="75"/>
      <c r="G435" s="75"/>
      <c r="H435" s="75"/>
      <c r="I435" s="75"/>
    </row>
    <row r="436" spans="3:9" ht="12.5">
      <c r="C436" s="75"/>
      <c r="D436" s="75"/>
      <c r="E436" s="75"/>
      <c r="F436" s="75"/>
      <c r="G436" s="75"/>
      <c r="H436" s="75"/>
      <c r="I436" s="75"/>
    </row>
    <row r="437" spans="3:9" ht="12.5">
      <c r="C437" s="75"/>
      <c r="D437" s="75"/>
      <c r="E437" s="75"/>
      <c r="F437" s="75"/>
      <c r="G437" s="75"/>
      <c r="H437" s="75"/>
      <c r="I437" s="75"/>
    </row>
    <row r="438" spans="3:9" ht="12.5">
      <c r="C438" s="75"/>
      <c r="D438" s="75"/>
      <c r="E438" s="75"/>
      <c r="F438" s="75"/>
      <c r="G438" s="75"/>
      <c r="H438" s="75"/>
      <c r="I438" s="75"/>
    </row>
    <row r="439" spans="3:9" ht="12.5">
      <c r="C439" s="75"/>
      <c r="D439" s="75"/>
      <c r="E439" s="75"/>
      <c r="F439" s="75"/>
      <c r="G439" s="75"/>
      <c r="H439" s="75"/>
      <c r="I439" s="75"/>
    </row>
    <row r="440" spans="3:9" ht="12.5">
      <c r="C440" s="75"/>
      <c r="D440" s="75"/>
      <c r="E440" s="75"/>
      <c r="F440" s="75"/>
      <c r="G440" s="75"/>
      <c r="H440" s="75"/>
      <c r="I440" s="75"/>
    </row>
    <row r="441" spans="3:9" ht="12.5">
      <c r="C441" s="75"/>
      <c r="D441" s="75"/>
      <c r="E441" s="75"/>
      <c r="F441" s="75"/>
      <c r="G441" s="75"/>
      <c r="H441" s="75"/>
      <c r="I441" s="75"/>
    </row>
    <row r="442" spans="3:9" ht="12.5">
      <c r="C442" s="75"/>
      <c r="D442" s="75"/>
      <c r="E442" s="75"/>
      <c r="F442" s="75"/>
      <c r="G442" s="75"/>
      <c r="H442" s="75"/>
      <c r="I442" s="75"/>
    </row>
    <row r="443" spans="3:9" ht="12.5">
      <c r="C443" s="75"/>
      <c r="D443" s="75"/>
      <c r="E443" s="75"/>
      <c r="F443" s="75"/>
      <c r="G443" s="75"/>
      <c r="H443" s="75"/>
      <c r="I443" s="75"/>
    </row>
    <row r="444" spans="3:9" ht="12.5">
      <c r="C444" s="75"/>
      <c r="D444" s="75"/>
      <c r="E444" s="75"/>
      <c r="F444" s="75"/>
      <c r="G444" s="75"/>
      <c r="H444" s="75"/>
      <c r="I444" s="75"/>
    </row>
    <row r="445" spans="3:9" ht="12.5">
      <c r="C445" s="75"/>
      <c r="D445" s="75"/>
      <c r="E445" s="75"/>
      <c r="F445" s="75"/>
      <c r="G445" s="75"/>
      <c r="H445" s="75"/>
      <c r="I445" s="75"/>
    </row>
    <row r="446" spans="3:9" ht="12.5">
      <c r="C446" s="75"/>
      <c r="D446" s="75"/>
      <c r="E446" s="75"/>
      <c r="F446" s="75"/>
      <c r="G446" s="75"/>
      <c r="H446" s="75"/>
      <c r="I446" s="75"/>
    </row>
    <row r="447" spans="3:9" ht="12.5">
      <c r="C447" s="75"/>
      <c r="D447" s="75"/>
      <c r="E447" s="75"/>
      <c r="F447" s="75"/>
      <c r="G447" s="75"/>
      <c r="H447" s="75"/>
      <c r="I447" s="75"/>
    </row>
    <row r="448" spans="3:9" ht="12.5">
      <c r="C448" s="75"/>
      <c r="D448" s="75"/>
      <c r="E448" s="75"/>
      <c r="F448" s="75"/>
      <c r="G448" s="75"/>
      <c r="H448" s="75"/>
      <c r="I448" s="75"/>
    </row>
    <row r="449" spans="3:9" ht="12.5">
      <c r="C449" s="75"/>
      <c r="D449" s="75"/>
      <c r="E449" s="75"/>
      <c r="F449" s="75"/>
      <c r="G449" s="75"/>
      <c r="H449" s="75"/>
      <c r="I449" s="75"/>
    </row>
    <row r="450" spans="3:9" ht="12.5">
      <c r="C450" s="75"/>
      <c r="D450" s="75"/>
      <c r="E450" s="75"/>
      <c r="F450" s="75"/>
      <c r="G450" s="75"/>
      <c r="H450" s="75"/>
      <c r="I450" s="75"/>
    </row>
    <row r="451" spans="3:9" ht="12.5">
      <c r="C451" s="75"/>
      <c r="D451" s="75"/>
      <c r="E451" s="75"/>
      <c r="F451" s="75"/>
      <c r="G451" s="75"/>
      <c r="H451" s="75"/>
      <c r="I451" s="75"/>
    </row>
    <row r="452" spans="3:9" ht="12.5">
      <c r="C452" s="75"/>
      <c r="D452" s="75"/>
      <c r="E452" s="75"/>
      <c r="F452" s="75"/>
      <c r="G452" s="75"/>
      <c r="H452" s="75"/>
      <c r="I452" s="75"/>
    </row>
    <row r="453" spans="3:9" ht="12.5">
      <c r="C453" s="75"/>
      <c r="D453" s="75"/>
      <c r="E453" s="75"/>
      <c r="F453" s="75"/>
      <c r="G453" s="75"/>
      <c r="H453" s="75"/>
      <c r="I453" s="75"/>
    </row>
    <row r="454" spans="3:9" ht="12.5">
      <c r="C454" s="75"/>
      <c r="D454" s="75"/>
      <c r="E454" s="75"/>
      <c r="F454" s="75"/>
      <c r="G454" s="75"/>
      <c r="H454" s="75"/>
      <c r="I454" s="75"/>
    </row>
    <row r="455" spans="3:9" ht="12.5">
      <c r="C455" s="75"/>
      <c r="D455" s="75"/>
      <c r="E455" s="75"/>
      <c r="F455" s="75"/>
      <c r="G455" s="75"/>
      <c r="H455" s="75"/>
      <c r="I455" s="75"/>
    </row>
    <row r="456" spans="3:9" ht="12.5">
      <c r="C456" s="75"/>
      <c r="D456" s="75"/>
      <c r="E456" s="75"/>
      <c r="F456" s="75"/>
      <c r="G456" s="75"/>
      <c r="H456" s="75"/>
      <c r="I456" s="75"/>
    </row>
    <row r="457" spans="3:9" ht="12.5">
      <c r="C457" s="75"/>
      <c r="D457" s="75"/>
      <c r="E457" s="75"/>
      <c r="F457" s="75"/>
      <c r="G457" s="75"/>
      <c r="H457" s="75"/>
      <c r="I457" s="75"/>
    </row>
    <row r="458" spans="3:9" ht="12.5">
      <c r="C458" s="75"/>
      <c r="D458" s="75"/>
      <c r="E458" s="75"/>
      <c r="F458" s="75"/>
      <c r="G458" s="75"/>
      <c r="H458" s="75"/>
      <c r="I458" s="75"/>
    </row>
    <row r="459" spans="3:9" ht="12.5">
      <c r="C459" s="75"/>
      <c r="D459" s="75"/>
      <c r="E459" s="75"/>
      <c r="F459" s="75"/>
      <c r="G459" s="75"/>
      <c r="H459" s="75"/>
      <c r="I459" s="75"/>
    </row>
    <row r="460" spans="3:9" ht="12.5">
      <c r="C460" s="75"/>
      <c r="D460" s="75"/>
      <c r="E460" s="75"/>
      <c r="F460" s="75"/>
      <c r="G460" s="75"/>
      <c r="H460" s="75"/>
      <c r="I460" s="75"/>
    </row>
    <row r="461" spans="3:9" ht="12.5">
      <c r="C461" s="75"/>
      <c r="D461" s="75"/>
      <c r="E461" s="75"/>
      <c r="F461" s="75"/>
      <c r="G461" s="75"/>
      <c r="H461" s="75"/>
      <c r="I461" s="75"/>
    </row>
    <row r="462" spans="3:9" ht="12.5">
      <c r="C462" s="75"/>
      <c r="D462" s="75"/>
      <c r="E462" s="75"/>
      <c r="F462" s="75"/>
      <c r="G462" s="75"/>
      <c r="H462" s="75"/>
      <c r="I462" s="75"/>
    </row>
    <row r="463" spans="3:9" ht="12.5">
      <c r="C463" s="75"/>
      <c r="D463" s="75"/>
      <c r="E463" s="75"/>
      <c r="F463" s="75"/>
      <c r="G463" s="75"/>
      <c r="H463" s="75"/>
      <c r="I463" s="75"/>
    </row>
    <row r="464" spans="3:9" ht="12.5">
      <c r="C464" s="75"/>
      <c r="D464" s="75"/>
      <c r="E464" s="75"/>
      <c r="F464" s="75"/>
      <c r="G464" s="75"/>
      <c r="H464" s="75"/>
      <c r="I464" s="75"/>
    </row>
    <row r="465" spans="3:9" ht="12.5">
      <c r="C465" s="75"/>
      <c r="D465" s="75"/>
      <c r="E465" s="75"/>
      <c r="F465" s="75"/>
      <c r="G465" s="75"/>
      <c r="H465" s="75"/>
      <c r="I465" s="75"/>
    </row>
    <row r="466" spans="3:9" ht="12.5">
      <c r="C466" s="75"/>
      <c r="D466" s="75"/>
      <c r="E466" s="75"/>
      <c r="F466" s="75"/>
      <c r="G466" s="75"/>
      <c r="H466" s="75"/>
      <c r="I466" s="75"/>
    </row>
    <row r="467" spans="3:9" ht="12.5">
      <c r="C467" s="75"/>
      <c r="D467" s="75"/>
      <c r="E467" s="75"/>
      <c r="F467" s="75"/>
      <c r="G467" s="75"/>
      <c r="H467" s="75"/>
      <c r="I467" s="75"/>
    </row>
    <row r="468" spans="3:9" ht="12.5">
      <c r="C468" s="75"/>
      <c r="D468" s="75"/>
      <c r="E468" s="75"/>
      <c r="F468" s="75"/>
      <c r="G468" s="75"/>
      <c r="H468" s="75"/>
      <c r="I468" s="75"/>
    </row>
    <row r="469" spans="3:9" ht="12.5">
      <c r="C469" s="75"/>
      <c r="D469" s="75"/>
      <c r="E469" s="75"/>
      <c r="F469" s="75"/>
      <c r="G469" s="75"/>
      <c r="H469" s="75"/>
      <c r="I469" s="75"/>
    </row>
    <row r="470" spans="3:9" ht="12.5">
      <c r="C470" s="75"/>
      <c r="D470" s="75"/>
      <c r="E470" s="75"/>
      <c r="F470" s="75"/>
      <c r="G470" s="75"/>
      <c r="H470" s="75"/>
      <c r="I470" s="75"/>
    </row>
    <row r="471" spans="3:9" ht="12.5">
      <c r="C471" s="75"/>
      <c r="D471" s="75"/>
      <c r="E471" s="75"/>
      <c r="F471" s="75"/>
      <c r="G471" s="75"/>
      <c r="H471" s="75"/>
      <c r="I471" s="75"/>
    </row>
    <row r="472" spans="3:9" ht="12.5">
      <c r="C472" s="75"/>
      <c r="D472" s="75"/>
      <c r="E472" s="75"/>
      <c r="F472" s="75"/>
      <c r="G472" s="75"/>
      <c r="H472" s="75"/>
      <c r="I472" s="75"/>
    </row>
    <row r="473" spans="3:9" ht="12.5">
      <c r="C473" s="75"/>
      <c r="D473" s="75"/>
      <c r="E473" s="75"/>
      <c r="F473" s="75"/>
      <c r="G473" s="75"/>
      <c r="H473" s="75"/>
      <c r="I473" s="75"/>
    </row>
    <row r="474" spans="3:9" ht="12.5">
      <c r="C474" s="75"/>
      <c r="D474" s="75"/>
      <c r="E474" s="75"/>
      <c r="F474" s="75"/>
      <c r="G474" s="75"/>
      <c r="H474" s="75"/>
      <c r="I474" s="75"/>
    </row>
    <row r="475" spans="3:9" ht="12.5">
      <c r="C475" s="75"/>
      <c r="D475" s="75"/>
      <c r="E475" s="75"/>
      <c r="F475" s="75"/>
      <c r="G475" s="75"/>
      <c r="H475" s="75"/>
      <c r="I475" s="75"/>
    </row>
    <row r="476" spans="3:9" ht="12.5">
      <c r="C476" s="75"/>
      <c r="D476" s="75"/>
      <c r="E476" s="75"/>
      <c r="F476" s="75"/>
      <c r="G476" s="75"/>
      <c r="H476" s="75"/>
      <c r="I476" s="75"/>
    </row>
    <row r="477" spans="3:9" ht="12.5">
      <c r="C477" s="75"/>
      <c r="D477" s="75"/>
      <c r="E477" s="75"/>
      <c r="F477" s="75"/>
      <c r="G477" s="75"/>
      <c r="H477" s="75"/>
      <c r="I477" s="75"/>
    </row>
    <row r="478" spans="3:9" ht="12.5">
      <c r="C478" s="75"/>
      <c r="D478" s="75"/>
      <c r="E478" s="75"/>
      <c r="F478" s="75"/>
      <c r="G478" s="75"/>
      <c r="H478" s="75"/>
      <c r="I478" s="75"/>
    </row>
    <row r="479" spans="3:9" ht="12.5">
      <c r="C479" s="75"/>
      <c r="D479" s="75"/>
      <c r="E479" s="75"/>
      <c r="F479" s="75"/>
      <c r="G479" s="75"/>
      <c r="H479" s="75"/>
      <c r="I479" s="75"/>
    </row>
    <row r="480" spans="3:9" ht="12.5">
      <c r="C480" s="75"/>
      <c r="D480" s="75"/>
      <c r="E480" s="75"/>
      <c r="F480" s="75"/>
      <c r="G480" s="75"/>
      <c r="H480" s="75"/>
      <c r="I480" s="75"/>
    </row>
    <row r="481" spans="3:9" ht="12.5">
      <c r="C481" s="75"/>
      <c r="D481" s="75"/>
      <c r="E481" s="75"/>
      <c r="F481" s="75"/>
      <c r="G481" s="75"/>
      <c r="H481" s="75"/>
      <c r="I481" s="75"/>
    </row>
    <row r="482" spans="3:9" ht="12.5">
      <c r="C482" s="75"/>
      <c r="D482" s="75"/>
      <c r="E482" s="75"/>
      <c r="F482" s="75"/>
      <c r="G482" s="75"/>
      <c r="H482" s="75"/>
      <c r="I482" s="75"/>
    </row>
    <row r="483" spans="3:9" ht="12.5">
      <c r="C483" s="75"/>
      <c r="D483" s="75"/>
      <c r="E483" s="75"/>
      <c r="F483" s="75"/>
      <c r="G483" s="75"/>
      <c r="H483" s="75"/>
      <c r="I483" s="75"/>
    </row>
    <row r="484" spans="3:9" ht="12.5">
      <c r="C484" s="75"/>
      <c r="D484" s="75"/>
      <c r="E484" s="75"/>
      <c r="F484" s="75"/>
      <c r="G484" s="75"/>
      <c r="H484" s="75"/>
      <c r="I484" s="75"/>
    </row>
    <row r="485" spans="3:9" ht="12.5">
      <c r="C485" s="75"/>
      <c r="D485" s="75"/>
      <c r="E485" s="75"/>
      <c r="F485" s="75"/>
      <c r="G485" s="75"/>
      <c r="H485" s="75"/>
      <c r="I485" s="75"/>
    </row>
    <row r="486" spans="3:9" ht="12.5">
      <c r="C486" s="75"/>
      <c r="D486" s="75"/>
      <c r="E486" s="75"/>
      <c r="F486" s="75"/>
      <c r="G486" s="75"/>
      <c r="H486" s="75"/>
      <c r="I486" s="75"/>
    </row>
    <row r="487" spans="3:9" ht="12.5">
      <c r="C487" s="75"/>
      <c r="D487" s="75"/>
      <c r="E487" s="75"/>
      <c r="F487" s="75"/>
      <c r="G487" s="75"/>
      <c r="H487" s="75"/>
      <c r="I487" s="75"/>
    </row>
    <row r="488" spans="3:9" ht="12.5">
      <c r="C488" s="75"/>
      <c r="D488" s="75"/>
      <c r="E488" s="75"/>
      <c r="F488" s="75"/>
      <c r="G488" s="75"/>
      <c r="H488" s="75"/>
      <c r="I488" s="75"/>
    </row>
    <row r="489" spans="3:9" ht="12.5">
      <c r="C489" s="75"/>
      <c r="D489" s="75"/>
      <c r="E489" s="75"/>
      <c r="F489" s="75"/>
      <c r="G489" s="75"/>
      <c r="H489" s="75"/>
      <c r="I489" s="75"/>
    </row>
    <row r="490" spans="3:9" ht="12.5">
      <c r="C490" s="75"/>
      <c r="D490" s="75"/>
      <c r="E490" s="75"/>
      <c r="F490" s="75"/>
      <c r="G490" s="75"/>
      <c r="H490" s="75"/>
      <c r="I490" s="75"/>
    </row>
    <row r="491" spans="3:9" ht="12.5">
      <c r="C491" s="75"/>
      <c r="D491" s="75"/>
      <c r="E491" s="75"/>
      <c r="F491" s="75"/>
      <c r="G491" s="75"/>
      <c r="H491" s="75"/>
      <c r="I491" s="75"/>
    </row>
    <row r="492" spans="3:9" ht="12.5">
      <c r="C492" s="75"/>
      <c r="D492" s="75"/>
      <c r="E492" s="75"/>
      <c r="F492" s="75"/>
      <c r="G492" s="75"/>
      <c r="H492" s="75"/>
      <c r="I492" s="75"/>
    </row>
    <row r="493" spans="3:9" ht="12.5">
      <c r="C493" s="75"/>
      <c r="D493" s="75"/>
      <c r="E493" s="75"/>
      <c r="F493" s="75"/>
      <c r="G493" s="75"/>
      <c r="H493" s="75"/>
      <c r="I493" s="75"/>
    </row>
    <row r="494" spans="3:9" ht="12.5">
      <c r="C494" s="75"/>
      <c r="D494" s="75"/>
      <c r="E494" s="75"/>
      <c r="F494" s="75"/>
      <c r="G494" s="75"/>
      <c r="H494" s="75"/>
      <c r="I494" s="75"/>
    </row>
    <row r="495" spans="3:9" ht="12.5">
      <c r="C495" s="75"/>
      <c r="D495" s="75"/>
      <c r="E495" s="75"/>
      <c r="F495" s="75"/>
      <c r="G495" s="75"/>
      <c r="H495" s="75"/>
      <c r="I495" s="75"/>
    </row>
    <row r="496" spans="3:9" ht="12.5">
      <c r="C496" s="75"/>
      <c r="D496" s="75"/>
      <c r="E496" s="75"/>
      <c r="F496" s="75"/>
      <c r="G496" s="75"/>
      <c r="H496" s="75"/>
      <c r="I496" s="75"/>
    </row>
    <row r="497" spans="3:9" ht="12.5">
      <c r="C497" s="75"/>
      <c r="D497" s="75"/>
      <c r="E497" s="75"/>
      <c r="F497" s="75"/>
      <c r="G497" s="75"/>
      <c r="H497" s="75"/>
      <c r="I497" s="75"/>
    </row>
    <row r="498" spans="3:9" ht="12.5">
      <c r="C498" s="75"/>
      <c r="D498" s="75"/>
      <c r="E498" s="75"/>
      <c r="F498" s="75"/>
      <c r="G498" s="75"/>
      <c r="H498" s="75"/>
      <c r="I498" s="75"/>
    </row>
    <row r="499" spans="3:9" ht="12.5">
      <c r="C499" s="75"/>
      <c r="D499" s="75"/>
      <c r="E499" s="75"/>
      <c r="F499" s="75"/>
      <c r="G499" s="75"/>
      <c r="H499" s="75"/>
      <c r="I499" s="75"/>
    </row>
    <row r="500" spans="3:9" ht="12.5">
      <c r="C500" s="75"/>
      <c r="D500" s="75"/>
      <c r="E500" s="75"/>
      <c r="F500" s="75"/>
      <c r="G500" s="75"/>
      <c r="H500" s="75"/>
      <c r="I500" s="75"/>
    </row>
    <row r="501" spans="3:9" ht="12.5">
      <c r="C501" s="75"/>
      <c r="D501" s="75"/>
      <c r="E501" s="75"/>
      <c r="F501" s="75"/>
      <c r="G501" s="75"/>
      <c r="H501" s="75"/>
      <c r="I501" s="75"/>
    </row>
    <row r="502" spans="3:9" ht="12.5">
      <c r="C502" s="75"/>
      <c r="D502" s="75"/>
      <c r="E502" s="75"/>
      <c r="F502" s="75"/>
      <c r="G502" s="75"/>
      <c r="H502" s="75"/>
      <c r="I502" s="75"/>
    </row>
    <row r="503" spans="3:9" ht="12.5">
      <c r="C503" s="75"/>
      <c r="D503" s="75"/>
      <c r="E503" s="75"/>
      <c r="F503" s="75"/>
      <c r="G503" s="75"/>
      <c r="H503" s="75"/>
      <c r="I503" s="75"/>
    </row>
    <row r="504" spans="3:9" ht="12.5">
      <c r="C504" s="75"/>
      <c r="D504" s="75"/>
      <c r="E504" s="75"/>
      <c r="F504" s="75"/>
      <c r="G504" s="75"/>
      <c r="H504" s="75"/>
      <c r="I504" s="75"/>
    </row>
    <row r="505" spans="3:9" ht="12.5">
      <c r="C505" s="75"/>
      <c r="D505" s="75"/>
      <c r="E505" s="75"/>
      <c r="F505" s="75"/>
      <c r="G505" s="75"/>
      <c r="H505" s="75"/>
      <c r="I505" s="75"/>
    </row>
    <row r="506" spans="3:9" ht="12.5">
      <c r="C506" s="75"/>
      <c r="D506" s="75"/>
      <c r="E506" s="75"/>
      <c r="F506" s="75"/>
      <c r="G506" s="75"/>
      <c r="H506" s="75"/>
      <c r="I506" s="75"/>
    </row>
    <row r="507" spans="3:9" ht="12.5">
      <c r="C507" s="75"/>
      <c r="D507" s="75"/>
      <c r="E507" s="75"/>
      <c r="F507" s="75"/>
      <c r="G507" s="75"/>
      <c r="H507" s="75"/>
      <c r="I507" s="75"/>
    </row>
    <row r="508" spans="3:9" ht="12.5">
      <c r="C508" s="75"/>
      <c r="D508" s="75"/>
      <c r="E508" s="75"/>
      <c r="F508" s="75"/>
      <c r="G508" s="75"/>
      <c r="H508" s="75"/>
      <c r="I508" s="75"/>
    </row>
    <row r="509" spans="3:9" ht="12.5">
      <c r="C509" s="75"/>
      <c r="D509" s="75"/>
      <c r="E509" s="75"/>
      <c r="F509" s="75"/>
      <c r="G509" s="75"/>
      <c r="H509" s="75"/>
      <c r="I509" s="75"/>
    </row>
    <row r="510" spans="3:9" ht="12.5">
      <c r="C510" s="75"/>
      <c r="D510" s="75"/>
      <c r="E510" s="75"/>
      <c r="F510" s="75"/>
      <c r="G510" s="75"/>
      <c r="H510" s="75"/>
      <c r="I510" s="75"/>
    </row>
    <row r="511" spans="3:9" ht="12.5">
      <c r="C511" s="75"/>
      <c r="D511" s="75"/>
      <c r="E511" s="75"/>
      <c r="F511" s="75"/>
      <c r="G511" s="75"/>
      <c r="H511" s="75"/>
      <c r="I511" s="75"/>
    </row>
    <row r="512" spans="3:9" ht="12.5">
      <c r="C512" s="75"/>
      <c r="D512" s="75"/>
      <c r="E512" s="75"/>
      <c r="F512" s="75"/>
      <c r="G512" s="75"/>
      <c r="H512" s="75"/>
      <c r="I512" s="75"/>
    </row>
    <row r="513" spans="3:9" ht="12.5">
      <c r="C513" s="75"/>
      <c r="D513" s="75"/>
      <c r="E513" s="75"/>
      <c r="F513" s="75"/>
      <c r="G513" s="75"/>
      <c r="H513" s="75"/>
      <c r="I513" s="75"/>
    </row>
    <row r="514" spans="3:9" ht="12.5">
      <c r="C514" s="75"/>
      <c r="D514" s="75"/>
      <c r="E514" s="75"/>
      <c r="F514" s="75"/>
      <c r="G514" s="75"/>
      <c r="H514" s="75"/>
      <c r="I514" s="75"/>
    </row>
    <row r="515" spans="3:9" ht="12.5">
      <c r="C515" s="75"/>
      <c r="D515" s="75"/>
      <c r="E515" s="75"/>
      <c r="F515" s="75"/>
      <c r="G515" s="75"/>
      <c r="H515" s="75"/>
      <c r="I515" s="75"/>
    </row>
    <row r="516" spans="3:9" ht="12.5">
      <c r="C516" s="75"/>
      <c r="D516" s="75"/>
      <c r="E516" s="75"/>
      <c r="F516" s="75"/>
      <c r="G516" s="75"/>
      <c r="H516" s="75"/>
      <c r="I516" s="75"/>
    </row>
    <row r="517" spans="3:9" ht="12.5">
      <c r="C517" s="75"/>
      <c r="D517" s="75"/>
      <c r="E517" s="75"/>
      <c r="F517" s="75"/>
      <c r="G517" s="75"/>
      <c r="H517" s="75"/>
      <c r="I517" s="75"/>
    </row>
    <row r="518" spans="3:9" ht="12.5">
      <c r="C518" s="75"/>
      <c r="D518" s="75"/>
      <c r="E518" s="75"/>
      <c r="F518" s="75"/>
      <c r="G518" s="75"/>
      <c r="H518" s="75"/>
      <c r="I518" s="75"/>
    </row>
    <row r="519" spans="3:9" ht="12.5">
      <c r="C519" s="75"/>
      <c r="D519" s="75"/>
      <c r="E519" s="75"/>
      <c r="F519" s="75"/>
      <c r="G519" s="75"/>
      <c r="H519" s="75"/>
      <c r="I519" s="75"/>
    </row>
    <row r="520" spans="3:9" ht="12.5">
      <c r="C520" s="75"/>
      <c r="D520" s="75"/>
      <c r="E520" s="75"/>
      <c r="F520" s="75"/>
      <c r="G520" s="75"/>
      <c r="H520" s="75"/>
      <c r="I520" s="75"/>
    </row>
    <row r="521" spans="3:9" ht="12.5">
      <c r="C521" s="75"/>
      <c r="D521" s="75"/>
      <c r="E521" s="75"/>
      <c r="F521" s="75"/>
      <c r="G521" s="75"/>
      <c r="H521" s="75"/>
      <c r="I521" s="75"/>
    </row>
    <row r="522" spans="3:9" ht="12.5">
      <c r="C522" s="75"/>
      <c r="D522" s="75"/>
      <c r="E522" s="75"/>
      <c r="F522" s="75"/>
      <c r="G522" s="75"/>
      <c r="H522" s="75"/>
      <c r="I522" s="75"/>
    </row>
    <row r="523" spans="3:9" ht="12.5">
      <c r="C523" s="75"/>
      <c r="D523" s="75"/>
      <c r="E523" s="75"/>
      <c r="F523" s="75"/>
      <c r="G523" s="75"/>
      <c r="H523" s="75"/>
      <c r="I523" s="75"/>
    </row>
    <row r="524" spans="3:9" ht="12.5">
      <c r="C524" s="75"/>
      <c r="D524" s="75"/>
      <c r="E524" s="75"/>
      <c r="F524" s="75"/>
      <c r="G524" s="75"/>
      <c r="H524" s="75"/>
      <c r="I524" s="75"/>
    </row>
    <row r="525" spans="3:9" ht="12.5">
      <c r="C525" s="75"/>
      <c r="D525" s="75"/>
      <c r="E525" s="75"/>
      <c r="F525" s="75"/>
      <c r="G525" s="75"/>
      <c r="H525" s="75"/>
      <c r="I525" s="75"/>
    </row>
    <row r="526" spans="3:9" ht="12.5">
      <c r="C526" s="75"/>
      <c r="D526" s="75"/>
      <c r="E526" s="75"/>
      <c r="F526" s="75"/>
      <c r="G526" s="75"/>
      <c r="H526" s="75"/>
      <c r="I526" s="75"/>
    </row>
    <row r="527" spans="3:9" ht="12.5">
      <c r="C527" s="75"/>
      <c r="D527" s="75"/>
      <c r="E527" s="75"/>
      <c r="F527" s="75"/>
      <c r="G527" s="75"/>
      <c r="H527" s="75"/>
      <c r="I527" s="75"/>
    </row>
    <row r="528" spans="3:9" ht="12.5">
      <c r="C528" s="75"/>
      <c r="D528" s="75"/>
      <c r="E528" s="75"/>
      <c r="F528" s="75"/>
      <c r="G528" s="75"/>
      <c r="H528" s="75"/>
      <c r="I528" s="75"/>
    </row>
    <row r="529" spans="3:9" ht="12.5">
      <c r="C529" s="75"/>
      <c r="D529" s="75"/>
      <c r="E529" s="75"/>
      <c r="F529" s="75"/>
      <c r="G529" s="75"/>
      <c r="H529" s="75"/>
      <c r="I529" s="75"/>
    </row>
    <row r="530" spans="3:9" ht="12.5">
      <c r="C530" s="75"/>
      <c r="D530" s="75"/>
      <c r="E530" s="75"/>
      <c r="F530" s="75"/>
      <c r="G530" s="75"/>
      <c r="H530" s="75"/>
      <c r="I530" s="75"/>
    </row>
    <row r="531" spans="3:9" ht="12.5">
      <c r="C531" s="75"/>
      <c r="D531" s="75"/>
      <c r="E531" s="75"/>
      <c r="F531" s="75"/>
      <c r="G531" s="75"/>
      <c r="H531" s="75"/>
      <c r="I531" s="75"/>
    </row>
    <row r="532" spans="3:9" ht="12.5">
      <c r="C532" s="75"/>
      <c r="D532" s="75"/>
      <c r="E532" s="75"/>
      <c r="F532" s="75"/>
      <c r="G532" s="75"/>
      <c r="H532" s="75"/>
      <c r="I532" s="75"/>
    </row>
    <row r="533" spans="3:9" ht="12.5">
      <c r="C533" s="75"/>
      <c r="D533" s="75"/>
      <c r="E533" s="75"/>
      <c r="F533" s="75"/>
      <c r="G533" s="75"/>
      <c r="H533" s="75"/>
      <c r="I533" s="75"/>
    </row>
    <row r="534" spans="3:9" ht="12.5">
      <c r="C534" s="75"/>
      <c r="D534" s="75"/>
      <c r="E534" s="75"/>
      <c r="F534" s="75"/>
      <c r="G534" s="75"/>
      <c r="H534" s="75"/>
      <c r="I534" s="75"/>
    </row>
    <row r="535" spans="3:9" ht="12.5">
      <c r="C535" s="75"/>
      <c r="D535" s="75"/>
      <c r="E535" s="75"/>
      <c r="F535" s="75"/>
      <c r="G535" s="75"/>
      <c r="H535" s="75"/>
      <c r="I535" s="75"/>
    </row>
    <row r="536" spans="3:9" ht="12.5">
      <c r="C536" s="75"/>
      <c r="D536" s="75"/>
      <c r="E536" s="75"/>
      <c r="F536" s="75"/>
      <c r="G536" s="75"/>
      <c r="H536" s="75"/>
      <c r="I536" s="75"/>
    </row>
    <row r="537" spans="3:9" ht="12.5">
      <c r="C537" s="75"/>
      <c r="D537" s="75"/>
      <c r="E537" s="75"/>
      <c r="F537" s="75"/>
      <c r="G537" s="75"/>
      <c r="H537" s="75"/>
      <c r="I537" s="75"/>
    </row>
    <row r="538" spans="3:9" ht="12.5">
      <c r="C538" s="75"/>
      <c r="D538" s="75"/>
      <c r="E538" s="75"/>
      <c r="F538" s="75"/>
      <c r="G538" s="75"/>
      <c r="H538" s="75"/>
      <c r="I538" s="75"/>
    </row>
    <row r="539" spans="3:9" ht="12.5">
      <c r="C539" s="75"/>
      <c r="D539" s="75"/>
      <c r="E539" s="75"/>
      <c r="F539" s="75"/>
      <c r="G539" s="75"/>
      <c r="H539" s="75"/>
      <c r="I539" s="75"/>
    </row>
    <row r="540" spans="3:9" ht="12.5">
      <c r="C540" s="75"/>
      <c r="D540" s="75"/>
      <c r="E540" s="75"/>
      <c r="F540" s="75"/>
      <c r="G540" s="75"/>
      <c r="H540" s="75"/>
      <c r="I540" s="75"/>
    </row>
    <row r="541" spans="3:9" ht="12.5">
      <c r="C541" s="75"/>
      <c r="D541" s="75"/>
      <c r="E541" s="75"/>
      <c r="F541" s="75"/>
      <c r="G541" s="75"/>
      <c r="H541" s="75"/>
      <c r="I541" s="75"/>
    </row>
    <row r="542" spans="3:9" ht="12.5">
      <c r="C542" s="75"/>
      <c r="D542" s="75"/>
      <c r="E542" s="75"/>
      <c r="F542" s="75"/>
      <c r="G542" s="75"/>
      <c r="H542" s="75"/>
      <c r="I542" s="75"/>
    </row>
    <row r="543" spans="3:9" ht="12.5">
      <c r="C543" s="75"/>
      <c r="D543" s="75"/>
      <c r="E543" s="75"/>
      <c r="F543" s="75"/>
      <c r="G543" s="75"/>
      <c r="H543" s="75"/>
      <c r="I543" s="75"/>
    </row>
    <row r="544" spans="3:9" ht="12.5">
      <c r="C544" s="75"/>
      <c r="D544" s="75"/>
      <c r="E544" s="75"/>
      <c r="F544" s="75"/>
      <c r="G544" s="75"/>
      <c r="H544" s="75"/>
      <c r="I544" s="75"/>
    </row>
    <row r="545" spans="3:9" ht="12.5">
      <c r="C545" s="75"/>
      <c r="D545" s="75"/>
      <c r="E545" s="75"/>
      <c r="F545" s="75"/>
      <c r="G545" s="75"/>
      <c r="H545" s="75"/>
      <c r="I545" s="75"/>
    </row>
    <row r="546" spans="3:9" ht="12.5">
      <c r="C546" s="75"/>
      <c r="D546" s="75"/>
      <c r="E546" s="75"/>
      <c r="F546" s="75"/>
      <c r="G546" s="75"/>
      <c r="H546" s="75"/>
      <c r="I546" s="75"/>
    </row>
    <row r="547" spans="3:9" ht="12.5">
      <c r="C547" s="75"/>
      <c r="D547" s="75"/>
      <c r="E547" s="75"/>
      <c r="F547" s="75"/>
      <c r="G547" s="75"/>
      <c r="H547" s="75"/>
      <c r="I547" s="75"/>
    </row>
    <row r="548" spans="3:9" ht="12.5">
      <c r="C548" s="75"/>
      <c r="D548" s="75"/>
      <c r="E548" s="75"/>
      <c r="F548" s="75"/>
      <c r="G548" s="75"/>
      <c r="H548" s="75"/>
      <c r="I548" s="75"/>
    </row>
    <row r="549" spans="3:9" ht="12.5">
      <c r="C549" s="75"/>
      <c r="D549" s="75"/>
      <c r="E549" s="75"/>
      <c r="F549" s="75"/>
      <c r="G549" s="75"/>
      <c r="H549" s="75"/>
      <c r="I549" s="75"/>
    </row>
    <row r="550" spans="3:9" ht="12.5">
      <c r="C550" s="75"/>
      <c r="D550" s="75"/>
      <c r="E550" s="75"/>
      <c r="F550" s="75"/>
      <c r="G550" s="75"/>
      <c r="H550" s="75"/>
      <c r="I550" s="75"/>
    </row>
    <row r="551" spans="3:9" ht="12.5">
      <c r="C551" s="75"/>
      <c r="D551" s="75"/>
      <c r="E551" s="75"/>
      <c r="F551" s="75"/>
      <c r="G551" s="75"/>
      <c r="H551" s="75"/>
      <c r="I551" s="75"/>
    </row>
    <row r="552" spans="3:9" ht="12.5">
      <c r="C552" s="75"/>
      <c r="D552" s="75"/>
      <c r="E552" s="75"/>
      <c r="F552" s="75"/>
      <c r="G552" s="75"/>
      <c r="H552" s="75"/>
      <c r="I552" s="75"/>
    </row>
    <row r="553" spans="3:9" ht="12.5">
      <c r="C553" s="75"/>
      <c r="D553" s="75"/>
      <c r="E553" s="75"/>
      <c r="F553" s="75"/>
      <c r="G553" s="75"/>
      <c r="H553" s="75"/>
      <c r="I553" s="75"/>
    </row>
    <row r="554" spans="3:9" ht="12.5">
      <c r="C554" s="75"/>
      <c r="D554" s="75"/>
      <c r="E554" s="75"/>
      <c r="F554" s="75"/>
      <c r="G554" s="75"/>
      <c r="H554" s="75"/>
      <c r="I554" s="75"/>
    </row>
    <row r="555" spans="3:9" ht="12.5">
      <c r="C555" s="75"/>
      <c r="D555" s="75"/>
      <c r="E555" s="75"/>
      <c r="F555" s="75"/>
      <c r="G555" s="75"/>
      <c r="H555" s="75"/>
      <c r="I555" s="75"/>
    </row>
    <row r="556" spans="3:9" ht="12.5">
      <c r="C556" s="75"/>
      <c r="D556" s="75"/>
      <c r="E556" s="75"/>
      <c r="F556" s="75"/>
      <c r="G556" s="75"/>
      <c r="H556" s="75"/>
      <c r="I556" s="75"/>
    </row>
    <row r="557" spans="3:9" ht="12.5">
      <c r="C557" s="75"/>
      <c r="D557" s="75"/>
      <c r="E557" s="75"/>
      <c r="F557" s="75"/>
      <c r="G557" s="75"/>
      <c r="H557" s="75"/>
      <c r="I557" s="75"/>
    </row>
    <row r="558" spans="3:9" ht="12.5">
      <c r="C558" s="75"/>
      <c r="D558" s="75"/>
      <c r="E558" s="75"/>
      <c r="F558" s="75"/>
      <c r="G558" s="75"/>
      <c r="H558" s="75"/>
      <c r="I558" s="75"/>
    </row>
    <row r="559" spans="3:9" ht="12.5">
      <c r="C559" s="75"/>
      <c r="D559" s="75"/>
      <c r="E559" s="75"/>
      <c r="F559" s="75"/>
      <c r="G559" s="75"/>
      <c r="H559" s="75"/>
      <c r="I559" s="75"/>
    </row>
    <row r="560" spans="3:9" ht="12.5">
      <c r="C560" s="75"/>
      <c r="D560" s="75"/>
      <c r="E560" s="75"/>
      <c r="F560" s="75"/>
      <c r="G560" s="75"/>
      <c r="H560" s="75"/>
      <c r="I560" s="75"/>
    </row>
    <row r="561" spans="3:9" ht="12.5">
      <c r="C561" s="75"/>
      <c r="D561" s="75"/>
      <c r="E561" s="75"/>
      <c r="F561" s="75"/>
      <c r="G561" s="75"/>
      <c r="H561" s="75"/>
      <c r="I561" s="75"/>
    </row>
    <row r="562" spans="3:9" ht="12.5">
      <c r="C562" s="75"/>
      <c r="D562" s="75"/>
      <c r="E562" s="75"/>
      <c r="F562" s="75"/>
      <c r="G562" s="75"/>
      <c r="H562" s="75"/>
      <c r="I562" s="75"/>
    </row>
    <row r="563" spans="3:9" ht="12.5">
      <c r="C563" s="75"/>
      <c r="D563" s="75"/>
      <c r="E563" s="75"/>
      <c r="F563" s="75"/>
      <c r="G563" s="75"/>
      <c r="H563" s="75"/>
      <c r="I563" s="75"/>
    </row>
    <row r="564" spans="3:9" ht="12.5">
      <c r="C564" s="75"/>
      <c r="D564" s="75"/>
      <c r="E564" s="75"/>
      <c r="F564" s="75"/>
      <c r="G564" s="75"/>
      <c r="H564" s="75"/>
      <c r="I564" s="75"/>
    </row>
    <row r="565" spans="3:9" ht="12.5">
      <c r="C565" s="75"/>
      <c r="D565" s="75"/>
      <c r="E565" s="75"/>
      <c r="F565" s="75"/>
      <c r="G565" s="75"/>
      <c r="H565" s="75"/>
      <c r="I565" s="75"/>
    </row>
    <row r="566" spans="3:9" ht="12.5">
      <c r="C566" s="75"/>
      <c r="D566" s="75"/>
      <c r="E566" s="75"/>
      <c r="F566" s="75"/>
      <c r="G566" s="75"/>
      <c r="H566" s="75"/>
      <c r="I566" s="75"/>
    </row>
    <row r="567" spans="3:9" ht="12.5">
      <c r="C567" s="75"/>
      <c r="D567" s="75"/>
      <c r="E567" s="75"/>
      <c r="F567" s="75"/>
      <c r="G567" s="75"/>
      <c r="H567" s="75"/>
      <c r="I567" s="75"/>
    </row>
    <row r="568" spans="3:9" ht="12.5">
      <c r="C568" s="75"/>
      <c r="D568" s="75"/>
      <c r="E568" s="75"/>
      <c r="F568" s="75"/>
      <c r="G568" s="75"/>
      <c r="H568" s="75"/>
      <c r="I568" s="75"/>
    </row>
    <row r="569" spans="3:9" ht="12.5">
      <c r="C569" s="75"/>
      <c r="D569" s="75"/>
      <c r="E569" s="75"/>
      <c r="F569" s="75"/>
      <c r="G569" s="75"/>
      <c r="H569" s="75"/>
      <c r="I569" s="75"/>
    </row>
    <row r="570" spans="3:9" ht="12.5">
      <c r="C570" s="75"/>
      <c r="D570" s="75"/>
      <c r="E570" s="75"/>
      <c r="F570" s="75"/>
      <c r="G570" s="75"/>
      <c r="H570" s="75"/>
      <c r="I570" s="75"/>
    </row>
    <row r="571" spans="3:9" ht="12.5">
      <c r="C571" s="75"/>
      <c r="D571" s="75"/>
      <c r="E571" s="75"/>
      <c r="F571" s="75"/>
      <c r="G571" s="75"/>
      <c r="H571" s="75"/>
      <c r="I571" s="75"/>
    </row>
    <row r="572" spans="3:9" ht="12.5">
      <c r="C572" s="75"/>
      <c r="D572" s="75"/>
      <c r="E572" s="75"/>
      <c r="F572" s="75"/>
      <c r="G572" s="75"/>
      <c r="H572" s="75"/>
      <c r="I572" s="75"/>
    </row>
    <row r="573" spans="3:9" ht="12.5">
      <c r="C573" s="75"/>
      <c r="D573" s="75"/>
      <c r="E573" s="75"/>
      <c r="F573" s="75"/>
      <c r="G573" s="75"/>
      <c r="H573" s="75"/>
      <c r="I573" s="75"/>
    </row>
    <row r="574" spans="3:9" ht="12.5">
      <c r="C574" s="75"/>
      <c r="D574" s="75"/>
      <c r="E574" s="75"/>
      <c r="F574" s="75"/>
      <c r="G574" s="75"/>
      <c r="H574" s="75"/>
      <c r="I574" s="75"/>
    </row>
    <row r="575" spans="3:9" ht="12.5">
      <c r="C575" s="75"/>
      <c r="D575" s="75"/>
      <c r="E575" s="75"/>
      <c r="F575" s="75"/>
      <c r="G575" s="75"/>
      <c r="H575" s="75"/>
      <c r="I575" s="75"/>
    </row>
    <row r="576" spans="3:9" ht="12.5">
      <c r="C576" s="75"/>
      <c r="D576" s="75"/>
      <c r="E576" s="75"/>
      <c r="F576" s="75"/>
      <c r="G576" s="75"/>
      <c r="H576" s="75"/>
      <c r="I576" s="75"/>
    </row>
    <row r="577" spans="3:9" ht="12.5">
      <c r="C577" s="75"/>
      <c r="D577" s="75"/>
      <c r="E577" s="75"/>
      <c r="F577" s="75"/>
      <c r="G577" s="75"/>
      <c r="H577" s="75"/>
      <c r="I577" s="75"/>
    </row>
    <row r="578" spans="3:9" ht="12.5">
      <c r="C578" s="75"/>
      <c r="D578" s="75"/>
      <c r="E578" s="75"/>
      <c r="F578" s="75"/>
      <c r="G578" s="75"/>
      <c r="H578" s="75"/>
      <c r="I578" s="75"/>
    </row>
    <row r="579" spans="3:9" ht="12.5">
      <c r="C579" s="75"/>
      <c r="D579" s="75"/>
      <c r="E579" s="75"/>
      <c r="F579" s="75"/>
      <c r="G579" s="75"/>
      <c r="H579" s="75"/>
      <c r="I579" s="75"/>
    </row>
    <row r="580" spans="3:9" ht="12.5">
      <c r="C580" s="75"/>
      <c r="D580" s="75"/>
      <c r="E580" s="75"/>
      <c r="F580" s="75"/>
      <c r="G580" s="75"/>
      <c r="H580" s="75"/>
      <c r="I580" s="75"/>
    </row>
    <row r="581" spans="3:9" ht="12.5">
      <c r="C581" s="75"/>
      <c r="D581" s="75"/>
      <c r="E581" s="75"/>
      <c r="F581" s="75"/>
      <c r="G581" s="75"/>
      <c r="H581" s="75"/>
      <c r="I581" s="75"/>
    </row>
    <row r="582" spans="3:9" ht="12.5">
      <c r="C582" s="75"/>
      <c r="D582" s="75"/>
      <c r="E582" s="75"/>
      <c r="F582" s="75"/>
      <c r="G582" s="75"/>
      <c r="H582" s="75"/>
      <c r="I582" s="75"/>
    </row>
    <row r="583" spans="3:9" ht="12.5">
      <c r="C583" s="75"/>
      <c r="D583" s="75"/>
      <c r="E583" s="75"/>
      <c r="F583" s="75"/>
      <c r="G583" s="75"/>
      <c r="H583" s="75"/>
      <c r="I583" s="75"/>
    </row>
    <row r="584" spans="3:9" ht="12.5">
      <c r="C584" s="75"/>
      <c r="D584" s="75"/>
      <c r="E584" s="75"/>
      <c r="F584" s="75"/>
      <c r="G584" s="75"/>
      <c r="H584" s="75"/>
      <c r="I584" s="75"/>
    </row>
    <row r="585" spans="3:9" ht="12.5">
      <c r="C585" s="75"/>
      <c r="D585" s="75"/>
      <c r="E585" s="75"/>
      <c r="F585" s="75"/>
      <c r="G585" s="75"/>
      <c r="H585" s="75"/>
      <c r="I585" s="75"/>
    </row>
    <row r="586" spans="3:9" ht="12.5">
      <c r="C586" s="75"/>
      <c r="D586" s="75"/>
      <c r="E586" s="75"/>
      <c r="F586" s="75"/>
      <c r="G586" s="75"/>
      <c r="H586" s="75"/>
      <c r="I586" s="75"/>
    </row>
    <row r="587" spans="3:9" ht="12.5">
      <c r="C587" s="75"/>
      <c r="D587" s="75"/>
      <c r="E587" s="75"/>
      <c r="F587" s="75"/>
      <c r="G587" s="75"/>
      <c r="H587" s="75"/>
      <c r="I587" s="75"/>
    </row>
    <row r="588" spans="3:9" ht="12.5">
      <c r="C588" s="75"/>
      <c r="D588" s="75"/>
      <c r="E588" s="75"/>
      <c r="F588" s="75"/>
      <c r="G588" s="75"/>
      <c r="H588" s="75"/>
      <c r="I588" s="75"/>
    </row>
    <row r="589" spans="3:9" ht="12.5">
      <c r="C589" s="75"/>
      <c r="D589" s="75"/>
      <c r="E589" s="75"/>
      <c r="F589" s="75"/>
      <c r="G589" s="75"/>
      <c r="H589" s="75"/>
      <c r="I589" s="75"/>
    </row>
    <row r="590" spans="3:9" ht="12.5">
      <c r="C590" s="75"/>
      <c r="D590" s="75"/>
      <c r="E590" s="75"/>
      <c r="F590" s="75"/>
      <c r="G590" s="75"/>
      <c r="H590" s="75"/>
      <c r="I590" s="75"/>
    </row>
    <row r="591" spans="3:9" ht="12.5">
      <c r="C591" s="75"/>
      <c r="D591" s="75"/>
      <c r="E591" s="75"/>
      <c r="F591" s="75"/>
      <c r="G591" s="75"/>
      <c r="H591" s="75"/>
      <c r="I591" s="75"/>
    </row>
    <row r="592" spans="3:9" ht="12.5">
      <c r="C592" s="75"/>
      <c r="D592" s="75"/>
      <c r="E592" s="75"/>
      <c r="F592" s="75"/>
      <c r="G592" s="75"/>
      <c r="H592" s="75"/>
      <c r="I592" s="75"/>
    </row>
    <row r="593" spans="3:9" ht="12.5">
      <c r="C593" s="75"/>
      <c r="D593" s="75"/>
      <c r="E593" s="75"/>
      <c r="F593" s="75"/>
      <c r="G593" s="75"/>
      <c r="H593" s="75"/>
      <c r="I593" s="75"/>
    </row>
    <row r="594" spans="3:9" ht="12.5">
      <c r="C594" s="75"/>
      <c r="D594" s="75"/>
      <c r="E594" s="75"/>
      <c r="F594" s="75"/>
      <c r="G594" s="75"/>
      <c r="H594" s="75"/>
      <c r="I594" s="75"/>
    </row>
    <row r="595" spans="3:9" ht="12.5">
      <c r="C595" s="75"/>
      <c r="D595" s="75"/>
      <c r="E595" s="75"/>
      <c r="F595" s="75"/>
      <c r="G595" s="75"/>
      <c r="H595" s="75"/>
      <c r="I595" s="75"/>
    </row>
    <row r="596" spans="3:9" ht="12.5">
      <c r="C596" s="75"/>
      <c r="D596" s="75"/>
      <c r="E596" s="75"/>
      <c r="F596" s="75"/>
      <c r="G596" s="75"/>
      <c r="H596" s="75"/>
      <c r="I596" s="75"/>
    </row>
    <row r="597" spans="3:9" ht="12.5">
      <c r="C597" s="75"/>
      <c r="D597" s="75"/>
      <c r="E597" s="75"/>
      <c r="F597" s="75"/>
      <c r="G597" s="75"/>
      <c r="H597" s="75"/>
      <c r="I597" s="75"/>
    </row>
    <row r="598" spans="3:9" ht="12.5">
      <c r="C598" s="75"/>
      <c r="D598" s="75"/>
      <c r="E598" s="75"/>
      <c r="F598" s="75"/>
      <c r="G598" s="75"/>
      <c r="H598" s="75"/>
      <c r="I598" s="75"/>
    </row>
    <row r="599" spans="3:9" ht="12.5">
      <c r="C599" s="75"/>
      <c r="D599" s="75"/>
      <c r="E599" s="75"/>
      <c r="F599" s="75"/>
      <c r="G599" s="75"/>
      <c r="H599" s="75"/>
      <c r="I599" s="75"/>
    </row>
    <row r="600" spans="3:9" ht="12.5">
      <c r="C600" s="75"/>
      <c r="D600" s="75"/>
      <c r="E600" s="75"/>
      <c r="F600" s="75"/>
      <c r="G600" s="75"/>
      <c r="H600" s="75"/>
      <c r="I600" s="75"/>
    </row>
    <row r="601" spans="3:9" ht="12.5">
      <c r="C601" s="75"/>
      <c r="D601" s="75"/>
      <c r="E601" s="75"/>
      <c r="F601" s="75"/>
      <c r="G601" s="75"/>
      <c r="H601" s="75"/>
      <c r="I601" s="75"/>
    </row>
    <row r="602" spans="3:9" ht="12.5">
      <c r="C602" s="75"/>
      <c r="D602" s="75"/>
      <c r="E602" s="75"/>
      <c r="F602" s="75"/>
      <c r="G602" s="75"/>
      <c r="H602" s="75"/>
      <c r="I602" s="75"/>
    </row>
    <row r="603" spans="3:9" ht="12.5">
      <c r="C603" s="75"/>
      <c r="D603" s="75"/>
      <c r="E603" s="75"/>
      <c r="F603" s="75"/>
      <c r="G603" s="75"/>
      <c r="H603" s="75"/>
      <c r="I603" s="75"/>
    </row>
    <row r="604" spans="3:9" ht="12.5">
      <c r="C604" s="75"/>
      <c r="D604" s="75"/>
      <c r="E604" s="75"/>
      <c r="F604" s="75"/>
      <c r="G604" s="75"/>
      <c r="H604" s="75"/>
      <c r="I604" s="75"/>
    </row>
    <row r="605" spans="3:9" ht="12.5">
      <c r="C605" s="75"/>
      <c r="D605" s="75"/>
      <c r="E605" s="75"/>
      <c r="F605" s="75"/>
      <c r="G605" s="75"/>
      <c r="H605" s="75"/>
      <c r="I605" s="75"/>
    </row>
    <row r="606" spans="3:9" ht="12.5">
      <c r="C606" s="75"/>
      <c r="D606" s="75"/>
      <c r="E606" s="75"/>
      <c r="F606" s="75"/>
      <c r="G606" s="75"/>
      <c r="H606" s="75"/>
      <c r="I606" s="75"/>
    </row>
    <row r="607" spans="3:9" ht="12.5">
      <c r="C607" s="75"/>
      <c r="D607" s="75"/>
      <c r="E607" s="75"/>
      <c r="F607" s="75"/>
      <c r="G607" s="75"/>
      <c r="H607" s="75"/>
      <c r="I607" s="75"/>
    </row>
    <row r="608" spans="3:9" ht="12.5">
      <c r="C608" s="75"/>
      <c r="D608" s="75"/>
      <c r="E608" s="75"/>
      <c r="F608" s="75"/>
      <c r="G608" s="75"/>
      <c r="H608" s="75"/>
      <c r="I608" s="75"/>
    </row>
    <row r="609" spans="3:9" ht="12.5">
      <c r="C609" s="75"/>
      <c r="D609" s="75"/>
      <c r="E609" s="75"/>
      <c r="F609" s="75"/>
      <c r="G609" s="75"/>
      <c r="H609" s="75"/>
      <c r="I609" s="75"/>
    </row>
    <row r="610" spans="3:9" ht="12.5">
      <c r="C610" s="75"/>
      <c r="D610" s="75"/>
      <c r="E610" s="75"/>
      <c r="F610" s="75"/>
      <c r="G610" s="75"/>
      <c r="H610" s="75"/>
      <c r="I610" s="75"/>
    </row>
    <row r="611" spans="3:9" ht="12.5">
      <c r="C611" s="75"/>
      <c r="D611" s="75"/>
      <c r="E611" s="75"/>
      <c r="F611" s="75"/>
      <c r="G611" s="75"/>
      <c r="H611" s="75"/>
      <c r="I611" s="75"/>
    </row>
    <row r="612" spans="3:9" ht="12.5">
      <c r="C612" s="75"/>
      <c r="D612" s="75"/>
      <c r="E612" s="75"/>
      <c r="F612" s="75"/>
      <c r="G612" s="75"/>
      <c r="H612" s="75"/>
      <c r="I612" s="75"/>
    </row>
    <row r="613" spans="3:9" ht="12.5">
      <c r="C613" s="75"/>
      <c r="D613" s="75"/>
      <c r="E613" s="75"/>
      <c r="F613" s="75"/>
      <c r="G613" s="75"/>
      <c r="H613" s="75"/>
      <c r="I613" s="75"/>
    </row>
    <row r="614" spans="3:9" ht="12.5">
      <c r="C614" s="75"/>
      <c r="D614" s="75"/>
      <c r="E614" s="75"/>
      <c r="F614" s="75"/>
      <c r="G614" s="75"/>
      <c r="H614" s="75"/>
      <c r="I614" s="75"/>
    </row>
    <row r="615" spans="3:9" ht="12.5">
      <c r="C615" s="75"/>
      <c r="D615" s="75"/>
      <c r="E615" s="75"/>
      <c r="F615" s="75"/>
      <c r="G615" s="75"/>
      <c r="H615" s="75"/>
      <c r="I615" s="75"/>
    </row>
    <row r="616" spans="3:9" ht="12.5">
      <c r="C616" s="75"/>
      <c r="D616" s="75"/>
      <c r="E616" s="75"/>
      <c r="F616" s="75"/>
      <c r="G616" s="75"/>
      <c r="H616" s="75"/>
      <c r="I616" s="75"/>
    </row>
    <row r="617" spans="3:9" ht="12.5">
      <c r="C617" s="75"/>
      <c r="D617" s="75"/>
      <c r="E617" s="75"/>
      <c r="F617" s="75"/>
      <c r="G617" s="75"/>
      <c r="H617" s="75"/>
      <c r="I617" s="75"/>
    </row>
    <row r="618" spans="3:9" ht="12.5">
      <c r="C618" s="75"/>
      <c r="D618" s="75"/>
      <c r="E618" s="75"/>
      <c r="F618" s="75"/>
      <c r="G618" s="75"/>
      <c r="H618" s="75"/>
      <c r="I618" s="75"/>
    </row>
    <row r="619" spans="3:9" ht="12.5">
      <c r="C619" s="75"/>
      <c r="D619" s="75"/>
      <c r="E619" s="75"/>
      <c r="F619" s="75"/>
      <c r="G619" s="75"/>
      <c r="H619" s="75"/>
      <c r="I619" s="75"/>
    </row>
    <row r="620" spans="3:9" ht="12.5">
      <c r="C620" s="75"/>
      <c r="D620" s="75"/>
      <c r="E620" s="75"/>
      <c r="F620" s="75"/>
      <c r="G620" s="75"/>
      <c r="H620" s="75"/>
      <c r="I620" s="75"/>
    </row>
    <row r="621" spans="3:9" ht="12.5">
      <c r="C621" s="75"/>
      <c r="D621" s="75"/>
      <c r="E621" s="75"/>
      <c r="F621" s="75"/>
      <c r="G621" s="75"/>
      <c r="H621" s="75"/>
      <c r="I621" s="75"/>
    </row>
    <row r="622" spans="3:9" ht="12.5">
      <c r="C622" s="75"/>
      <c r="D622" s="75"/>
      <c r="E622" s="75"/>
      <c r="F622" s="75"/>
      <c r="G622" s="75"/>
      <c r="H622" s="75"/>
      <c r="I622" s="75"/>
    </row>
    <row r="623" spans="3:9" ht="12.5">
      <c r="C623" s="75"/>
      <c r="D623" s="75"/>
      <c r="E623" s="75"/>
      <c r="F623" s="75"/>
      <c r="G623" s="75"/>
      <c r="H623" s="75"/>
      <c r="I623" s="75"/>
    </row>
    <row r="624" spans="3:9" ht="12.5">
      <c r="C624" s="75"/>
      <c r="D624" s="75"/>
      <c r="E624" s="75"/>
      <c r="F624" s="75"/>
      <c r="G624" s="75"/>
      <c r="H624" s="75"/>
      <c r="I624" s="75"/>
    </row>
    <row r="625" spans="3:9" ht="12.5">
      <c r="C625" s="75"/>
      <c r="D625" s="75"/>
      <c r="E625" s="75"/>
      <c r="F625" s="75"/>
      <c r="G625" s="75"/>
      <c r="H625" s="75"/>
      <c r="I625" s="75"/>
    </row>
    <row r="626" spans="3:9" ht="12.5">
      <c r="C626" s="75"/>
      <c r="D626" s="75"/>
      <c r="E626" s="75"/>
      <c r="F626" s="75"/>
      <c r="G626" s="75"/>
      <c r="H626" s="75"/>
      <c r="I626" s="75"/>
    </row>
    <row r="627" spans="3:9" ht="12.5">
      <c r="C627" s="75"/>
      <c r="D627" s="75"/>
      <c r="E627" s="75"/>
      <c r="F627" s="75"/>
      <c r="G627" s="75"/>
      <c r="H627" s="75"/>
      <c r="I627" s="75"/>
    </row>
    <row r="628" spans="3:9" ht="12.5">
      <c r="C628" s="75"/>
      <c r="D628" s="75"/>
      <c r="E628" s="75"/>
      <c r="F628" s="75"/>
      <c r="G628" s="75"/>
      <c r="H628" s="75"/>
      <c r="I628" s="75"/>
    </row>
    <row r="629" spans="3:9" ht="12.5">
      <c r="C629" s="75"/>
      <c r="D629" s="75"/>
      <c r="E629" s="75"/>
      <c r="F629" s="75"/>
      <c r="G629" s="75"/>
      <c r="H629" s="75"/>
      <c r="I629" s="75"/>
    </row>
    <row r="630" spans="3:9" ht="12.5">
      <c r="C630" s="75"/>
      <c r="D630" s="75"/>
      <c r="E630" s="75"/>
      <c r="F630" s="75"/>
      <c r="G630" s="75"/>
      <c r="H630" s="75"/>
      <c r="I630" s="75"/>
    </row>
    <row r="631" spans="3:9" ht="12.5">
      <c r="C631" s="75"/>
      <c r="D631" s="75"/>
      <c r="E631" s="75"/>
      <c r="F631" s="75"/>
      <c r="G631" s="75"/>
      <c r="H631" s="75"/>
      <c r="I631" s="75"/>
    </row>
    <row r="632" spans="3:9" ht="12.5">
      <c r="C632" s="75"/>
      <c r="D632" s="75"/>
      <c r="E632" s="75"/>
      <c r="F632" s="75"/>
      <c r="G632" s="75"/>
      <c r="H632" s="75"/>
      <c r="I632" s="75"/>
    </row>
    <row r="633" spans="3:9" ht="12.5">
      <c r="C633" s="75"/>
      <c r="D633" s="75"/>
      <c r="E633" s="75"/>
      <c r="F633" s="75"/>
      <c r="G633" s="75"/>
      <c r="H633" s="75"/>
      <c r="I633" s="75"/>
    </row>
    <row r="634" spans="3:9" ht="12.5">
      <c r="C634" s="75"/>
      <c r="D634" s="75"/>
      <c r="E634" s="75"/>
      <c r="F634" s="75"/>
      <c r="G634" s="75"/>
      <c r="H634" s="75"/>
      <c r="I634" s="75"/>
    </row>
    <row r="635" spans="3:9" ht="12.5">
      <c r="C635" s="75"/>
      <c r="D635" s="75"/>
      <c r="E635" s="75"/>
      <c r="F635" s="75"/>
      <c r="G635" s="75"/>
      <c r="H635" s="75"/>
      <c r="I635" s="75"/>
    </row>
    <row r="636" spans="3:9" ht="12.5">
      <c r="C636" s="75"/>
      <c r="D636" s="75"/>
      <c r="E636" s="75"/>
      <c r="F636" s="75"/>
      <c r="G636" s="75"/>
      <c r="H636" s="75"/>
      <c r="I636" s="75"/>
    </row>
    <row r="637" spans="3:9" ht="12.5">
      <c r="C637" s="75"/>
      <c r="D637" s="75"/>
      <c r="E637" s="75"/>
      <c r="F637" s="75"/>
      <c r="G637" s="75"/>
      <c r="H637" s="75"/>
      <c r="I637" s="75"/>
    </row>
    <row r="638" spans="3:9" ht="12.5">
      <c r="C638" s="75"/>
      <c r="D638" s="75"/>
      <c r="E638" s="75"/>
      <c r="F638" s="75"/>
      <c r="G638" s="75"/>
      <c r="H638" s="75"/>
      <c r="I638" s="75"/>
    </row>
    <row r="639" spans="3:9" ht="12.5">
      <c r="C639" s="75"/>
      <c r="D639" s="75"/>
      <c r="E639" s="75"/>
      <c r="F639" s="75"/>
      <c r="G639" s="75"/>
      <c r="H639" s="75"/>
      <c r="I639" s="75"/>
    </row>
    <row r="640" spans="3:9" ht="12.5">
      <c r="C640" s="75"/>
      <c r="D640" s="75"/>
      <c r="E640" s="75"/>
      <c r="F640" s="75"/>
      <c r="G640" s="75"/>
      <c r="H640" s="75"/>
      <c r="I640" s="75"/>
    </row>
    <row r="641" spans="3:9" ht="12.5">
      <c r="C641" s="75"/>
      <c r="D641" s="75"/>
      <c r="E641" s="75"/>
      <c r="F641" s="75"/>
      <c r="G641" s="75"/>
      <c r="H641" s="75"/>
      <c r="I641" s="75"/>
    </row>
    <row r="642" spans="3:9" ht="12.5">
      <c r="C642" s="75"/>
      <c r="D642" s="75"/>
      <c r="E642" s="75"/>
      <c r="F642" s="75"/>
      <c r="G642" s="75"/>
      <c r="H642" s="75"/>
      <c r="I642" s="75"/>
    </row>
    <row r="643" spans="3:9" ht="12.5">
      <c r="C643" s="75"/>
      <c r="D643" s="75"/>
      <c r="E643" s="75"/>
      <c r="F643" s="75"/>
      <c r="G643" s="75"/>
      <c r="H643" s="75"/>
      <c r="I643" s="75"/>
    </row>
    <row r="644" spans="3:9" ht="12.5">
      <c r="C644" s="75"/>
      <c r="D644" s="75"/>
      <c r="E644" s="75"/>
      <c r="F644" s="75"/>
      <c r="G644" s="75"/>
      <c r="H644" s="75"/>
      <c r="I644" s="75"/>
    </row>
    <row r="645" spans="3:9" ht="12.5">
      <c r="C645" s="75"/>
      <c r="D645" s="75"/>
      <c r="E645" s="75"/>
      <c r="F645" s="75"/>
      <c r="G645" s="75"/>
      <c r="H645" s="75"/>
      <c r="I645" s="75"/>
    </row>
    <row r="646" spans="3:9" ht="12.5">
      <c r="C646" s="75"/>
      <c r="D646" s="75"/>
      <c r="E646" s="75"/>
      <c r="F646" s="75"/>
      <c r="G646" s="75"/>
      <c r="H646" s="75"/>
      <c r="I646" s="75"/>
    </row>
    <row r="647" spans="3:9" ht="12.5">
      <c r="C647" s="75"/>
      <c r="D647" s="75"/>
      <c r="E647" s="75"/>
      <c r="F647" s="75"/>
      <c r="G647" s="75"/>
      <c r="H647" s="75"/>
      <c r="I647" s="75"/>
    </row>
    <row r="648" spans="3:9" ht="12.5">
      <c r="C648" s="75"/>
      <c r="D648" s="75"/>
      <c r="E648" s="75"/>
      <c r="F648" s="75"/>
      <c r="G648" s="75"/>
      <c r="H648" s="75"/>
      <c r="I648" s="75"/>
    </row>
    <row r="649" spans="3:9" ht="12.5">
      <c r="C649" s="75"/>
      <c r="D649" s="75"/>
      <c r="E649" s="75"/>
      <c r="F649" s="75"/>
      <c r="G649" s="75"/>
      <c r="H649" s="75"/>
      <c r="I649" s="75"/>
    </row>
    <row r="650" spans="3:9" ht="12.5">
      <c r="C650" s="75"/>
      <c r="D650" s="75"/>
      <c r="E650" s="75"/>
      <c r="F650" s="75"/>
      <c r="G650" s="75"/>
      <c r="H650" s="75"/>
      <c r="I650" s="75"/>
    </row>
    <row r="651" spans="3:9" ht="12.5">
      <c r="C651" s="75"/>
      <c r="D651" s="75"/>
      <c r="E651" s="75"/>
      <c r="F651" s="75"/>
      <c r="G651" s="75"/>
      <c r="H651" s="75"/>
      <c r="I651" s="75"/>
    </row>
    <row r="652" spans="3:9" ht="12.5">
      <c r="C652" s="75"/>
      <c r="D652" s="75"/>
      <c r="E652" s="75"/>
      <c r="F652" s="75"/>
      <c r="G652" s="75"/>
      <c r="H652" s="75"/>
      <c r="I652" s="75"/>
    </row>
    <row r="653" spans="3:9" ht="12.5">
      <c r="C653" s="75"/>
      <c r="D653" s="75"/>
      <c r="E653" s="75"/>
      <c r="F653" s="75"/>
      <c r="G653" s="75"/>
      <c r="H653" s="75"/>
      <c r="I653" s="75"/>
    </row>
    <row r="654" spans="3:9" ht="12.5">
      <c r="C654" s="75"/>
      <c r="D654" s="75"/>
      <c r="E654" s="75"/>
      <c r="F654" s="75"/>
      <c r="G654" s="75"/>
      <c r="H654" s="75"/>
      <c r="I654" s="75"/>
    </row>
    <row r="655" spans="3:9" ht="12.5">
      <c r="C655" s="75"/>
      <c r="D655" s="75"/>
      <c r="E655" s="75"/>
      <c r="F655" s="75"/>
      <c r="G655" s="75"/>
      <c r="H655" s="75"/>
      <c r="I655" s="75"/>
    </row>
    <row r="656" spans="3:9" ht="12.5">
      <c r="C656" s="75"/>
      <c r="D656" s="75"/>
      <c r="E656" s="75"/>
      <c r="F656" s="75"/>
      <c r="G656" s="75"/>
      <c r="H656" s="75"/>
      <c r="I656" s="75"/>
    </row>
    <row r="657" spans="3:9" ht="12.5">
      <c r="C657" s="75"/>
      <c r="D657" s="75"/>
      <c r="E657" s="75"/>
      <c r="F657" s="75"/>
      <c r="G657" s="75"/>
      <c r="H657" s="75"/>
      <c r="I657" s="75"/>
    </row>
    <row r="658" spans="3:9" ht="12.5">
      <c r="C658" s="75"/>
      <c r="D658" s="75"/>
      <c r="E658" s="75"/>
      <c r="F658" s="75"/>
      <c r="G658" s="75"/>
      <c r="H658" s="75"/>
      <c r="I658" s="75"/>
    </row>
    <row r="659" spans="3:9" ht="12.5">
      <c r="C659" s="75"/>
      <c r="D659" s="75"/>
      <c r="E659" s="75"/>
      <c r="F659" s="75"/>
      <c r="G659" s="75"/>
      <c r="H659" s="75"/>
      <c r="I659" s="75"/>
    </row>
    <row r="660" spans="3:9" ht="12.5">
      <c r="C660" s="75"/>
      <c r="D660" s="75"/>
      <c r="E660" s="75"/>
      <c r="F660" s="75"/>
      <c r="G660" s="75"/>
      <c r="H660" s="75"/>
      <c r="I660" s="75"/>
    </row>
    <row r="661" spans="3:9" ht="12.5">
      <c r="C661" s="75"/>
      <c r="D661" s="75"/>
      <c r="E661" s="75"/>
      <c r="F661" s="75"/>
      <c r="G661" s="75"/>
      <c r="H661" s="75"/>
      <c r="I661" s="75"/>
    </row>
    <row r="662" spans="3:9" ht="12.5">
      <c r="C662" s="75"/>
      <c r="D662" s="75"/>
      <c r="E662" s="75"/>
      <c r="F662" s="75"/>
      <c r="G662" s="75"/>
      <c r="H662" s="75"/>
      <c r="I662" s="75"/>
    </row>
    <row r="663" spans="3:9" ht="12.5">
      <c r="C663" s="75"/>
      <c r="D663" s="75"/>
      <c r="E663" s="75"/>
      <c r="F663" s="75"/>
      <c r="G663" s="75"/>
      <c r="H663" s="75"/>
      <c r="I663" s="75"/>
    </row>
    <row r="664" spans="3:9" ht="12.5">
      <c r="C664" s="75"/>
      <c r="D664" s="75"/>
      <c r="E664" s="75"/>
      <c r="F664" s="75"/>
      <c r="G664" s="75"/>
      <c r="H664" s="75"/>
      <c r="I664" s="75"/>
    </row>
    <row r="665" spans="3:9" ht="12.5">
      <c r="C665" s="75"/>
      <c r="D665" s="75"/>
      <c r="E665" s="75"/>
      <c r="F665" s="75"/>
      <c r="G665" s="75"/>
      <c r="H665" s="75"/>
      <c r="I665" s="75"/>
    </row>
    <row r="666" spans="3:9" ht="12.5">
      <c r="C666" s="75"/>
      <c r="D666" s="75"/>
      <c r="E666" s="75"/>
      <c r="F666" s="75"/>
      <c r="G666" s="75"/>
      <c r="H666" s="75"/>
      <c r="I666" s="75"/>
    </row>
    <row r="667" spans="3:9" ht="12.5">
      <c r="C667" s="75"/>
      <c r="D667" s="75"/>
      <c r="E667" s="75"/>
      <c r="F667" s="75"/>
      <c r="G667" s="75"/>
      <c r="H667" s="75"/>
      <c r="I667" s="75"/>
    </row>
    <row r="668" spans="3:9" ht="12.5">
      <c r="C668" s="75"/>
      <c r="D668" s="75"/>
      <c r="E668" s="75"/>
      <c r="F668" s="75"/>
      <c r="G668" s="75"/>
      <c r="H668" s="75"/>
      <c r="I668" s="75"/>
    </row>
    <row r="669" spans="3:9" ht="12.5">
      <c r="C669" s="75"/>
      <c r="D669" s="75"/>
      <c r="E669" s="75"/>
      <c r="F669" s="75"/>
      <c r="G669" s="75"/>
      <c r="H669" s="75"/>
      <c r="I669" s="75"/>
    </row>
    <row r="670" spans="3:9" ht="12.5">
      <c r="C670" s="75"/>
      <c r="D670" s="75"/>
      <c r="E670" s="75"/>
      <c r="F670" s="75"/>
      <c r="G670" s="75"/>
      <c r="H670" s="75"/>
      <c r="I670" s="75"/>
    </row>
    <row r="671" spans="3:9" ht="12.5">
      <c r="C671" s="75"/>
      <c r="D671" s="75"/>
      <c r="E671" s="75"/>
      <c r="F671" s="75"/>
      <c r="G671" s="75"/>
      <c r="H671" s="75"/>
      <c r="I671" s="75"/>
    </row>
    <row r="672" spans="3:9" ht="12.5">
      <c r="C672" s="75"/>
      <c r="D672" s="75"/>
      <c r="E672" s="75"/>
      <c r="F672" s="75"/>
      <c r="G672" s="75"/>
      <c r="H672" s="75"/>
      <c r="I672" s="75"/>
    </row>
    <row r="673" spans="3:9" ht="12.5">
      <c r="C673" s="75"/>
      <c r="D673" s="75"/>
      <c r="E673" s="75"/>
      <c r="F673" s="75"/>
      <c r="G673" s="75"/>
      <c r="H673" s="75"/>
      <c r="I673" s="75"/>
    </row>
    <row r="674" spans="3:9" ht="12.5">
      <c r="C674" s="75"/>
      <c r="D674" s="75"/>
      <c r="E674" s="75"/>
      <c r="F674" s="75"/>
      <c r="G674" s="75"/>
      <c r="H674" s="75"/>
      <c r="I674" s="75"/>
    </row>
    <row r="675" spans="3:9" ht="12.5">
      <c r="C675" s="75"/>
      <c r="D675" s="75"/>
      <c r="E675" s="75"/>
      <c r="F675" s="75"/>
      <c r="G675" s="75"/>
      <c r="H675" s="75"/>
      <c r="I675" s="75"/>
    </row>
    <row r="676" spans="3:9" ht="12.5">
      <c r="C676" s="75"/>
      <c r="D676" s="75"/>
      <c r="E676" s="75"/>
      <c r="F676" s="75"/>
      <c r="G676" s="75"/>
      <c r="H676" s="75"/>
      <c r="I676" s="75"/>
    </row>
    <row r="677" spans="3:9" ht="12.5">
      <c r="C677" s="75"/>
      <c r="D677" s="75"/>
      <c r="E677" s="75"/>
      <c r="F677" s="75"/>
      <c r="G677" s="75"/>
      <c r="H677" s="75"/>
      <c r="I677" s="75"/>
    </row>
    <row r="678" spans="3:9" ht="12.5">
      <c r="C678" s="75"/>
      <c r="D678" s="75"/>
      <c r="E678" s="75"/>
      <c r="F678" s="75"/>
      <c r="G678" s="75"/>
      <c r="H678" s="75"/>
      <c r="I678" s="75"/>
    </row>
    <row r="679" spans="3:9" ht="12.5">
      <c r="C679" s="75"/>
      <c r="D679" s="75"/>
      <c r="E679" s="75"/>
      <c r="F679" s="75"/>
      <c r="G679" s="75"/>
      <c r="H679" s="75"/>
      <c r="I679" s="75"/>
    </row>
    <row r="680" spans="3:9" ht="12.5">
      <c r="C680" s="75"/>
      <c r="D680" s="75"/>
      <c r="E680" s="75"/>
      <c r="F680" s="75"/>
      <c r="G680" s="75"/>
      <c r="H680" s="75"/>
      <c r="I680" s="75"/>
    </row>
    <row r="681" spans="3:9" ht="12.5">
      <c r="C681" s="75"/>
      <c r="D681" s="75"/>
      <c r="E681" s="75"/>
      <c r="F681" s="75"/>
      <c r="G681" s="75"/>
      <c r="H681" s="75"/>
      <c r="I681" s="75"/>
    </row>
    <row r="682" spans="3:9" ht="12.5">
      <c r="C682" s="75"/>
      <c r="D682" s="75"/>
      <c r="E682" s="75"/>
      <c r="F682" s="75"/>
      <c r="G682" s="75"/>
      <c r="H682" s="75"/>
      <c r="I682" s="75"/>
    </row>
    <row r="683" spans="3:9" ht="12.5">
      <c r="C683" s="75"/>
      <c r="D683" s="75"/>
      <c r="E683" s="75"/>
      <c r="F683" s="75"/>
      <c r="G683" s="75"/>
      <c r="H683" s="75"/>
      <c r="I683" s="75"/>
    </row>
    <row r="684" spans="3:9" ht="12.5">
      <c r="C684" s="75"/>
      <c r="D684" s="75"/>
      <c r="E684" s="75"/>
      <c r="F684" s="75"/>
      <c r="G684" s="75"/>
      <c r="H684" s="75"/>
      <c r="I684" s="75"/>
    </row>
    <row r="685" spans="3:9" ht="12.5">
      <c r="C685" s="75"/>
      <c r="D685" s="75"/>
      <c r="E685" s="75"/>
      <c r="F685" s="75"/>
      <c r="G685" s="75"/>
      <c r="H685" s="75"/>
      <c r="I685" s="75"/>
    </row>
    <row r="686" spans="3:9" ht="12.5">
      <c r="C686" s="75"/>
      <c r="D686" s="75"/>
      <c r="E686" s="75"/>
      <c r="F686" s="75"/>
      <c r="G686" s="75"/>
      <c r="H686" s="75"/>
      <c r="I686" s="75"/>
    </row>
    <row r="687" spans="3:9" ht="12.5">
      <c r="C687" s="75"/>
      <c r="D687" s="75"/>
      <c r="E687" s="75"/>
      <c r="F687" s="75"/>
      <c r="G687" s="75"/>
      <c r="H687" s="75"/>
      <c r="I687" s="75"/>
    </row>
    <row r="688" spans="3:9" ht="12.5">
      <c r="C688" s="75"/>
      <c r="D688" s="75"/>
      <c r="E688" s="75"/>
      <c r="F688" s="75"/>
      <c r="G688" s="75"/>
      <c r="H688" s="75"/>
      <c r="I688" s="75"/>
    </row>
    <row r="689" spans="3:9" ht="12.5">
      <c r="C689" s="75"/>
      <c r="D689" s="75"/>
      <c r="E689" s="75"/>
      <c r="F689" s="75"/>
      <c r="G689" s="75"/>
      <c r="H689" s="75"/>
      <c r="I689" s="75"/>
    </row>
    <row r="690" spans="3:9" ht="12.5">
      <c r="C690" s="75"/>
      <c r="D690" s="75"/>
      <c r="E690" s="75"/>
      <c r="F690" s="75"/>
      <c r="G690" s="75"/>
      <c r="H690" s="75"/>
      <c r="I690" s="75"/>
    </row>
    <row r="691" spans="3:9" ht="12.5">
      <c r="C691" s="75"/>
      <c r="D691" s="75"/>
      <c r="E691" s="75"/>
      <c r="F691" s="75"/>
      <c r="G691" s="75"/>
      <c r="H691" s="75"/>
      <c r="I691" s="75"/>
    </row>
    <row r="692" spans="3:9" ht="12.5">
      <c r="C692" s="75"/>
      <c r="D692" s="75"/>
      <c r="E692" s="75"/>
      <c r="F692" s="75"/>
      <c r="G692" s="75"/>
      <c r="H692" s="75"/>
      <c r="I692" s="75"/>
    </row>
    <row r="693" spans="3:9" ht="12.5">
      <c r="C693" s="75"/>
      <c r="D693" s="75"/>
      <c r="E693" s="75"/>
      <c r="F693" s="75"/>
      <c r="G693" s="75"/>
      <c r="H693" s="75"/>
      <c r="I693" s="75"/>
    </row>
    <row r="694" spans="3:9" ht="12.5">
      <c r="C694" s="75"/>
      <c r="D694" s="75"/>
      <c r="E694" s="75"/>
      <c r="F694" s="75"/>
      <c r="G694" s="75"/>
      <c r="H694" s="75"/>
      <c r="I694" s="75"/>
    </row>
    <row r="695" spans="3:9" ht="12.5">
      <c r="C695" s="75"/>
      <c r="D695" s="75"/>
      <c r="E695" s="75"/>
      <c r="F695" s="75"/>
      <c r="G695" s="75"/>
      <c r="H695" s="75"/>
      <c r="I695" s="75"/>
    </row>
    <row r="696" spans="3:9" ht="12.5">
      <c r="C696" s="75"/>
      <c r="D696" s="75"/>
      <c r="E696" s="75"/>
      <c r="F696" s="75"/>
      <c r="G696" s="75"/>
      <c r="H696" s="75"/>
      <c r="I696" s="75"/>
    </row>
    <row r="697" spans="3:9" ht="12.5">
      <c r="C697" s="75"/>
      <c r="D697" s="75"/>
      <c r="E697" s="75"/>
      <c r="F697" s="75"/>
      <c r="G697" s="75"/>
      <c r="H697" s="75"/>
      <c r="I697" s="75"/>
    </row>
    <row r="698" spans="3:9" ht="12.5">
      <c r="C698" s="75"/>
      <c r="D698" s="75"/>
      <c r="E698" s="75"/>
      <c r="F698" s="75"/>
      <c r="G698" s="75"/>
      <c r="H698" s="75"/>
      <c r="I698" s="75"/>
    </row>
    <row r="699" spans="3:9" ht="12.5">
      <c r="C699" s="75"/>
      <c r="D699" s="75"/>
      <c r="E699" s="75"/>
      <c r="F699" s="75"/>
      <c r="G699" s="75"/>
      <c r="H699" s="75"/>
      <c r="I699" s="75"/>
    </row>
    <row r="700" spans="3:9" ht="12.5">
      <c r="C700" s="75"/>
      <c r="D700" s="75"/>
      <c r="E700" s="75"/>
      <c r="F700" s="75"/>
      <c r="G700" s="75"/>
      <c r="H700" s="75"/>
      <c r="I700" s="75"/>
    </row>
    <row r="701" spans="3:9" ht="12.5">
      <c r="C701" s="75"/>
      <c r="D701" s="75"/>
      <c r="E701" s="75"/>
      <c r="F701" s="75"/>
      <c r="G701" s="75"/>
      <c r="H701" s="75"/>
      <c r="I701" s="75"/>
    </row>
    <row r="702" spans="3:9" ht="12.5">
      <c r="C702" s="75"/>
      <c r="D702" s="75"/>
      <c r="E702" s="75"/>
      <c r="F702" s="75"/>
      <c r="G702" s="75"/>
      <c r="H702" s="75"/>
      <c r="I702" s="75"/>
    </row>
    <row r="703" spans="3:9" ht="12.5">
      <c r="C703" s="75"/>
      <c r="D703" s="75"/>
      <c r="E703" s="75"/>
      <c r="F703" s="75"/>
      <c r="G703" s="75"/>
      <c r="H703" s="75"/>
      <c r="I703" s="75"/>
    </row>
    <row r="704" spans="3:9" ht="12.5">
      <c r="C704" s="75"/>
      <c r="D704" s="75"/>
      <c r="E704" s="75"/>
      <c r="F704" s="75"/>
      <c r="G704" s="75"/>
      <c r="H704" s="75"/>
      <c r="I704" s="75"/>
    </row>
    <row r="705" spans="3:9" ht="12.5">
      <c r="C705" s="75"/>
      <c r="D705" s="75"/>
      <c r="E705" s="75"/>
      <c r="F705" s="75"/>
      <c r="G705" s="75"/>
      <c r="H705" s="75"/>
      <c r="I705" s="75"/>
    </row>
    <row r="706" spans="3:9" ht="12.5">
      <c r="C706" s="75"/>
      <c r="D706" s="75"/>
      <c r="E706" s="75"/>
      <c r="F706" s="75"/>
      <c r="G706" s="75"/>
      <c r="H706" s="75"/>
      <c r="I706" s="75"/>
    </row>
    <row r="707" spans="3:9" ht="12.5">
      <c r="C707" s="75"/>
      <c r="D707" s="75"/>
      <c r="E707" s="75"/>
      <c r="F707" s="75"/>
      <c r="G707" s="75"/>
      <c r="H707" s="75"/>
      <c r="I707" s="75"/>
    </row>
    <row r="708" spans="3:9" ht="12.5">
      <c r="C708" s="75"/>
      <c r="D708" s="75"/>
      <c r="E708" s="75"/>
      <c r="F708" s="75"/>
      <c r="G708" s="75"/>
      <c r="H708" s="75"/>
      <c r="I708" s="75"/>
    </row>
    <row r="709" spans="3:9" ht="12.5">
      <c r="C709" s="75"/>
      <c r="D709" s="75"/>
      <c r="E709" s="75"/>
      <c r="F709" s="75"/>
      <c r="G709" s="75"/>
      <c r="H709" s="75"/>
      <c r="I709" s="75"/>
    </row>
    <row r="710" spans="3:9" ht="12.5">
      <c r="C710" s="75"/>
      <c r="D710" s="75"/>
      <c r="E710" s="75"/>
      <c r="F710" s="75"/>
      <c r="G710" s="75"/>
      <c r="H710" s="75"/>
      <c r="I710" s="75"/>
    </row>
    <row r="711" spans="3:9" ht="12.5">
      <c r="C711" s="75"/>
      <c r="D711" s="75"/>
      <c r="E711" s="75"/>
      <c r="F711" s="75"/>
      <c r="G711" s="75"/>
      <c r="H711" s="75"/>
      <c r="I711" s="75"/>
    </row>
    <row r="712" spans="3:9" ht="12.5">
      <c r="C712" s="75"/>
      <c r="D712" s="75"/>
      <c r="E712" s="75"/>
      <c r="F712" s="75"/>
      <c r="G712" s="75"/>
      <c r="H712" s="75"/>
      <c r="I712" s="75"/>
    </row>
    <row r="713" spans="3:9" ht="12.5">
      <c r="C713" s="75"/>
      <c r="D713" s="75"/>
      <c r="E713" s="75"/>
      <c r="F713" s="75"/>
      <c r="G713" s="75"/>
      <c r="H713" s="75"/>
      <c r="I713" s="75"/>
    </row>
    <row r="714" spans="3:9" ht="12.5">
      <c r="C714" s="75"/>
      <c r="D714" s="75"/>
      <c r="E714" s="75"/>
      <c r="F714" s="75"/>
      <c r="G714" s="75"/>
      <c r="H714" s="75"/>
      <c r="I714" s="75"/>
    </row>
    <row r="715" spans="3:9" ht="12.5">
      <c r="C715" s="75"/>
      <c r="D715" s="75"/>
      <c r="E715" s="75"/>
      <c r="F715" s="75"/>
      <c r="G715" s="75"/>
      <c r="H715" s="75"/>
      <c r="I715" s="75"/>
    </row>
    <row r="716" spans="3:9" ht="12.5">
      <c r="C716" s="75"/>
      <c r="D716" s="75"/>
      <c r="E716" s="75"/>
      <c r="F716" s="75"/>
      <c r="G716" s="75"/>
      <c r="H716" s="75"/>
      <c r="I716" s="75"/>
    </row>
    <row r="717" spans="3:9" ht="12.5">
      <c r="C717" s="75"/>
      <c r="D717" s="75"/>
      <c r="E717" s="75"/>
      <c r="F717" s="75"/>
      <c r="G717" s="75"/>
      <c r="H717" s="75"/>
      <c r="I717" s="75"/>
    </row>
    <row r="718" spans="3:9" ht="12.5">
      <c r="C718" s="75"/>
      <c r="D718" s="75"/>
      <c r="E718" s="75"/>
      <c r="F718" s="75"/>
      <c r="G718" s="75"/>
      <c r="H718" s="75"/>
      <c r="I718" s="75"/>
    </row>
    <row r="719" spans="3:9" ht="12.5">
      <c r="C719" s="75"/>
      <c r="D719" s="75"/>
      <c r="E719" s="75"/>
      <c r="F719" s="75"/>
      <c r="G719" s="75"/>
      <c r="H719" s="75"/>
      <c r="I719" s="75"/>
    </row>
    <row r="720" spans="3:9" ht="12.5">
      <c r="C720" s="75"/>
      <c r="D720" s="75"/>
      <c r="E720" s="75"/>
      <c r="F720" s="75"/>
      <c r="G720" s="75"/>
      <c r="H720" s="75"/>
      <c r="I720" s="75"/>
    </row>
    <row r="721" spans="3:9" ht="12.5">
      <c r="C721" s="75"/>
      <c r="D721" s="75"/>
      <c r="E721" s="75"/>
      <c r="F721" s="75"/>
      <c r="G721" s="75"/>
      <c r="H721" s="75"/>
      <c r="I721" s="75"/>
    </row>
    <row r="722" spans="3:9" ht="12.5">
      <c r="C722" s="75"/>
      <c r="D722" s="75"/>
      <c r="E722" s="75"/>
      <c r="F722" s="75"/>
      <c r="G722" s="75"/>
      <c r="H722" s="75"/>
      <c r="I722" s="75"/>
    </row>
    <row r="723" spans="3:9" ht="12.5">
      <c r="C723" s="75"/>
      <c r="D723" s="75"/>
      <c r="E723" s="75"/>
      <c r="F723" s="75"/>
      <c r="G723" s="75"/>
      <c r="H723" s="75"/>
      <c r="I723" s="75"/>
    </row>
    <row r="724" spans="3:9" ht="12.5">
      <c r="C724" s="75"/>
      <c r="D724" s="75"/>
      <c r="E724" s="75"/>
      <c r="F724" s="75"/>
      <c r="G724" s="75"/>
      <c r="H724" s="75"/>
      <c r="I724" s="75"/>
    </row>
    <row r="725" spans="3:9" ht="12.5">
      <c r="C725" s="75"/>
      <c r="D725" s="75"/>
      <c r="E725" s="75"/>
      <c r="F725" s="75"/>
      <c r="G725" s="75"/>
      <c r="H725" s="75"/>
      <c r="I725" s="75"/>
    </row>
    <row r="726" spans="3:9" ht="12.5">
      <c r="C726" s="75"/>
      <c r="D726" s="75"/>
      <c r="E726" s="75"/>
      <c r="F726" s="75"/>
      <c r="G726" s="75"/>
      <c r="H726" s="75"/>
      <c r="I726" s="75"/>
    </row>
    <row r="727" spans="3:9" ht="12.5">
      <c r="C727" s="75"/>
      <c r="D727" s="75"/>
      <c r="E727" s="75"/>
      <c r="F727" s="75"/>
      <c r="G727" s="75"/>
      <c r="H727" s="75"/>
      <c r="I727" s="75"/>
    </row>
    <row r="728" spans="3:9" ht="12.5">
      <c r="C728" s="75"/>
      <c r="D728" s="75"/>
      <c r="E728" s="75"/>
      <c r="F728" s="75"/>
      <c r="G728" s="75"/>
      <c r="H728" s="75"/>
      <c r="I728" s="75"/>
    </row>
    <row r="729" spans="3:9" ht="12.5">
      <c r="C729" s="75"/>
      <c r="D729" s="75"/>
      <c r="E729" s="75"/>
      <c r="F729" s="75"/>
      <c r="G729" s="75"/>
      <c r="H729" s="75"/>
      <c r="I729" s="75"/>
    </row>
    <row r="730" spans="3:9" ht="12.5">
      <c r="C730" s="75"/>
      <c r="D730" s="75"/>
      <c r="E730" s="75"/>
      <c r="F730" s="75"/>
      <c r="G730" s="75"/>
      <c r="H730" s="75"/>
      <c r="I730" s="75"/>
    </row>
    <row r="731" spans="3:9" ht="12.5">
      <c r="C731" s="75"/>
      <c r="D731" s="75"/>
      <c r="E731" s="75"/>
      <c r="F731" s="75"/>
      <c r="G731" s="75"/>
      <c r="H731" s="75"/>
      <c r="I731" s="75"/>
    </row>
    <row r="732" spans="3:9" ht="12.5">
      <c r="C732" s="75"/>
      <c r="D732" s="75"/>
      <c r="E732" s="75"/>
      <c r="F732" s="75"/>
      <c r="G732" s="75"/>
      <c r="H732" s="75"/>
      <c r="I732" s="75"/>
    </row>
    <row r="733" spans="3:9" ht="12.5">
      <c r="C733" s="75"/>
      <c r="D733" s="75"/>
      <c r="E733" s="75"/>
      <c r="F733" s="75"/>
      <c r="G733" s="75"/>
      <c r="H733" s="75"/>
      <c r="I733" s="75"/>
    </row>
    <row r="734" spans="3:9" ht="12.5">
      <c r="C734" s="75"/>
      <c r="D734" s="75"/>
      <c r="E734" s="75"/>
      <c r="F734" s="75"/>
      <c r="G734" s="75"/>
      <c r="H734" s="75"/>
      <c r="I734" s="75"/>
    </row>
    <row r="735" spans="3:9" ht="12.5">
      <c r="C735" s="75"/>
      <c r="D735" s="75"/>
      <c r="E735" s="75"/>
      <c r="F735" s="75"/>
      <c r="G735" s="75"/>
      <c r="H735" s="75"/>
      <c r="I735" s="75"/>
    </row>
    <row r="736" spans="3:9" ht="12.5">
      <c r="C736" s="75"/>
      <c r="D736" s="75"/>
      <c r="E736" s="75"/>
      <c r="F736" s="75"/>
      <c r="G736" s="75"/>
      <c r="H736" s="75"/>
      <c r="I736" s="75"/>
    </row>
    <row r="737" spans="3:9" ht="12.5">
      <c r="C737" s="75"/>
      <c r="D737" s="75"/>
      <c r="E737" s="75"/>
      <c r="F737" s="75"/>
      <c r="G737" s="75"/>
      <c r="H737" s="75"/>
      <c r="I737" s="75"/>
    </row>
    <row r="738" spans="3:9" ht="12.5">
      <c r="C738" s="75"/>
      <c r="D738" s="75"/>
      <c r="E738" s="75"/>
      <c r="F738" s="75"/>
      <c r="G738" s="75"/>
      <c r="H738" s="75"/>
      <c r="I738" s="75"/>
    </row>
    <row r="739" spans="3:9" ht="12.5">
      <c r="C739" s="75"/>
      <c r="D739" s="75"/>
      <c r="E739" s="75"/>
      <c r="F739" s="75"/>
      <c r="G739" s="75"/>
      <c r="H739" s="75"/>
      <c r="I739" s="75"/>
    </row>
    <row r="740" spans="3:9" ht="12.5">
      <c r="C740" s="75"/>
      <c r="D740" s="75"/>
      <c r="E740" s="75"/>
      <c r="F740" s="75"/>
      <c r="G740" s="75"/>
      <c r="H740" s="75"/>
      <c r="I740" s="75"/>
    </row>
    <row r="741" spans="3:9" ht="12.5">
      <c r="C741" s="75"/>
      <c r="D741" s="75"/>
      <c r="E741" s="75"/>
      <c r="F741" s="75"/>
      <c r="G741" s="75"/>
      <c r="H741" s="75"/>
      <c r="I741" s="75"/>
    </row>
    <row r="742" spans="3:9" ht="12.5">
      <c r="C742" s="75"/>
      <c r="D742" s="75"/>
      <c r="E742" s="75"/>
      <c r="F742" s="75"/>
      <c r="G742" s="75"/>
      <c r="H742" s="75"/>
      <c r="I742" s="75"/>
    </row>
    <row r="743" spans="3:9" ht="12.5">
      <c r="C743" s="75"/>
      <c r="D743" s="75"/>
      <c r="E743" s="75"/>
      <c r="F743" s="75"/>
      <c r="G743" s="75"/>
      <c r="H743" s="75"/>
      <c r="I743" s="75"/>
    </row>
    <row r="744" spans="3:9" ht="12.5">
      <c r="C744" s="75"/>
      <c r="D744" s="75"/>
      <c r="E744" s="75"/>
      <c r="F744" s="75"/>
      <c r="G744" s="75"/>
      <c r="H744" s="75"/>
      <c r="I744" s="75"/>
    </row>
    <row r="745" spans="3:9" ht="12.5">
      <c r="C745" s="75"/>
      <c r="D745" s="75"/>
      <c r="E745" s="75"/>
      <c r="F745" s="75"/>
      <c r="G745" s="75"/>
      <c r="H745" s="75"/>
      <c r="I745" s="75"/>
    </row>
    <row r="746" spans="3:9" ht="12.5">
      <c r="C746" s="75"/>
      <c r="D746" s="75"/>
      <c r="E746" s="75"/>
      <c r="F746" s="75"/>
      <c r="G746" s="75"/>
      <c r="H746" s="75"/>
      <c r="I746" s="75"/>
    </row>
    <row r="747" spans="3:9" ht="12.5">
      <c r="C747" s="75"/>
      <c r="D747" s="75"/>
      <c r="E747" s="75"/>
      <c r="F747" s="75"/>
      <c r="G747" s="75"/>
      <c r="H747" s="75"/>
      <c r="I747" s="75"/>
    </row>
    <row r="748" spans="3:9" ht="12.5">
      <c r="C748" s="75"/>
      <c r="D748" s="75"/>
      <c r="E748" s="75"/>
      <c r="F748" s="75"/>
      <c r="G748" s="75"/>
      <c r="H748" s="75"/>
      <c r="I748" s="75"/>
    </row>
    <row r="749" spans="3:9" ht="12.5">
      <c r="C749" s="75"/>
      <c r="D749" s="75"/>
      <c r="E749" s="75"/>
      <c r="F749" s="75"/>
      <c r="G749" s="75"/>
      <c r="H749" s="75"/>
      <c r="I749" s="75"/>
    </row>
    <row r="750" spans="3:9" ht="12.5">
      <c r="C750" s="75"/>
      <c r="D750" s="75"/>
      <c r="E750" s="75"/>
      <c r="F750" s="75"/>
      <c r="G750" s="75"/>
      <c r="H750" s="75"/>
      <c r="I750" s="75"/>
    </row>
    <row r="751" spans="3:9" ht="12.5">
      <c r="C751" s="75"/>
      <c r="D751" s="75"/>
      <c r="E751" s="75"/>
      <c r="F751" s="75"/>
      <c r="G751" s="75"/>
      <c r="H751" s="75"/>
      <c r="I751" s="75"/>
    </row>
    <row r="752" spans="3:9" ht="12.5">
      <c r="C752" s="75"/>
      <c r="D752" s="75"/>
      <c r="E752" s="75"/>
      <c r="F752" s="75"/>
      <c r="G752" s="75"/>
      <c r="H752" s="75"/>
      <c r="I752" s="75"/>
    </row>
    <row r="753" spans="3:9" ht="12.5">
      <c r="C753" s="75"/>
      <c r="D753" s="75"/>
      <c r="E753" s="75"/>
      <c r="F753" s="75"/>
      <c r="G753" s="75"/>
      <c r="H753" s="75"/>
      <c r="I753" s="75"/>
    </row>
    <row r="754" spans="3:9" ht="12.5">
      <c r="C754" s="75"/>
      <c r="D754" s="75"/>
      <c r="E754" s="75"/>
      <c r="F754" s="75"/>
      <c r="G754" s="75"/>
      <c r="H754" s="75"/>
      <c r="I754" s="75"/>
    </row>
    <row r="755" spans="3:9" ht="12.5">
      <c r="C755" s="75"/>
      <c r="D755" s="75"/>
      <c r="E755" s="75"/>
      <c r="F755" s="75"/>
      <c r="G755" s="75"/>
      <c r="H755" s="75"/>
      <c r="I755" s="75"/>
    </row>
    <row r="756" spans="3:9" ht="12.5">
      <c r="C756" s="75"/>
      <c r="D756" s="75"/>
      <c r="E756" s="75"/>
      <c r="F756" s="75"/>
      <c r="G756" s="75"/>
      <c r="H756" s="75"/>
      <c r="I756" s="75"/>
    </row>
    <row r="757" spans="3:9" ht="12.5">
      <c r="C757" s="75"/>
      <c r="D757" s="75"/>
      <c r="E757" s="75"/>
      <c r="F757" s="75"/>
      <c r="G757" s="75"/>
      <c r="H757" s="75"/>
      <c r="I757" s="75"/>
    </row>
    <row r="758" spans="3:9" ht="12.5">
      <c r="C758" s="75"/>
      <c r="D758" s="75"/>
      <c r="E758" s="75"/>
      <c r="F758" s="75"/>
      <c r="G758" s="75"/>
      <c r="H758" s="75"/>
      <c r="I758" s="75"/>
    </row>
    <row r="759" spans="3:9" ht="12.5">
      <c r="C759" s="75"/>
      <c r="D759" s="75"/>
      <c r="E759" s="75"/>
      <c r="F759" s="75"/>
      <c r="G759" s="75"/>
      <c r="H759" s="75"/>
      <c r="I759" s="75"/>
    </row>
    <row r="760" spans="3:9" ht="12.5">
      <c r="C760" s="75"/>
      <c r="D760" s="75"/>
      <c r="E760" s="75"/>
      <c r="F760" s="75"/>
      <c r="G760" s="75"/>
      <c r="H760" s="75"/>
      <c r="I760" s="75"/>
    </row>
    <row r="761" spans="3:9" ht="12.5">
      <c r="C761" s="75"/>
      <c r="D761" s="75"/>
      <c r="E761" s="75"/>
      <c r="F761" s="75"/>
      <c r="G761" s="75"/>
      <c r="H761" s="75"/>
      <c r="I761" s="75"/>
    </row>
    <row r="762" spans="3:9" ht="12.5">
      <c r="C762" s="75"/>
      <c r="D762" s="75"/>
      <c r="E762" s="75"/>
      <c r="F762" s="75"/>
      <c r="G762" s="75"/>
      <c r="H762" s="75"/>
      <c r="I762" s="75"/>
    </row>
    <row r="763" spans="3:9" ht="12.5">
      <c r="C763" s="75"/>
      <c r="D763" s="75"/>
      <c r="E763" s="75"/>
      <c r="F763" s="75"/>
      <c r="G763" s="75"/>
      <c r="H763" s="75"/>
      <c r="I763" s="75"/>
    </row>
    <row r="764" spans="3:9" ht="12.5">
      <c r="C764" s="75"/>
      <c r="D764" s="75"/>
      <c r="E764" s="75"/>
      <c r="F764" s="75"/>
      <c r="G764" s="75"/>
      <c r="H764" s="75"/>
      <c r="I764" s="75"/>
    </row>
    <row r="765" spans="3:9" ht="12.5">
      <c r="C765" s="75"/>
      <c r="D765" s="75"/>
      <c r="E765" s="75"/>
      <c r="F765" s="75"/>
      <c r="G765" s="75"/>
      <c r="H765" s="75"/>
      <c r="I765" s="75"/>
    </row>
    <row r="766" spans="3:9" ht="12.5">
      <c r="C766" s="75"/>
      <c r="D766" s="75"/>
      <c r="E766" s="75"/>
      <c r="F766" s="75"/>
      <c r="G766" s="75"/>
      <c r="H766" s="75"/>
      <c r="I766" s="75"/>
    </row>
    <row r="767" spans="3:9" ht="12.5">
      <c r="C767" s="75"/>
      <c r="D767" s="75"/>
      <c r="E767" s="75"/>
      <c r="F767" s="75"/>
      <c r="G767" s="75"/>
      <c r="H767" s="75"/>
      <c r="I767" s="75"/>
    </row>
    <row r="768" spans="3:9" ht="12.5">
      <c r="C768" s="75"/>
      <c r="D768" s="75"/>
      <c r="E768" s="75"/>
      <c r="F768" s="75"/>
      <c r="G768" s="75"/>
      <c r="H768" s="75"/>
      <c r="I768" s="75"/>
    </row>
    <row r="769" spans="3:9" ht="12.5">
      <c r="C769" s="75"/>
      <c r="D769" s="75"/>
      <c r="E769" s="75"/>
      <c r="F769" s="75"/>
      <c r="G769" s="75"/>
      <c r="H769" s="75"/>
      <c r="I769" s="75"/>
    </row>
    <row r="770" spans="3:9" ht="12.5">
      <c r="C770" s="75"/>
      <c r="D770" s="75"/>
      <c r="E770" s="75"/>
      <c r="F770" s="75"/>
      <c r="G770" s="75"/>
      <c r="H770" s="75"/>
      <c r="I770" s="75"/>
    </row>
    <row r="771" spans="3:9" ht="12.5">
      <c r="C771" s="75"/>
      <c r="D771" s="75"/>
      <c r="E771" s="75"/>
      <c r="F771" s="75"/>
      <c r="G771" s="75"/>
      <c r="H771" s="75"/>
      <c r="I771" s="75"/>
    </row>
    <row r="772" spans="3:9" ht="12.5">
      <c r="C772" s="75"/>
      <c r="D772" s="75"/>
      <c r="E772" s="75"/>
      <c r="F772" s="75"/>
      <c r="G772" s="75"/>
      <c r="H772" s="75"/>
      <c r="I772" s="75"/>
    </row>
    <row r="773" spans="3:9" ht="12.5">
      <c r="C773" s="75"/>
      <c r="D773" s="75"/>
      <c r="E773" s="75"/>
      <c r="F773" s="75"/>
      <c r="G773" s="75"/>
      <c r="H773" s="75"/>
      <c r="I773" s="75"/>
    </row>
    <row r="774" spans="3:9" ht="12.5">
      <c r="C774" s="75"/>
      <c r="D774" s="75"/>
      <c r="E774" s="75"/>
      <c r="F774" s="75"/>
      <c r="G774" s="75"/>
      <c r="H774" s="75"/>
      <c r="I774" s="75"/>
    </row>
    <row r="775" spans="3:9" ht="12.5">
      <c r="C775" s="75"/>
      <c r="D775" s="75"/>
      <c r="E775" s="75"/>
      <c r="F775" s="75"/>
      <c r="G775" s="75"/>
      <c r="H775" s="75"/>
      <c r="I775" s="75"/>
    </row>
    <row r="776" spans="3:9" ht="12.5">
      <c r="C776" s="75"/>
      <c r="D776" s="75"/>
      <c r="E776" s="75"/>
      <c r="F776" s="75"/>
      <c r="G776" s="75"/>
      <c r="H776" s="75"/>
      <c r="I776" s="75"/>
    </row>
    <row r="777" spans="3:9" ht="12.5">
      <c r="C777" s="75"/>
      <c r="D777" s="75"/>
      <c r="E777" s="75"/>
      <c r="F777" s="75"/>
      <c r="G777" s="75"/>
      <c r="H777" s="75"/>
      <c r="I777" s="75"/>
    </row>
    <row r="778" spans="3:9" ht="12.5">
      <c r="C778" s="75"/>
      <c r="D778" s="75"/>
      <c r="E778" s="75"/>
      <c r="F778" s="75"/>
      <c r="G778" s="75"/>
      <c r="H778" s="75"/>
      <c r="I778" s="75"/>
    </row>
    <row r="779" spans="3:9" ht="12.5">
      <c r="C779" s="75"/>
      <c r="D779" s="75"/>
      <c r="E779" s="75"/>
      <c r="F779" s="75"/>
      <c r="G779" s="75"/>
      <c r="H779" s="75"/>
      <c r="I779" s="75"/>
    </row>
    <row r="780" spans="3:9" ht="12.5">
      <c r="C780" s="75"/>
      <c r="D780" s="75"/>
      <c r="E780" s="75"/>
      <c r="F780" s="75"/>
      <c r="G780" s="75"/>
      <c r="H780" s="75"/>
      <c r="I780" s="75"/>
    </row>
    <row r="781" spans="3:9" ht="12.5">
      <c r="C781" s="75"/>
      <c r="D781" s="75"/>
      <c r="E781" s="75"/>
      <c r="F781" s="75"/>
      <c r="G781" s="75"/>
      <c r="H781" s="75"/>
      <c r="I781" s="75"/>
    </row>
    <row r="782" spans="3:9" ht="12.5">
      <c r="C782" s="75"/>
      <c r="D782" s="75"/>
      <c r="E782" s="75"/>
      <c r="F782" s="75"/>
      <c r="G782" s="75"/>
      <c r="H782" s="75"/>
      <c r="I782" s="75"/>
    </row>
    <row r="783" spans="3:9" ht="12.5">
      <c r="C783" s="75"/>
      <c r="D783" s="75"/>
      <c r="E783" s="75"/>
      <c r="F783" s="75"/>
      <c r="G783" s="75"/>
      <c r="H783" s="75"/>
      <c r="I783" s="75"/>
    </row>
    <row r="784" spans="3:9" ht="12.5">
      <c r="C784" s="75"/>
      <c r="D784" s="75"/>
      <c r="E784" s="75"/>
      <c r="F784" s="75"/>
      <c r="G784" s="75"/>
      <c r="H784" s="75"/>
      <c r="I784" s="75"/>
    </row>
    <row r="785" spans="3:9" ht="12.5">
      <c r="C785" s="75"/>
      <c r="D785" s="75"/>
      <c r="E785" s="75"/>
      <c r="F785" s="75"/>
      <c r="G785" s="75"/>
      <c r="H785" s="75"/>
      <c r="I785" s="75"/>
    </row>
    <row r="786" spans="3:9" ht="12.5">
      <c r="C786" s="75"/>
      <c r="D786" s="75"/>
      <c r="E786" s="75"/>
      <c r="F786" s="75"/>
      <c r="G786" s="75"/>
      <c r="H786" s="75"/>
      <c r="I786" s="75"/>
    </row>
    <row r="787" spans="3:9" ht="12.5">
      <c r="C787" s="75"/>
      <c r="D787" s="75"/>
      <c r="E787" s="75"/>
      <c r="F787" s="75"/>
      <c r="G787" s="75"/>
      <c r="H787" s="75"/>
      <c r="I787" s="75"/>
    </row>
    <row r="788" spans="3:9" ht="12.5">
      <c r="C788" s="75"/>
      <c r="D788" s="75"/>
      <c r="E788" s="75"/>
      <c r="F788" s="75"/>
      <c r="G788" s="75"/>
      <c r="H788" s="75"/>
      <c r="I788" s="75"/>
    </row>
    <row r="789" spans="3:9" ht="12.5">
      <c r="C789" s="75"/>
      <c r="D789" s="75"/>
      <c r="E789" s="75"/>
      <c r="F789" s="75"/>
      <c r="G789" s="75"/>
      <c r="H789" s="75"/>
      <c r="I789" s="75"/>
    </row>
    <row r="790" spans="3:9" ht="12.5">
      <c r="C790" s="75"/>
      <c r="D790" s="75"/>
      <c r="E790" s="75"/>
      <c r="F790" s="75"/>
      <c r="G790" s="75"/>
      <c r="H790" s="75"/>
      <c r="I790" s="75"/>
    </row>
    <row r="791" spans="3:9" ht="12.5">
      <c r="C791" s="75"/>
      <c r="D791" s="75"/>
      <c r="E791" s="75"/>
      <c r="F791" s="75"/>
      <c r="G791" s="75"/>
      <c r="H791" s="75"/>
      <c r="I791" s="75"/>
    </row>
    <row r="792" spans="3:9" ht="12.5">
      <c r="C792" s="75"/>
      <c r="D792" s="75"/>
      <c r="E792" s="75"/>
      <c r="F792" s="75"/>
      <c r="G792" s="75"/>
      <c r="H792" s="75"/>
      <c r="I792" s="75"/>
    </row>
    <row r="793" spans="3:9" ht="12.5">
      <c r="C793" s="75"/>
      <c r="D793" s="75"/>
      <c r="E793" s="75"/>
      <c r="F793" s="75"/>
      <c r="G793" s="75"/>
      <c r="H793" s="75"/>
      <c r="I793" s="75"/>
    </row>
    <row r="794" spans="3:9" ht="12.5">
      <c r="C794" s="75"/>
      <c r="D794" s="75"/>
      <c r="E794" s="75"/>
      <c r="F794" s="75"/>
      <c r="G794" s="75"/>
      <c r="H794" s="75"/>
      <c r="I794" s="75"/>
    </row>
    <row r="795" spans="3:9" ht="12.5">
      <c r="C795" s="75"/>
      <c r="D795" s="75"/>
      <c r="E795" s="75"/>
      <c r="F795" s="75"/>
      <c r="G795" s="75"/>
      <c r="H795" s="75"/>
      <c r="I795" s="75"/>
    </row>
    <row r="796" spans="3:9" ht="12.5">
      <c r="C796" s="75"/>
      <c r="D796" s="75"/>
      <c r="E796" s="75"/>
      <c r="F796" s="75"/>
      <c r="G796" s="75"/>
      <c r="H796" s="75"/>
      <c r="I796" s="75"/>
    </row>
    <row r="797" spans="3:9" ht="12.5">
      <c r="C797" s="75"/>
      <c r="D797" s="75"/>
      <c r="E797" s="75"/>
      <c r="F797" s="75"/>
      <c r="G797" s="75"/>
      <c r="H797" s="75"/>
      <c r="I797" s="75"/>
    </row>
    <row r="798" spans="3:9" ht="12.5">
      <c r="C798" s="75"/>
      <c r="D798" s="75"/>
      <c r="E798" s="75"/>
      <c r="F798" s="75"/>
      <c r="G798" s="75"/>
      <c r="H798" s="75"/>
      <c r="I798" s="75"/>
    </row>
    <row r="799" spans="3:9" ht="12.5">
      <c r="C799" s="75"/>
      <c r="D799" s="75"/>
      <c r="E799" s="75"/>
      <c r="F799" s="75"/>
      <c r="G799" s="75"/>
      <c r="H799" s="75"/>
      <c r="I799" s="75"/>
    </row>
    <row r="800" spans="3:9" ht="12.5">
      <c r="C800" s="75"/>
      <c r="D800" s="75"/>
      <c r="E800" s="75"/>
      <c r="F800" s="75"/>
      <c r="G800" s="75"/>
      <c r="H800" s="75"/>
      <c r="I800" s="75"/>
    </row>
    <row r="801" spans="3:9" ht="12.5">
      <c r="C801" s="75"/>
      <c r="D801" s="75"/>
      <c r="E801" s="75"/>
      <c r="F801" s="75"/>
      <c r="G801" s="75"/>
      <c r="H801" s="75"/>
      <c r="I801" s="75"/>
    </row>
    <row r="802" spans="3:9" ht="12.5">
      <c r="C802" s="75"/>
      <c r="D802" s="75"/>
      <c r="E802" s="75"/>
      <c r="F802" s="75"/>
      <c r="G802" s="75"/>
      <c r="H802" s="75"/>
      <c r="I802" s="75"/>
    </row>
    <row r="803" spans="3:9" ht="12.5">
      <c r="C803" s="75"/>
      <c r="D803" s="75"/>
      <c r="E803" s="75"/>
      <c r="F803" s="75"/>
      <c r="G803" s="75"/>
      <c r="H803" s="75"/>
      <c r="I803" s="75"/>
    </row>
    <row r="804" spans="3:9" ht="12.5">
      <c r="C804" s="75"/>
      <c r="D804" s="75"/>
      <c r="E804" s="75"/>
      <c r="F804" s="75"/>
      <c r="G804" s="75"/>
      <c r="H804" s="75"/>
      <c r="I804" s="75"/>
    </row>
    <row r="805" spans="3:9" ht="12.5">
      <c r="C805" s="75"/>
      <c r="D805" s="75"/>
      <c r="E805" s="75"/>
      <c r="F805" s="75"/>
      <c r="G805" s="75"/>
      <c r="H805" s="75"/>
      <c r="I805" s="75"/>
    </row>
    <row r="806" spans="3:9" ht="12.5">
      <c r="C806" s="75"/>
      <c r="D806" s="75"/>
      <c r="E806" s="75"/>
      <c r="F806" s="75"/>
      <c r="G806" s="75"/>
      <c r="H806" s="75"/>
      <c r="I806" s="75"/>
    </row>
    <row r="807" spans="3:9" ht="12.5">
      <c r="C807" s="75"/>
      <c r="D807" s="75"/>
      <c r="E807" s="75"/>
      <c r="F807" s="75"/>
      <c r="G807" s="75"/>
      <c r="H807" s="75"/>
      <c r="I807" s="75"/>
    </row>
    <row r="808" spans="3:9" ht="12.5">
      <c r="C808" s="75"/>
      <c r="D808" s="75"/>
      <c r="E808" s="75"/>
      <c r="F808" s="75"/>
      <c r="G808" s="75"/>
      <c r="H808" s="75"/>
      <c r="I808" s="75"/>
    </row>
    <row r="809" spans="3:9" ht="12.5">
      <c r="C809" s="75"/>
      <c r="D809" s="75"/>
      <c r="E809" s="75"/>
      <c r="F809" s="75"/>
      <c r="G809" s="75"/>
      <c r="H809" s="75"/>
      <c r="I809" s="75"/>
    </row>
    <row r="810" spans="3:9" ht="12.5">
      <c r="C810" s="75"/>
      <c r="D810" s="75"/>
      <c r="E810" s="75"/>
      <c r="F810" s="75"/>
      <c r="G810" s="75"/>
      <c r="H810" s="75"/>
      <c r="I810" s="75"/>
    </row>
    <row r="811" spans="3:9" ht="12.5">
      <c r="C811" s="75"/>
      <c r="D811" s="75"/>
      <c r="E811" s="75"/>
      <c r="F811" s="75"/>
      <c r="G811" s="75"/>
      <c r="H811" s="75"/>
      <c r="I811" s="75"/>
    </row>
    <row r="812" spans="3:9" ht="12.5">
      <c r="C812" s="75"/>
      <c r="D812" s="75"/>
      <c r="E812" s="75"/>
      <c r="F812" s="75"/>
      <c r="G812" s="75"/>
      <c r="H812" s="75"/>
      <c r="I812" s="75"/>
    </row>
    <row r="813" spans="3:9" ht="12.5">
      <c r="C813" s="75"/>
      <c r="D813" s="75"/>
      <c r="E813" s="75"/>
      <c r="F813" s="75"/>
      <c r="G813" s="75"/>
      <c r="H813" s="75"/>
      <c r="I813" s="75"/>
    </row>
    <row r="814" spans="3:9" ht="12.5">
      <c r="C814" s="75"/>
      <c r="D814" s="75"/>
      <c r="E814" s="75"/>
      <c r="F814" s="75"/>
      <c r="G814" s="75"/>
      <c r="H814" s="75"/>
      <c r="I814" s="75"/>
    </row>
    <row r="815" spans="3:9" ht="12.5">
      <c r="C815" s="75"/>
      <c r="D815" s="75"/>
      <c r="E815" s="75"/>
      <c r="F815" s="75"/>
      <c r="G815" s="75"/>
      <c r="H815" s="75"/>
      <c r="I815" s="75"/>
    </row>
    <row r="816" spans="3:9" ht="12.5">
      <c r="C816" s="75"/>
      <c r="D816" s="75"/>
      <c r="E816" s="75"/>
      <c r="F816" s="75"/>
      <c r="G816" s="75"/>
      <c r="H816" s="75"/>
      <c r="I816" s="75"/>
    </row>
    <row r="817" spans="3:9" ht="12.5">
      <c r="C817" s="75"/>
      <c r="D817" s="75"/>
      <c r="E817" s="75"/>
      <c r="F817" s="75"/>
      <c r="G817" s="75"/>
      <c r="H817" s="75"/>
      <c r="I817" s="75"/>
    </row>
    <row r="818" spans="3:9" ht="12.5">
      <c r="C818" s="75"/>
      <c r="D818" s="75"/>
      <c r="E818" s="75"/>
      <c r="F818" s="75"/>
      <c r="G818" s="75"/>
      <c r="H818" s="75"/>
      <c r="I818" s="75"/>
    </row>
    <row r="819" spans="3:9" ht="12.5">
      <c r="C819" s="75"/>
      <c r="D819" s="75"/>
      <c r="E819" s="75"/>
      <c r="F819" s="75"/>
      <c r="G819" s="75"/>
      <c r="H819" s="75"/>
      <c r="I819" s="75"/>
    </row>
    <row r="820" spans="3:9" ht="12.5">
      <c r="C820" s="75"/>
      <c r="D820" s="75"/>
      <c r="E820" s="75"/>
      <c r="F820" s="75"/>
      <c r="G820" s="75"/>
      <c r="H820" s="75"/>
      <c r="I820" s="75"/>
    </row>
    <row r="821" spans="3:9" ht="12.5">
      <c r="C821" s="75"/>
      <c r="D821" s="75"/>
      <c r="E821" s="75"/>
      <c r="F821" s="75"/>
      <c r="G821" s="75"/>
      <c r="H821" s="75"/>
      <c r="I821" s="75"/>
    </row>
    <row r="822" spans="3:9" ht="12.5">
      <c r="C822" s="75"/>
      <c r="D822" s="75"/>
      <c r="E822" s="75"/>
      <c r="F822" s="75"/>
      <c r="G822" s="75"/>
      <c r="H822" s="75"/>
      <c r="I822" s="75"/>
    </row>
    <row r="823" spans="3:9" ht="12.5">
      <c r="C823" s="75"/>
      <c r="D823" s="75"/>
      <c r="E823" s="75"/>
      <c r="F823" s="75"/>
      <c r="G823" s="75"/>
      <c r="H823" s="75"/>
      <c r="I823" s="75"/>
    </row>
    <row r="824" spans="3:9" ht="12.5">
      <c r="C824" s="75"/>
      <c r="D824" s="75"/>
      <c r="E824" s="75"/>
      <c r="F824" s="75"/>
      <c r="G824" s="75"/>
      <c r="H824" s="75"/>
      <c r="I824" s="75"/>
    </row>
    <row r="825" spans="3:9" ht="12.5">
      <c r="C825" s="75"/>
      <c r="D825" s="75"/>
      <c r="E825" s="75"/>
      <c r="F825" s="75"/>
      <c r="G825" s="75"/>
      <c r="H825" s="75"/>
      <c r="I825" s="75"/>
    </row>
    <row r="826" spans="3:9" ht="12.5">
      <c r="C826" s="75"/>
      <c r="D826" s="75"/>
      <c r="E826" s="75"/>
      <c r="F826" s="75"/>
      <c r="G826" s="75"/>
      <c r="H826" s="75"/>
      <c r="I826" s="75"/>
    </row>
    <row r="827" spans="3:9" ht="12.5">
      <c r="C827" s="75"/>
      <c r="D827" s="75"/>
      <c r="E827" s="75"/>
      <c r="F827" s="75"/>
      <c r="G827" s="75"/>
      <c r="H827" s="75"/>
      <c r="I827" s="75"/>
    </row>
    <row r="828" spans="3:9" ht="12.5">
      <c r="C828" s="75"/>
      <c r="D828" s="75"/>
      <c r="E828" s="75"/>
      <c r="F828" s="75"/>
      <c r="G828" s="75"/>
      <c r="H828" s="75"/>
      <c r="I828" s="75"/>
    </row>
    <row r="829" spans="3:9" ht="12.5">
      <c r="C829" s="75"/>
      <c r="D829" s="75"/>
      <c r="E829" s="75"/>
      <c r="F829" s="75"/>
      <c r="G829" s="75"/>
      <c r="H829" s="75"/>
      <c r="I829" s="75"/>
    </row>
    <row r="830" spans="3:9" ht="12.5">
      <c r="C830" s="75"/>
      <c r="D830" s="75"/>
      <c r="E830" s="75"/>
      <c r="F830" s="75"/>
      <c r="G830" s="75"/>
      <c r="H830" s="75"/>
      <c r="I830" s="75"/>
    </row>
    <row r="831" spans="3:9" ht="12.5">
      <c r="C831" s="75"/>
      <c r="D831" s="75"/>
      <c r="E831" s="75"/>
      <c r="F831" s="75"/>
      <c r="G831" s="75"/>
      <c r="H831" s="75"/>
      <c r="I831" s="75"/>
    </row>
    <row r="832" spans="3:9" ht="12.5">
      <c r="C832" s="75"/>
      <c r="D832" s="75"/>
      <c r="E832" s="75"/>
      <c r="F832" s="75"/>
      <c r="G832" s="75"/>
      <c r="H832" s="75"/>
      <c r="I832" s="75"/>
    </row>
    <row r="833" spans="3:9" ht="12.5">
      <c r="C833" s="75"/>
      <c r="D833" s="75"/>
      <c r="E833" s="75"/>
      <c r="F833" s="75"/>
      <c r="G833" s="75"/>
      <c r="H833" s="75"/>
      <c r="I833" s="75"/>
    </row>
    <row r="834" spans="3:9" ht="12.5">
      <c r="C834" s="75"/>
      <c r="D834" s="75"/>
      <c r="E834" s="75"/>
      <c r="F834" s="75"/>
      <c r="G834" s="75"/>
      <c r="H834" s="75"/>
      <c r="I834" s="75"/>
    </row>
    <row r="835" spans="3:9" ht="12.5">
      <c r="C835" s="75"/>
      <c r="D835" s="75"/>
      <c r="E835" s="75"/>
      <c r="F835" s="75"/>
      <c r="G835" s="75"/>
      <c r="H835" s="75"/>
      <c r="I835" s="75"/>
    </row>
    <row r="836" spans="3:9" ht="12.5">
      <c r="C836" s="75"/>
      <c r="D836" s="75"/>
      <c r="E836" s="75"/>
      <c r="F836" s="75"/>
      <c r="G836" s="75"/>
      <c r="H836" s="75"/>
      <c r="I836" s="75"/>
    </row>
    <row r="837" spans="3:9" ht="12.5">
      <c r="C837" s="75"/>
      <c r="D837" s="75"/>
      <c r="E837" s="75"/>
      <c r="F837" s="75"/>
      <c r="G837" s="75"/>
      <c r="H837" s="75"/>
      <c r="I837" s="75"/>
    </row>
    <row r="838" spans="3:9" ht="12.5">
      <c r="C838" s="75"/>
      <c r="D838" s="75"/>
      <c r="E838" s="75"/>
      <c r="F838" s="75"/>
      <c r="G838" s="75"/>
      <c r="H838" s="75"/>
      <c r="I838" s="75"/>
    </row>
    <row r="839" spans="3:9" ht="12.5">
      <c r="C839" s="75"/>
      <c r="D839" s="75"/>
      <c r="E839" s="75"/>
      <c r="F839" s="75"/>
      <c r="G839" s="75"/>
      <c r="H839" s="75"/>
      <c r="I839" s="75"/>
    </row>
    <row r="840" spans="3:9" ht="12.5">
      <c r="C840" s="75"/>
      <c r="D840" s="75"/>
      <c r="E840" s="75"/>
      <c r="F840" s="75"/>
      <c r="G840" s="75"/>
      <c r="H840" s="75"/>
      <c r="I840" s="75"/>
    </row>
    <row r="841" spans="3:9" ht="12.5">
      <c r="C841" s="75"/>
      <c r="D841" s="75"/>
      <c r="E841" s="75"/>
      <c r="F841" s="75"/>
      <c r="G841" s="75"/>
      <c r="H841" s="75"/>
      <c r="I841" s="75"/>
    </row>
    <row r="842" spans="3:9" ht="12.5">
      <c r="C842" s="75"/>
      <c r="D842" s="75"/>
      <c r="E842" s="75"/>
      <c r="F842" s="75"/>
      <c r="G842" s="75"/>
      <c r="H842" s="75"/>
      <c r="I842" s="75"/>
    </row>
    <row r="843" spans="3:9" ht="12.5">
      <c r="C843" s="75"/>
      <c r="D843" s="75"/>
      <c r="E843" s="75"/>
      <c r="F843" s="75"/>
      <c r="G843" s="75"/>
      <c r="H843" s="75"/>
      <c r="I843" s="75"/>
    </row>
    <row r="844" spans="3:9" ht="12.5">
      <c r="C844" s="75"/>
      <c r="D844" s="75"/>
      <c r="E844" s="75"/>
      <c r="F844" s="75"/>
      <c r="G844" s="75"/>
      <c r="H844" s="75"/>
      <c r="I844" s="75"/>
    </row>
    <row r="845" spans="3:9" ht="12.5">
      <c r="C845" s="75"/>
      <c r="D845" s="75"/>
      <c r="E845" s="75"/>
      <c r="F845" s="75"/>
      <c r="G845" s="75"/>
      <c r="H845" s="75"/>
      <c r="I845" s="75"/>
    </row>
    <row r="846" spans="3:9" ht="12.5">
      <c r="C846" s="75"/>
      <c r="D846" s="75"/>
      <c r="E846" s="75"/>
      <c r="F846" s="75"/>
      <c r="G846" s="75"/>
      <c r="H846" s="75"/>
      <c r="I846" s="75"/>
    </row>
    <row r="847" spans="3:9" ht="12.5">
      <c r="C847" s="75"/>
      <c r="D847" s="75"/>
      <c r="E847" s="75"/>
      <c r="F847" s="75"/>
      <c r="G847" s="75"/>
      <c r="H847" s="75"/>
      <c r="I847" s="75"/>
    </row>
    <row r="848" spans="3:9" ht="12.5">
      <c r="C848" s="75"/>
      <c r="D848" s="75"/>
      <c r="E848" s="75"/>
      <c r="F848" s="75"/>
      <c r="G848" s="75"/>
      <c r="H848" s="75"/>
      <c r="I848" s="75"/>
    </row>
    <row r="849" spans="3:9" ht="12.5">
      <c r="C849" s="75"/>
      <c r="D849" s="75"/>
      <c r="E849" s="75"/>
      <c r="F849" s="75"/>
      <c r="G849" s="75"/>
      <c r="H849" s="75"/>
      <c r="I849" s="75"/>
    </row>
    <row r="850" spans="3:9" ht="12.5">
      <c r="C850" s="75"/>
      <c r="D850" s="75"/>
      <c r="E850" s="75"/>
      <c r="F850" s="75"/>
      <c r="G850" s="75"/>
      <c r="H850" s="75"/>
      <c r="I850" s="75"/>
    </row>
    <row r="851" spans="3:9" ht="12.5">
      <c r="C851" s="75"/>
      <c r="D851" s="75"/>
      <c r="E851" s="75"/>
      <c r="F851" s="75"/>
      <c r="G851" s="75"/>
      <c r="H851" s="75"/>
      <c r="I851" s="75"/>
    </row>
    <row r="852" spans="3:9" ht="12.5">
      <c r="C852" s="75"/>
      <c r="D852" s="75"/>
      <c r="E852" s="75"/>
      <c r="F852" s="75"/>
      <c r="G852" s="75"/>
      <c r="H852" s="75"/>
      <c r="I852" s="75"/>
    </row>
    <row r="853" spans="3:9" ht="12.5">
      <c r="C853" s="75"/>
      <c r="D853" s="75"/>
      <c r="E853" s="75"/>
      <c r="F853" s="75"/>
      <c r="G853" s="75"/>
      <c r="H853" s="75"/>
      <c r="I853" s="75"/>
    </row>
    <row r="854" spans="3:9" ht="12.5">
      <c r="C854" s="75"/>
      <c r="D854" s="75"/>
      <c r="E854" s="75"/>
      <c r="F854" s="75"/>
      <c r="G854" s="75"/>
      <c r="H854" s="75"/>
      <c r="I854" s="75"/>
    </row>
    <row r="855" spans="3:9" ht="12.5">
      <c r="C855" s="75"/>
      <c r="D855" s="75"/>
      <c r="E855" s="75"/>
      <c r="F855" s="75"/>
      <c r="G855" s="75"/>
      <c r="H855" s="75"/>
      <c r="I855" s="75"/>
    </row>
    <row r="856" spans="3:9" ht="12.5">
      <c r="C856" s="75"/>
      <c r="D856" s="75"/>
      <c r="E856" s="75"/>
      <c r="F856" s="75"/>
      <c r="G856" s="75"/>
      <c r="H856" s="75"/>
      <c r="I856" s="75"/>
    </row>
    <row r="857" spans="3:9" ht="12.5">
      <c r="C857" s="75"/>
      <c r="D857" s="75"/>
      <c r="E857" s="75"/>
      <c r="F857" s="75"/>
      <c r="G857" s="75"/>
      <c r="H857" s="75"/>
      <c r="I857" s="75"/>
    </row>
    <row r="858" spans="3:9" ht="12.5">
      <c r="C858" s="75"/>
      <c r="D858" s="75"/>
      <c r="E858" s="75"/>
      <c r="F858" s="75"/>
      <c r="G858" s="75"/>
      <c r="H858" s="75"/>
      <c r="I858" s="75"/>
    </row>
    <row r="859" spans="3:9" ht="12.5">
      <c r="C859" s="75"/>
      <c r="D859" s="75"/>
      <c r="E859" s="75"/>
      <c r="F859" s="75"/>
      <c r="G859" s="75"/>
      <c r="H859" s="75"/>
      <c r="I859" s="75"/>
    </row>
    <row r="860" spans="3:9" ht="12.5">
      <c r="C860" s="75"/>
      <c r="D860" s="75"/>
      <c r="E860" s="75"/>
      <c r="F860" s="75"/>
      <c r="G860" s="75"/>
      <c r="H860" s="75"/>
      <c r="I860" s="75"/>
    </row>
    <row r="861" spans="3:9" ht="12.5">
      <c r="C861" s="75"/>
      <c r="D861" s="75"/>
      <c r="E861" s="75"/>
      <c r="F861" s="75"/>
      <c r="G861" s="75"/>
      <c r="H861" s="75"/>
      <c r="I861" s="75"/>
    </row>
    <row r="862" spans="3:9" ht="12.5">
      <c r="C862" s="75"/>
      <c r="D862" s="75"/>
      <c r="E862" s="75"/>
      <c r="F862" s="75"/>
      <c r="G862" s="75"/>
      <c r="H862" s="75"/>
      <c r="I862" s="75"/>
    </row>
    <row r="863" spans="3:9" ht="12.5">
      <c r="C863" s="75"/>
      <c r="D863" s="75"/>
      <c r="E863" s="75"/>
      <c r="F863" s="75"/>
      <c r="G863" s="75"/>
      <c r="H863" s="75"/>
      <c r="I863" s="75"/>
    </row>
    <row r="864" spans="3:9" ht="12.5">
      <c r="C864" s="75"/>
      <c r="D864" s="75"/>
      <c r="E864" s="75"/>
      <c r="F864" s="75"/>
      <c r="G864" s="75"/>
      <c r="H864" s="75"/>
      <c r="I864" s="75"/>
    </row>
    <row r="865" spans="3:9" ht="12.5">
      <c r="C865" s="75"/>
      <c r="D865" s="75"/>
      <c r="E865" s="75"/>
      <c r="F865" s="75"/>
      <c r="G865" s="75"/>
      <c r="H865" s="75"/>
      <c r="I865" s="75"/>
    </row>
    <row r="866" spans="3:9" ht="12.5">
      <c r="C866" s="75"/>
      <c r="D866" s="75"/>
      <c r="E866" s="75"/>
      <c r="F866" s="75"/>
      <c r="G866" s="75"/>
      <c r="H866" s="75"/>
      <c r="I866" s="75"/>
    </row>
    <row r="867" spans="3:9" ht="12.5">
      <c r="C867" s="75"/>
      <c r="D867" s="75"/>
      <c r="E867" s="75"/>
      <c r="F867" s="75"/>
      <c r="G867" s="75"/>
      <c r="H867" s="75"/>
      <c r="I867" s="75"/>
    </row>
    <row r="868" spans="3:9" ht="12.5">
      <c r="C868" s="75"/>
      <c r="D868" s="75"/>
      <c r="E868" s="75"/>
      <c r="F868" s="75"/>
      <c r="G868" s="75"/>
      <c r="H868" s="75"/>
      <c r="I868" s="75"/>
    </row>
    <row r="869" spans="3:9" ht="12.5">
      <c r="C869" s="75"/>
      <c r="D869" s="75"/>
      <c r="E869" s="75"/>
      <c r="F869" s="75"/>
      <c r="G869" s="75"/>
      <c r="H869" s="75"/>
      <c r="I869" s="75"/>
    </row>
    <row r="870" spans="3:9" ht="12.5">
      <c r="C870" s="75"/>
      <c r="D870" s="75"/>
      <c r="E870" s="75"/>
      <c r="F870" s="75"/>
      <c r="G870" s="75"/>
      <c r="H870" s="75"/>
      <c r="I870" s="75"/>
    </row>
    <row r="871" spans="3:9" ht="12.5">
      <c r="C871" s="75"/>
      <c r="D871" s="75"/>
      <c r="E871" s="75"/>
      <c r="F871" s="75"/>
      <c r="G871" s="75"/>
      <c r="H871" s="75"/>
      <c r="I871" s="75"/>
    </row>
    <row r="872" spans="3:9" ht="12.5">
      <c r="C872" s="75"/>
      <c r="D872" s="75"/>
      <c r="E872" s="75"/>
      <c r="F872" s="75"/>
      <c r="G872" s="75"/>
      <c r="H872" s="75"/>
      <c r="I872" s="75"/>
    </row>
    <row r="873" spans="3:9" ht="12.5">
      <c r="C873" s="75"/>
      <c r="D873" s="75"/>
      <c r="E873" s="75"/>
      <c r="F873" s="75"/>
      <c r="G873" s="75"/>
      <c r="H873" s="75"/>
      <c r="I873" s="75"/>
    </row>
    <row r="874" spans="3:9" ht="12.5">
      <c r="C874" s="75"/>
      <c r="D874" s="75"/>
      <c r="E874" s="75"/>
      <c r="F874" s="75"/>
      <c r="G874" s="75"/>
      <c r="H874" s="75"/>
      <c r="I874" s="75"/>
    </row>
    <row r="875" spans="3:9" ht="12.5">
      <c r="C875" s="75"/>
      <c r="D875" s="75"/>
      <c r="E875" s="75"/>
      <c r="F875" s="75"/>
      <c r="G875" s="75"/>
      <c r="H875" s="75"/>
      <c r="I875" s="75"/>
    </row>
    <row r="876" spans="3:9" ht="12.5">
      <c r="C876" s="75"/>
      <c r="D876" s="75"/>
      <c r="E876" s="75"/>
      <c r="F876" s="75"/>
      <c r="G876" s="75"/>
      <c r="H876" s="75"/>
      <c r="I876" s="75"/>
    </row>
    <row r="877" spans="3:9" ht="12.5">
      <c r="C877" s="75"/>
      <c r="D877" s="75"/>
      <c r="E877" s="75"/>
      <c r="F877" s="75"/>
      <c r="G877" s="75"/>
      <c r="H877" s="75"/>
      <c r="I877" s="75"/>
    </row>
    <row r="878" spans="3:9" ht="12.5">
      <c r="C878" s="75"/>
      <c r="D878" s="75"/>
      <c r="E878" s="75"/>
      <c r="F878" s="75"/>
      <c r="G878" s="75"/>
      <c r="H878" s="75"/>
      <c r="I878" s="75"/>
    </row>
    <row r="879" spans="3:9" ht="12.5">
      <c r="C879" s="75"/>
      <c r="D879" s="75"/>
      <c r="E879" s="75"/>
      <c r="F879" s="75"/>
      <c r="G879" s="75"/>
      <c r="H879" s="75"/>
      <c r="I879" s="75"/>
    </row>
    <row r="880" spans="3:9" ht="12.5">
      <c r="C880" s="75"/>
      <c r="D880" s="75"/>
      <c r="E880" s="75"/>
      <c r="F880" s="75"/>
      <c r="G880" s="75"/>
      <c r="H880" s="75"/>
      <c r="I880" s="75"/>
    </row>
    <row r="881" spans="3:9" ht="12.5">
      <c r="C881" s="75"/>
      <c r="D881" s="75"/>
      <c r="E881" s="75"/>
      <c r="F881" s="75"/>
      <c r="G881" s="75"/>
      <c r="H881" s="75"/>
      <c r="I881" s="75"/>
    </row>
    <row r="882" spans="3:9" ht="12.5">
      <c r="C882" s="75"/>
      <c r="D882" s="75"/>
      <c r="E882" s="75"/>
      <c r="F882" s="75"/>
      <c r="G882" s="75"/>
      <c r="H882" s="75"/>
      <c r="I882" s="75"/>
    </row>
    <row r="883" spans="3:9" ht="12.5">
      <c r="C883" s="75"/>
      <c r="D883" s="75"/>
      <c r="E883" s="75"/>
      <c r="F883" s="75"/>
      <c r="G883" s="75"/>
      <c r="H883" s="75"/>
      <c r="I883" s="75"/>
    </row>
    <row r="884" spans="3:9" ht="12.5">
      <c r="C884" s="75"/>
      <c r="D884" s="75"/>
      <c r="E884" s="75"/>
      <c r="F884" s="75"/>
      <c r="G884" s="75"/>
      <c r="H884" s="75"/>
      <c r="I884" s="75"/>
    </row>
    <row r="885" spans="3:9" ht="12.5">
      <c r="C885" s="75"/>
      <c r="D885" s="75"/>
      <c r="E885" s="75"/>
      <c r="F885" s="75"/>
      <c r="G885" s="75"/>
      <c r="H885" s="75"/>
      <c r="I885" s="75"/>
    </row>
    <row r="886" spans="3:9" ht="12.5">
      <c r="C886" s="75"/>
      <c r="D886" s="75"/>
      <c r="E886" s="75"/>
      <c r="F886" s="75"/>
      <c r="G886" s="75"/>
      <c r="H886" s="75"/>
      <c r="I886" s="75"/>
    </row>
    <row r="887" spans="3:9" ht="12.5">
      <c r="C887" s="75"/>
      <c r="D887" s="75"/>
      <c r="E887" s="75"/>
      <c r="F887" s="75"/>
      <c r="G887" s="75"/>
      <c r="H887" s="75"/>
      <c r="I887" s="75"/>
    </row>
    <row r="888" spans="3:9" ht="12.5">
      <c r="C888" s="75"/>
      <c r="D888" s="75"/>
      <c r="E888" s="75"/>
      <c r="F888" s="75"/>
      <c r="G888" s="75"/>
      <c r="H888" s="75"/>
      <c r="I888" s="75"/>
    </row>
    <row r="889" spans="3:9" ht="12.5">
      <c r="C889" s="75"/>
      <c r="D889" s="75"/>
      <c r="E889" s="75"/>
      <c r="F889" s="75"/>
      <c r="G889" s="75"/>
      <c r="H889" s="75"/>
      <c r="I889" s="75"/>
    </row>
    <row r="890" spans="3:9" ht="12.5">
      <c r="C890" s="75"/>
      <c r="D890" s="75"/>
      <c r="E890" s="75"/>
      <c r="F890" s="75"/>
      <c r="G890" s="75"/>
      <c r="H890" s="75"/>
      <c r="I890" s="75"/>
    </row>
    <row r="891" spans="3:9" ht="12.5">
      <c r="C891" s="75"/>
      <c r="D891" s="75"/>
      <c r="E891" s="75"/>
      <c r="F891" s="75"/>
      <c r="G891" s="75"/>
      <c r="H891" s="75"/>
      <c r="I891" s="75"/>
    </row>
    <row r="892" spans="3:9" ht="12.5">
      <c r="C892" s="75"/>
      <c r="D892" s="75"/>
      <c r="E892" s="75"/>
      <c r="F892" s="75"/>
      <c r="G892" s="75"/>
      <c r="H892" s="75"/>
      <c r="I892" s="75"/>
    </row>
    <row r="893" spans="3:9" ht="12.5">
      <c r="C893" s="75"/>
      <c r="D893" s="75"/>
      <c r="E893" s="75"/>
      <c r="F893" s="75"/>
      <c r="G893" s="75"/>
      <c r="H893" s="75"/>
      <c r="I893" s="75"/>
    </row>
    <row r="894" spans="3:9" ht="12.5">
      <c r="C894" s="75"/>
      <c r="D894" s="75"/>
      <c r="E894" s="75"/>
      <c r="F894" s="75"/>
      <c r="G894" s="75"/>
      <c r="H894" s="75"/>
      <c r="I894" s="75"/>
    </row>
    <row r="895" spans="3:9" ht="12.5">
      <c r="C895" s="75"/>
      <c r="D895" s="75"/>
      <c r="E895" s="75"/>
      <c r="F895" s="75"/>
      <c r="G895" s="75"/>
      <c r="H895" s="75"/>
      <c r="I895" s="75"/>
    </row>
    <row r="896" spans="3:9" ht="12.5">
      <c r="C896" s="75"/>
      <c r="D896" s="75"/>
      <c r="E896" s="75"/>
      <c r="F896" s="75"/>
      <c r="G896" s="75"/>
      <c r="H896" s="75"/>
      <c r="I896" s="75"/>
    </row>
    <row r="897" spans="3:9" ht="12.5">
      <c r="C897" s="75"/>
      <c r="D897" s="75"/>
      <c r="E897" s="75"/>
      <c r="F897" s="75"/>
      <c r="G897" s="75"/>
      <c r="H897" s="75"/>
      <c r="I897" s="75"/>
    </row>
    <row r="898" spans="3:9" ht="12.5">
      <c r="C898" s="75"/>
      <c r="D898" s="75"/>
      <c r="E898" s="75"/>
      <c r="F898" s="75"/>
      <c r="G898" s="75"/>
      <c r="H898" s="75"/>
      <c r="I898" s="75"/>
    </row>
    <row r="899" spans="3:9" ht="12.5">
      <c r="C899" s="75"/>
      <c r="D899" s="75"/>
      <c r="E899" s="75"/>
      <c r="F899" s="75"/>
      <c r="G899" s="75"/>
      <c r="H899" s="75"/>
      <c r="I899" s="75"/>
    </row>
    <row r="900" spans="3:9" ht="12.5">
      <c r="C900" s="75"/>
      <c r="D900" s="75"/>
      <c r="E900" s="75"/>
      <c r="F900" s="75"/>
      <c r="G900" s="75"/>
      <c r="H900" s="75"/>
      <c r="I900" s="75"/>
    </row>
    <row r="901" spans="3:9" ht="12.5">
      <c r="C901" s="75"/>
      <c r="D901" s="75"/>
      <c r="E901" s="75"/>
      <c r="F901" s="75"/>
      <c r="G901" s="75"/>
      <c r="H901" s="75"/>
      <c r="I901" s="75"/>
    </row>
    <row r="902" spans="3:9" ht="12.5">
      <c r="C902" s="75"/>
      <c r="D902" s="75"/>
      <c r="E902" s="75"/>
      <c r="F902" s="75"/>
      <c r="G902" s="75"/>
      <c r="H902" s="75"/>
      <c r="I902" s="75"/>
    </row>
    <row r="903" spans="3:9" ht="12.5">
      <c r="C903" s="75"/>
      <c r="D903" s="75"/>
      <c r="E903" s="75"/>
      <c r="F903" s="75"/>
      <c r="G903" s="75"/>
      <c r="H903" s="75"/>
      <c r="I903" s="75"/>
    </row>
    <row r="904" spans="3:9" ht="12.5">
      <c r="C904" s="75"/>
      <c r="D904" s="75"/>
      <c r="E904" s="75"/>
      <c r="F904" s="75"/>
      <c r="G904" s="75"/>
      <c r="H904" s="75"/>
      <c r="I904" s="75"/>
    </row>
    <row r="905" spans="3:9" ht="12.5">
      <c r="C905" s="75"/>
      <c r="D905" s="75"/>
      <c r="E905" s="75"/>
      <c r="F905" s="75"/>
      <c r="G905" s="75"/>
      <c r="H905" s="75"/>
      <c r="I905" s="75"/>
    </row>
    <row r="906" spans="3:9" ht="12.5">
      <c r="C906" s="75"/>
      <c r="D906" s="75"/>
      <c r="E906" s="75"/>
      <c r="F906" s="75"/>
      <c r="G906" s="75"/>
      <c r="H906" s="75"/>
      <c r="I906" s="75"/>
    </row>
    <row r="907" spans="3:9" ht="12.5">
      <c r="C907" s="75"/>
      <c r="D907" s="75"/>
      <c r="E907" s="75"/>
      <c r="F907" s="75"/>
      <c r="G907" s="75"/>
      <c r="H907" s="75"/>
      <c r="I907" s="75"/>
    </row>
    <row r="908" spans="3:9" ht="12.5">
      <c r="C908" s="75"/>
      <c r="D908" s="75"/>
      <c r="E908" s="75"/>
      <c r="F908" s="75"/>
      <c r="G908" s="75"/>
      <c r="H908" s="75"/>
      <c r="I908" s="75"/>
    </row>
    <row r="909" spans="3:9" ht="12.5">
      <c r="C909" s="75"/>
      <c r="D909" s="75"/>
      <c r="E909" s="75"/>
      <c r="F909" s="75"/>
      <c r="G909" s="75"/>
      <c r="H909" s="75"/>
      <c r="I909" s="75"/>
    </row>
    <row r="910" spans="3:9" ht="12.5">
      <c r="C910" s="75"/>
      <c r="D910" s="75"/>
      <c r="E910" s="75"/>
      <c r="F910" s="75"/>
      <c r="G910" s="75"/>
      <c r="H910" s="75"/>
      <c r="I910" s="75"/>
    </row>
    <row r="911" spans="3:9" ht="12.5">
      <c r="C911" s="75"/>
      <c r="D911" s="75"/>
      <c r="E911" s="75"/>
      <c r="F911" s="75"/>
      <c r="G911" s="75"/>
      <c r="H911" s="75"/>
      <c r="I911" s="75"/>
    </row>
    <row r="912" spans="3:9" ht="12.5">
      <c r="C912" s="75"/>
      <c r="D912" s="75"/>
      <c r="E912" s="75"/>
      <c r="F912" s="75"/>
      <c r="G912" s="75"/>
      <c r="H912" s="75"/>
      <c r="I912" s="75"/>
    </row>
    <row r="913" spans="3:9" ht="12.5">
      <c r="C913" s="75"/>
      <c r="D913" s="75"/>
      <c r="E913" s="75"/>
      <c r="F913" s="75"/>
      <c r="G913" s="75"/>
      <c r="H913" s="75"/>
      <c r="I913" s="75"/>
    </row>
    <row r="914" spans="3:9" ht="12.5">
      <c r="C914" s="75"/>
      <c r="D914" s="75"/>
      <c r="E914" s="75"/>
      <c r="F914" s="75"/>
      <c r="G914" s="75"/>
      <c r="H914" s="75"/>
      <c r="I914" s="75"/>
    </row>
    <row r="915" spans="3:9" ht="12.5">
      <c r="C915" s="75"/>
      <c r="D915" s="75"/>
      <c r="E915" s="75"/>
      <c r="F915" s="75"/>
      <c r="G915" s="75"/>
      <c r="H915" s="75"/>
      <c r="I915" s="75"/>
    </row>
    <row r="916" spans="3:9" ht="12.5">
      <c r="C916" s="75"/>
      <c r="D916" s="75"/>
      <c r="E916" s="75"/>
      <c r="F916" s="75"/>
      <c r="G916" s="75"/>
      <c r="H916" s="75"/>
      <c r="I916" s="75"/>
    </row>
    <row r="917" spans="3:9" ht="12.5">
      <c r="C917" s="75"/>
      <c r="D917" s="75"/>
      <c r="E917" s="75"/>
      <c r="F917" s="75"/>
      <c r="G917" s="75"/>
      <c r="H917" s="75"/>
      <c r="I917" s="75"/>
    </row>
    <row r="918" spans="3:9" ht="12.5">
      <c r="C918" s="75"/>
      <c r="D918" s="75"/>
      <c r="E918" s="75"/>
      <c r="F918" s="75"/>
      <c r="G918" s="75"/>
      <c r="H918" s="75"/>
      <c r="I918" s="75"/>
    </row>
    <row r="919" spans="3:9" ht="12.5">
      <c r="C919" s="75"/>
      <c r="D919" s="75"/>
      <c r="E919" s="75"/>
      <c r="F919" s="75"/>
      <c r="G919" s="75"/>
      <c r="H919" s="75"/>
      <c r="I919" s="75"/>
    </row>
    <row r="920" spans="3:9" ht="12.5">
      <c r="C920" s="75"/>
      <c r="D920" s="75"/>
      <c r="E920" s="75"/>
      <c r="F920" s="75"/>
      <c r="G920" s="75"/>
      <c r="H920" s="75"/>
      <c r="I920" s="75"/>
    </row>
    <row r="921" spans="3:9" ht="12.5">
      <c r="C921" s="75"/>
      <c r="D921" s="75"/>
      <c r="E921" s="75"/>
      <c r="F921" s="75"/>
      <c r="G921" s="75"/>
      <c r="H921" s="75"/>
      <c r="I921" s="75"/>
    </row>
    <row r="922" spans="3:9" ht="12.5">
      <c r="C922" s="75"/>
      <c r="D922" s="75"/>
      <c r="E922" s="75"/>
      <c r="F922" s="75"/>
      <c r="G922" s="75"/>
      <c r="H922" s="75"/>
      <c r="I922" s="75"/>
    </row>
    <row r="923" spans="3:9" ht="12.5">
      <c r="C923" s="75"/>
      <c r="D923" s="75"/>
      <c r="E923" s="75"/>
      <c r="F923" s="75"/>
      <c r="G923" s="75"/>
      <c r="H923" s="75"/>
      <c r="I923" s="75"/>
    </row>
    <row r="924" spans="3:9" ht="12.5">
      <c r="C924" s="75"/>
      <c r="D924" s="75"/>
      <c r="E924" s="75"/>
      <c r="F924" s="75"/>
      <c r="G924" s="75"/>
      <c r="H924" s="75"/>
      <c r="I924" s="75"/>
    </row>
    <row r="925" spans="3:9" ht="12.5">
      <c r="C925" s="75"/>
      <c r="D925" s="75"/>
      <c r="E925" s="75"/>
      <c r="F925" s="75"/>
      <c r="G925" s="75"/>
      <c r="H925" s="75"/>
      <c r="I925" s="75"/>
    </row>
    <row r="926" spans="3:9" ht="12.5">
      <c r="C926" s="75"/>
      <c r="D926" s="75"/>
      <c r="E926" s="75"/>
      <c r="F926" s="75"/>
      <c r="G926" s="75"/>
      <c r="H926" s="75"/>
      <c r="I926" s="75"/>
    </row>
    <row r="927" spans="3:9" ht="12.5">
      <c r="C927" s="75"/>
      <c r="D927" s="75"/>
      <c r="E927" s="75"/>
      <c r="F927" s="75"/>
      <c r="G927" s="75"/>
      <c r="H927" s="75"/>
      <c r="I927" s="75"/>
    </row>
    <row r="928" spans="3:9" ht="12.5">
      <c r="C928" s="75"/>
      <c r="D928" s="75"/>
      <c r="E928" s="75"/>
      <c r="F928" s="75"/>
      <c r="G928" s="75"/>
      <c r="H928" s="75"/>
      <c r="I928" s="75"/>
    </row>
    <row r="929" spans="3:9" ht="12.5">
      <c r="C929" s="75"/>
      <c r="D929" s="75"/>
      <c r="E929" s="75"/>
      <c r="F929" s="75"/>
      <c r="G929" s="75"/>
      <c r="H929" s="75"/>
      <c r="I929" s="75"/>
    </row>
    <row r="930" spans="3:9" ht="12.5">
      <c r="C930" s="75"/>
      <c r="D930" s="75"/>
      <c r="E930" s="75"/>
      <c r="F930" s="75"/>
      <c r="G930" s="75"/>
      <c r="H930" s="75"/>
      <c r="I930" s="75"/>
    </row>
    <row r="931" spans="3:9" ht="12.5">
      <c r="C931" s="75"/>
      <c r="D931" s="75"/>
      <c r="E931" s="75"/>
      <c r="F931" s="75"/>
      <c r="G931" s="75"/>
      <c r="H931" s="75"/>
      <c r="I931" s="75"/>
    </row>
    <row r="932" spans="3:9" ht="12.5">
      <c r="C932" s="75"/>
      <c r="D932" s="75"/>
      <c r="E932" s="75"/>
      <c r="F932" s="75"/>
      <c r="G932" s="75"/>
      <c r="H932" s="75"/>
      <c r="I932" s="75"/>
    </row>
    <row r="933" spans="3:9" ht="12.5">
      <c r="C933" s="75"/>
      <c r="D933" s="75"/>
      <c r="E933" s="75"/>
      <c r="F933" s="75"/>
      <c r="G933" s="75"/>
      <c r="H933" s="75"/>
      <c r="I933" s="75"/>
    </row>
    <row r="934" spans="3:9" ht="12.5">
      <c r="C934" s="75"/>
      <c r="D934" s="75"/>
      <c r="E934" s="75"/>
      <c r="F934" s="75"/>
      <c r="G934" s="75"/>
      <c r="H934" s="75"/>
      <c r="I934" s="75"/>
    </row>
    <row r="935" spans="3:9" ht="12.5">
      <c r="C935" s="75"/>
      <c r="D935" s="75"/>
      <c r="E935" s="75"/>
      <c r="F935" s="75"/>
      <c r="G935" s="75"/>
      <c r="H935" s="75"/>
      <c r="I935" s="75"/>
    </row>
    <row r="936" spans="3:9" ht="12.5">
      <c r="C936" s="75"/>
      <c r="D936" s="75"/>
      <c r="E936" s="75"/>
      <c r="F936" s="75"/>
      <c r="G936" s="75"/>
      <c r="H936" s="75"/>
      <c r="I936" s="75"/>
    </row>
    <row r="937" spans="3:9" ht="12.5">
      <c r="C937" s="75"/>
      <c r="D937" s="75"/>
      <c r="E937" s="75"/>
      <c r="F937" s="75"/>
      <c r="G937" s="75"/>
      <c r="H937" s="75"/>
      <c r="I937" s="75"/>
    </row>
    <row r="938" spans="3:9" ht="12.5">
      <c r="C938" s="75"/>
      <c r="D938" s="75"/>
      <c r="E938" s="75"/>
      <c r="F938" s="75"/>
      <c r="G938" s="75"/>
      <c r="H938" s="75"/>
      <c r="I938" s="75"/>
    </row>
    <row r="939" spans="3:9" ht="12.5">
      <c r="C939" s="75"/>
      <c r="D939" s="75"/>
      <c r="E939" s="75"/>
      <c r="F939" s="75"/>
      <c r="G939" s="75"/>
      <c r="H939" s="75"/>
      <c r="I939" s="75"/>
    </row>
    <row r="940" spans="3:9" ht="12.5">
      <c r="C940" s="75"/>
      <c r="D940" s="75"/>
      <c r="E940" s="75"/>
      <c r="F940" s="75"/>
      <c r="G940" s="75"/>
      <c r="H940" s="75"/>
      <c r="I940" s="75"/>
    </row>
    <row r="941" spans="3:9" ht="12.5">
      <c r="C941" s="75"/>
      <c r="D941" s="75"/>
      <c r="E941" s="75"/>
      <c r="F941" s="75"/>
      <c r="G941" s="75"/>
      <c r="H941" s="75"/>
      <c r="I941" s="75"/>
    </row>
    <row r="942" spans="3:9" ht="12.5">
      <c r="C942" s="75"/>
      <c r="D942" s="75"/>
      <c r="E942" s="75"/>
      <c r="F942" s="75"/>
      <c r="G942" s="75"/>
      <c r="H942" s="75"/>
      <c r="I942" s="75"/>
    </row>
    <row r="943" spans="3:9" ht="12.5">
      <c r="C943" s="75"/>
      <c r="D943" s="75"/>
      <c r="E943" s="75"/>
      <c r="F943" s="75"/>
      <c r="G943" s="75"/>
      <c r="H943" s="75"/>
      <c r="I943" s="75"/>
    </row>
    <row r="944" spans="3:9" ht="12.5">
      <c r="C944" s="75"/>
      <c r="D944" s="75"/>
      <c r="E944" s="75"/>
      <c r="F944" s="75"/>
      <c r="G944" s="75"/>
      <c r="H944" s="75"/>
      <c r="I944" s="75"/>
    </row>
    <row r="945" spans="3:9" ht="12.5">
      <c r="C945" s="75"/>
      <c r="D945" s="75"/>
      <c r="E945" s="75"/>
      <c r="F945" s="75"/>
      <c r="G945" s="75"/>
      <c r="H945" s="75"/>
      <c r="I945" s="75"/>
    </row>
    <row r="946" spans="3:9" ht="12.5">
      <c r="C946" s="75"/>
      <c r="D946" s="75"/>
      <c r="E946" s="75"/>
      <c r="F946" s="75"/>
      <c r="G946" s="75"/>
      <c r="H946" s="75"/>
      <c r="I946" s="75"/>
    </row>
    <row r="947" spans="3:9" ht="12.5">
      <c r="C947" s="75"/>
      <c r="D947" s="75"/>
      <c r="E947" s="75"/>
      <c r="F947" s="75"/>
      <c r="G947" s="75"/>
      <c r="H947" s="75"/>
      <c r="I947" s="75"/>
    </row>
    <row r="948" spans="3:9" ht="12.5">
      <c r="C948" s="75"/>
      <c r="D948" s="75"/>
      <c r="E948" s="75"/>
      <c r="F948" s="75"/>
      <c r="G948" s="75"/>
      <c r="H948" s="75"/>
      <c r="I948" s="75"/>
    </row>
    <row r="949" spans="3:9" ht="12.5">
      <c r="C949" s="75"/>
      <c r="D949" s="75"/>
      <c r="E949" s="75"/>
      <c r="F949" s="75"/>
      <c r="G949" s="75"/>
      <c r="H949" s="75"/>
      <c r="I949" s="75"/>
    </row>
    <row r="950" spans="3:9" ht="12.5">
      <c r="C950" s="75"/>
      <c r="D950" s="75"/>
      <c r="E950" s="75"/>
      <c r="F950" s="75"/>
      <c r="G950" s="75"/>
      <c r="H950" s="75"/>
      <c r="I950" s="75"/>
    </row>
    <row r="951" spans="3:9" ht="12.5">
      <c r="C951" s="75"/>
      <c r="D951" s="75"/>
      <c r="E951" s="75"/>
      <c r="F951" s="75"/>
      <c r="G951" s="75"/>
      <c r="H951" s="75"/>
      <c r="I951" s="75"/>
    </row>
    <row r="952" spans="3:9" ht="12.5">
      <c r="C952" s="75"/>
      <c r="D952" s="75"/>
      <c r="E952" s="75"/>
      <c r="F952" s="75"/>
      <c r="G952" s="75"/>
      <c r="H952" s="75"/>
      <c r="I952" s="75"/>
    </row>
    <row r="953" spans="3:9" ht="12.5">
      <c r="C953" s="75"/>
      <c r="D953" s="75"/>
      <c r="E953" s="75"/>
      <c r="F953" s="75"/>
      <c r="G953" s="75"/>
      <c r="H953" s="75"/>
      <c r="I953" s="75"/>
    </row>
    <row r="954" spans="3:9" ht="12.5">
      <c r="C954" s="75"/>
      <c r="D954" s="75"/>
      <c r="E954" s="75"/>
      <c r="F954" s="75"/>
      <c r="G954" s="75"/>
      <c r="H954" s="75"/>
      <c r="I954" s="75"/>
    </row>
    <row r="955" spans="3:9" ht="12.5">
      <c r="C955" s="75"/>
      <c r="D955" s="75"/>
      <c r="E955" s="75"/>
      <c r="F955" s="75"/>
      <c r="G955" s="75"/>
      <c r="H955" s="75"/>
      <c r="I955" s="75"/>
    </row>
    <row r="956" spans="3:9" ht="12.5">
      <c r="C956" s="75"/>
      <c r="D956" s="75"/>
      <c r="E956" s="75"/>
      <c r="F956" s="75"/>
      <c r="G956" s="75"/>
      <c r="H956" s="75"/>
      <c r="I956" s="75"/>
    </row>
    <row r="957" spans="3:9" ht="12.5">
      <c r="C957" s="75"/>
      <c r="D957" s="75"/>
      <c r="E957" s="75"/>
      <c r="F957" s="75"/>
      <c r="G957" s="75"/>
      <c r="H957" s="75"/>
      <c r="I957" s="75"/>
    </row>
    <row r="958" spans="3:9" ht="12.5">
      <c r="C958" s="75"/>
      <c r="D958" s="75"/>
      <c r="E958" s="75"/>
      <c r="F958" s="75"/>
      <c r="G958" s="75"/>
      <c r="H958" s="75"/>
      <c r="I958" s="75"/>
    </row>
    <row r="959" spans="3:9" ht="12.5">
      <c r="C959" s="75"/>
      <c r="D959" s="75"/>
      <c r="E959" s="75"/>
      <c r="F959" s="75"/>
      <c r="G959" s="75"/>
      <c r="H959" s="75"/>
      <c r="I959" s="75"/>
    </row>
    <row r="960" spans="3:9" ht="12.5">
      <c r="C960" s="75"/>
      <c r="D960" s="75"/>
      <c r="E960" s="75"/>
      <c r="F960" s="75"/>
      <c r="G960" s="75"/>
      <c r="H960" s="75"/>
      <c r="I960" s="75"/>
    </row>
    <row r="961" spans="3:9" ht="12.5">
      <c r="C961" s="75"/>
      <c r="D961" s="75"/>
      <c r="E961" s="75"/>
      <c r="F961" s="75"/>
      <c r="G961" s="75"/>
      <c r="H961" s="75"/>
      <c r="I961" s="75"/>
    </row>
    <row r="962" spans="3:9" ht="12.5">
      <c r="C962" s="75"/>
      <c r="D962" s="75"/>
      <c r="E962" s="75"/>
      <c r="F962" s="75"/>
      <c r="G962" s="75"/>
      <c r="H962" s="75"/>
      <c r="I962" s="75"/>
    </row>
    <row r="963" spans="3:9" ht="12.5">
      <c r="C963" s="75"/>
      <c r="D963" s="75"/>
      <c r="E963" s="75"/>
      <c r="F963" s="75"/>
      <c r="G963" s="75"/>
      <c r="H963" s="75"/>
      <c r="I963" s="75"/>
    </row>
    <row r="964" spans="3:9" ht="12.5">
      <c r="C964" s="75"/>
      <c r="D964" s="75"/>
      <c r="E964" s="75"/>
      <c r="F964" s="75"/>
      <c r="G964" s="75"/>
      <c r="H964" s="75"/>
      <c r="I964" s="75"/>
    </row>
    <row r="965" spans="3:9" ht="12.5">
      <c r="C965" s="75"/>
      <c r="D965" s="75"/>
      <c r="E965" s="75"/>
      <c r="F965" s="75"/>
      <c r="G965" s="75"/>
      <c r="H965" s="75"/>
      <c r="I965" s="75"/>
    </row>
    <row r="966" spans="3:9" ht="12.5">
      <c r="C966" s="75"/>
      <c r="D966" s="75"/>
      <c r="E966" s="75"/>
      <c r="F966" s="75"/>
      <c r="G966" s="75"/>
      <c r="H966" s="75"/>
      <c r="I966" s="75"/>
    </row>
    <row r="967" spans="3:9" ht="12.5">
      <c r="C967" s="75"/>
      <c r="D967" s="75"/>
      <c r="E967" s="75"/>
      <c r="F967" s="75"/>
      <c r="G967" s="75"/>
      <c r="H967" s="75"/>
      <c r="I967" s="75"/>
    </row>
    <row r="968" spans="3:9" ht="12.5">
      <c r="C968" s="75"/>
      <c r="D968" s="75"/>
      <c r="E968" s="75"/>
      <c r="F968" s="75"/>
      <c r="G968" s="75"/>
      <c r="H968" s="75"/>
      <c r="I968" s="75"/>
    </row>
    <row r="969" spans="3:9" ht="12.5">
      <c r="C969" s="75"/>
      <c r="D969" s="75"/>
      <c r="E969" s="75"/>
      <c r="F969" s="75"/>
      <c r="G969" s="75"/>
      <c r="H969" s="75"/>
      <c r="I969" s="75"/>
    </row>
    <row r="970" spans="3:9" ht="12.5">
      <c r="C970" s="75"/>
      <c r="D970" s="75"/>
      <c r="E970" s="75"/>
      <c r="F970" s="75"/>
      <c r="G970" s="75"/>
      <c r="H970" s="75"/>
      <c r="I970" s="75"/>
    </row>
    <row r="971" spans="3:9" ht="12.5">
      <c r="C971" s="75"/>
      <c r="D971" s="75"/>
      <c r="E971" s="75"/>
      <c r="F971" s="75"/>
      <c r="G971" s="75"/>
      <c r="H971" s="75"/>
      <c r="I971" s="75"/>
    </row>
    <row r="972" spans="3:9" ht="12.5">
      <c r="C972" s="75"/>
      <c r="D972" s="75"/>
      <c r="E972" s="75"/>
      <c r="F972" s="75"/>
      <c r="G972" s="75"/>
      <c r="H972" s="75"/>
      <c r="I972" s="75"/>
    </row>
    <row r="973" spans="3:9" ht="12.5">
      <c r="C973" s="75"/>
      <c r="D973" s="75"/>
      <c r="E973" s="75"/>
      <c r="F973" s="75"/>
      <c r="G973" s="75"/>
      <c r="H973" s="75"/>
      <c r="I973" s="75"/>
    </row>
    <row r="974" spans="3:9" ht="12.5">
      <c r="C974" s="75"/>
      <c r="D974" s="75"/>
      <c r="E974" s="75"/>
      <c r="F974" s="75"/>
      <c r="G974" s="75"/>
      <c r="H974" s="75"/>
      <c r="I974" s="75"/>
    </row>
    <row r="975" spans="3:9" ht="12.5">
      <c r="C975" s="75"/>
      <c r="D975" s="75"/>
      <c r="E975" s="75"/>
      <c r="F975" s="75"/>
      <c r="G975" s="75"/>
      <c r="H975" s="75"/>
      <c r="I975" s="75"/>
    </row>
    <row r="976" spans="3:9" ht="12.5">
      <c r="C976" s="75"/>
      <c r="D976" s="75"/>
      <c r="E976" s="75"/>
      <c r="F976" s="75"/>
      <c r="G976" s="75"/>
      <c r="H976" s="75"/>
      <c r="I976" s="75"/>
    </row>
    <row r="977" spans="3:9" ht="12.5">
      <c r="C977" s="75"/>
      <c r="D977" s="75"/>
      <c r="E977" s="75"/>
      <c r="F977" s="75"/>
      <c r="G977" s="75"/>
      <c r="H977" s="75"/>
      <c r="I977" s="75"/>
    </row>
    <row r="978" spans="3:9" ht="12.5">
      <c r="C978" s="75"/>
      <c r="D978" s="75"/>
      <c r="E978" s="75"/>
      <c r="F978" s="75"/>
      <c r="G978" s="75"/>
      <c r="H978" s="75"/>
      <c r="I978" s="75"/>
    </row>
    <row r="979" spans="3:9" ht="12.5">
      <c r="C979" s="75"/>
      <c r="D979" s="75"/>
      <c r="E979" s="75"/>
      <c r="F979" s="75"/>
      <c r="G979" s="75"/>
      <c r="H979" s="75"/>
      <c r="I979" s="75"/>
    </row>
    <row r="980" spans="3:9" ht="12.5">
      <c r="C980" s="75"/>
      <c r="D980" s="75"/>
      <c r="E980" s="75"/>
      <c r="F980" s="75"/>
      <c r="G980" s="75"/>
      <c r="H980" s="75"/>
      <c r="I980" s="75"/>
    </row>
    <row r="981" spans="3:9" ht="12.5">
      <c r="C981" s="75"/>
      <c r="D981" s="75"/>
      <c r="E981" s="75"/>
      <c r="F981" s="75"/>
      <c r="G981" s="75"/>
      <c r="H981" s="75"/>
      <c r="I981" s="75"/>
    </row>
    <row r="982" spans="3:9" ht="12.5">
      <c r="C982" s="75"/>
      <c r="D982" s="75"/>
      <c r="E982" s="75"/>
      <c r="F982" s="75"/>
      <c r="G982" s="75"/>
      <c r="H982" s="75"/>
      <c r="I982" s="75"/>
    </row>
    <row r="983" spans="3:9" ht="12.5">
      <c r="C983" s="75"/>
      <c r="D983" s="75"/>
      <c r="E983" s="75"/>
      <c r="F983" s="75"/>
      <c r="G983" s="75"/>
      <c r="H983" s="75"/>
      <c r="I983" s="75"/>
    </row>
    <row r="984" spans="3:9" ht="12.5">
      <c r="C984" s="75"/>
      <c r="D984" s="75"/>
      <c r="E984" s="75"/>
      <c r="F984" s="75"/>
      <c r="G984" s="75"/>
      <c r="H984" s="75"/>
      <c r="I984" s="75"/>
    </row>
    <row r="985" spans="3:9" ht="12.5">
      <c r="C985" s="75"/>
      <c r="D985" s="75"/>
      <c r="E985" s="75"/>
      <c r="F985" s="75"/>
      <c r="G985" s="75"/>
      <c r="H985" s="75"/>
      <c r="I985" s="75"/>
    </row>
    <row r="986" spans="3:9" ht="12.5">
      <c r="C986" s="75"/>
      <c r="D986" s="75"/>
      <c r="E986" s="75"/>
      <c r="F986" s="75"/>
      <c r="G986" s="75"/>
      <c r="H986" s="75"/>
      <c r="I986" s="75"/>
    </row>
    <row r="987" spans="3:9" ht="12.5">
      <c r="C987" s="75"/>
      <c r="D987" s="75"/>
      <c r="E987" s="75"/>
      <c r="F987" s="75"/>
      <c r="G987" s="75"/>
      <c r="H987" s="75"/>
      <c r="I987" s="75"/>
    </row>
    <row r="988" spans="3:9" ht="12.5">
      <c r="C988" s="75"/>
      <c r="D988" s="75"/>
      <c r="E988" s="75"/>
      <c r="F988" s="75"/>
      <c r="G988" s="75"/>
      <c r="H988" s="75"/>
      <c r="I988" s="75"/>
    </row>
    <row r="989" spans="3:9" ht="12.5">
      <c r="C989" s="75"/>
      <c r="D989" s="75"/>
      <c r="E989" s="75"/>
      <c r="F989" s="75"/>
      <c r="G989" s="75"/>
      <c r="H989" s="75"/>
      <c r="I989" s="75"/>
    </row>
    <row r="990" spans="3:9" ht="12.5">
      <c r="C990" s="75"/>
      <c r="D990" s="75"/>
      <c r="E990" s="75"/>
      <c r="F990" s="75"/>
      <c r="G990" s="75"/>
      <c r="H990" s="75"/>
      <c r="I990" s="75"/>
    </row>
    <row r="991" spans="3:9" ht="12.5">
      <c r="C991" s="75"/>
      <c r="D991" s="75"/>
      <c r="E991" s="75"/>
      <c r="F991" s="75"/>
      <c r="G991" s="75"/>
      <c r="H991" s="75"/>
      <c r="I991" s="75"/>
    </row>
    <row r="992" spans="3:9" ht="12.5">
      <c r="C992" s="75"/>
      <c r="D992" s="75"/>
      <c r="E992" s="75"/>
      <c r="F992" s="75"/>
      <c r="G992" s="75"/>
      <c r="H992" s="75"/>
      <c r="I992" s="75"/>
    </row>
    <row r="993" spans="3:9" ht="12.5">
      <c r="C993" s="75"/>
      <c r="D993" s="75"/>
      <c r="E993" s="75"/>
      <c r="F993" s="75"/>
      <c r="G993" s="75"/>
      <c r="H993" s="75"/>
      <c r="I993" s="75"/>
    </row>
    <row r="994" spans="3:9" ht="12.5">
      <c r="C994" s="75"/>
      <c r="D994" s="75"/>
      <c r="E994" s="75"/>
      <c r="F994" s="75"/>
      <c r="G994" s="75"/>
      <c r="H994" s="75"/>
      <c r="I994" s="75"/>
    </row>
    <row r="995" spans="3:9" ht="12.5">
      <c r="C995" s="75"/>
      <c r="D995" s="75"/>
      <c r="E995" s="75"/>
      <c r="F995" s="75"/>
      <c r="G995" s="75"/>
      <c r="H995" s="75"/>
      <c r="I995" s="75"/>
    </row>
    <row r="996" spans="3:9" ht="12.5">
      <c r="C996" s="75"/>
      <c r="D996" s="75"/>
      <c r="E996" s="75"/>
      <c r="F996" s="75"/>
      <c r="G996" s="75"/>
      <c r="H996" s="75"/>
      <c r="I996" s="75"/>
    </row>
    <row r="997" spans="3:9" ht="12.5">
      <c r="C997" s="75"/>
      <c r="D997" s="75"/>
      <c r="E997" s="75"/>
      <c r="F997" s="75"/>
      <c r="G997" s="75"/>
      <c r="H997" s="75"/>
      <c r="I997" s="75"/>
    </row>
    <row r="998" spans="3:9" ht="12.5">
      <c r="C998" s="75"/>
      <c r="D998" s="75"/>
      <c r="E998" s="75"/>
      <c r="F998" s="75"/>
      <c r="G998" s="75"/>
      <c r="H998" s="75"/>
      <c r="I998" s="75"/>
    </row>
    <row r="999" spans="3:9" ht="12.5">
      <c r="C999" s="75"/>
      <c r="D999" s="75"/>
      <c r="E999" s="75"/>
      <c r="F999" s="75"/>
      <c r="G999" s="75"/>
      <c r="H999" s="75"/>
      <c r="I999" s="7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N1001"/>
  <sheetViews>
    <sheetView workbookViewId="0">
      <pane ySplit="2" topLeftCell="A3" activePane="bottomLeft" state="frozen"/>
      <selection pane="bottomLeft" activeCell="B4" sqref="B4"/>
    </sheetView>
  </sheetViews>
  <sheetFormatPr defaultColWidth="12.6328125" defaultRowHeight="15.75" customHeight="1"/>
  <cols>
    <col min="3" max="3" width="35.90625" customWidth="1"/>
    <col min="8" max="8" width="12.6328125" customWidth="1"/>
    <col min="9" max="14" width="14.453125" customWidth="1"/>
  </cols>
  <sheetData>
    <row r="1" spans="1:14" ht="15.75" customHeight="1">
      <c r="A1" s="192"/>
      <c r="B1" s="192"/>
      <c r="C1" s="192"/>
      <c r="D1" s="433" t="s">
        <v>190</v>
      </c>
      <c r="E1" s="418"/>
      <c r="F1" s="65"/>
      <c r="G1" s="65"/>
      <c r="H1" s="65"/>
      <c r="I1" s="433" t="s">
        <v>190</v>
      </c>
      <c r="J1" s="418"/>
      <c r="K1" s="65"/>
      <c r="L1" s="65"/>
      <c r="M1" s="65"/>
      <c r="N1" s="65"/>
    </row>
    <row r="2" spans="1:14" ht="15.75" customHeight="1">
      <c r="A2" s="193" t="s">
        <v>171</v>
      </c>
      <c r="B2" s="193" t="s">
        <v>172</v>
      </c>
      <c r="C2" s="193" t="s">
        <v>173</v>
      </c>
      <c r="D2" s="194" t="s">
        <v>207</v>
      </c>
      <c r="E2" s="194" t="s">
        <v>208</v>
      </c>
      <c r="F2" s="194" t="s">
        <v>209</v>
      </c>
      <c r="G2" s="194" t="s">
        <v>210</v>
      </c>
      <c r="H2" s="194" t="s">
        <v>211</v>
      </c>
      <c r="I2" s="65" t="s">
        <v>193</v>
      </c>
      <c r="J2" s="65" t="s">
        <v>194</v>
      </c>
      <c r="K2" s="65" t="s">
        <v>177</v>
      </c>
      <c r="L2" s="65" t="s">
        <v>178</v>
      </c>
      <c r="M2" s="66" t="s">
        <v>179</v>
      </c>
      <c r="N2" s="66" t="s">
        <v>180</v>
      </c>
    </row>
    <row r="3" spans="1:14" ht="15.75" customHeight="1">
      <c r="A3" s="195" t="s">
        <v>8</v>
      </c>
      <c r="B3" s="195" t="s">
        <v>182</v>
      </c>
      <c r="C3" s="194" t="s">
        <v>78</v>
      </c>
      <c r="D3" s="196">
        <v>198730747</v>
      </c>
      <c r="E3" s="196">
        <v>283478951</v>
      </c>
      <c r="F3" s="196">
        <v>277835236</v>
      </c>
      <c r="G3" s="197"/>
      <c r="H3" s="196">
        <v>169327607</v>
      </c>
      <c r="I3" s="198">
        <f t="shared" ref="I3:I45" si="0">D3/SUM(D$3:D$45)</f>
        <v>0.11971259575630261</v>
      </c>
      <c r="J3" s="198">
        <f t="shared" ref="J3:J45" si="1">E3/SUM(E$3:E$45)</f>
        <v>9.28915431936361E-2</v>
      </c>
      <c r="K3" s="198">
        <f t="shared" ref="K3:K45" si="2">F3/SUM(F$3:F$45)</f>
        <v>8.608631327617261E-2</v>
      </c>
      <c r="L3" s="198">
        <f t="shared" ref="L3:L45" si="3">G3/SUM(G$3:G$45)</f>
        <v>0</v>
      </c>
      <c r="M3" s="198">
        <f t="shared" ref="M3:M45" si="4">H3/SUM(H$3:H$45)</f>
        <v>2.945278964714778E-2</v>
      </c>
      <c r="N3" s="199"/>
    </row>
    <row r="4" spans="1:14" ht="15.75" customHeight="1">
      <c r="A4" s="195" t="s">
        <v>8</v>
      </c>
      <c r="B4" s="195" t="s">
        <v>182</v>
      </c>
      <c r="C4" s="194" t="s">
        <v>148</v>
      </c>
      <c r="D4" s="197"/>
      <c r="E4" s="197"/>
      <c r="F4" s="197"/>
      <c r="G4" s="196">
        <v>107261239</v>
      </c>
      <c r="H4" s="196">
        <v>100759156</v>
      </c>
      <c r="I4" s="198">
        <f t="shared" si="0"/>
        <v>0</v>
      </c>
      <c r="J4" s="198">
        <f t="shared" si="1"/>
        <v>0</v>
      </c>
      <c r="K4" s="198">
        <f t="shared" si="2"/>
        <v>0</v>
      </c>
      <c r="L4" s="198">
        <f t="shared" si="3"/>
        <v>2.7928746869256504E-2</v>
      </c>
      <c r="M4" s="198">
        <f t="shared" si="4"/>
        <v>1.7526015274592219E-2</v>
      </c>
      <c r="N4" s="199"/>
    </row>
    <row r="5" spans="1:14" ht="15.75" customHeight="1">
      <c r="A5" s="195" t="s">
        <v>8</v>
      </c>
      <c r="B5" s="195" t="s">
        <v>182</v>
      </c>
      <c r="C5" s="194" t="s">
        <v>60</v>
      </c>
      <c r="D5" s="196">
        <v>225705031.19999999</v>
      </c>
      <c r="E5" s="196">
        <v>110059354.2</v>
      </c>
      <c r="F5" s="196">
        <v>306749916.10000002</v>
      </c>
      <c r="G5" s="196">
        <v>694156939.39999998</v>
      </c>
      <c r="H5" s="196">
        <v>531826098.19999999</v>
      </c>
      <c r="I5" s="198">
        <f t="shared" si="0"/>
        <v>0.13596152365999645</v>
      </c>
      <c r="J5" s="198">
        <f t="shared" si="1"/>
        <v>3.6064699754490746E-2</v>
      </c>
      <c r="K5" s="198">
        <f t="shared" si="2"/>
        <v>9.5045429640264439E-2</v>
      </c>
      <c r="L5" s="198">
        <f t="shared" si="3"/>
        <v>0.18074500750490516</v>
      </c>
      <c r="M5" s="198">
        <f t="shared" si="4"/>
        <v>9.2505660929513747E-2</v>
      </c>
      <c r="N5" s="199" t="b">
        <v>1</v>
      </c>
    </row>
    <row r="6" spans="1:14" ht="15.75" customHeight="1">
      <c r="A6" s="195" t="s">
        <v>8</v>
      </c>
      <c r="B6" s="195" t="s">
        <v>182</v>
      </c>
      <c r="C6" s="194" t="s">
        <v>40</v>
      </c>
      <c r="D6" s="196">
        <v>139367199</v>
      </c>
      <c r="E6" s="196">
        <v>834713014</v>
      </c>
      <c r="F6" s="196">
        <v>889849942.60000002</v>
      </c>
      <c r="G6" s="196">
        <v>380378603.89999998</v>
      </c>
      <c r="H6" s="196">
        <v>584646084.89999998</v>
      </c>
      <c r="I6" s="198">
        <f t="shared" si="0"/>
        <v>8.3952832701701563E-2</v>
      </c>
      <c r="J6" s="198">
        <f t="shared" si="1"/>
        <v>0.2735221776458146</v>
      </c>
      <c r="K6" s="198">
        <f t="shared" si="2"/>
        <v>0.27571701138529392</v>
      </c>
      <c r="L6" s="198">
        <f t="shared" si="3"/>
        <v>9.9043213017558793E-2</v>
      </c>
      <c r="M6" s="198">
        <f t="shared" si="4"/>
        <v>0.10169315247328926</v>
      </c>
      <c r="N6" s="199"/>
    </row>
    <row r="7" spans="1:14" ht="15.75" customHeight="1">
      <c r="A7" s="195" t="s">
        <v>8</v>
      </c>
      <c r="B7" s="195" t="s">
        <v>182</v>
      </c>
      <c r="C7" s="195" t="s">
        <v>143</v>
      </c>
      <c r="D7" s="196"/>
      <c r="E7" s="196"/>
      <c r="F7" s="196"/>
      <c r="G7" s="196">
        <v>1252332</v>
      </c>
      <c r="H7" s="200"/>
      <c r="I7" s="198">
        <f t="shared" si="0"/>
        <v>0</v>
      </c>
      <c r="J7" s="198">
        <f t="shared" si="1"/>
        <v>0</v>
      </c>
      <c r="K7" s="198">
        <f t="shared" si="2"/>
        <v>0</v>
      </c>
      <c r="L7" s="198">
        <f t="shared" si="3"/>
        <v>3.2608297042205283E-4</v>
      </c>
      <c r="M7" s="198">
        <f t="shared" si="4"/>
        <v>0</v>
      </c>
      <c r="N7" s="199"/>
    </row>
    <row r="8" spans="1:14" ht="15.75" customHeight="1">
      <c r="A8" s="195" t="s">
        <v>8</v>
      </c>
      <c r="B8" s="195" t="s">
        <v>182</v>
      </c>
      <c r="C8" s="194" t="s">
        <v>116</v>
      </c>
      <c r="D8" s="196">
        <v>416806686.89999998</v>
      </c>
      <c r="E8" s="196">
        <v>246122409.69999999</v>
      </c>
      <c r="F8" s="196">
        <v>1445323</v>
      </c>
      <c r="G8" s="196">
        <v>8023123.1699999999</v>
      </c>
      <c r="H8" s="196">
        <v>67715112</v>
      </c>
      <c r="I8" s="198">
        <f t="shared" si="0"/>
        <v>0.25107846254602711</v>
      </c>
      <c r="J8" s="198">
        <f t="shared" si="1"/>
        <v>8.0650398807103493E-2</v>
      </c>
      <c r="K8" s="198">
        <f t="shared" si="2"/>
        <v>4.4782846968790391E-4</v>
      </c>
      <c r="L8" s="198">
        <f t="shared" si="3"/>
        <v>2.0890657072849665E-3</v>
      </c>
      <c r="M8" s="198">
        <f t="shared" si="4"/>
        <v>1.177834486061716E-2</v>
      </c>
      <c r="N8" s="199"/>
    </row>
    <row r="9" spans="1:14" ht="15.75" customHeight="1">
      <c r="A9" s="195" t="s">
        <v>8</v>
      </c>
      <c r="B9" s="195" t="s">
        <v>182</v>
      </c>
      <c r="C9" s="194" t="s">
        <v>125</v>
      </c>
      <c r="D9" s="196">
        <v>6838434</v>
      </c>
      <c r="E9" s="196">
        <v>15210589</v>
      </c>
      <c r="F9" s="196">
        <v>17405918</v>
      </c>
      <c r="G9" s="196">
        <v>29679624</v>
      </c>
      <c r="H9" s="196">
        <v>16750258</v>
      </c>
      <c r="I9" s="198">
        <f t="shared" si="0"/>
        <v>4.1193760774630179E-3</v>
      </c>
      <c r="J9" s="198">
        <f t="shared" si="1"/>
        <v>4.9842680739077029E-3</v>
      </c>
      <c r="K9" s="198">
        <f t="shared" si="2"/>
        <v>5.3931651412543365E-3</v>
      </c>
      <c r="L9" s="198">
        <f t="shared" si="3"/>
        <v>7.7279986097373923E-3</v>
      </c>
      <c r="M9" s="198">
        <f t="shared" si="4"/>
        <v>2.9135345036173238E-3</v>
      </c>
      <c r="N9" s="199"/>
    </row>
    <row r="10" spans="1:14" ht="15.75" customHeight="1">
      <c r="A10" s="195" t="s">
        <v>8</v>
      </c>
      <c r="B10" s="195" t="s">
        <v>182</v>
      </c>
      <c r="C10" s="194" t="s">
        <v>108</v>
      </c>
      <c r="D10" s="197"/>
      <c r="E10" s="197"/>
      <c r="F10" s="197"/>
      <c r="G10" s="196">
        <v>1125476</v>
      </c>
      <c r="H10" s="196">
        <v>67430183.900000006</v>
      </c>
      <c r="I10" s="198">
        <f t="shared" si="0"/>
        <v>0</v>
      </c>
      <c r="J10" s="198">
        <f t="shared" si="1"/>
        <v>0</v>
      </c>
      <c r="K10" s="198">
        <f t="shared" si="2"/>
        <v>0</v>
      </c>
      <c r="L10" s="198">
        <f t="shared" si="3"/>
        <v>2.9305212772549953E-4</v>
      </c>
      <c r="M10" s="198">
        <f t="shared" si="4"/>
        <v>1.172878455829823E-2</v>
      </c>
      <c r="N10" s="199"/>
    </row>
    <row r="11" spans="1:14" ht="15.75" customHeight="1">
      <c r="A11" s="195" t="s">
        <v>8</v>
      </c>
      <c r="B11" s="195" t="s">
        <v>182</v>
      </c>
      <c r="C11" s="194" t="s">
        <v>89</v>
      </c>
      <c r="D11" s="196">
        <v>1087815</v>
      </c>
      <c r="E11" s="196">
        <v>942029</v>
      </c>
      <c r="F11" s="196">
        <v>8033753.0300000003</v>
      </c>
      <c r="G11" s="196">
        <v>5061377.66</v>
      </c>
      <c r="H11" s="196">
        <v>4386339.74</v>
      </c>
      <c r="I11" s="198">
        <f t="shared" si="0"/>
        <v>6.5528439518542302E-4</v>
      </c>
      <c r="J11" s="198">
        <f t="shared" si="1"/>
        <v>3.0868791927749802E-4</v>
      </c>
      <c r="K11" s="198">
        <f t="shared" si="2"/>
        <v>2.4892313519368761E-3</v>
      </c>
      <c r="L11" s="198">
        <f t="shared" si="3"/>
        <v>1.3178846039234157E-3</v>
      </c>
      <c r="M11" s="198">
        <f t="shared" si="4"/>
        <v>7.6295852738971794E-4</v>
      </c>
      <c r="N11" s="199" t="b">
        <v>1</v>
      </c>
    </row>
    <row r="12" spans="1:14" ht="15.75" customHeight="1">
      <c r="A12" s="195" t="s">
        <v>8</v>
      </c>
      <c r="B12" s="195" t="s">
        <v>182</v>
      </c>
      <c r="C12" s="194" t="s">
        <v>139</v>
      </c>
      <c r="D12" s="196">
        <v>5207713.1399999997</v>
      </c>
      <c r="E12" s="196">
        <v>28651125</v>
      </c>
      <c r="F12" s="196">
        <v>66041307</v>
      </c>
      <c r="G12" s="196">
        <v>54682925.899999999</v>
      </c>
      <c r="H12" s="196">
        <v>176249304.30000001</v>
      </c>
      <c r="I12" s="198">
        <f t="shared" si="0"/>
        <v>3.1370528584769284E-3</v>
      </c>
      <c r="J12" s="198">
        <f t="shared" si="1"/>
        <v>9.3885179343836615E-3</v>
      </c>
      <c r="K12" s="198">
        <f t="shared" si="2"/>
        <v>2.0462676820336392E-2</v>
      </c>
      <c r="L12" s="198">
        <f t="shared" si="3"/>
        <v>1.4238373617252458E-2</v>
      </c>
      <c r="M12" s="198">
        <f t="shared" si="4"/>
        <v>3.0656747455269001E-2</v>
      </c>
      <c r="N12" s="199"/>
    </row>
    <row r="13" spans="1:14" ht="15.75" customHeight="1">
      <c r="A13" s="195" t="s">
        <v>8</v>
      </c>
      <c r="B13" s="195" t="s">
        <v>182</v>
      </c>
      <c r="C13" s="194" t="s">
        <v>82</v>
      </c>
      <c r="D13" s="196">
        <v>46176805.670000002</v>
      </c>
      <c r="E13" s="196">
        <v>69792232.469999999</v>
      </c>
      <c r="F13" s="196">
        <v>174723070.90000001</v>
      </c>
      <c r="G13" s="196">
        <v>196641775.90000001</v>
      </c>
      <c r="H13" s="196">
        <v>35066751.119999997</v>
      </c>
      <c r="I13" s="198">
        <f t="shared" si="0"/>
        <v>2.7816255682318006E-2</v>
      </c>
      <c r="J13" s="198">
        <f t="shared" si="1"/>
        <v>2.2869804457076943E-2</v>
      </c>
      <c r="K13" s="198">
        <f t="shared" si="2"/>
        <v>5.4137355774673303E-2</v>
      </c>
      <c r="L13" s="198">
        <f t="shared" si="3"/>
        <v>5.1201705613638904E-2</v>
      </c>
      <c r="M13" s="198">
        <f t="shared" si="4"/>
        <v>6.0994994416134624E-3</v>
      </c>
      <c r="N13" s="199" t="b">
        <v>1</v>
      </c>
    </row>
    <row r="14" spans="1:14" ht="15.75" customHeight="1">
      <c r="A14" s="195" t="s">
        <v>8</v>
      </c>
      <c r="B14" s="195" t="s">
        <v>182</v>
      </c>
      <c r="C14" s="194" t="s">
        <v>146</v>
      </c>
      <c r="D14" s="196">
        <v>13936559.52</v>
      </c>
      <c r="E14" s="196">
        <v>9275921</v>
      </c>
      <c r="F14" s="196">
        <v>20062457.129999999</v>
      </c>
      <c r="G14" s="196">
        <v>115557275</v>
      </c>
      <c r="H14" s="196">
        <v>121705745</v>
      </c>
      <c r="I14" s="198">
        <f t="shared" si="0"/>
        <v>8.3951866595228502E-3</v>
      </c>
      <c r="J14" s="198">
        <f t="shared" si="1"/>
        <v>3.0395717678250336E-3</v>
      </c>
      <c r="K14" s="198">
        <f t="shared" si="2"/>
        <v>6.2162848544630341E-3</v>
      </c>
      <c r="L14" s="198">
        <f t="shared" si="3"/>
        <v>3.0088873785767689E-2</v>
      </c>
      <c r="M14" s="198">
        <f t="shared" si="4"/>
        <v>2.1169458246311883E-2</v>
      </c>
      <c r="N14" s="199"/>
    </row>
    <row r="15" spans="1:14" ht="15.75" customHeight="1">
      <c r="A15" s="195" t="s">
        <v>8</v>
      </c>
      <c r="B15" s="195" t="s">
        <v>182</v>
      </c>
      <c r="C15" s="194" t="s">
        <v>47</v>
      </c>
      <c r="D15" s="196">
        <v>76763560</v>
      </c>
      <c r="E15" s="196">
        <v>99896051.030000001</v>
      </c>
      <c r="F15" s="196">
        <v>19726449.460000001</v>
      </c>
      <c r="G15" s="196">
        <v>98827830.349999994</v>
      </c>
      <c r="H15" s="196">
        <v>156330624</v>
      </c>
      <c r="I15" s="198">
        <f t="shared" si="0"/>
        <v>4.624128458136717E-2</v>
      </c>
      <c r="J15" s="198">
        <f t="shared" si="1"/>
        <v>3.2734346964360402E-2</v>
      </c>
      <c r="K15" s="198">
        <f t="shared" si="2"/>
        <v>6.1121740081958005E-3</v>
      </c>
      <c r="L15" s="198">
        <f t="shared" si="3"/>
        <v>2.5732850778303756E-2</v>
      </c>
      <c r="M15" s="198">
        <f t="shared" si="4"/>
        <v>2.719209859310982E-2</v>
      </c>
      <c r="N15" s="199" t="b">
        <v>1</v>
      </c>
    </row>
    <row r="16" spans="1:14" ht="15.75" customHeight="1">
      <c r="A16" s="195" t="s">
        <v>8</v>
      </c>
      <c r="B16" s="195" t="s">
        <v>182</v>
      </c>
      <c r="C16" s="194" t="s">
        <v>98</v>
      </c>
      <c r="D16" s="196">
        <v>16819044</v>
      </c>
      <c r="E16" s="196">
        <v>50043618.299999997</v>
      </c>
      <c r="F16" s="196">
        <v>63238182.640000001</v>
      </c>
      <c r="G16" s="196">
        <v>76552569.810000002</v>
      </c>
      <c r="H16" s="196">
        <v>96056749.120000005</v>
      </c>
      <c r="I16" s="198">
        <f t="shared" si="0"/>
        <v>1.0131554607297213E-2</v>
      </c>
      <c r="J16" s="198">
        <f t="shared" si="1"/>
        <v>1.6398497717314778E-2</v>
      </c>
      <c r="K16" s="198">
        <f t="shared" si="2"/>
        <v>1.9594138166704172E-2</v>
      </c>
      <c r="L16" s="198">
        <f t="shared" si="3"/>
        <v>1.9932804844950351E-2</v>
      </c>
      <c r="M16" s="198">
        <f t="shared" si="4"/>
        <v>1.6708080130254294E-2</v>
      </c>
      <c r="N16" s="199" t="b">
        <v>1</v>
      </c>
    </row>
    <row r="17" spans="1:14" ht="15.75" customHeight="1">
      <c r="A17" s="195" t="s">
        <v>8</v>
      </c>
      <c r="B17" s="195" t="s">
        <v>182</v>
      </c>
      <c r="C17" s="194" t="s">
        <v>119</v>
      </c>
      <c r="D17" s="196">
        <v>28616073.670000002</v>
      </c>
      <c r="E17" s="196">
        <v>23560501.34</v>
      </c>
      <c r="F17" s="196">
        <v>1669111.01</v>
      </c>
      <c r="G17" s="196">
        <v>2087328.98</v>
      </c>
      <c r="H17" s="196">
        <v>476840</v>
      </c>
      <c r="I17" s="198">
        <f t="shared" si="0"/>
        <v>1.7237918697046335E-2</v>
      </c>
      <c r="J17" s="198">
        <f t="shared" si="1"/>
        <v>7.7204015330518527E-3</v>
      </c>
      <c r="K17" s="198">
        <f t="shared" si="2"/>
        <v>5.1716843179519848E-4</v>
      </c>
      <c r="L17" s="198">
        <f t="shared" si="3"/>
        <v>5.4349999364899535E-4</v>
      </c>
      <c r="M17" s="198">
        <f t="shared" si="4"/>
        <v>8.2941396646241789E-5</v>
      </c>
      <c r="N17" s="199"/>
    </row>
    <row r="18" spans="1:14" ht="15.75" customHeight="1">
      <c r="A18" s="195" t="s">
        <v>8</v>
      </c>
      <c r="B18" s="195" t="s">
        <v>182</v>
      </c>
      <c r="C18" s="194" t="s">
        <v>94</v>
      </c>
      <c r="D18" s="196">
        <v>88432384</v>
      </c>
      <c r="E18" s="196">
        <v>74023568.689999998</v>
      </c>
      <c r="F18" s="196">
        <v>71052480.879999995</v>
      </c>
      <c r="G18" s="196">
        <v>61967304</v>
      </c>
      <c r="H18" s="196">
        <v>139970813.5</v>
      </c>
      <c r="I18" s="198">
        <f t="shared" si="0"/>
        <v>5.3270419385874505E-2</v>
      </c>
      <c r="J18" s="198">
        <f t="shared" si="1"/>
        <v>2.4256346032246405E-2</v>
      </c>
      <c r="K18" s="198">
        <f t="shared" si="2"/>
        <v>2.2015372190174409E-2</v>
      </c>
      <c r="L18" s="198">
        <f t="shared" si="3"/>
        <v>1.6135084432376042E-2</v>
      </c>
      <c r="M18" s="198">
        <f t="shared" si="4"/>
        <v>2.4346478402400458E-2</v>
      </c>
      <c r="N18" s="199" t="b">
        <v>1</v>
      </c>
    </row>
    <row r="19" spans="1:14" ht="15.75" customHeight="1">
      <c r="A19" s="195" t="s">
        <v>8</v>
      </c>
      <c r="B19" s="195" t="s">
        <v>182</v>
      </c>
      <c r="C19" s="195" t="s">
        <v>149</v>
      </c>
      <c r="D19" s="196"/>
      <c r="E19" s="196"/>
      <c r="F19" s="196">
        <v>0</v>
      </c>
      <c r="G19" s="196">
        <v>0</v>
      </c>
      <c r="H19" s="200"/>
      <c r="I19" s="198">
        <f t="shared" si="0"/>
        <v>0</v>
      </c>
      <c r="J19" s="198">
        <f t="shared" si="1"/>
        <v>0</v>
      </c>
      <c r="K19" s="198">
        <f t="shared" si="2"/>
        <v>0</v>
      </c>
      <c r="L19" s="198">
        <f t="shared" si="3"/>
        <v>0</v>
      </c>
      <c r="M19" s="198">
        <f t="shared" si="4"/>
        <v>0</v>
      </c>
      <c r="N19" s="199"/>
    </row>
    <row r="20" spans="1:14" ht="15.75" customHeight="1">
      <c r="A20" s="195" t="s">
        <v>8</v>
      </c>
      <c r="B20" s="195" t="s">
        <v>183</v>
      </c>
      <c r="C20" s="194" t="s">
        <v>44</v>
      </c>
      <c r="D20" s="197"/>
      <c r="E20" s="197"/>
      <c r="F20" s="196">
        <v>579966510</v>
      </c>
      <c r="G20" s="196">
        <v>1025472219</v>
      </c>
      <c r="H20" s="196">
        <v>1221087072</v>
      </c>
      <c r="I20" s="198">
        <f t="shared" si="0"/>
        <v>0</v>
      </c>
      <c r="J20" s="198">
        <f t="shared" si="1"/>
        <v>0</v>
      </c>
      <c r="K20" s="198">
        <f t="shared" si="2"/>
        <v>0.17970067219821065</v>
      </c>
      <c r="L20" s="198">
        <f t="shared" si="3"/>
        <v>0.26701308219930009</v>
      </c>
      <c r="M20" s="198">
        <f t="shared" si="4"/>
        <v>0.21239549362123564</v>
      </c>
      <c r="N20" s="199"/>
    </row>
    <row r="21" spans="1:14" ht="15.75" customHeight="1">
      <c r="A21" s="195" t="s">
        <v>8</v>
      </c>
      <c r="B21" s="195" t="s">
        <v>182</v>
      </c>
      <c r="C21" s="194" t="s">
        <v>71</v>
      </c>
      <c r="D21" s="196">
        <v>93918104.849999994</v>
      </c>
      <c r="E21" s="196">
        <v>39973031.100000001</v>
      </c>
      <c r="F21" s="196">
        <v>56812976.200000003</v>
      </c>
      <c r="G21" s="196">
        <v>90737509.980000004</v>
      </c>
      <c r="H21" s="196">
        <v>105406571.3</v>
      </c>
      <c r="I21" s="198">
        <f t="shared" si="0"/>
        <v>5.6574940163165048E-2</v>
      </c>
      <c r="J21" s="198">
        <f t="shared" si="1"/>
        <v>1.3098526475802463E-2</v>
      </c>
      <c r="K21" s="198">
        <f t="shared" si="2"/>
        <v>1.7603309564755636E-2</v>
      </c>
      <c r="L21" s="198">
        <f t="shared" si="3"/>
        <v>2.3626288223074284E-2</v>
      </c>
      <c r="M21" s="198">
        <f t="shared" si="4"/>
        <v>1.8334385201144339E-2</v>
      </c>
      <c r="N21" s="199" t="b">
        <v>1</v>
      </c>
    </row>
    <row r="22" spans="1:14" ht="15.75" customHeight="1">
      <c r="A22" s="195" t="s">
        <v>8</v>
      </c>
      <c r="B22" s="195" t="s">
        <v>182</v>
      </c>
      <c r="C22" s="194" t="s">
        <v>122</v>
      </c>
      <c r="D22" s="196">
        <v>2963894.1</v>
      </c>
      <c r="E22" s="196">
        <v>3660894.55</v>
      </c>
      <c r="F22" s="196">
        <v>1266832.17</v>
      </c>
      <c r="G22" s="196">
        <v>1455393.57</v>
      </c>
      <c r="H22" s="196">
        <v>57729.79</v>
      </c>
      <c r="I22" s="198">
        <f t="shared" si="0"/>
        <v>1.7854079532936609E-3</v>
      </c>
      <c r="J22" s="198">
        <f t="shared" si="1"/>
        <v>1.1996169134218079E-3</v>
      </c>
      <c r="K22" s="198">
        <f t="shared" si="2"/>
        <v>3.9252368643030418E-4</v>
      </c>
      <c r="L22" s="198">
        <f t="shared" si="3"/>
        <v>3.7895626594126468E-4</v>
      </c>
      <c r="M22" s="198">
        <f t="shared" si="4"/>
        <v>1.0041501154882651E-5</v>
      </c>
      <c r="N22" s="199" t="b">
        <v>1</v>
      </c>
    </row>
    <row r="23" spans="1:14" ht="15.75" customHeight="1">
      <c r="A23" s="195" t="s">
        <v>8</v>
      </c>
      <c r="B23" s="195" t="s">
        <v>182</v>
      </c>
      <c r="C23" s="194" t="s">
        <v>132</v>
      </c>
      <c r="D23" s="196">
        <v>176305.23</v>
      </c>
      <c r="E23" s="196">
        <v>6322342.2999999998</v>
      </c>
      <c r="F23" s="196">
        <v>0</v>
      </c>
      <c r="G23" s="196">
        <v>0</v>
      </c>
      <c r="H23" s="196">
        <v>49175.48</v>
      </c>
      <c r="I23" s="198">
        <f t="shared" si="0"/>
        <v>1.0620378098167142E-4</v>
      </c>
      <c r="J23" s="198">
        <f t="shared" si="1"/>
        <v>2.0717310078003023E-3</v>
      </c>
      <c r="K23" s="198">
        <f t="shared" si="2"/>
        <v>0</v>
      </c>
      <c r="L23" s="198">
        <f t="shared" si="3"/>
        <v>0</v>
      </c>
      <c r="M23" s="198">
        <f t="shared" si="4"/>
        <v>8.553567217409048E-6</v>
      </c>
      <c r="N23" s="199" t="b">
        <v>1</v>
      </c>
    </row>
    <row r="24" spans="1:14" ht="14.5">
      <c r="A24" s="195" t="s">
        <v>8</v>
      </c>
      <c r="B24" s="195" t="s">
        <v>182</v>
      </c>
      <c r="C24" s="194" t="s">
        <v>102</v>
      </c>
      <c r="D24" s="196">
        <v>5895609.3899999997</v>
      </c>
      <c r="E24" s="196">
        <v>21174038.73</v>
      </c>
      <c r="F24" s="196">
        <v>18959136</v>
      </c>
      <c r="G24" s="196">
        <v>27234969.989999998</v>
      </c>
      <c r="H24" s="196">
        <v>11896890.449999999</v>
      </c>
      <c r="I24" s="198">
        <f t="shared" si="0"/>
        <v>3.5514318458337588E-3</v>
      </c>
      <c r="J24" s="198">
        <f t="shared" si="1"/>
        <v>6.9383956951058375E-3</v>
      </c>
      <c r="K24" s="198">
        <f t="shared" si="2"/>
        <v>5.8744245137487246E-3</v>
      </c>
      <c r="L24" s="198">
        <f t="shared" si="3"/>
        <v>7.0914581067118504E-3</v>
      </c>
      <c r="M24" s="198">
        <f t="shared" si="4"/>
        <v>2.0693413087625534E-3</v>
      </c>
      <c r="N24" s="199" t="b">
        <v>1</v>
      </c>
    </row>
    <row r="25" spans="1:14" ht="14.5">
      <c r="A25" s="195" t="s">
        <v>8</v>
      </c>
      <c r="B25" s="195" t="s">
        <v>182</v>
      </c>
      <c r="C25" s="194" t="s">
        <v>103</v>
      </c>
      <c r="D25" s="196">
        <v>66699620.719999999</v>
      </c>
      <c r="E25" s="196">
        <v>74323857.780000001</v>
      </c>
      <c r="F25" s="196">
        <v>11495473</v>
      </c>
      <c r="G25" s="196">
        <v>385741</v>
      </c>
      <c r="H25" s="196">
        <v>26339438.07</v>
      </c>
      <c r="I25" s="198">
        <f t="shared" si="0"/>
        <v>4.0178909669936806E-2</v>
      </c>
      <c r="J25" s="198">
        <f t="shared" si="1"/>
        <v>2.4354745990606323E-2</v>
      </c>
      <c r="K25" s="198">
        <f t="shared" si="2"/>
        <v>3.561833639905141E-3</v>
      </c>
      <c r="L25" s="198">
        <f t="shared" si="3"/>
        <v>1.0043947698659226E-4</v>
      </c>
      <c r="M25" s="198">
        <f t="shared" si="4"/>
        <v>4.5814734091162469E-3</v>
      </c>
      <c r="N25" s="199" t="b">
        <v>1</v>
      </c>
    </row>
    <row r="26" spans="1:14" ht="14.5">
      <c r="A26" s="195" t="s">
        <v>8</v>
      </c>
      <c r="B26" s="195" t="s">
        <v>182</v>
      </c>
      <c r="C26" s="194" t="s">
        <v>67</v>
      </c>
      <c r="D26" s="196">
        <v>96400710.659999996</v>
      </c>
      <c r="E26" s="196">
        <v>39271712</v>
      </c>
      <c r="F26" s="196">
        <v>92764413.540000007</v>
      </c>
      <c r="G26" s="196">
        <v>91543450.709999993</v>
      </c>
      <c r="H26" s="196">
        <v>21281248.690000001</v>
      </c>
      <c r="I26" s="198">
        <f t="shared" si="0"/>
        <v>5.8070426846736863E-2</v>
      </c>
      <c r="J26" s="198">
        <f t="shared" si="1"/>
        <v>1.2868715361995384E-2</v>
      </c>
      <c r="K26" s="198">
        <f t="shared" si="2"/>
        <v>2.8742741489005623E-2</v>
      </c>
      <c r="L26" s="198">
        <f t="shared" si="3"/>
        <v>2.3836139562194034E-2</v>
      </c>
      <c r="M26" s="198">
        <f t="shared" si="4"/>
        <v>3.7016535708510267E-3</v>
      </c>
      <c r="N26" s="199" t="b">
        <v>1</v>
      </c>
    </row>
    <row r="27" spans="1:14" ht="14.5">
      <c r="A27" s="195" t="s">
        <v>8</v>
      </c>
      <c r="B27" s="195" t="s">
        <v>182</v>
      </c>
      <c r="C27" s="194" t="s">
        <v>73</v>
      </c>
      <c r="D27" s="196">
        <v>20652906</v>
      </c>
      <c r="E27" s="196">
        <v>75737453</v>
      </c>
      <c r="F27" s="196">
        <v>244331550</v>
      </c>
      <c r="G27" s="196">
        <v>256401002</v>
      </c>
      <c r="H27" s="196">
        <v>204886046</v>
      </c>
      <c r="I27" s="198">
        <f t="shared" si="0"/>
        <v>1.244101893891093E-2</v>
      </c>
      <c r="J27" s="198">
        <f t="shared" si="1"/>
        <v>2.4817958659390849E-2</v>
      </c>
      <c r="K27" s="198">
        <f t="shared" si="2"/>
        <v>7.5705308870732416E-2</v>
      </c>
      <c r="L27" s="198">
        <f t="shared" si="3"/>
        <v>6.6761849374886773E-2</v>
      </c>
      <c r="M27" s="198">
        <f t="shared" si="4"/>
        <v>3.5637813120892002E-2</v>
      </c>
      <c r="N27" s="199" t="b">
        <v>1</v>
      </c>
    </row>
    <row r="28" spans="1:14" ht="14.5">
      <c r="A28" s="195" t="s">
        <v>8</v>
      </c>
      <c r="B28" s="195" t="s">
        <v>182</v>
      </c>
      <c r="C28" s="194" t="s">
        <v>87</v>
      </c>
      <c r="D28" s="196">
        <v>968421</v>
      </c>
      <c r="E28" s="197"/>
      <c r="F28" s="196">
        <v>59564.67</v>
      </c>
      <c r="G28" s="196">
        <v>6919809.9699999997</v>
      </c>
      <c r="H28" s="196">
        <v>11809304.52</v>
      </c>
      <c r="I28" s="198">
        <f t="shared" si="0"/>
        <v>5.8336313552383677E-4</v>
      </c>
      <c r="J28" s="198">
        <f t="shared" si="1"/>
        <v>0</v>
      </c>
      <c r="K28" s="198">
        <f t="shared" si="2"/>
        <v>1.8455912632376984E-5</v>
      </c>
      <c r="L28" s="198">
        <f t="shared" si="3"/>
        <v>1.8017843429487836E-3</v>
      </c>
      <c r="M28" s="198">
        <f t="shared" si="4"/>
        <v>2.0541066401928865E-3</v>
      </c>
      <c r="N28" s="199" t="b">
        <v>1</v>
      </c>
    </row>
    <row r="29" spans="1:14" ht="14.5">
      <c r="A29" s="195" t="s">
        <v>8</v>
      </c>
      <c r="B29" s="195" t="s">
        <v>182</v>
      </c>
      <c r="C29" s="194" t="s">
        <v>51</v>
      </c>
      <c r="D29" s="197"/>
      <c r="E29" s="196">
        <v>6992491</v>
      </c>
      <c r="F29" s="196">
        <v>59787207.5</v>
      </c>
      <c r="G29" s="196">
        <v>171294773.80000001</v>
      </c>
      <c r="H29" s="196">
        <v>1513875354</v>
      </c>
      <c r="I29" s="198">
        <f t="shared" si="0"/>
        <v>0</v>
      </c>
      <c r="J29" s="198">
        <f t="shared" si="1"/>
        <v>2.2913280773273767E-3</v>
      </c>
      <c r="K29" s="198">
        <f t="shared" si="2"/>
        <v>1.8524865128167319E-2</v>
      </c>
      <c r="L29" s="198">
        <f t="shared" si="3"/>
        <v>4.4601837738297533E-2</v>
      </c>
      <c r="M29" s="198">
        <f t="shared" si="4"/>
        <v>0.26332299347597454</v>
      </c>
      <c r="N29" s="199" t="b">
        <v>1</v>
      </c>
    </row>
    <row r="30" spans="1:14" ht="14.5">
      <c r="A30" s="195" t="s">
        <v>8</v>
      </c>
      <c r="B30" s="195" t="s">
        <v>183</v>
      </c>
      <c r="C30" s="195" t="s">
        <v>189</v>
      </c>
      <c r="D30" s="196"/>
      <c r="E30" s="196">
        <v>737000000</v>
      </c>
      <c r="F30" s="196"/>
      <c r="G30" s="196"/>
      <c r="H30" s="200"/>
      <c r="I30" s="198">
        <f t="shared" si="0"/>
        <v>0</v>
      </c>
      <c r="J30" s="198">
        <f t="shared" si="1"/>
        <v>0.24150317719254508</v>
      </c>
      <c r="K30" s="198">
        <f t="shared" si="2"/>
        <v>0</v>
      </c>
      <c r="L30" s="198">
        <f t="shared" si="3"/>
        <v>0</v>
      </c>
      <c r="M30" s="198">
        <f t="shared" si="4"/>
        <v>0</v>
      </c>
      <c r="N30" s="199"/>
    </row>
    <row r="31" spans="1:14" ht="14.5">
      <c r="A31" s="195" t="s">
        <v>8</v>
      </c>
      <c r="B31" s="195" t="s">
        <v>182</v>
      </c>
      <c r="C31" s="194" t="s">
        <v>137</v>
      </c>
      <c r="D31" s="196">
        <v>31810629</v>
      </c>
      <c r="E31" s="196">
        <v>19767009</v>
      </c>
      <c r="F31" s="196">
        <v>10486328</v>
      </c>
      <c r="G31" s="196">
        <v>11987804</v>
      </c>
      <c r="H31" s="196">
        <v>4413817</v>
      </c>
      <c r="I31" s="198">
        <f t="shared" si="0"/>
        <v>1.9162273718171634E-2</v>
      </c>
      <c r="J31" s="198">
        <f t="shared" si="1"/>
        <v>6.4773344329628673E-3</v>
      </c>
      <c r="K31" s="198">
        <f t="shared" si="2"/>
        <v>3.249153456276153E-3</v>
      </c>
      <c r="L31" s="198">
        <f t="shared" si="3"/>
        <v>3.1213917213305789E-3</v>
      </c>
      <c r="M31" s="198">
        <f t="shared" si="4"/>
        <v>7.6773791318036444E-4</v>
      </c>
      <c r="N31" s="199"/>
    </row>
    <row r="32" spans="1:14" ht="14.5">
      <c r="A32" s="195" t="s">
        <v>8</v>
      </c>
      <c r="B32" s="195" t="s">
        <v>182</v>
      </c>
      <c r="C32" s="195" t="s">
        <v>184</v>
      </c>
      <c r="D32" s="196"/>
      <c r="E32" s="196"/>
      <c r="F32" s="196"/>
      <c r="G32" s="196"/>
      <c r="H32" s="200"/>
      <c r="I32" s="198">
        <f t="shared" si="0"/>
        <v>0</v>
      </c>
      <c r="J32" s="198">
        <f t="shared" si="1"/>
        <v>0</v>
      </c>
      <c r="K32" s="198">
        <f t="shared" si="2"/>
        <v>0</v>
      </c>
      <c r="L32" s="198">
        <f t="shared" si="3"/>
        <v>0</v>
      </c>
      <c r="M32" s="198">
        <f t="shared" si="4"/>
        <v>0</v>
      </c>
      <c r="N32" s="199"/>
    </row>
    <row r="33" spans="1:14" ht="14.5">
      <c r="A33" s="195" t="s">
        <v>8</v>
      </c>
      <c r="B33" s="195" t="s">
        <v>182</v>
      </c>
      <c r="C33" s="194" t="s">
        <v>84</v>
      </c>
      <c r="D33" s="196">
        <v>7710434</v>
      </c>
      <c r="E33" s="196">
        <v>11581027</v>
      </c>
      <c r="F33" s="196">
        <v>19553094.829999998</v>
      </c>
      <c r="G33" s="196">
        <v>19680977.140000001</v>
      </c>
      <c r="H33" s="196">
        <v>19565400.629999999</v>
      </c>
      <c r="I33" s="198">
        <f t="shared" si="0"/>
        <v>4.6446565641282038E-3</v>
      </c>
      <c r="J33" s="198">
        <f t="shared" si="1"/>
        <v>3.7949183387417213E-3</v>
      </c>
      <c r="K33" s="198">
        <f t="shared" si="2"/>
        <v>6.0584606592307497E-3</v>
      </c>
      <c r="L33" s="198">
        <f t="shared" si="3"/>
        <v>5.1245448384451709E-3</v>
      </c>
      <c r="M33" s="198">
        <f t="shared" si="4"/>
        <v>3.403199509679261E-3</v>
      </c>
      <c r="N33" s="199" t="b">
        <v>1</v>
      </c>
    </row>
    <row r="34" spans="1:14" ht="14.5">
      <c r="A34" s="195" t="s">
        <v>8</v>
      </c>
      <c r="B34" s="195" t="s">
        <v>182</v>
      </c>
      <c r="C34" s="194" t="s">
        <v>105</v>
      </c>
      <c r="D34" s="196">
        <v>6283925.6600000001</v>
      </c>
      <c r="E34" s="196">
        <v>15371564</v>
      </c>
      <c r="F34" s="197"/>
      <c r="G34" s="196">
        <v>11868673.220000001</v>
      </c>
      <c r="H34" s="196">
        <v>20461289.800000001</v>
      </c>
      <c r="I34" s="198">
        <f t="shared" si="0"/>
        <v>3.7853480835466141E-3</v>
      </c>
      <c r="J34" s="198">
        <f t="shared" si="1"/>
        <v>5.0370170209206883E-3</v>
      </c>
      <c r="K34" s="198">
        <f t="shared" si="2"/>
        <v>0</v>
      </c>
      <c r="L34" s="198">
        <f t="shared" si="3"/>
        <v>3.0903723761321043E-3</v>
      </c>
      <c r="M34" s="198">
        <f t="shared" si="4"/>
        <v>3.559030184538842E-3</v>
      </c>
      <c r="N34" s="199"/>
    </row>
    <row r="35" spans="1:14" ht="14.5">
      <c r="A35" s="195" t="s">
        <v>8</v>
      </c>
      <c r="B35" s="195" t="s">
        <v>182</v>
      </c>
      <c r="C35" s="194" t="s">
        <v>92</v>
      </c>
      <c r="D35" s="196">
        <v>33626690</v>
      </c>
      <c r="E35" s="196">
        <v>13396720.199999999</v>
      </c>
      <c r="F35" s="196">
        <v>20957532</v>
      </c>
      <c r="G35" s="196">
        <v>40222009</v>
      </c>
      <c r="H35" s="196">
        <v>80014602</v>
      </c>
      <c r="I35" s="198">
        <f t="shared" si="0"/>
        <v>2.0256243220343268E-2</v>
      </c>
      <c r="J35" s="198">
        <f t="shared" si="1"/>
        <v>4.3898921197551531E-3</v>
      </c>
      <c r="K35" s="198">
        <f t="shared" si="2"/>
        <v>6.4936207920273017E-3</v>
      </c>
      <c r="L35" s="198">
        <f t="shared" si="3"/>
        <v>1.0473031249750499E-2</v>
      </c>
      <c r="M35" s="198">
        <f t="shared" si="4"/>
        <v>1.3917714205966722E-2</v>
      </c>
      <c r="N35" s="199" t="b">
        <v>1</v>
      </c>
    </row>
    <row r="36" spans="1:14" ht="14.5">
      <c r="A36" s="195" t="s">
        <v>8</v>
      </c>
      <c r="B36" s="195" t="s">
        <v>182</v>
      </c>
      <c r="C36" s="194" t="s">
        <v>124</v>
      </c>
      <c r="D36" s="197"/>
      <c r="E36" s="197"/>
      <c r="F36" s="197"/>
      <c r="G36" s="197"/>
      <c r="H36" s="196">
        <v>0</v>
      </c>
      <c r="I36" s="198">
        <f t="shared" si="0"/>
        <v>0</v>
      </c>
      <c r="J36" s="198">
        <f t="shared" si="1"/>
        <v>0</v>
      </c>
      <c r="K36" s="198">
        <f t="shared" si="2"/>
        <v>0</v>
      </c>
      <c r="L36" s="198">
        <f t="shared" si="3"/>
        <v>0</v>
      </c>
      <c r="M36" s="198">
        <f t="shared" si="4"/>
        <v>0</v>
      </c>
      <c r="N36" s="199"/>
    </row>
    <row r="37" spans="1:14" ht="14.5">
      <c r="A37" s="195" t="s">
        <v>8</v>
      </c>
      <c r="B37" s="195" t="s">
        <v>182</v>
      </c>
      <c r="C37" s="194" t="s">
        <v>188</v>
      </c>
      <c r="D37" s="197"/>
      <c r="E37" s="197"/>
      <c r="F37" s="197"/>
      <c r="G37" s="197"/>
      <c r="H37" s="196">
        <v>47030</v>
      </c>
      <c r="I37" s="198">
        <f t="shared" si="0"/>
        <v>0</v>
      </c>
      <c r="J37" s="198">
        <f t="shared" si="1"/>
        <v>0</v>
      </c>
      <c r="K37" s="198">
        <f t="shared" si="2"/>
        <v>0</v>
      </c>
      <c r="L37" s="198">
        <f t="shared" si="3"/>
        <v>0</v>
      </c>
      <c r="M37" s="198">
        <f t="shared" si="4"/>
        <v>8.1803831144047293E-6</v>
      </c>
      <c r="N37" s="199"/>
    </row>
    <row r="38" spans="1:14" ht="14.5">
      <c r="A38" s="195" t="s">
        <v>8</v>
      </c>
      <c r="B38" s="195" t="s">
        <v>182</v>
      </c>
      <c r="C38" s="194" t="s">
        <v>127</v>
      </c>
      <c r="D38" s="196">
        <v>751932</v>
      </c>
      <c r="E38" s="196">
        <v>1494407</v>
      </c>
      <c r="F38" s="197"/>
      <c r="G38" s="197"/>
      <c r="H38" s="196">
        <v>2099356.15</v>
      </c>
      <c r="I38" s="198">
        <f t="shared" si="0"/>
        <v>4.5295321892101643E-4</v>
      </c>
      <c r="J38" s="198">
        <f t="shared" si="1"/>
        <v>4.8969340368898201E-4</v>
      </c>
      <c r="K38" s="198">
        <f t="shared" si="2"/>
        <v>0</v>
      </c>
      <c r="L38" s="198">
        <f t="shared" si="3"/>
        <v>0</v>
      </c>
      <c r="M38" s="198">
        <f t="shared" si="4"/>
        <v>3.6516133533025138E-4</v>
      </c>
      <c r="N38" s="199"/>
    </row>
    <row r="39" spans="1:14" ht="14.5">
      <c r="A39" s="195" t="s">
        <v>8</v>
      </c>
      <c r="B39" s="195" t="s">
        <v>182</v>
      </c>
      <c r="C39" s="194" t="s">
        <v>56</v>
      </c>
      <c r="D39" s="196">
        <v>4232114.03</v>
      </c>
      <c r="E39" s="196">
        <v>106856234</v>
      </c>
      <c r="F39" s="196">
        <v>180953526.40000001</v>
      </c>
      <c r="G39" s="196">
        <v>216486630.80000001</v>
      </c>
      <c r="H39" s="196">
        <v>141080472.59999999</v>
      </c>
      <c r="I39" s="198">
        <f t="shared" si="0"/>
        <v>2.549365730849725E-3</v>
      </c>
      <c r="J39" s="198">
        <f t="shared" si="1"/>
        <v>3.501508821415205E-2</v>
      </c>
      <c r="K39" s="198">
        <f t="shared" si="2"/>
        <v>5.6067841452977447E-2</v>
      </c>
      <c r="L39" s="198">
        <f t="shared" si="3"/>
        <v>5.6368921043242745E-2</v>
      </c>
      <c r="M39" s="198">
        <f t="shared" si="4"/>
        <v>2.453949215031425E-2</v>
      </c>
      <c r="N39" s="199" t="b">
        <v>1</v>
      </c>
    </row>
    <row r="40" spans="1:14" ht="14.5">
      <c r="A40" s="195" t="s">
        <v>8</v>
      </c>
      <c r="B40" s="195" t="s">
        <v>182</v>
      </c>
      <c r="C40" s="195" t="s">
        <v>142</v>
      </c>
      <c r="D40" s="196">
        <v>3949492</v>
      </c>
      <c r="E40" s="196">
        <v>4399393</v>
      </c>
      <c r="F40" s="196">
        <v>3214266</v>
      </c>
      <c r="G40" s="196">
        <v>352875</v>
      </c>
      <c r="H40" s="200"/>
      <c r="I40" s="198">
        <f t="shared" si="0"/>
        <v>2.3791182108259829E-3</v>
      </c>
      <c r="J40" s="198">
        <f t="shared" si="1"/>
        <v>1.4416111088448337E-3</v>
      </c>
      <c r="K40" s="198">
        <f t="shared" si="2"/>
        <v>9.9592950776391164E-4</v>
      </c>
      <c r="L40" s="198">
        <f t="shared" si="3"/>
        <v>9.1881807849421632E-5</v>
      </c>
      <c r="M40" s="198">
        <f t="shared" si="4"/>
        <v>0</v>
      </c>
      <c r="N40" s="199"/>
    </row>
    <row r="41" spans="1:14" ht="14.5">
      <c r="A41" s="195" t="s">
        <v>8</v>
      </c>
      <c r="B41" s="195" t="s">
        <v>182</v>
      </c>
      <c r="C41" s="194" t="s">
        <v>63</v>
      </c>
      <c r="D41" s="196">
        <v>2514344.7000000002</v>
      </c>
      <c r="E41" s="196">
        <v>10943055.51</v>
      </c>
      <c r="F41" s="196">
        <v>3042846.61</v>
      </c>
      <c r="G41" s="196">
        <v>17997465.710000001</v>
      </c>
      <c r="H41" s="196">
        <v>30615754.329999998</v>
      </c>
      <c r="I41" s="198">
        <f t="shared" si="0"/>
        <v>1.5146057427293923E-3</v>
      </c>
      <c r="J41" s="198">
        <f t="shared" si="1"/>
        <v>3.5858652291172141E-3</v>
      </c>
      <c r="K41" s="198">
        <f t="shared" si="2"/>
        <v>9.4281578640298825E-4</v>
      </c>
      <c r="L41" s="198">
        <f t="shared" si="3"/>
        <v>4.6861911049033639E-3</v>
      </c>
      <c r="M41" s="198">
        <f t="shared" si="4"/>
        <v>5.3252944876864871E-3</v>
      </c>
      <c r="N41" s="199" t="b">
        <v>1</v>
      </c>
    </row>
    <row r="42" spans="1:14" ht="14.5">
      <c r="A42" s="195" t="s">
        <v>8</v>
      </c>
      <c r="B42" s="195" t="s">
        <v>182</v>
      </c>
      <c r="C42" s="195" t="s">
        <v>350</v>
      </c>
      <c r="D42" s="196"/>
      <c r="E42" s="196"/>
      <c r="F42" s="196"/>
      <c r="G42" s="196"/>
      <c r="H42" s="200"/>
      <c r="I42" s="198">
        <f t="shared" si="0"/>
        <v>0</v>
      </c>
      <c r="J42" s="198">
        <f t="shared" si="1"/>
        <v>0</v>
      </c>
      <c r="K42" s="198">
        <f t="shared" si="2"/>
        <v>0</v>
      </c>
      <c r="L42" s="198">
        <f t="shared" si="3"/>
        <v>0</v>
      </c>
      <c r="M42" s="198">
        <f t="shared" si="4"/>
        <v>0</v>
      </c>
      <c r="N42" s="199"/>
    </row>
    <row r="43" spans="1:14" ht="14.5">
      <c r="A43" s="195" t="s">
        <v>8</v>
      </c>
      <c r="B43" s="195" t="s">
        <v>182</v>
      </c>
      <c r="C43" s="194" t="s">
        <v>114</v>
      </c>
      <c r="D43" s="197"/>
      <c r="E43" s="197"/>
      <c r="F43" s="196">
        <v>0</v>
      </c>
      <c r="G43" s="196">
        <v>2662094.7999999998</v>
      </c>
      <c r="H43" s="196">
        <v>17947027</v>
      </c>
      <c r="I43" s="198">
        <f t="shared" si="0"/>
        <v>0</v>
      </c>
      <c r="J43" s="198">
        <f t="shared" si="1"/>
        <v>0</v>
      </c>
      <c r="K43" s="198">
        <f t="shared" si="2"/>
        <v>0</v>
      </c>
      <c r="L43" s="198">
        <f t="shared" si="3"/>
        <v>6.931578686235763E-4</v>
      </c>
      <c r="M43" s="198">
        <f t="shared" si="4"/>
        <v>3.1217001195952749E-3</v>
      </c>
      <c r="N43" s="199"/>
    </row>
    <row r="44" spans="1:14" ht="14.5">
      <c r="A44" s="195" t="s">
        <v>8</v>
      </c>
      <c r="B44" s="195" t="s">
        <v>182</v>
      </c>
      <c r="C44" s="194" t="s">
        <v>110</v>
      </c>
      <c r="D44" s="197"/>
      <c r="E44" s="197"/>
      <c r="F44" s="196">
        <v>2980370.38</v>
      </c>
      <c r="G44" s="196">
        <v>11290252.140000001</v>
      </c>
      <c r="H44" s="196">
        <v>34134930.810000002</v>
      </c>
      <c r="I44" s="198">
        <f t="shared" si="0"/>
        <v>0</v>
      </c>
      <c r="J44" s="198">
        <f t="shared" si="1"/>
        <v>0</v>
      </c>
      <c r="K44" s="198">
        <f t="shared" si="2"/>
        <v>9.2345773669868711E-4</v>
      </c>
      <c r="L44" s="198">
        <f t="shared" si="3"/>
        <v>2.9397627423280235E-3</v>
      </c>
      <c r="M44" s="198">
        <f t="shared" si="4"/>
        <v>5.9374189157877476E-3</v>
      </c>
      <c r="N44" s="199" t="b">
        <v>1</v>
      </c>
    </row>
    <row r="45" spans="1:14" ht="14.5">
      <c r="A45" s="195" t="s">
        <v>8</v>
      </c>
      <c r="B45" s="195" t="s">
        <v>182</v>
      </c>
      <c r="C45" s="194" t="s">
        <v>121</v>
      </c>
      <c r="D45" s="196">
        <v>17022287.41</v>
      </c>
      <c r="E45" s="196">
        <v>17685090.809999999</v>
      </c>
      <c r="F45" s="196">
        <v>2938344.29</v>
      </c>
      <c r="G45" s="196">
        <v>3282369.91</v>
      </c>
      <c r="H45" s="196">
        <v>13353312.76</v>
      </c>
      <c r="I45" s="198">
        <f t="shared" si="0"/>
        <v>1.0253985567522319E-2</v>
      </c>
      <c r="J45" s="198">
        <f t="shared" si="1"/>
        <v>5.7951229573319947E-3</v>
      </c>
      <c r="K45" s="198">
        <f t="shared" si="2"/>
        <v>9.1043609408200839E-4</v>
      </c>
      <c r="L45" s="198">
        <f t="shared" si="3"/>
        <v>8.546654803013627E-4</v>
      </c>
      <c r="M45" s="198">
        <f t="shared" si="4"/>
        <v>2.3226709381941146E-3</v>
      </c>
      <c r="N45" s="199"/>
    </row>
    <row r="46" spans="1:14" ht="12.5">
      <c r="D46" s="75"/>
      <c r="E46" s="75"/>
      <c r="F46" s="75"/>
      <c r="G46" s="75"/>
      <c r="H46" s="75"/>
      <c r="I46" s="75"/>
      <c r="J46" s="75"/>
      <c r="K46" s="75"/>
      <c r="L46" s="75"/>
      <c r="M46" s="75"/>
      <c r="N46" s="75"/>
    </row>
    <row r="47" spans="1:14" ht="12.5">
      <c r="D47" s="75"/>
      <c r="E47" s="75"/>
      <c r="F47" s="75"/>
      <c r="G47" s="75"/>
      <c r="H47" s="75"/>
      <c r="I47" s="75"/>
      <c r="J47" s="75"/>
      <c r="K47" s="75"/>
      <c r="L47" s="75"/>
      <c r="M47" s="75"/>
      <c r="N47" s="75"/>
    </row>
    <row r="48" spans="1:14" ht="12.5">
      <c r="D48" s="75"/>
      <c r="E48" s="75"/>
      <c r="F48" s="75"/>
      <c r="G48" s="75"/>
      <c r="H48" s="75"/>
      <c r="I48" s="75"/>
      <c r="J48" s="75"/>
      <c r="K48" s="75"/>
      <c r="L48" s="75"/>
      <c r="M48" s="75"/>
      <c r="N48" s="75"/>
    </row>
    <row r="49" spans="4:14" ht="12.5">
      <c r="D49" s="75"/>
      <c r="E49" s="75"/>
      <c r="F49" s="75"/>
      <c r="G49" s="75"/>
      <c r="H49" s="75"/>
      <c r="I49" s="75"/>
      <c r="J49" s="75"/>
      <c r="K49" s="75"/>
      <c r="L49" s="75"/>
      <c r="M49" s="75"/>
      <c r="N49" s="75"/>
    </row>
    <row r="50" spans="4:14" ht="12.5">
      <c r="D50" s="75"/>
      <c r="E50" s="75"/>
      <c r="F50" s="75"/>
      <c r="G50" s="75"/>
      <c r="H50" s="75"/>
      <c r="I50" s="75"/>
      <c r="J50" s="75"/>
      <c r="K50" s="75"/>
      <c r="L50" s="75"/>
      <c r="M50" s="75"/>
      <c r="N50" s="75"/>
    </row>
    <row r="51" spans="4:14" ht="12.5">
      <c r="D51" s="75"/>
      <c r="E51" s="75"/>
      <c r="F51" s="75"/>
      <c r="G51" s="75"/>
      <c r="H51" s="75"/>
      <c r="I51" s="75"/>
      <c r="J51" s="75"/>
      <c r="K51" s="75"/>
      <c r="L51" s="75"/>
      <c r="M51" s="75"/>
      <c r="N51" s="75"/>
    </row>
    <row r="52" spans="4:14" ht="12.5">
      <c r="D52" s="75"/>
      <c r="E52" s="75"/>
      <c r="F52" s="75"/>
      <c r="G52" s="75"/>
      <c r="H52" s="75"/>
      <c r="I52" s="75"/>
      <c r="J52" s="75"/>
      <c r="K52" s="75"/>
      <c r="L52" s="75"/>
      <c r="M52" s="75"/>
      <c r="N52" s="75"/>
    </row>
    <row r="53" spans="4:14" ht="12.5">
      <c r="D53" s="75"/>
      <c r="E53" s="75"/>
      <c r="F53" s="75"/>
      <c r="G53" s="75"/>
      <c r="H53" s="75"/>
      <c r="I53" s="75"/>
      <c r="J53" s="75"/>
      <c r="K53" s="75"/>
      <c r="L53" s="75"/>
      <c r="M53" s="75"/>
      <c r="N53" s="75"/>
    </row>
    <row r="54" spans="4:14" ht="12.5">
      <c r="D54" s="75"/>
      <c r="E54" s="75"/>
      <c r="F54" s="75"/>
      <c r="G54" s="75"/>
      <c r="H54" s="75"/>
      <c r="I54" s="75"/>
      <c r="J54" s="75"/>
      <c r="K54" s="75"/>
      <c r="L54" s="75"/>
      <c r="M54" s="75"/>
      <c r="N54" s="75"/>
    </row>
    <row r="55" spans="4:14" ht="12.5">
      <c r="D55" s="75"/>
      <c r="E55" s="75"/>
      <c r="F55" s="75"/>
      <c r="G55" s="75"/>
      <c r="H55" s="75"/>
      <c r="I55" s="75"/>
      <c r="J55" s="75"/>
      <c r="K55" s="75"/>
      <c r="L55" s="75"/>
      <c r="M55" s="75"/>
      <c r="N55" s="75"/>
    </row>
    <row r="56" spans="4:14" ht="12.5">
      <c r="D56" s="75"/>
      <c r="E56" s="75"/>
      <c r="F56" s="75"/>
      <c r="G56" s="75"/>
      <c r="H56" s="75"/>
      <c r="I56" s="75"/>
      <c r="J56" s="75"/>
      <c r="K56" s="75"/>
      <c r="L56" s="75"/>
      <c r="M56" s="75"/>
      <c r="N56" s="75"/>
    </row>
    <row r="57" spans="4:14" ht="12.5">
      <c r="D57" s="75"/>
      <c r="E57" s="75"/>
      <c r="F57" s="75"/>
      <c r="G57" s="75"/>
      <c r="H57" s="75"/>
      <c r="I57" s="75"/>
      <c r="J57" s="75"/>
      <c r="K57" s="75"/>
      <c r="L57" s="75"/>
      <c r="M57" s="75"/>
      <c r="N57" s="75"/>
    </row>
    <row r="58" spans="4:14" ht="12.5">
      <c r="D58" s="75"/>
      <c r="E58" s="75"/>
      <c r="F58" s="75"/>
      <c r="G58" s="75"/>
      <c r="H58" s="75"/>
      <c r="I58" s="75"/>
      <c r="J58" s="75"/>
      <c r="K58" s="75"/>
      <c r="L58" s="75"/>
      <c r="M58" s="75"/>
      <c r="N58" s="75"/>
    </row>
    <row r="59" spans="4:14" ht="12.5">
      <c r="D59" s="75"/>
      <c r="E59" s="75"/>
      <c r="F59" s="75"/>
      <c r="G59" s="75"/>
      <c r="H59" s="75"/>
      <c r="I59" s="75"/>
      <c r="J59" s="75"/>
      <c r="K59" s="75"/>
      <c r="L59" s="75"/>
      <c r="M59" s="75"/>
      <c r="N59" s="75"/>
    </row>
    <row r="60" spans="4:14" ht="12.5">
      <c r="D60" s="75"/>
      <c r="E60" s="75"/>
      <c r="F60" s="75"/>
      <c r="G60" s="75"/>
      <c r="H60" s="75"/>
      <c r="I60" s="75"/>
      <c r="J60" s="75"/>
      <c r="K60" s="75"/>
      <c r="L60" s="75"/>
      <c r="M60" s="75"/>
      <c r="N60" s="75"/>
    </row>
    <row r="61" spans="4:14" ht="12.5">
      <c r="D61" s="75"/>
      <c r="E61" s="75"/>
      <c r="F61" s="75"/>
      <c r="G61" s="75"/>
      <c r="H61" s="75"/>
      <c r="I61" s="75"/>
      <c r="J61" s="75"/>
      <c r="K61" s="75"/>
      <c r="L61" s="75"/>
      <c r="M61" s="75"/>
      <c r="N61" s="75"/>
    </row>
    <row r="62" spans="4:14" ht="12.5">
      <c r="D62" s="75"/>
      <c r="E62" s="75"/>
      <c r="F62" s="75"/>
      <c r="G62" s="75"/>
      <c r="H62" s="75"/>
      <c r="I62" s="75"/>
      <c r="J62" s="75"/>
      <c r="K62" s="75"/>
      <c r="L62" s="75"/>
      <c r="M62" s="75"/>
      <c r="N62" s="75"/>
    </row>
    <row r="63" spans="4:14" ht="12.5">
      <c r="D63" s="75"/>
      <c r="E63" s="75"/>
      <c r="F63" s="75"/>
      <c r="G63" s="75"/>
      <c r="H63" s="75"/>
      <c r="I63" s="75"/>
      <c r="J63" s="75"/>
      <c r="K63" s="75"/>
      <c r="L63" s="75"/>
      <c r="M63" s="75"/>
      <c r="N63" s="75"/>
    </row>
    <row r="64" spans="4:14" ht="12.5">
      <c r="D64" s="75"/>
      <c r="E64" s="75"/>
      <c r="F64" s="75"/>
      <c r="G64" s="75"/>
      <c r="H64" s="75"/>
      <c r="I64" s="75"/>
      <c r="J64" s="75"/>
      <c r="K64" s="75"/>
      <c r="L64" s="75"/>
      <c r="M64" s="75"/>
      <c r="N64" s="75"/>
    </row>
    <row r="65" spans="4:14" ht="12.5">
      <c r="D65" s="75"/>
      <c r="E65" s="75"/>
      <c r="F65" s="75"/>
      <c r="G65" s="75"/>
      <c r="H65" s="75"/>
      <c r="I65" s="75"/>
      <c r="J65" s="75"/>
      <c r="K65" s="75"/>
      <c r="L65" s="75"/>
      <c r="M65" s="75"/>
      <c r="N65" s="75"/>
    </row>
    <row r="66" spans="4:14" ht="12.5">
      <c r="D66" s="75"/>
      <c r="E66" s="75"/>
      <c r="F66" s="75"/>
      <c r="G66" s="75"/>
      <c r="H66" s="75"/>
      <c r="I66" s="75"/>
      <c r="J66" s="75"/>
      <c r="K66" s="75"/>
      <c r="L66" s="75"/>
      <c r="M66" s="75"/>
      <c r="N66" s="75"/>
    </row>
    <row r="67" spans="4:14" ht="12.5">
      <c r="D67" s="75"/>
      <c r="E67" s="75"/>
      <c r="F67" s="75"/>
      <c r="G67" s="75"/>
      <c r="H67" s="75"/>
      <c r="I67" s="75"/>
      <c r="J67" s="75"/>
      <c r="K67" s="75"/>
      <c r="L67" s="75"/>
      <c r="M67" s="75"/>
      <c r="N67" s="75"/>
    </row>
    <row r="68" spans="4:14" ht="12.5">
      <c r="D68" s="75"/>
      <c r="E68" s="75"/>
      <c r="F68" s="75"/>
      <c r="G68" s="75"/>
      <c r="H68" s="75"/>
      <c r="I68" s="75"/>
      <c r="J68" s="75"/>
      <c r="K68" s="75"/>
      <c r="L68" s="75"/>
      <c r="M68" s="75"/>
      <c r="N68" s="75"/>
    </row>
    <row r="69" spans="4:14" ht="12.5">
      <c r="D69" s="75"/>
      <c r="E69" s="75"/>
      <c r="F69" s="75"/>
      <c r="G69" s="75"/>
      <c r="H69" s="75"/>
      <c r="I69" s="75"/>
      <c r="J69" s="75"/>
      <c r="K69" s="75"/>
      <c r="L69" s="75"/>
      <c r="M69" s="75"/>
      <c r="N69" s="75"/>
    </row>
    <row r="70" spans="4:14" ht="12.5">
      <c r="D70" s="75"/>
      <c r="E70" s="75"/>
      <c r="F70" s="75"/>
      <c r="G70" s="75"/>
      <c r="H70" s="75"/>
      <c r="I70" s="75"/>
      <c r="J70" s="75"/>
      <c r="K70" s="75"/>
      <c r="L70" s="75"/>
      <c r="M70" s="75"/>
      <c r="N70" s="75"/>
    </row>
    <row r="71" spans="4:14" ht="12.5">
      <c r="D71" s="75"/>
      <c r="E71" s="75"/>
      <c r="F71" s="75"/>
      <c r="G71" s="75"/>
      <c r="H71" s="75"/>
      <c r="I71" s="75"/>
      <c r="J71" s="75"/>
      <c r="K71" s="75"/>
      <c r="L71" s="75"/>
      <c r="M71" s="75"/>
      <c r="N71" s="75"/>
    </row>
    <row r="72" spans="4:14" ht="12.5">
      <c r="D72" s="75"/>
      <c r="E72" s="75"/>
      <c r="F72" s="75"/>
      <c r="G72" s="75"/>
      <c r="H72" s="75"/>
      <c r="I72" s="75"/>
      <c r="J72" s="75"/>
      <c r="K72" s="75"/>
      <c r="L72" s="75"/>
      <c r="M72" s="75"/>
      <c r="N72" s="75"/>
    </row>
    <row r="73" spans="4:14" ht="12.5">
      <c r="D73" s="75"/>
      <c r="E73" s="75"/>
      <c r="F73" s="75"/>
      <c r="G73" s="75"/>
      <c r="H73" s="75"/>
      <c r="I73" s="75"/>
      <c r="J73" s="75"/>
      <c r="K73" s="75"/>
      <c r="L73" s="75"/>
      <c r="M73" s="75"/>
      <c r="N73" s="75"/>
    </row>
    <row r="74" spans="4:14" ht="12.5">
      <c r="D74" s="75"/>
      <c r="E74" s="75"/>
      <c r="F74" s="75"/>
      <c r="G74" s="75"/>
      <c r="H74" s="75"/>
      <c r="I74" s="75"/>
      <c r="J74" s="75"/>
      <c r="K74" s="75"/>
      <c r="L74" s="75"/>
      <c r="M74" s="75"/>
      <c r="N74" s="75"/>
    </row>
    <row r="75" spans="4:14" ht="12.5">
      <c r="D75" s="75"/>
      <c r="E75" s="75"/>
      <c r="F75" s="75"/>
      <c r="G75" s="75"/>
      <c r="H75" s="75"/>
      <c r="I75" s="75"/>
      <c r="J75" s="75"/>
      <c r="K75" s="75"/>
      <c r="L75" s="75"/>
      <c r="M75" s="75"/>
      <c r="N75" s="75"/>
    </row>
    <row r="76" spans="4:14" ht="12.5">
      <c r="D76" s="75"/>
      <c r="E76" s="75"/>
      <c r="F76" s="75"/>
      <c r="G76" s="75"/>
      <c r="H76" s="75"/>
      <c r="I76" s="75"/>
      <c r="J76" s="75"/>
      <c r="K76" s="75"/>
      <c r="L76" s="75"/>
      <c r="M76" s="75"/>
      <c r="N76" s="75"/>
    </row>
    <row r="77" spans="4:14" ht="12.5">
      <c r="D77" s="75"/>
      <c r="E77" s="75"/>
      <c r="F77" s="75"/>
      <c r="G77" s="75"/>
      <c r="H77" s="75"/>
      <c r="I77" s="75"/>
      <c r="J77" s="75"/>
      <c r="K77" s="75"/>
      <c r="L77" s="75"/>
      <c r="M77" s="75"/>
      <c r="N77" s="75"/>
    </row>
    <row r="78" spans="4:14" ht="12.5">
      <c r="D78" s="75"/>
      <c r="E78" s="75"/>
      <c r="F78" s="75"/>
      <c r="G78" s="75"/>
      <c r="H78" s="75"/>
      <c r="I78" s="75"/>
      <c r="J78" s="75"/>
      <c r="K78" s="75"/>
      <c r="L78" s="75"/>
      <c r="M78" s="75"/>
      <c r="N78" s="75"/>
    </row>
    <row r="79" spans="4:14" ht="12.5">
      <c r="D79" s="75"/>
      <c r="E79" s="75"/>
      <c r="F79" s="75"/>
      <c r="G79" s="75"/>
      <c r="H79" s="75"/>
      <c r="I79" s="75"/>
      <c r="J79" s="75"/>
      <c r="K79" s="75"/>
      <c r="L79" s="75"/>
      <c r="M79" s="75"/>
      <c r="N79" s="75"/>
    </row>
    <row r="80" spans="4:14" ht="12.5">
      <c r="D80" s="75"/>
      <c r="E80" s="75"/>
      <c r="F80" s="75"/>
      <c r="G80" s="75"/>
      <c r="H80" s="75"/>
      <c r="I80" s="75"/>
      <c r="J80" s="75"/>
      <c r="K80" s="75"/>
      <c r="L80" s="75"/>
      <c r="M80" s="75"/>
      <c r="N80" s="75"/>
    </row>
    <row r="81" spans="4:14" ht="12.5">
      <c r="D81" s="75"/>
      <c r="E81" s="75"/>
      <c r="F81" s="75"/>
      <c r="G81" s="75"/>
      <c r="H81" s="75"/>
      <c r="I81" s="75"/>
      <c r="J81" s="75"/>
      <c r="K81" s="75"/>
      <c r="L81" s="75"/>
      <c r="M81" s="75"/>
      <c r="N81" s="75"/>
    </row>
    <row r="82" spans="4:14" ht="12.5">
      <c r="D82" s="75"/>
      <c r="E82" s="75"/>
      <c r="F82" s="75"/>
      <c r="G82" s="75"/>
      <c r="H82" s="75"/>
      <c r="I82" s="75"/>
      <c r="J82" s="75"/>
      <c r="K82" s="75"/>
      <c r="L82" s="75"/>
      <c r="M82" s="75"/>
      <c r="N82" s="75"/>
    </row>
    <row r="83" spans="4:14" ht="12.5">
      <c r="D83" s="75"/>
      <c r="E83" s="75"/>
      <c r="F83" s="75"/>
      <c r="G83" s="75"/>
      <c r="H83" s="75"/>
      <c r="I83" s="75"/>
      <c r="J83" s="75"/>
      <c r="K83" s="75"/>
      <c r="L83" s="75"/>
      <c r="M83" s="75"/>
      <c r="N83" s="75"/>
    </row>
    <row r="84" spans="4:14" ht="12.5">
      <c r="D84" s="75"/>
      <c r="E84" s="75"/>
      <c r="F84" s="75"/>
      <c r="G84" s="75"/>
      <c r="H84" s="75"/>
      <c r="I84" s="75"/>
      <c r="J84" s="75"/>
      <c r="K84" s="75"/>
      <c r="L84" s="75"/>
      <c r="M84" s="75"/>
      <c r="N84" s="75"/>
    </row>
    <row r="85" spans="4:14" ht="12.5">
      <c r="D85" s="75"/>
      <c r="E85" s="75"/>
      <c r="F85" s="75"/>
      <c r="G85" s="75"/>
      <c r="H85" s="75"/>
      <c r="I85" s="75"/>
      <c r="J85" s="75"/>
      <c r="K85" s="75"/>
      <c r="L85" s="75"/>
      <c r="M85" s="75"/>
      <c r="N85" s="75"/>
    </row>
    <row r="86" spans="4:14" ht="12.5">
      <c r="D86" s="75"/>
      <c r="E86" s="75"/>
      <c r="F86" s="75"/>
      <c r="G86" s="75"/>
      <c r="H86" s="75"/>
      <c r="I86" s="75"/>
      <c r="J86" s="75"/>
      <c r="K86" s="75"/>
      <c r="L86" s="75"/>
      <c r="M86" s="75"/>
      <c r="N86" s="75"/>
    </row>
    <row r="87" spans="4:14" ht="12.5">
      <c r="D87" s="75"/>
      <c r="E87" s="75"/>
      <c r="F87" s="75"/>
      <c r="G87" s="75"/>
      <c r="H87" s="75"/>
      <c r="I87" s="75"/>
      <c r="J87" s="75"/>
      <c r="K87" s="75"/>
      <c r="L87" s="75"/>
      <c r="M87" s="75"/>
      <c r="N87" s="75"/>
    </row>
    <row r="88" spans="4:14" ht="12.5">
      <c r="D88" s="75"/>
      <c r="E88" s="75"/>
      <c r="F88" s="75"/>
      <c r="G88" s="75"/>
      <c r="H88" s="75"/>
      <c r="I88" s="75"/>
      <c r="J88" s="75"/>
      <c r="K88" s="75"/>
      <c r="L88" s="75"/>
      <c r="M88" s="75"/>
      <c r="N88" s="75"/>
    </row>
    <row r="89" spans="4:14" ht="12.5">
      <c r="D89" s="75"/>
      <c r="E89" s="75"/>
      <c r="F89" s="75"/>
      <c r="G89" s="75"/>
      <c r="H89" s="75"/>
      <c r="I89" s="75"/>
      <c r="J89" s="75"/>
      <c r="K89" s="75"/>
      <c r="L89" s="75"/>
      <c r="M89" s="75"/>
      <c r="N89" s="75"/>
    </row>
    <row r="90" spans="4:14" ht="12.5">
      <c r="D90" s="75"/>
      <c r="E90" s="75"/>
      <c r="F90" s="75"/>
      <c r="G90" s="75"/>
      <c r="H90" s="75"/>
      <c r="I90" s="75"/>
      <c r="J90" s="75"/>
      <c r="K90" s="75"/>
      <c r="L90" s="75"/>
      <c r="M90" s="75"/>
      <c r="N90" s="75"/>
    </row>
    <row r="91" spans="4:14" ht="12.5">
      <c r="D91" s="75"/>
      <c r="E91" s="75"/>
      <c r="F91" s="75"/>
      <c r="G91" s="75"/>
      <c r="H91" s="75"/>
      <c r="I91" s="75"/>
      <c r="J91" s="75"/>
      <c r="K91" s="75"/>
      <c r="L91" s="75"/>
      <c r="M91" s="75"/>
      <c r="N91" s="75"/>
    </row>
    <row r="92" spans="4:14" ht="12.5">
      <c r="D92" s="75"/>
      <c r="E92" s="75"/>
      <c r="F92" s="75"/>
      <c r="G92" s="75"/>
      <c r="H92" s="75"/>
      <c r="I92" s="75"/>
      <c r="J92" s="75"/>
      <c r="K92" s="75"/>
      <c r="L92" s="75"/>
      <c r="M92" s="75"/>
      <c r="N92" s="75"/>
    </row>
    <row r="93" spans="4:14" ht="12.5">
      <c r="D93" s="75"/>
      <c r="E93" s="75"/>
      <c r="F93" s="75"/>
      <c r="G93" s="75"/>
      <c r="H93" s="75"/>
      <c r="I93" s="75"/>
      <c r="J93" s="75"/>
      <c r="K93" s="75"/>
      <c r="L93" s="75"/>
      <c r="M93" s="75"/>
      <c r="N93" s="75"/>
    </row>
    <row r="94" spans="4:14" ht="12.5">
      <c r="D94" s="75"/>
      <c r="E94" s="75"/>
      <c r="F94" s="75"/>
      <c r="G94" s="75"/>
      <c r="H94" s="75"/>
      <c r="I94" s="75"/>
      <c r="J94" s="75"/>
      <c r="K94" s="75"/>
      <c r="L94" s="75"/>
      <c r="M94" s="75"/>
      <c r="N94" s="75"/>
    </row>
    <row r="95" spans="4:14" ht="12.5">
      <c r="D95" s="75"/>
      <c r="E95" s="75"/>
      <c r="F95" s="75"/>
      <c r="G95" s="75"/>
      <c r="H95" s="75"/>
      <c r="I95" s="75"/>
      <c r="J95" s="75"/>
      <c r="K95" s="75"/>
      <c r="L95" s="75"/>
      <c r="M95" s="75"/>
      <c r="N95" s="75"/>
    </row>
    <row r="96" spans="4:14" ht="12.5">
      <c r="D96" s="75"/>
      <c r="E96" s="75"/>
      <c r="F96" s="75"/>
      <c r="G96" s="75"/>
      <c r="H96" s="75"/>
      <c r="I96" s="75"/>
      <c r="J96" s="75"/>
      <c r="K96" s="75"/>
      <c r="L96" s="75"/>
      <c r="M96" s="75"/>
      <c r="N96" s="75"/>
    </row>
    <row r="97" spans="4:14" ht="12.5">
      <c r="D97" s="75"/>
      <c r="E97" s="75"/>
      <c r="F97" s="75"/>
      <c r="G97" s="75"/>
      <c r="H97" s="75"/>
      <c r="I97" s="75"/>
      <c r="J97" s="75"/>
      <c r="K97" s="75"/>
      <c r="L97" s="75"/>
      <c r="M97" s="75"/>
      <c r="N97" s="75"/>
    </row>
    <row r="98" spans="4:14" ht="12.5">
      <c r="D98" s="75"/>
      <c r="E98" s="75"/>
      <c r="F98" s="75"/>
      <c r="G98" s="75"/>
      <c r="H98" s="75"/>
      <c r="I98" s="75"/>
      <c r="J98" s="75"/>
      <c r="K98" s="75"/>
      <c r="L98" s="75"/>
      <c r="M98" s="75"/>
      <c r="N98" s="75"/>
    </row>
    <row r="99" spans="4:14" ht="12.5">
      <c r="D99" s="75"/>
      <c r="E99" s="75"/>
      <c r="F99" s="75"/>
      <c r="G99" s="75"/>
      <c r="H99" s="75"/>
      <c r="I99" s="75"/>
      <c r="J99" s="75"/>
      <c r="K99" s="75"/>
      <c r="L99" s="75"/>
      <c r="M99" s="75"/>
      <c r="N99" s="75"/>
    </row>
    <row r="100" spans="4:14" ht="12.5">
      <c r="D100" s="75"/>
      <c r="E100" s="75"/>
      <c r="F100" s="75"/>
      <c r="G100" s="75"/>
      <c r="H100" s="75"/>
      <c r="I100" s="75"/>
      <c r="J100" s="75"/>
      <c r="K100" s="75"/>
      <c r="L100" s="75"/>
      <c r="M100" s="75"/>
      <c r="N100" s="75"/>
    </row>
    <row r="101" spans="4:14" ht="12.5">
      <c r="D101" s="75"/>
      <c r="E101" s="75"/>
      <c r="F101" s="75"/>
      <c r="G101" s="75"/>
      <c r="H101" s="75"/>
      <c r="I101" s="75"/>
      <c r="J101" s="75"/>
      <c r="K101" s="75"/>
      <c r="L101" s="75"/>
      <c r="M101" s="75"/>
      <c r="N101" s="75"/>
    </row>
    <row r="102" spans="4:14" ht="12.5">
      <c r="D102" s="75"/>
      <c r="E102" s="75"/>
      <c r="F102" s="75"/>
      <c r="G102" s="75"/>
      <c r="H102" s="75"/>
      <c r="I102" s="75"/>
      <c r="J102" s="75"/>
      <c r="K102" s="75"/>
      <c r="L102" s="75"/>
      <c r="M102" s="75"/>
      <c r="N102" s="75"/>
    </row>
    <row r="103" spans="4:14" ht="12.5">
      <c r="D103" s="75"/>
      <c r="E103" s="75"/>
      <c r="F103" s="75"/>
      <c r="G103" s="75"/>
      <c r="H103" s="75"/>
      <c r="I103" s="75"/>
      <c r="J103" s="75"/>
      <c r="K103" s="75"/>
      <c r="L103" s="75"/>
      <c r="M103" s="75"/>
      <c r="N103" s="75"/>
    </row>
    <row r="104" spans="4:14" ht="12.5">
      <c r="D104" s="75"/>
      <c r="E104" s="75"/>
      <c r="F104" s="75"/>
      <c r="G104" s="75"/>
      <c r="H104" s="75"/>
      <c r="I104" s="75"/>
      <c r="J104" s="75"/>
      <c r="K104" s="75"/>
      <c r="L104" s="75"/>
      <c r="M104" s="75"/>
      <c r="N104" s="75"/>
    </row>
    <row r="105" spans="4:14" ht="12.5">
      <c r="D105" s="75"/>
      <c r="E105" s="75"/>
      <c r="F105" s="75"/>
      <c r="G105" s="75"/>
      <c r="H105" s="75"/>
      <c r="I105" s="75"/>
      <c r="J105" s="75"/>
      <c r="K105" s="75"/>
      <c r="L105" s="75"/>
      <c r="M105" s="75"/>
      <c r="N105" s="75"/>
    </row>
    <row r="106" spans="4:14" ht="12.5">
      <c r="D106" s="75"/>
      <c r="E106" s="75"/>
      <c r="F106" s="75"/>
      <c r="G106" s="75"/>
      <c r="H106" s="75"/>
      <c r="I106" s="75"/>
      <c r="J106" s="75"/>
      <c r="K106" s="75"/>
      <c r="L106" s="75"/>
      <c r="M106" s="75"/>
      <c r="N106" s="75"/>
    </row>
    <row r="107" spans="4:14" ht="12.5">
      <c r="D107" s="75"/>
      <c r="E107" s="75"/>
      <c r="F107" s="75"/>
      <c r="G107" s="75"/>
      <c r="H107" s="75"/>
      <c r="I107" s="75"/>
      <c r="J107" s="75"/>
      <c r="K107" s="75"/>
      <c r="L107" s="75"/>
      <c r="M107" s="75"/>
      <c r="N107" s="75"/>
    </row>
    <row r="108" spans="4:14" ht="12.5">
      <c r="D108" s="75"/>
      <c r="E108" s="75"/>
      <c r="F108" s="75"/>
      <c r="G108" s="75"/>
      <c r="H108" s="75"/>
      <c r="I108" s="75"/>
      <c r="J108" s="75"/>
      <c r="K108" s="75"/>
      <c r="L108" s="75"/>
      <c r="M108" s="75"/>
      <c r="N108" s="75"/>
    </row>
    <row r="109" spans="4:14" ht="12.5">
      <c r="D109" s="75"/>
      <c r="E109" s="75"/>
      <c r="F109" s="75"/>
      <c r="G109" s="75"/>
      <c r="H109" s="75"/>
      <c r="I109" s="75"/>
      <c r="J109" s="75"/>
      <c r="K109" s="75"/>
      <c r="L109" s="75"/>
      <c r="M109" s="75"/>
      <c r="N109" s="75"/>
    </row>
    <row r="110" spans="4:14" ht="12.5">
      <c r="D110" s="75"/>
      <c r="E110" s="75"/>
      <c r="F110" s="75"/>
      <c r="G110" s="75"/>
      <c r="H110" s="75"/>
      <c r="I110" s="75"/>
      <c r="J110" s="75"/>
      <c r="K110" s="75"/>
      <c r="L110" s="75"/>
      <c r="M110" s="75"/>
      <c r="N110" s="75"/>
    </row>
    <row r="111" spans="4:14" ht="12.5">
      <c r="D111" s="75"/>
      <c r="E111" s="75"/>
      <c r="F111" s="75"/>
      <c r="G111" s="75"/>
      <c r="H111" s="75"/>
      <c r="I111" s="75"/>
      <c r="J111" s="75"/>
      <c r="K111" s="75"/>
      <c r="L111" s="75"/>
      <c r="M111" s="75"/>
      <c r="N111" s="75"/>
    </row>
    <row r="112" spans="4:14" ht="12.5">
      <c r="D112" s="75"/>
      <c r="E112" s="75"/>
      <c r="F112" s="75"/>
      <c r="G112" s="75"/>
      <c r="H112" s="75"/>
      <c r="I112" s="75"/>
      <c r="J112" s="75"/>
      <c r="K112" s="75"/>
      <c r="L112" s="75"/>
      <c r="M112" s="75"/>
      <c r="N112" s="75"/>
    </row>
    <row r="113" spans="4:14" ht="12.5">
      <c r="D113" s="75"/>
      <c r="E113" s="75"/>
      <c r="F113" s="75"/>
      <c r="G113" s="75"/>
      <c r="H113" s="75"/>
      <c r="I113" s="75"/>
      <c r="J113" s="75"/>
      <c r="K113" s="75"/>
      <c r="L113" s="75"/>
      <c r="M113" s="75"/>
      <c r="N113" s="75"/>
    </row>
    <row r="114" spans="4:14" ht="12.5">
      <c r="D114" s="75"/>
      <c r="E114" s="75"/>
      <c r="F114" s="75"/>
      <c r="G114" s="75"/>
      <c r="H114" s="75"/>
      <c r="I114" s="75"/>
      <c r="J114" s="75"/>
      <c r="K114" s="75"/>
      <c r="L114" s="75"/>
      <c r="M114" s="75"/>
      <c r="N114" s="75"/>
    </row>
    <row r="115" spans="4:14" ht="12.5">
      <c r="D115" s="75"/>
      <c r="E115" s="75"/>
      <c r="F115" s="75"/>
      <c r="G115" s="75"/>
      <c r="H115" s="75"/>
      <c r="I115" s="75"/>
      <c r="J115" s="75"/>
      <c r="K115" s="75"/>
      <c r="L115" s="75"/>
      <c r="M115" s="75"/>
      <c r="N115" s="75"/>
    </row>
    <row r="116" spans="4:14" ht="12.5">
      <c r="D116" s="75"/>
      <c r="E116" s="75"/>
      <c r="F116" s="75"/>
      <c r="G116" s="75"/>
      <c r="H116" s="75"/>
      <c r="I116" s="75"/>
      <c r="J116" s="75"/>
      <c r="K116" s="75"/>
      <c r="L116" s="75"/>
      <c r="M116" s="75"/>
      <c r="N116" s="75"/>
    </row>
    <row r="117" spans="4:14" ht="12.5">
      <c r="D117" s="75"/>
      <c r="E117" s="75"/>
      <c r="F117" s="75"/>
      <c r="G117" s="75"/>
      <c r="H117" s="75"/>
      <c r="I117" s="75"/>
      <c r="J117" s="75"/>
      <c r="K117" s="75"/>
      <c r="L117" s="75"/>
      <c r="M117" s="75"/>
      <c r="N117" s="75"/>
    </row>
    <row r="118" spans="4:14" ht="12.5">
      <c r="D118" s="75"/>
      <c r="E118" s="75"/>
      <c r="F118" s="75"/>
      <c r="G118" s="75"/>
      <c r="H118" s="75"/>
      <c r="I118" s="75"/>
      <c r="J118" s="75"/>
      <c r="K118" s="75"/>
      <c r="L118" s="75"/>
      <c r="M118" s="75"/>
      <c r="N118" s="75"/>
    </row>
    <row r="119" spans="4:14" ht="12.5">
      <c r="D119" s="75"/>
      <c r="E119" s="75"/>
      <c r="F119" s="75"/>
      <c r="G119" s="75"/>
      <c r="H119" s="75"/>
      <c r="I119" s="75"/>
      <c r="J119" s="75"/>
      <c r="K119" s="75"/>
      <c r="L119" s="75"/>
      <c r="M119" s="75"/>
      <c r="N119" s="75"/>
    </row>
    <row r="120" spans="4:14" ht="12.5">
      <c r="D120" s="75"/>
      <c r="E120" s="75"/>
      <c r="F120" s="75"/>
      <c r="G120" s="75"/>
      <c r="H120" s="75"/>
      <c r="I120" s="75"/>
      <c r="J120" s="75"/>
      <c r="K120" s="75"/>
      <c r="L120" s="75"/>
      <c r="M120" s="75"/>
      <c r="N120" s="75"/>
    </row>
    <row r="121" spans="4:14" ht="12.5">
      <c r="D121" s="75"/>
      <c r="E121" s="75"/>
      <c r="F121" s="75"/>
      <c r="G121" s="75"/>
      <c r="H121" s="75"/>
      <c r="I121" s="75"/>
      <c r="J121" s="75"/>
      <c r="K121" s="75"/>
      <c r="L121" s="75"/>
      <c r="M121" s="75"/>
      <c r="N121" s="75"/>
    </row>
    <row r="122" spans="4:14" ht="12.5">
      <c r="D122" s="75"/>
      <c r="E122" s="75"/>
      <c r="F122" s="75"/>
      <c r="G122" s="75"/>
      <c r="H122" s="75"/>
      <c r="I122" s="75"/>
      <c r="J122" s="75"/>
      <c r="K122" s="75"/>
      <c r="L122" s="75"/>
      <c r="M122" s="75"/>
      <c r="N122" s="75"/>
    </row>
    <row r="123" spans="4:14" ht="12.5">
      <c r="D123" s="75"/>
      <c r="E123" s="75"/>
      <c r="F123" s="75"/>
      <c r="G123" s="75"/>
      <c r="H123" s="75"/>
      <c r="I123" s="75"/>
      <c r="J123" s="75"/>
      <c r="K123" s="75"/>
      <c r="L123" s="75"/>
      <c r="M123" s="75"/>
      <c r="N123" s="75"/>
    </row>
    <row r="124" spans="4:14" ht="12.5">
      <c r="D124" s="75"/>
      <c r="E124" s="75"/>
      <c r="F124" s="75"/>
      <c r="G124" s="75"/>
      <c r="H124" s="75"/>
      <c r="I124" s="75"/>
      <c r="J124" s="75"/>
      <c r="K124" s="75"/>
      <c r="L124" s="75"/>
      <c r="M124" s="75"/>
      <c r="N124" s="75"/>
    </row>
    <row r="125" spans="4:14" ht="12.5">
      <c r="D125" s="75"/>
      <c r="E125" s="75"/>
      <c r="F125" s="75"/>
      <c r="G125" s="75"/>
      <c r="H125" s="75"/>
      <c r="I125" s="75"/>
      <c r="J125" s="75"/>
      <c r="K125" s="75"/>
      <c r="L125" s="75"/>
      <c r="M125" s="75"/>
      <c r="N125" s="75"/>
    </row>
    <row r="126" spans="4:14" ht="12.5">
      <c r="D126" s="75"/>
      <c r="E126" s="75"/>
      <c r="F126" s="75"/>
      <c r="G126" s="75"/>
      <c r="H126" s="75"/>
      <c r="I126" s="75"/>
      <c r="J126" s="75"/>
      <c r="K126" s="75"/>
      <c r="L126" s="75"/>
      <c r="M126" s="75"/>
      <c r="N126" s="75"/>
    </row>
    <row r="127" spans="4:14" ht="12.5">
      <c r="D127" s="75"/>
      <c r="E127" s="75"/>
      <c r="F127" s="75"/>
      <c r="G127" s="75"/>
      <c r="H127" s="75"/>
      <c r="I127" s="75"/>
      <c r="J127" s="75"/>
      <c r="K127" s="75"/>
      <c r="L127" s="75"/>
      <c r="M127" s="75"/>
      <c r="N127" s="75"/>
    </row>
    <row r="128" spans="4:14" ht="12.5">
      <c r="D128" s="75"/>
      <c r="E128" s="75"/>
      <c r="F128" s="75"/>
      <c r="G128" s="75"/>
      <c r="H128" s="75"/>
      <c r="I128" s="75"/>
      <c r="J128" s="75"/>
      <c r="K128" s="75"/>
      <c r="L128" s="75"/>
      <c r="M128" s="75"/>
      <c r="N128" s="75"/>
    </row>
    <row r="129" spans="4:14" ht="12.5">
      <c r="D129" s="75"/>
      <c r="E129" s="75"/>
      <c r="F129" s="75"/>
      <c r="G129" s="75"/>
      <c r="H129" s="75"/>
      <c r="I129" s="75"/>
      <c r="J129" s="75"/>
      <c r="K129" s="75"/>
      <c r="L129" s="75"/>
      <c r="M129" s="75"/>
      <c r="N129" s="75"/>
    </row>
    <row r="130" spans="4:14" ht="12.5">
      <c r="D130" s="75"/>
      <c r="E130" s="75"/>
      <c r="F130" s="75"/>
      <c r="G130" s="75"/>
      <c r="H130" s="75"/>
      <c r="I130" s="75"/>
      <c r="J130" s="75"/>
      <c r="K130" s="75"/>
      <c r="L130" s="75"/>
      <c r="M130" s="75"/>
      <c r="N130" s="75"/>
    </row>
    <row r="131" spans="4:14" ht="12.5">
      <c r="D131" s="75"/>
      <c r="E131" s="75"/>
      <c r="F131" s="75"/>
      <c r="G131" s="75"/>
      <c r="H131" s="75"/>
      <c r="I131" s="75"/>
      <c r="J131" s="75"/>
      <c r="K131" s="75"/>
      <c r="L131" s="75"/>
      <c r="M131" s="75"/>
      <c r="N131" s="75"/>
    </row>
    <row r="132" spans="4:14" ht="12.5">
      <c r="D132" s="75"/>
      <c r="E132" s="75"/>
      <c r="F132" s="75"/>
      <c r="G132" s="75"/>
      <c r="H132" s="75"/>
      <c r="I132" s="75"/>
      <c r="J132" s="75"/>
      <c r="K132" s="75"/>
      <c r="L132" s="75"/>
      <c r="M132" s="75"/>
      <c r="N132" s="75"/>
    </row>
    <row r="133" spans="4:14" ht="12.5">
      <c r="D133" s="75"/>
      <c r="E133" s="75"/>
      <c r="F133" s="75"/>
      <c r="G133" s="75"/>
      <c r="H133" s="75"/>
      <c r="I133" s="75"/>
      <c r="J133" s="75"/>
      <c r="K133" s="75"/>
      <c r="L133" s="75"/>
      <c r="M133" s="75"/>
      <c r="N133" s="75"/>
    </row>
    <row r="134" spans="4:14" ht="12.5">
      <c r="D134" s="75"/>
      <c r="E134" s="75"/>
      <c r="F134" s="75"/>
      <c r="G134" s="75"/>
      <c r="H134" s="75"/>
      <c r="I134" s="75"/>
      <c r="J134" s="75"/>
      <c r="K134" s="75"/>
      <c r="L134" s="75"/>
      <c r="M134" s="75"/>
      <c r="N134" s="75"/>
    </row>
    <row r="135" spans="4:14" ht="12.5">
      <c r="D135" s="75"/>
      <c r="E135" s="75"/>
      <c r="F135" s="75"/>
      <c r="G135" s="75"/>
      <c r="H135" s="75"/>
      <c r="I135" s="75"/>
      <c r="J135" s="75"/>
      <c r="K135" s="75"/>
      <c r="L135" s="75"/>
      <c r="M135" s="75"/>
      <c r="N135" s="75"/>
    </row>
    <row r="136" spans="4:14" ht="12.5">
      <c r="D136" s="75"/>
      <c r="E136" s="75"/>
      <c r="F136" s="75"/>
      <c r="G136" s="75"/>
      <c r="H136" s="75"/>
      <c r="I136" s="75"/>
      <c r="J136" s="75"/>
      <c r="K136" s="75"/>
      <c r="L136" s="75"/>
      <c r="M136" s="75"/>
      <c r="N136" s="75"/>
    </row>
    <row r="137" spans="4:14" ht="12.5">
      <c r="D137" s="75"/>
      <c r="E137" s="75"/>
      <c r="F137" s="75"/>
      <c r="G137" s="75"/>
      <c r="H137" s="75"/>
      <c r="I137" s="75"/>
      <c r="J137" s="75"/>
      <c r="K137" s="75"/>
      <c r="L137" s="75"/>
      <c r="M137" s="75"/>
      <c r="N137" s="75"/>
    </row>
    <row r="138" spans="4:14" ht="12.5">
      <c r="D138" s="75"/>
      <c r="E138" s="75"/>
      <c r="F138" s="75"/>
      <c r="G138" s="75"/>
      <c r="H138" s="75"/>
      <c r="I138" s="75"/>
      <c r="J138" s="75"/>
      <c r="K138" s="75"/>
      <c r="L138" s="75"/>
      <c r="M138" s="75"/>
      <c r="N138" s="75"/>
    </row>
    <row r="139" spans="4:14" ht="12.5">
      <c r="D139" s="75"/>
      <c r="E139" s="75"/>
      <c r="F139" s="75"/>
      <c r="G139" s="75"/>
      <c r="H139" s="75"/>
      <c r="I139" s="75"/>
      <c r="J139" s="75"/>
      <c r="K139" s="75"/>
      <c r="L139" s="75"/>
      <c r="M139" s="75"/>
      <c r="N139" s="75"/>
    </row>
    <row r="140" spans="4:14" ht="12.5">
      <c r="D140" s="75"/>
      <c r="E140" s="75"/>
      <c r="F140" s="75"/>
      <c r="G140" s="75"/>
      <c r="H140" s="75"/>
      <c r="I140" s="75"/>
      <c r="J140" s="75"/>
      <c r="K140" s="75"/>
      <c r="L140" s="75"/>
      <c r="M140" s="75"/>
      <c r="N140" s="75"/>
    </row>
    <row r="141" spans="4:14" ht="12.5">
      <c r="D141" s="75"/>
      <c r="E141" s="75"/>
      <c r="F141" s="75"/>
      <c r="G141" s="75"/>
      <c r="H141" s="75"/>
      <c r="I141" s="75"/>
      <c r="J141" s="75"/>
      <c r="K141" s="75"/>
      <c r="L141" s="75"/>
      <c r="M141" s="75"/>
      <c r="N141" s="75"/>
    </row>
    <row r="142" spans="4:14" ht="12.5">
      <c r="D142" s="75"/>
      <c r="E142" s="75"/>
      <c r="F142" s="75"/>
      <c r="G142" s="75"/>
      <c r="H142" s="75"/>
      <c r="I142" s="75"/>
      <c r="J142" s="75"/>
      <c r="K142" s="75"/>
      <c r="L142" s="75"/>
      <c r="M142" s="75"/>
      <c r="N142" s="75"/>
    </row>
    <row r="143" spans="4:14" ht="12.5">
      <c r="D143" s="75"/>
      <c r="E143" s="75"/>
      <c r="F143" s="75"/>
      <c r="G143" s="75"/>
      <c r="H143" s="75"/>
      <c r="I143" s="75"/>
      <c r="J143" s="75"/>
      <c r="K143" s="75"/>
      <c r="L143" s="75"/>
      <c r="M143" s="75"/>
      <c r="N143" s="75"/>
    </row>
    <row r="144" spans="4:14" ht="12.5">
      <c r="D144" s="75"/>
      <c r="E144" s="75"/>
      <c r="F144" s="75"/>
      <c r="G144" s="75"/>
      <c r="H144" s="75"/>
      <c r="I144" s="75"/>
      <c r="J144" s="75"/>
      <c r="K144" s="75"/>
      <c r="L144" s="75"/>
      <c r="M144" s="75"/>
      <c r="N144" s="75"/>
    </row>
    <row r="145" spans="4:14" ht="12.5">
      <c r="D145" s="75"/>
      <c r="E145" s="75"/>
      <c r="F145" s="75"/>
      <c r="G145" s="75"/>
      <c r="H145" s="75"/>
      <c r="I145" s="75"/>
      <c r="J145" s="75"/>
      <c r="K145" s="75"/>
      <c r="L145" s="75"/>
      <c r="M145" s="75"/>
      <c r="N145" s="75"/>
    </row>
    <row r="146" spans="4:14" ht="12.5">
      <c r="D146" s="75"/>
      <c r="E146" s="75"/>
      <c r="F146" s="75"/>
      <c r="G146" s="75"/>
      <c r="H146" s="75"/>
      <c r="I146" s="75"/>
      <c r="J146" s="75"/>
      <c r="K146" s="75"/>
      <c r="L146" s="75"/>
      <c r="M146" s="75"/>
      <c r="N146" s="75"/>
    </row>
    <row r="147" spans="4:14" ht="12.5">
      <c r="D147" s="75"/>
      <c r="E147" s="75"/>
      <c r="F147" s="75"/>
      <c r="G147" s="75"/>
      <c r="H147" s="75"/>
      <c r="I147" s="75"/>
      <c r="J147" s="75"/>
      <c r="K147" s="75"/>
      <c r="L147" s="75"/>
      <c r="M147" s="75"/>
      <c r="N147" s="75"/>
    </row>
    <row r="148" spans="4:14" ht="12.5">
      <c r="D148" s="75"/>
      <c r="E148" s="75"/>
      <c r="F148" s="75"/>
      <c r="G148" s="75"/>
      <c r="H148" s="75"/>
      <c r="I148" s="75"/>
      <c r="J148" s="75"/>
      <c r="K148" s="75"/>
      <c r="L148" s="75"/>
      <c r="M148" s="75"/>
      <c r="N148" s="75"/>
    </row>
    <row r="149" spans="4:14" ht="12.5">
      <c r="D149" s="75"/>
      <c r="E149" s="75"/>
      <c r="F149" s="75"/>
      <c r="G149" s="75"/>
      <c r="H149" s="75"/>
      <c r="I149" s="75"/>
      <c r="J149" s="75"/>
      <c r="K149" s="75"/>
      <c r="L149" s="75"/>
      <c r="M149" s="75"/>
      <c r="N149" s="75"/>
    </row>
    <row r="150" spans="4:14" ht="12.5">
      <c r="D150" s="75"/>
      <c r="E150" s="75"/>
      <c r="F150" s="75"/>
      <c r="G150" s="75"/>
      <c r="H150" s="75"/>
      <c r="I150" s="75"/>
      <c r="J150" s="75"/>
      <c r="K150" s="75"/>
      <c r="L150" s="75"/>
      <c r="M150" s="75"/>
      <c r="N150" s="75"/>
    </row>
    <row r="151" spans="4:14" ht="12.5">
      <c r="D151" s="75"/>
      <c r="E151" s="75"/>
      <c r="F151" s="75"/>
      <c r="G151" s="75"/>
      <c r="H151" s="75"/>
      <c r="I151" s="75"/>
      <c r="J151" s="75"/>
      <c r="K151" s="75"/>
      <c r="L151" s="75"/>
      <c r="M151" s="75"/>
      <c r="N151" s="75"/>
    </row>
    <row r="152" spans="4:14" ht="12.5">
      <c r="D152" s="75"/>
      <c r="E152" s="75"/>
      <c r="F152" s="75"/>
      <c r="G152" s="75"/>
      <c r="H152" s="75"/>
      <c r="I152" s="75"/>
      <c r="J152" s="75"/>
      <c r="K152" s="75"/>
      <c r="L152" s="75"/>
      <c r="M152" s="75"/>
      <c r="N152" s="75"/>
    </row>
    <row r="153" spans="4:14" ht="12.5">
      <c r="D153" s="75"/>
      <c r="E153" s="75"/>
      <c r="F153" s="75"/>
      <c r="G153" s="75"/>
      <c r="H153" s="75"/>
      <c r="I153" s="75"/>
      <c r="J153" s="75"/>
      <c r="K153" s="75"/>
      <c r="L153" s="75"/>
      <c r="M153" s="75"/>
      <c r="N153" s="75"/>
    </row>
    <row r="154" spans="4:14" ht="12.5">
      <c r="D154" s="75"/>
      <c r="E154" s="75"/>
      <c r="F154" s="75"/>
      <c r="G154" s="75"/>
      <c r="H154" s="75"/>
      <c r="I154" s="75"/>
      <c r="J154" s="75"/>
      <c r="K154" s="75"/>
      <c r="L154" s="75"/>
      <c r="M154" s="75"/>
      <c r="N154" s="75"/>
    </row>
    <row r="155" spans="4:14" ht="12.5">
      <c r="D155" s="75"/>
      <c r="E155" s="75"/>
      <c r="F155" s="75"/>
      <c r="G155" s="75"/>
      <c r="H155" s="75"/>
      <c r="I155" s="75"/>
      <c r="J155" s="75"/>
      <c r="K155" s="75"/>
      <c r="L155" s="75"/>
      <c r="M155" s="75"/>
      <c r="N155" s="75"/>
    </row>
    <row r="156" spans="4:14" ht="12.5">
      <c r="D156" s="75"/>
      <c r="E156" s="75"/>
      <c r="F156" s="75"/>
      <c r="G156" s="75"/>
      <c r="H156" s="75"/>
      <c r="I156" s="75"/>
      <c r="J156" s="75"/>
      <c r="K156" s="75"/>
      <c r="L156" s="75"/>
      <c r="M156" s="75"/>
      <c r="N156" s="75"/>
    </row>
    <row r="157" spans="4:14" ht="12.5">
      <c r="D157" s="75"/>
      <c r="E157" s="75"/>
      <c r="F157" s="75"/>
      <c r="G157" s="75"/>
      <c r="H157" s="75"/>
      <c r="I157" s="75"/>
      <c r="J157" s="75"/>
      <c r="K157" s="75"/>
      <c r="L157" s="75"/>
      <c r="M157" s="75"/>
      <c r="N157" s="75"/>
    </row>
    <row r="158" spans="4:14" ht="12.5">
      <c r="D158" s="75"/>
      <c r="E158" s="75"/>
      <c r="F158" s="75"/>
      <c r="G158" s="75"/>
      <c r="H158" s="75"/>
      <c r="I158" s="75"/>
      <c r="J158" s="75"/>
      <c r="K158" s="75"/>
      <c r="L158" s="75"/>
      <c r="M158" s="75"/>
      <c r="N158" s="75"/>
    </row>
    <row r="159" spans="4:14" ht="12.5">
      <c r="D159" s="75"/>
      <c r="E159" s="75"/>
      <c r="F159" s="75"/>
      <c r="G159" s="75"/>
      <c r="H159" s="75"/>
      <c r="I159" s="75"/>
      <c r="J159" s="75"/>
      <c r="K159" s="75"/>
      <c r="L159" s="75"/>
      <c r="M159" s="75"/>
      <c r="N159" s="75"/>
    </row>
    <row r="160" spans="4:14" ht="12.5">
      <c r="D160" s="75"/>
      <c r="E160" s="75"/>
      <c r="F160" s="75"/>
      <c r="G160" s="75"/>
      <c r="H160" s="75"/>
      <c r="I160" s="75"/>
      <c r="J160" s="75"/>
      <c r="K160" s="75"/>
      <c r="L160" s="75"/>
      <c r="M160" s="75"/>
      <c r="N160" s="75"/>
    </row>
    <row r="161" spans="4:14" ht="12.5">
      <c r="D161" s="75"/>
      <c r="E161" s="75"/>
      <c r="F161" s="75"/>
      <c r="G161" s="75"/>
      <c r="H161" s="75"/>
      <c r="I161" s="75"/>
      <c r="J161" s="75"/>
      <c r="K161" s="75"/>
      <c r="L161" s="75"/>
      <c r="M161" s="75"/>
      <c r="N161" s="75"/>
    </row>
    <row r="162" spans="4:14" ht="12.5">
      <c r="D162" s="75"/>
      <c r="E162" s="75"/>
      <c r="F162" s="75"/>
      <c r="G162" s="75"/>
      <c r="H162" s="75"/>
      <c r="I162" s="75"/>
      <c r="J162" s="75"/>
      <c r="K162" s="75"/>
      <c r="L162" s="75"/>
      <c r="M162" s="75"/>
      <c r="N162" s="75"/>
    </row>
    <row r="163" spans="4:14" ht="12.5">
      <c r="D163" s="75"/>
      <c r="E163" s="75"/>
      <c r="F163" s="75"/>
      <c r="G163" s="75"/>
      <c r="H163" s="75"/>
      <c r="I163" s="75"/>
      <c r="J163" s="75"/>
      <c r="K163" s="75"/>
      <c r="L163" s="75"/>
      <c r="M163" s="75"/>
      <c r="N163" s="75"/>
    </row>
    <row r="164" spans="4:14" ht="12.5">
      <c r="D164" s="75"/>
      <c r="E164" s="75"/>
      <c r="F164" s="75"/>
      <c r="G164" s="75"/>
      <c r="H164" s="75"/>
      <c r="I164" s="75"/>
      <c r="J164" s="75"/>
      <c r="K164" s="75"/>
      <c r="L164" s="75"/>
      <c r="M164" s="75"/>
      <c r="N164" s="75"/>
    </row>
    <row r="165" spans="4:14" ht="12.5">
      <c r="D165" s="75"/>
      <c r="E165" s="75"/>
      <c r="F165" s="75"/>
      <c r="G165" s="75"/>
      <c r="H165" s="75"/>
      <c r="I165" s="75"/>
      <c r="J165" s="75"/>
      <c r="K165" s="75"/>
      <c r="L165" s="75"/>
      <c r="M165" s="75"/>
      <c r="N165" s="75"/>
    </row>
    <row r="166" spans="4:14" ht="12.5">
      <c r="D166" s="75"/>
      <c r="E166" s="75"/>
      <c r="F166" s="75"/>
      <c r="G166" s="75"/>
      <c r="H166" s="75"/>
      <c r="I166" s="75"/>
      <c r="J166" s="75"/>
      <c r="K166" s="75"/>
      <c r="L166" s="75"/>
      <c r="M166" s="75"/>
      <c r="N166" s="75"/>
    </row>
    <row r="167" spans="4:14" ht="12.5">
      <c r="D167" s="75"/>
      <c r="E167" s="75"/>
      <c r="F167" s="75"/>
      <c r="G167" s="75"/>
      <c r="H167" s="75"/>
      <c r="I167" s="75"/>
      <c r="J167" s="75"/>
      <c r="K167" s="75"/>
      <c r="L167" s="75"/>
      <c r="M167" s="75"/>
      <c r="N167" s="75"/>
    </row>
    <row r="168" spans="4:14" ht="12.5">
      <c r="D168" s="75"/>
      <c r="E168" s="75"/>
      <c r="F168" s="75"/>
      <c r="G168" s="75"/>
      <c r="H168" s="75"/>
      <c r="I168" s="75"/>
      <c r="J168" s="75"/>
      <c r="K168" s="75"/>
      <c r="L168" s="75"/>
      <c r="M168" s="75"/>
      <c r="N168" s="75"/>
    </row>
    <row r="169" spans="4:14" ht="12.5">
      <c r="D169" s="75"/>
      <c r="E169" s="75"/>
      <c r="F169" s="75"/>
      <c r="G169" s="75"/>
      <c r="H169" s="75"/>
      <c r="I169" s="75"/>
      <c r="J169" s="75"/>
      <c r="K169" s="75"/>
      <c r="L169" s="75"/>
      <c r="M169" s="75"/>
      <c r="N169" s="75"/>
    </row>
    <row r="170" spans="4:14" ht="12.5">
      <c r="D170" s="75"/>
      <c r="E170" s="75"/>
      <c r="F170" s="75"/>
      <c r="G170" s="75"/>
      <c r="H170" s="75"/>
      <c r="I170" s="75"/>
      <c r="J170" s="75"/>
      <c r="K170" s="75"/>
      <c r="L170" s="75"/>
      <c r="M170" s="75"/>
      <c r="N170" s="75"/>
    </row>
    <row r="171" spans="4:14" ht="12.5">
      <c r="D171" s="75"/>
      <c r="E171" s="75"/>
      <c r="F171" s="75"/>
      <c r="G171" s="75"/>
      <c r="H171" s="75"/>
      <c r="I171" s="75"/>
      <c r="J171" s="75"/>
      <c r="K171" s="75"/>
      <c r="L171" s="75"/>
      <c r="M171" s="75"/>
      <c r="N171" s="75"/>
    </row>
    <row r="172" spans="4:14" ht="12.5">
      <c r="D172" s="75"/>
      <c r="E172" s="75"/>
      <c r="F172" s="75"/>
      <c r="G172" s="75"/>
      <c r="H172" s="75"/>
      <c r="I172" s="75"/>
      <c r="J172" s="75"/>
      <c r="K172" s="75"/>
      <c r="L172" s="75"/>
      <c r="M172" s="75"/>
      <c r="N172" s="75"/>
    </row>
    <row r="173" spans="4:14" ht="12.5">
      <c r="D173" s="75"/>
      <c r="E173" s="75"/>
      <c r="F173" s="75"/>
      <c r="G173" s="75"/>
      <c r="H173" s="75"/>
      <c r="I173" s="75"/>
      <c r="J173" s="75"/>
      <c r="K173" s="75"/>
      <c r="L173" s="75"/>
      <c r="M173" s="75"/>
      <c r="N173" s="75"/>
    </row>
    <row r="174" spans="4:14" ht="12.5">
      <c r="D174" s="75"/>
      <c r="E174" s="75"/>
      <c r="F174" s="75"/>
      <c r="G174" s="75"/>
      <c r="H174" s="75"/>
      <c r="I174" s="75"/>
      <c r="J174" s="75"/>
      <c r="K174" s="75"/>
      <c r="L174" s="75"/>
      <c r="M174" s="75"/>
      <c r="N174" s="75"/>
    </row>
    <row r="175" spans="4:14" ht="12.5">
      <c r="D175" s="75"/>
      <c r="E175" s="75"/>
      <c r="F175" s="75"/>
      <c r="G175" s="75"/>
      <c r="H175" s="75"/>
      <c r="I175" s="75"/>
      <c r="J175" s="75"/>
      <c r="K175" s="75"/>
      <c r="L175" s="75"/>
      <c r="M175" s="75"/>
      <c r="N175" s="75"/>
    </row>
    <row r="176" spans="4:14" ht="12.5">
      <c r="D176" s="75"/>
      <c r="E176" s="75"/>
      <c r="F176" s="75"/>
      <c r="G176" s="75"/>
      <c r="H176" s="75"/>
      <c r="I176" s="75"/>
      <c r="J176" s="75"/>
      <c r="K176" s="75"/>
      <c r="L176" s="75"/>
      <c r="M176" s="75"/>
      <c r="N176" s="75"/>
    </row>
    <row r="177" spans="4:14" ht="12.5">
      <c r="D177" s="75"/>
      <c r="E177" s="75"/>
      <c r="F177" s="75"/>
      <c r="G177" s="75"/>
      <c r="H177" s="75"/>
      <c r="I177" s="75"/>
      <c r="J177" s="75"/>
      <c r="K177" s="75"/>
      <c r="L177" s="75"/>
      <c r="M177" s="75"/>
      <c r="N177" s="75"/>
    </row>
    <row r="178" spans="4:14" ht="12.5">
      <c r="D178" s="75"/>
      <c r="E178" s="75"/>
      <c r="F178" s="75"/>
      <c r="G178" s="75"/>
      <c r="H178" s="75"/>
      <c r="I178" s="75"/>
      <c r="J178" s="75"/>
      <c r="K178" s="75"/>
      <c r="L178" s="75"/>
      <c r="M178" s="75"/>
      <c r="N178" s="75"/>
    </row>
    <row r="179" spans="4:14" ht="12.5">
      <c r="D179" s="75"/>
      <c r="E179" s="75"/>
      <c r="F179" s="75"/>
      <c r="G179" s="75"/>
      <c r="H179" s="75"/>
      <c r="I179" s="75"/>
      <c r="J179" s="75"/>
      <c r="K179" s="75"/>
      <c r="L179" s="75"/>
      <c r="M179" s="75"/>
      <c r="N179" s="75"/>
    </row>
    <row r="180" spans="4:14" ht="12.5">
      <c r="D180" s="75"/>
      <c r="E180" s="75"/>
      <c r="F180" s="75"/>
      <c r="G180" s="75"/>
      <c r="H180" s="75"/>
      <c r="I180" s="75"/>
      <c r="J180" s="75"/>
      <c r="K180" s="75"/>
      <c r="L180" s="75"/>
      <c r="M180" s="75"/>
      <c r="N180" s="75"/>
    </row>
    <row r="181" spans="4:14" ht="12.5">
      <c r="D181" s="75"/>
      <c r="E181" s="75"/>
      <c r="F181" s="75"/>
      <c r="G181" s="75"/>
      <c r="H181" s="75"/>
      <c r="I181" s="75"/>
      <c r="J181" s="75"/>
      <c r="K181" s="75"/>
      <c r="L181" s="75"/>
      <c r="M181" s="75"/>
      <c r="N181" s="75"/>
    </row>
    <row r="182" spans="4:14" ht="12.5">
      <c r="D182" s="75"/>
      <c r="E182" s="75"/>
      <c r="F182" s="75"/>
      <c r="G182" s="75"/>
      <c r="H182" s="75"/>
      <c r="I182" s="75"/>
      <c r="J182" s="75"/>
      <c r="K182" s="75"/>
      <c r="L182" s="75"/>
      <c r="M182" s="75"/>
      <c r="N182" s="75"/>
    </row>
    <row r="183" spans="4:14" ht="12.5">
      <c r="D183" s="75"/>
      <c r="E183" s="75"/>
      <c r="F183" s="75"/>
      <c r="G183" s="75"/>
      <c r="H183" s="75"/>
      <c r="I183" s="75"/>
      <c r="J183" s="75"/>
      <c r="K183" s="75"/>
      <c r="L183" s="75"/>
      <c r="M183" s="75"/>
      <c r="N183" s="75"/>
    </row>
    <row r="184" spans="4:14" ht="12.5">
      <c r="D184" s="75"/>
      <c r="E184" s="75"/>
      <c r="F184" s="75"/>
      <c r="G184" s="75"/>
      <c r="H184" s="75"/>
      <c r="I184" s="75"/>
      <c r="J184" s="75"/>
      <c r="K184" s="75"/>
      <c r="L184" s="75"/>
      <c r="M184" s="75"/>
      <c r="N184" s="75"/>
    </row>
    <row r="185" spans="4:14" ht="12.5">
      <c r="D185" s="75"/>
      <c r="E185" s="75"/>
      <c r="F185" s="75"/>
      <c r="G185" s="75"/>
      <c r="H185" s="75"/>
      <c r="I185" s="75"/>
      <c r="J185" s="75"/>
      <c r="K185" s="75"/>
      <c r="L185" s="75"/>
      <c r="M185" s="75"/>
      <c r="N185" s="75"/>
    </row>
    <row r="186" spans="4:14" ht="12.5">
      <c r="D186" s="75"/>
      <c r="E186" s="75"/>
      <c r="F186" s="75"/>
      <c r="G186" s="75"/>
      <c r="H186" s="75"/>
      <c r="I186" s="75"/>
      <c r="J186" s="75"/>
      <c r="K186" s="75"/>
      <c r="L186" s="75"/>
      <c r="M186" s="75"/>
      <c r="N186" s="75"/>
    </row>
    <row r="187" spans="4:14" ht="12.5">
      <c r="D187" s="75"/>
      <c r="E187" s="75"/>
      <c r="F187" s="75"/>
      <c r="G187" s="75"/>
      <c r="H187" s="75"/>
      <c r="I187" s="75"/>
      <c r="J187" s="75"/>
      <c r="K187" s="75"/>
      <c r="L187" s="75"/>
      <c r="M187" s="75"/>
      <c r="N187" s="75"/>
    </row>
    <row r="188" spans="4:14" ht="12.5">
      <c r="D188" s="75"/>
      <c r="E188" s="75"/>
      <c r="F188" s="75"/>
      <c r="G188" s="75"/>
      <c r="H188" s="75"/>
      <c r="I188" s="75"/>
      <c r="J188" s="75"/>
      <c r="K188" s="75"/>
      <c r="L188" s="75"/>
      <c r="M188" s="75"/>
      <c r="N188" s="75"/>
    </row>
    <row r="189" spans="4:14" ht="12.5">
      <c r="D189" s="75"/>
      <c r="E189" s="75"/>
      <c r="F189" s="75"/>
      <c r="G189" s="75"/>
      <c r="H189" s="75"/>
      <c r="I189" s="75"/>
      <c r="J189" s="75"/>
      <c r="K189" s="75"/>
      <c r="L189" s="75"/>
      <c r="M189" s="75"/>
      <c r="N189" s="75"/>
    </row>
    <row r="190" spans="4:14" ht="12.5">
      <c r="D190" s="75"/>
      <c r="E190" s="75"/>
      <c r="F190" s="75"/>
      <c r="G190" s="75"/>
      <c r="H190" s="75"/>
      <c r="I190" s="75"/>
      <c r="J190" s="75"/>
      <c r="K190" s="75"/>
      <c r="L190" s="75"/>
      <c r="M190" s="75"/>
      <c r="N190" s="75"/>
    </row>
    <row r="191" spans="4:14" ht="12.5">
      <c r="D191" s="75"/>
      <c r="E191" s="75"/>
      <c r="F191" s="75"/>
      <c r="G191" s="75"/>
      <c r="H191" s="75"/>
      <c r="I191" s="75"/>
      <c r="J191" s="75"/>
      <c r="K191" s="75"/>
      <c r="L191" s="75"/>
      <c r="M191" s="75"/>
      <c r="N191" s="75"/>
    </row>
    <row r="192" spans="4:14" ht="12.5">
      <c r="D192" s="75"/>
      <c r="E192" s="75"/>
      <c r="F192" s="75"/>
      <c r="G192" s="75"/>
      <c r="H192" s="75"/>
      <c r="I192" s="75"/>
      <c r="J192" s="75"/>
      <c r="K192" s="75"/>
      <c r="L192" s="75"/>
      <c r="M192" s="75"/>
      <c r="N192" s="75"/>
    </row>
    <row r="193" spans="4:14" ht="12.5">
      <c r="D193" s="75"/>
      <c r="E193" s="75"/>
      <c r="F193" s="75"/>
      <c r="G193" s="75"/>
      <c r="H193" s="75"/>
      <c r="I193" s="75"/>
      <c r="J193" s="75"/>
      <c r="K193" s="75"/>
      <c r="L193" s="75"/>
      <c r="M193" s="75"/>
      <c r="N193" s="75"/>
    </row>
    <row r="194" spans="4:14" ht="12.5">
      <c r="D194" s="75"/>
      <c r="E194" s="75"/>
      <c r="F194" s="75"/>
      <c r="G194" s="75"/>
      <c r="H194" s="75"/>
      <c r="I194" s="75"/>
      <c r="J194" s="75"/>
      <c r="K194" s="75"/>
      <c r="L194" s="75"/>
      <c r="M194" s="75"/>
      <c r="N194" s="75"/>
    </row>
    <row r="195" spans="4:14" ht="12.5">
      <c r="D195" s="75"/>
      <c r="E195" s="75"/>
      <c r="F195" s="75"/>
      <c r="G195" s="75"/>
      <c r="H195" s="75"/>
      <c r="I195" s="75"/>
      <c r="J195" s="75"/>
      <c r="K195" s="75"/>
      <c r="L195" s="75"/>
      <c r="M195" s="75"/>
      <c r="N195" s="75"/>
    </row>
    <row r="196" spans="4:14" ht="12.5">
      <c r="D196" s="75"/>
      <c r="E196" s="75"/>
      <c r="F196" s="75"/>
      <c r="G196" s="75"/>
      <c r="H196" s="75"/>
      <c r="I196" s="75"/>
      <c r="J196" s="75"/>
      <c r="K196" s="75"/>
      <c r="L196" s="75"/>
      <c r="M196" s="75"/>
      <c r="N196" s="75"/>
    </row>
    <row r="197" spans="4:14" ht="12.5">
      <c r="D197" s="75"/>
      <c r="E197" s="75"/>
      <c r="F197" s="75"/>
      <c r="G197" s="75"/>
      <c r="H197" s="75"/>
      <c r="I197" s="75"/>
      <c r="J197" s="75"/>
      <c r="K197" s="75"/>
      <c r="L197" s="75"/>
      <c r="M197" s="75"/>
      <c r="N197" s="75"/>
    </row>
    <row r="198" spans="4:14" ht="12.5">
      <c r="D198" s="75"/>
      <c r="E198" s="75"/>
      <c r="F198" s="75"/>
      <c r="G198" s="75"/>
      <c r="H198" s="75"/>
      <c r="I198" s="75"/>
      <c r="J198" s="75"/>
      <c r="K198" s="75"/>
      <c r="L198" s="75"/>
      <c r="M198" s="75"/>
      <c r="N198" s="75"/>
    </row>
    <row r="199" spans="4:14" ht="12.5">
      <c r="D199" s="75"/>
      <c r="E199" s="75"/>
      <c r="F199" s="75"/>
      <c r="G199" s="75"/>
      <c r="H199" s="75"/>
      <c r="I199" s="75"/>
      <c r="J199" s="75"/>
      <c r="K199" s="75"/>
      <c r="L199" s="75"/>
      <c r="M199" s="75"/>
      <c r="N199" s="75"/>
    </row>
    <row r="200" spans="4:14" ht="12.5">
      <c r="D200" s="75"/>
      <c r="E200" s="75"/>
      <c r="F200" s="75"/>
      <c r="G200" s="75"/>
      <c r="H200" s="75"/>
      <c r="I200" s="75"/>
      <c r="J200" s="75"/>
      <c r="K200" s="75"/>
      <c r="L200" s="75"/>
      <c r="M200" s="75"/>
      <c r="N200" s="75"/>
    </row>
    <row r="201" spans="4:14" ht="12.5">
      <c r="D201" s="75"/>
      <c r="E201" s="75"/>
      <c r="F201" s="75"/>
      <c r="G201" s="75"/>
      <c r="H201" s="75"/>
      <c r="I201" s="75"/>
      <c r="J201" s="75"/>
      <c r="K201" s="75"/>
      <c r="L201" s="75"/>
      <c r="M201" s="75"/>
      <c r="N201" s="75"/>
    </row>
    <row r="202" spans="4:14" ht="12.5">
      <c r="D202" s="75"/>
      <c r="E202" s="75"/>
      <c r="F202" s="75"/>
      <c r="G202" s="75"/>
      <c r="H202" s="75"/>
      <c r="I202" s="75"/>
      <c r="J202" s="75"/>
      <c r="K202" s="75"/>
      <c r="L202" s="75"/>
      <c r="M202" s="75"/>
      <c r="N202" s="75"/>
    </row>
    <row r="203" spans="4:14" ht="12.5">
      <c r="D203" s="75"/>
      <c r="E203" s="75"/>
      <c r="F203" s="75"/>
      <c r="G203" s="75"/>
      <c r="H203" s="75"/>
      <c r="I203" s="75"/>
      <c r="J203" s="75"/>
      <c r="K203" s="75"/>
      <c r="L203" s="75"/>
      <c r="M203" s="75"/>
      <c r="N203" s="75"/>
    </row>
    <row r="204" spans="4:14" ht="12.5">
      <c r="D204" s="75"/>
      <c r="E204" s="75"/>
      <c r="F204" s="75"/>
      <c r="G204" s="75"/>
      <c r="H204" s="75"/>
      <c r="I204" s="75"/>
      <c r="J204" s="75"/>
      <c r="K204" s="75"/>
      <c r="L204" s="75"/>
      <c r="M204" s="75"/>
      <c r="N204" s="75"/>
    </row>
    <row r="205" spans="4:14" ht="12.5">
      <c r="D205" s="75"/>
      <c r="E205" s="75"/>
      <c r="F205" s="75"/>
      <c r="G205" s="75"/>
      <c r="H205" s="75"/>
      <c r="I205" s="75"/>
      <c r="J205" s="75"/>
      <c r="K205" s="75"/>
      <c r="L205" s="75"/>
      <c r="M205" s="75"/>
      <c r="N205" s="75"/>
    </row>
    <row r="206" spans="4:14" ht="12.5">
      <c r="D206" s="75"/>
      <c r="E206" s="75"/>
      <c r="F206" s="75"/>
      <c r="G206" s="75"/>
      <c r="H206" s="75"/>
      <c r="I206" s="75"/>
      <c r="J206" s="75"/>
      <c r="K206" s="75"/>
      <c r="L206" s="75"/>
      <c r="M206" s="75"/>
      <c r="N206" s="75"/>
    </row>
    <row r="207" spans="4:14" ht="12.5">
      <c r="D207" s="75"/>
      <c r="E207" s="75"/>
      <c r="F207" s="75"/>
      <c r="G207" s="75"/>
      <c r="H207" s="75"/>
      <c r="I207" s="75"/>
      <c r="J207" s="75"/>
      <c r="K207" s="75"/>
      <c r="L207" s="75"/>
      <c r="M207" s="75"/>
      <c r="N207" s="75"/>
    </row>
    <row r="208" spans="4:14" ht="12.5">
      <c r="D208" s="75"/>
      <c r="E208" s="75"/>
      <c r="F208" s="75"/>
      <c r="G208" s="75"/>
      <c r="H208" s="75"/>
      <c r="I208" s="75"/>
      <c r="J208" s="75"/>
      <c r="K208" s="75"/>
      <c r="L208" s="75"/>
      <c r="M208" s="75"/>
      <c r="N208" s="75"/>
    </row>
    <row r="209" spans="4:14" ht="12.5">
      <c r="D209" s="75"/>
      <c r="E209" s="75"/>
      <c r="F209" s="75"/>
      <c r="G209" s="75"/>
      <c r="H209" s="75"/>
      <c r="I209" s="75"/>
      <c r="J209" s="75"/>
      <c r="K209" s="75"/>
      <c r="L209" s="75"/>
      <c r="M209" s="75"/>
      <c r="N209" s="75"/>
    </row>
    <row r="210" spans="4:14" ht="12.5">
      <c r="D210" s="75"/>
      <c r="E210" s="75"/>
      <c r="F210" s="75"/>
      <c r="G210" s="75"/>
      <c r="H210" s="75"/>
      <c r="I210" s="75"/>
      <c r="J210" s="75"/>
      <c r="K210" s="75"/>
      <c r="L210" s="75"/>
      <c r="M210" s="75"/>
      <c r="N210" s="75"/>
    </row>
    <row r="211" spans="4:14" ht="12.5">
      <c r="D211" s="75"/>
      <c r="E211" s="75"/>
      <c r="F211" s="75"/>
      <c r="G211" s="75"/>
      <c r="H211" s="75"/>
      <c r="I211" s="75"/>
      <c r="J211" s="75"/>
      <c r="K211" s="75"/>
      <c r="L211" s="75"/>
      <c r="M211" s="75"/>
      <c r="N211" s="75"/>
    </row>
    <row r="212" spans="4:14" ht="12.5">
      <c r="D212" s="75"/>
      <c r="E212" s="75"/>
      <c r="F212" s="75"/>
      <c r="G212" s="75"/>
      <c r="H212" s="75"/>
      <c r="I212" s="75"/>
      <c r="J212" s="75"/>
      <c r="K212" s="75"/>
      <c r="L212" s="75"/>
      <c r="M212" s="75"/>
      <c r="N212" s="75"/>
    </row>
    <row r="213" spans="4:14" ht="12.5">
      <c r="D213" s="75"/>
      <c r="E213" s="75"/>
      <c r="F213" s="75"/>
      <c r="G213" s="75"/>
      <c r="H213" s="75"/>
      <c r="I213" s="75"/>
      <c r="J213" s="75"/>
      <c r="K213" s="75"/>
      <c r="L213" s="75"/>
      <c r="M213" s="75"/>
      <c r="N213" s="75"/>
    </row>
    <row r="214" spans="4:14" ht="12.5">
      <c r="D214" s="75"/>
      <c r="E214" s="75"/>
      <c r="F214" s="75"/>
      <c r="G214" s="75"/>
      <c r="H214" s="75"/>
      <c r="I214" s="75"/>
      <c r="J214" s="75"/>
      <c r="K214" s="75"/>
      <c r="L214" s="75"/>
      <c r="M214" s="75"/>
      <c r="N214" s="75"/>
    </row>
    <row r="215" spans="4:14" ht="12.5">
      <c r="D215" s="75"/>
      <c r="E215" s="75"/>
      <c r="F215" s="75"/>
      <c r="G215" s="75"/>
      <c r="H215" s="75"/>
      <c r="I215" s="75"/>
      <c r="J215" s="75"/>
      <c r="K215" s="75"/>
      <c r="L215" s="75"/>
      <c r="M215" s="75"/>
      <c r="N215" s="75"/>
    </row>
    <row r="216" spans="4:14" ht="12.5">
      <c r="D216" s="75"/>
      <c r="E216" s="75"/>
      <c r="F216" s="75"/>
      <c r="G216" s="75"/>
      <c r="H216" s="75"/>
      <c r="I216" s="75"/>
      <c r="J216" s="75"/>
      <c r="K216" s="75"/>
      <c r="L216" s="75"/>
      <c r="M216" s="75"/>
      <c r="N216" s="75"/>
    </row>
    <row r="217" spans="4:14" ht="12.5">
      <c r="D217" s="75"/>
      <c r="E217" s="75"/>
      <c r="F217" s="75"/>
      <c r="G217" s="75"/>
      <c r="H217" s="75"/>
      <c r="I217" s="75"/>
      <c r="J217" s="75"/>
      <c r="K217" s="75"/>
      <c r="L217" s="75"/>
      <c r="M217" s="75"/>
      <c r="N217" s="75"/>
    </row>
    <row r="218" spans="4:14" ht="12.5">
      <c r="D218" s="75"/>
      <c r="E218" s="75"/>
      <c r="F218" s="75"/>
      <c r="G218" s="75"/>
      <c r="H218" s="75"/>
      <c r="I218" s="75"/>
      <c r="J218" s="75"/>
      <c r="K218" s="75"/>
      <c r="L218" s="75"/>
      <c r="M218" s="75"/>
      <c r="N218" s="75"/>
    </row>
    <row r="219" spans="4:14" ht="12.5">
      <c r="D219" s="75"/>
      <c r="E219" s="75"/>
      <c r="F219" s="75"/>
      <c r="G219" s="75"/>
      <c r="H219" s="75"/>
      <c r="I219" s="75"/>
      <c r="J219" s="75"/>
      <c r="K219" s="75"/>
      <c r="L219" s="75"/>
      <c r="M219" s="75"/>
      <c r="N219" s="75"/>
    </row>
    <row r="220" spans="4:14" ht="12.5">
      <c r="D220" s="75"/>
      <c r="E220" s="75"/>
      <c r="F220" s="75"/>
      <c r="G220" s="75"/>
      <c r="H220" s="75"/>
      <c r="I220" s="75"/>
      <c r="J220" s="75"/>
      <c r="K220" s="75"/>
      <c r="L220" s="75"/>
      <c r="M220" s="75"/>
      <c r="N220" s="75"/>
    </row>
    <row r="221" spans="4:14" ht="12.5">
      <c r="D221" s="75"/>
      <c r="E221" s="75"/>
      <c r="F221" s="75"/>
      <c r="G221" s="75"/>
      <c r="H221" s="75"/>
      <c r="I221" s="75"/>
      <c r="J221" s="75"/>
      <c r="K221" s="75"/>
      <c r="L221" s="75"/>
      <c r="M221" s="75"/>
      <c r="N221" s="75"/>
    </row>
    <row r="222" spans="4:14" ht="12.5">
      <c r="D222" s="75"/>
      <c r="E222" s="75"/>
      <c r="F222" s="75"/>
      <c r="G222" s="75"/>
      <c r="H222" s="75"/>
      <c r="I222" s="75"/>
      <c r="J222" s="75"/>
      <c r="K222" s="75"/>
      <c r="L222" s="75"/>
      <c r="M222" s="75"/>
      <c r="N222" s="75"/>
    </row>
    <row r="223" spans="4:14" ht="12.5">
      <c r="D223" s="75"/>
      <c r="E223" s="75"/>
      <c r="F223" s="75"/>
      <c r="G223" s="75"/>
      <c r="H223" s="75"/>
      <c r="I223" s="75"/>
      <c r="J223" s="75"/>
      <c r="K223" s="75"/>
      <c r="L223" s="75"/>
      <c r="M223" s="75"/>
      <c r="N223" s="75"/>
    </row>
    <row r="224" spans="4:14" ht="12.5">
      <c r="D224" s="75"/>
      <c r="E224" s="75"/>
      <c r="F224" s="75"/>
      <c r="G224" s="75"/>
      <c r="H224" s="75"/>
      <c r="I224" s="75"/>
      <c r="J224" s="75"/>
      <c r="K224" s="75"/>
      <c r="L224" s="75"/>
      <c r="M224" s="75"/>
      <c r="N224" s="75"/>
    </row>
    <row r="225" spans="4:14" ht="12.5">
      <c r="D225" s="75"/>
      <c r="E225" s="75"/>
      <c r="F225" s="75"/>
      <c r="G225" s="75"/>
      <c r="H225" s="75"/>
      <c r="I225" s="75"/>
      <c r="J225" s="75"/>
      <c r="K225" s="75"/>
      <c r="L225" s="75"/>
      <c r="M225" s="75"/>
      <c r="N225" s="75"/>
    </row>
    <row r="226" spans="4:14" ht="12.5">
      <c r="D226" s="75"/>
      <c r="E226" s="75"/>
      <c r="F226" s="75"/>
      <c r="G226" s="75"/>
      <c r="H226" s="75"/>
      <c r="I226" s="75"/>
      <c r="J226" s="75"/>
      <c r="K226" s="75"/>
      <c r="L226" s="75"/>
      <c r="M226" s="75"/>
      <c r="N226" s="75"/>
    </row>
    <row r="227" spans="4:14" ht="12.5">
      <c r="D227" s="75"/>
      <c r="E227" s="75"/>
      <c r="F227" s="75"/>
      <c r="G227" s="75"/>
      <c r="H227" s="75"/>
      <c r="I227" s="75"/>
      <c r="J227" s="75"/>
      <c r="K227" s="75"/>
      <c r="L227" s="75"/>
      <c r="M227" s="75"/>
      <c r="N227" s="75"/>
    </row>
    <row r="228" spans="4:14" ht="12.5">
      <c r="D228" s="75"/>
      <c r="E228" s="75"/>
      <c r="F228" s="75"/>
      <c r="G228" s="75"/>
      <c r="H228" s="75"/>
      <c r="I228" s="75"/>
      <c r="J228" s="75"/>
      <c r="K228" s="75"/>
      <c r="L228" s="75"/>
      <c r="M228" s="75"/>
      <c r="N228" s="75"/>
    </row>
    <row r="229" spans="4:14" ht="12.5">
      <c r="D229" s="75"/>
      <c r="E229" s="75"/>
      <c r="F229" s="75"/>
      <c r="G229" s="75"/>
      <c r="H229" s="75"/>
      <c r="I229" s="75"/>
      <c r="J229" s="75"/>
      <c r="K229" s="75"/>
      <c r="L229" s="75"/>
      <c r="M229" s="75"/>
      <c r="N229" s="75"/>
    </row>
    <row r="230" spans="4:14" ht="12.5">
      <c r="D230" s="75"/>
      <c r="E230" s="75"/>
      <c r="F230" s="75"/>
      <c r="G230" s="75"/>
      <c r="H230" s="75"/>
      <c r="I230" s="75"/>
      <c r="J230" s="75"/>
      <c r="K230" s="75"/>
      <c r="L230" s="75"/>
      <c r="M230" s="75"/>
      <c r="N230" s="75"/>
    </row>
    <row r="231" spans="4:14" ht="12.5">
      <c r="D231" s="75"/>
      <c r="E231" s="75"/>
      <c r="F231" s="75"/>
      <c r="G231" s="75"/>
      <c r="H231" s="75"/>
      <c r="I231" s="75"/>
      <c r="J231" s="75"/>
      <c r="K231" s="75"/>
      <c r="L231" s="75"/>
      <c r="M231" s="75"/>
      <c r="N231" s="75"/>
    </row>
    <row r="232" spans="4:14" ht="12.5">
      <c r="D232" s="75"/>
      <c r="E232" s="75"/>
      <c r="F232" s="75"/>
      <c r="G232" s="75"/>
      <c r="H232" s="75"/>
      <c r="I232" s="75"/>
      <c r="J232" s="75"/>
      <c r="K232" s="75"/>
      <c r="L232" s="75"/>
      <c r="M232" s="75"/>
      <c r="N232" s="75"/>
    </row>
    <row r="233" spans="4:14" ht="12.5">
      <c r="D233" s="75"/>
      <c r="E233" s="75"/>
      <c r="F233" s="75"/>
      <c r="G233" s="75"/>
      <c r="H233" s="75"/>
      <c r="I233" s="75"/>
      <c r="J233" s="75"/>
      <c r="K233" s="75"/>
      <c r="L233" s="75"/>
      <c r="M233" s="75"/>
      <c r="N233" s="75"/>
    </row>
    <row r="234" spans="4:14" ht="12.5">
      <c r="D234" s="75"/>
      <c r="E234" s="75"/>
      <c r="F234" s="75"/>
      <c r="G234" s="75"/>
      <c r="H234" s="75"/>
      <c r="I234" s="75"/>
      <c r="J234" s="75"/>
      <c r="K234" s="75"/>
      <c r="L234" s="75"/>
      <c r="M234" s="75"/>
      <c r="N234" s="75"/>
    </row>
    <row r="235" spans="4:14" ht="12.5">
      <c r="D235" s="75"/>
      <c r="E235" s="75"/>
      <c r="F235" s="75"/>
      <c r="G235" s="75"/>
      <c r="H235" s="75"/>
      <c r="I235" s="75"/>
      <c r="J235" s="75"/>
      <c r="K235" s="75"/>
      <c r="L235" s="75"/>
      <c r="M235" s="75"/>
      <c r="N235" s="75"/>
    </row>
    <row r="236" spans="4:14" ht="12.5">
      <c r="D236" s="75"/>
      <c r="E236" s="75"/>
      <c r="F236" s="75"/>
      <c r="G236" s="75"/>
      <c r="H236" s="75"/>
      <c r="I236" s="75"/>
      <c r="J236" s="75"/>
      <c r="K236" s="75"/>
      <c r="L236" s="75"/>
      <c r="M236" s="75"/>
      <c r="N236" s="75"/>
    </row>
    <row r="237" spans="4:14" ht="12.5">
      <c r="D237" s="75"/>
      <c r="E237" s="75"/>
      <c r="F237" s="75"/>
      <c r="G237" s="75"/>
      <c r="H237" s="75"/>
      <c r="I237" s="75"/>
      <c r="J237" s="75"/>
      <c r="K237" s="75"/>
      <c r="L237" s="75"/>
      <c r="M237" s="75"/>
      <c r="N237" s="75"/>
    </row>
    <row r="238" spans="4:14" ht="12.5">
      <c r="D238" s="75"/>
      <c r="E238" s="75"/>
      <c r="F238" s="75"/>
      <c r="G238" s="75"/>
      <c r="H238" s="75"/>
      <c r="I238" s="75"/>
      <c r="J238" s="75"/>
      <c r="K238" s="75"/>
      <c r="L238" s="75"/>
      <c r="M238" s="75"/>
      <c r="N238" s="75"/>
    </row>
    <row r="239" spans="4:14" ht="12.5">
      <c r="D239" s="75"/>
      <c r="E239" s="75"/>
      <c r="F239" s="75"/>
      <c r="G239" s="75"/>
      <c r="H239" s="75"/>
      <c r="I239" s="75"/>
      <c r="J239" s="75"/>
      <c r="K239" s="75"/>
      <c r="L239" s="75"/>
      <c r="M239" s="75"/>
      <c r="N239" s="75"/>
    </row>
    <row r="240" spans="4:14" ht="12.5">
      <c r="D240" s="75"/>
      <c r="E240" s="75"/>
      <c r="F240" s="75"/>
      <c r="G240" s="75"/>
      <c r="H240" s="75"/>
      <c r="I240" s="75"/>
      <c r="J240" s="75"/>
      <c r="K240" s="75"/>
      <c r="L240" s="75"/>
      <c r="M240" s="75"/>
      <c r="N240" s="75"/>
    </row>
    <row r="241" spans="4:14" ht="12.5">
      <c r="D241" s="75"/>
      <c r="E241" s="75"/>
      <c r="F241" s="75"/>
      <c r="G241" s="75"/>
      <c r="H241" s="75"/>
      <c r="I241" s="75"/>
      <c r="J241" s="75"/>
      <c r="K241" s="75"/>
      <c r="L241" s="75"/>
      <c r="M241" s="75"/>
      <c r="N241" s="75"/>
    </row>
    <row r="242" spans="4:14" ht="12.5">
      <c r="D242" s="75"/>
      <c r="E242" s="75"/>
      <c r="F242" s="75"/>
      <c r="G242" s="75"/>
      <c r="H242" s="75"/>
      <c r="I242" s="75"/>
      <c r="J242" s="75"/>
      <c r="K242" s="75"/>
      <c r="L242" s="75"/>
      <c r="M242" s="75"/>
      <c r="N242" s="75"/>
    </row>
    <row r="243" spans="4:14" ht="12.5">
      <c r="D243" s="75"/>
      <c r="E243" s="75"/>
      <c r="F243" s="75"/>
      <c r="G243" s="75"/>
      <c r="H243" s="75"/>
      <c r="I243" s="75"/>
      <c r="J243" s="75"/>
      <c r="K243" s="75"/>
      <c r="L243" s="75"/>
      <c r="M243" s="75"/>
      <c r="N243" s="75"/>
    </row>
    <row r="244" spans="4:14" ht="12.5">
      <c r="D244" s="75"/>
      <c r="E244" s="75"/>
      <c r="F244" s="75"/>
      <c r="G244" s="75"/>
      <c r="H244" s="75"/>
      <c r="I244" s="75"/>
      <c r="J244" s="75"/>
      <c r="K244" s="75"/>
      <c r="L244" s="75"/>
      <c r="M244" s="75"/>
      <c r="N244" s="75"/>
    </row>
    <row r="245" spans="4:14" ht="12.5">
      <c r="D245" s="75"/>
      <c r="E245" s="75"/>
      <c r="F245" s="75"/>
      <c r="G245" s="75"/>
      <c r="H245" s="75"/>
      <c r="I245" s="75"/>
      <c r="J245" s="75"/>
      <c r="K245" s="75"/>
      <c r="L245" s="75"/>
      <c r="M245" s="75"/>
      <c r="N245" s="75"/>
    </row>
    <row r="246" spans="4:14" ht="12.5">
      <c r="D246" s="75"/>
      <c r="E246" s="75"/>
      <c r="F246" s="75"/>
      <c r="G246" s="75"/>
      <c r="H246" s="75"/>
      <c r="I246" s="75"/>
      <c r="J246" s="75"/>
      <c r="K246" s="75"/>
      <c r="L246" s="75"/>
      <c r="M246" s="75"/>
      <c r="N246" s="75"/>
    </row>
    <row r="247" spans="4:14" ht="12.5">
      <c r="D247" s="75"/>
      <c r="E247" s="75"/>
      <c r="F247" s="75"/>
      <c r="G247" s="75"/>
      <c r="H247" s="75"/>
      <c r="I247" s="75"/>
      <c r="J247" s="75"/>
      <c r="K247" s="75"/>
      <c r="L247" s="75"/>
      <c r="M247" s="75"/>
      <c r="N247" s="75"/>
    </row>
    <row r="248" spans="4:14" ht="12.5">
      <c r="D248" s="75"/>
      <c r="E248" s="75"/>
      <c r="F248" s="75"/>
      <c r="G248" s="75"/>
      <c r="H248" s="75"/>
      <c r="I248" s="75"/>
      <c r="J248" s="75"/>
      <c r="K248" s="75"/>
      <c r="L248" s="75"/>
      <c r="M248" s="75"/>
      <c r="N248" s="75"/>
    </row>
    <row r="249" spans="4:14" ht="12.5">
      <c r="D249" s="75"/>
      <c r="E249" s="75"/>
      <c r="F249" s="75"/>
      <c r="G249" s="75"/>
      <c r="H249" s="75"/>
      <c r="I249" s="75"/>
      <c r="J249" s="75"/>
      <c r="K249" s="75"/>
      <c r="L249" s="75"/>
      <c r="M249" s="75"/>
      <c r="N249" s="75"/>
    </row>
    <row r="250" spans="4:14" ht="12.5">
      <c r="D250" s="75"/>
      <c r="E250" s="75"/>
      <c r="F250" s="75"/>
      <c r="G250" s="75"/>
      <c r="H250" s="75"/>
      <c r="I250" s="75"/>
      <c r="J250" s="75"/>
      <c r="K250" s="75"/>
      <c r="L250" s="75"/>
      <c r="M250" s="75"/>
      <c r="N250" s="75"/>
    </row>
    <row r="251" spans="4:14" ht="12.5">
      <c r="D251" s="75"/>
      <c r="E251" s="75"/>
      <c r="F251" s="75"/>
      <c r="G251" s="75"/>
      <c r="H251" s="75"/>
      <c r="I251" s="75"/>
      <c r="J251" s="75"/>
      <c r="K251" s="75"/>
      <c r="L251" s="75"/>
      <c r="M251" s="75"/>
      <c r="N251" s="75"/>
    </row>
    <row r="252" spans="4:14" ht="12.5">
      <c r="D252" s="75"/>
      <c r="E252" s="75"/>
      <c r="F252" s="75"/>
      <c r="G252" s="75"/>
      <c r="H252" s="75"/>
      <c r="I252" s="75"/>
      <c r="J252" s="75"/>
      <c r="K252" s="75"/>
      <c r="L252" s="75"/>
      <c r="M252" s="75"/>
      <c r="N252" s="75"/>
    </row>
    <row r="253" spans="4:14" ht="12.5">
      <c r="D253" s="75"/>
      <c r="E253" s="75"/>
      <c r="F253" s="75"/>
      <c r="G253" s="75"/>
      <c r="H253" s="75"/>
      <c r="I253" s="75"/>
      <c r="J253" s="75"/>
      <c r="K253" s="75"/>
      <c r="L253" s="75"/>
      <c r="M253" s="75"/>
      <c r="N253" s="75"/>
    </row>
    <row r="254" spans="4:14" ht="12.5">
      <c r="D254" s="75"/>
      <c r="E254" s="75"/>
      <c r="F254" s="75"/>
      <c r="G254" s="75"/>
      <c r="H254" s="75"/>
      <c r="I254" s="75"/>
      <c r="J254" s="75"/>
      <c r="K254" s="75"/>
      <c r="L254" s="75"/>
      <c r="M254" s="75"/>
      <c r="N254" s="75"/>
    </row>
    <row r="255" spans="4:14" ht="12.5">
      <c r="D255" s="75"/>
      <c r="E255" s="75"/>
      <c r="F255" s="75"/>
      <c r="G255" s="75"/>
      <c r="H255" s="75"/>
      <c r="I255" s="75"/>
      <c r="J255" s="75"/>
      <c r="K255" s="75"/>
      <c r="L255" s="75"/>
      <c r="M255" s="75"/>
      <c r="N255" s="75"/>
    </row>
    <row r="256" spans="4:14" ht="12.5">
      <c r="D256" s="75"/>
      <c r="E256" s="75"/>
      <c r="F256" s="75"/>
      <c r="G256" s="75"/>
      <c r="H256" s="75"/>
      <c r="I256" s="75"/>
      <c r="J256" s="75"/>
      <c r="K256" s="75"/>
      <c r="L256" s="75"/>
      <c r="M256" s="75"/>
      <c r="N256" s="75"/>
    </row>
    <row r="257" spans="4:14" ht="12.5">
      <c r="D257" s="75"/>
      <c r="E257" s="75"/>
      <c r="F257" s="75"/>
      <c r="G257" s="75"/>
      <c r="H257" s="75"/>
      <c r="I257" s="75"/>
      <c r="J257" s="75"/>
      <c r="K257" s="75"/>
      <c r="L257" s="75"/>
      <c r="M257" s="75"/>
      <c r="N257" s="75"/>
    </row>
    <row r="258" spans="4:14" ht="12.5">
      <c r="D258" s="75"/>
      <c r="E258" s="75"/>
      <c r="F258" s="75"/>
      <c r="G258" s="75"/>
      <c r="H258" s="75"/>
      <c r="I258" s="75"/>
      <c r="J258" s="75"/>
      <c r="K258" s="75"/>
      <c r="L258" s="75"/>
      <c r="M258" s="75"/>
      <c r="N258" s="75"/>
    </row>
    <row r="259" spans="4:14" ht="12.5">
      <c r="D259" s="75"/>
      <c r="E259" s="75"/>
      <c r="F259" s="75"/>
      <c r="G259" s="75"/>
      <c r="H259" s="75"/>
      <c r="I259" s="75"/>
      <c r="J259" s="75"/>
      <c r="K259" s="75"/>
      <c r="L259" s="75"/>
      <c r="M259" s="75"/>
      <c r="N259" s="75"/>
    </row>
    <row r="260" spans="4:14" ht="12.5">
      <c r="D260" s="75"/>
      <c r="E260" s="75"/>
      <c r="F260" s="75"/>
      <c r="G260" s="75"/>
      <c r="H260" s="75"/>
      <c r="I260" s="75"/>
      <c r="J260" s="75"/>
      <c r="K260" s="75"/>
      <c r="L260" s="75"/>
      <c r="M260" s="75"/>
      <c r="N260" s="75"/>
    </row>
    <row r="261" spans="4:14" ht="12.5">
      <c r="D261" s="75"/>
      <c r="E261" s="75"/>
      <c r="F261" s="75"/>
      <c r="G261" s="75"/>
      <c r="H261" s="75"/>
      <c r="I261" s="75"/>
      <c r="J261" s="75"/>
      <c r="K261" s="75"/>
      <c r="L261" s="75"/>
      <c r="M261" s="75"/>
      <c r="N261" s="75"/>
    </row>
    <row r="262" spans="4:14" ht="12.5">
      <c r="D262" s="75"/>
      <c r="E262" s="75"/>
      <c r="F262" s="75"/>
      <c r="G262" s="75"/>
      <c r="H262" s="75"/>
      <c r="I262" s="75"/>
      <c r="J262" s="75"/>
      <c r="K262" s="75"/>
      <c r="L262" s="75"/>
      <c r="M262" s="75"/>
      <c r="N262" s="75"/>
    </row>
    <row r="263" spans="4:14" ht="12.5">
      <c r="D263" s="75"/>
      <c r="E263" s="75"/>
      <c r="F263" s="75"/>
      <c r="G263" s="75"/>
      <c r="H263" s="75"/>
      <c r="I263" s="75"/>
      <c r="J263" s="75"/>
      <c r="K263" s="75"/>
      <c r="L263" s="75"/>
      <c r="M263" s="75"/>
      <c r="N263" s="75"/>
    </row>
    <row r="264" spans="4:14" ht="12.5">
      <c r="D264" s="75"/>
      <c r="E264" s="75"/>
      <c r="F264" s="75"/>
      <c r="G264" s="75"/>
      <c r="H264" s="75"/>
      <c r="I264" s="75"/>
      <c r="J264" s="75"/>
      <c r="K264" s="75"/>
      <c r="L264" s="75"/>
      <c r="M264" s="75"/>
      <c r="N264" s="75"/>
    </row>
    <row r="265" spans="4:14" ht="12.5">
      <c r="D265" s="75"/>
      <c r="E265" s="75"/>
      <c r="F265" s="75"/>
      <c r="G265" s="75"/>
      <c r="H265" s="75"/>
      <c r="I265" s="75"/>
      <c r="J265" s="75"/>
      <c r="K265" s="75"/>
      <c r="L265" s="75"/>
      <c r="M265" s="75"/>
      <c r="N265" s="75"/>
    </row>
    <row r="266" spans="4:14" ht="12.5">
      <c r="D266" s="75"/>
      <c r="E266" s="75"/>
      <c r="F266" s="75"/>
      <c r="G266" s="75"/>
      <c r="H266" s="75"/>
      <c r="I266" s="75"/>
      <c r="J266" s="75"/>
      <c r="K266" s="75"/>
      <c r="L266" s="75"/>
      <c r="M266" s="75"/>
      <c r="N266" s="75"/>
    </row>
    <row r="267" spans="4:14" ht="12.5">
      <c r="D267" s="75"/>
      <c r="E267" s="75"/>
      <c r="F267" s="75"/>
      <c r="G267" s="75"/>
      <c r="H267" s="75"/>
      <c r="I267" s="75"/>
      <c r="J267" s="75"/>
      <c r="K267" s="75"/>
      <c r="L267" s="75"/>
      <c r="M267" s="75"/>
      <c r="N267" s="75"/>
    </row>
    <row r="268" spans="4:14" ht="12.5">
      <c r="D268" s="75"/>
      <c r="E268" s="75"/>
      <c r="F268" s="75"/>
      <c r="G268" s="75"/>
      <c r="H268" s="75"/>
      <c r="I268" s="75"/>
      <c r="J268" s="75"/>
      <c r="K268" s="75"/>
      <c r="L268" s="75"/>
      <c r="M268" s="75"/>
      <c r="N268" s="75"/>
    </row>
    <row r="269" spans="4:14" ht="12.5">
      <c r="D269" s="75"/>
      <c r="E269" s="75"/>
      <c r="F269" s="75"/>
      <c r="G269" s="75"/>
      <c r="H269" s="75"/>
      <c r="I269" s="75"/>
      <c r="J269" s="75"/>
      <c r="K269" s="75"/>
      <c r="L269" s="75"/>
      <c r="M269" s="75"/>
      <c r="N269" s="75"/>
    </row>
    <row r="270" spans="4:14" ht="12.5">
      <c r="D270" s="75"/>
      <c r="E270" s="75"/>
      <c r="F270" s="75"/>
      <c r="G270" s="75"/>
      <c r="H270" s="75"/>
      <c r="I270" s="75"/>
      <c r="J270" s="75"/>
      <c r="K270" s="75"/>
      <c r="L270" s="75"/>
      <c r="M270" s="75"/>
      <c r="N270" s="75"/>
    </row>
    <row r="271" spans="4:14" ht="12.5">
      <c r="D271" s="75"/>
      <c r="E271" s="75"/>
      <c r="F271" s="75"/>
      <c r="G271" s="75"/>
      <c r="H271" s="75"/>
      <c r="I271" s="75"/>
      <c r="J271" s="75"/>
      <c r="K271" s="75"/>
      <c r="L271" s="75"/>
      <c r="M271" s="75"/>
      <c r="N271" s="75"/>
    </row>
    <row r="272" spans="4:14" ht="12.5">
      <c r="D272" s="75"/>
      <c r="E272" s="75"/>
      <c r="F272" s="75"/>
      <c r="G272" s="75"/>
      <c r="H272" s="75"/>
      <c r="I272" s="75"/>
      <c r="J272" s="75"/>
      <c r="K272" s="75"/>
      <c r="L272" s="75"/>
      <c r="M272" s="75"/>
      <c r="N272" s="75"/>
    </row>
    <row r="273" spans="4:14" ht="12.5">
      <c r="D273" s="75"/>
      <c r="E273" s="75"/>
      <c r="F273" s="75"/>
      <c r="G273" s="75"/>
      <c r="H273" s="75"/>
      <c r="I273" s="75"/>
      <c r="J273" s="75"/>
      <c r="K273" s="75"/>
      <c r="L273" s="75"/>
      <c r="M273" s="75"/>
      <c r="N273" s="75"/>
    </row>
    <row r="274" spans="4:14" ht="12.5">
      <c r="D274" s="75"/>
      <c r="E274" s="75"/>
      <c r="F274" s="75"/>
      <c r="G274" s="75"/>
      <c r="H274" s="75"/>
      <c r="I274" s="75"/>
      <c r="J274" s="75"/>
      <c r="K274" s="75"/>
      <c r="L274" s="75"/>
      <c r="M274" s="75"/>
      <c r="N274" s="75"/>
    </row>
    <row r="275" spans="4:14" ht="12.5">
      <c r="D275" s="75"/>
      <c r="E275" s="75"/>
      <c r="F275" s="75"/>
      <c r="G275" s="75"/>
      <c r="H275" s="75"/>
      <c r="I275" s="75"/>
      <c r="J275" s="75"/>
      <c r="K275" s="75"/>
      <c r="L275" s="75"/>
      <c r="M275" s="75"/>
      <c r="N275" s="75"/>
    </row>
    <row r="276" spans="4:14" ht="12.5">
      <c r="D276" s="75"/>
      <c r="E276" s="75"/>
      <c r="F276" s="75"/>
      <c r="G276" s="75"/>
      <c r="H276" s="75"/>
      <c r="I276" s="75"/>
      <c r="J276" s="75"/>
      <c r="K276" s="75"/>
      <c r="L276" s="75"/>
      <c r="M276" s="75"/>
      <c r="N276" s="75"/>
    </row>
    <row r="277" spans="4:14" ht="12.5">
      <c r="D277" s="75"/>
      <c r="E277" s="75"/>
      <c r="F277" s="75"/>
      <c r="G277" s="75"/>
      <c r="H277" s="75"/>
      <c r="I277" s="75"/>
      <c r="J277" s="75"/>
      <c r="K277" s="75"/>
      <c r="L277" s="75"/>
      <c r="M277" s="75"/>
      <c r="N277" s="75"/>
    </row>
    <row r="278" spans="4:14" ht="12.5">
      <c r="D278" s="75"/>
      <c r="E278" s="75"/>
      <c r="F278" s="75"/>
      <c r="G278" s="75"/>
      <c r="H278" s="75"/>
      <c r="I278" s="75"/>
      <c r="J278" s="75"/>
      <c r="K278" s="75"/>
      <c r="L278" s="75"/>
      <c r="M278" s="75"/>
      <c r="N278" s="75"/>
    </row>
    <row r="279" spans="4:14" ht="12.5">
      <c r="D279" s="75"/>
      <c r="E279" s="75"/>
      <c r="F279" s="75"/>
      <c r="G279" s="75"/>
      <c r="H279" s="75"/>
      <c r="I279" s="75"/>
      <c r="J279" s="75"/>
      <c r="K279" s="75"/>
      <c r="L279" s="75"/>
      <c r="M279" s="75"/>
      <c r="N279" s="75"/>
    </row>
    <row r="280" spans="4:14" ht="12.5">
      <c r="D280" s="75"/>
      <c r="E280" s="75"/>
      <c r="F280" s="75"/>
      <c r="G280" s="75"/>
      <c r="H280" s="75"/>
      <c r="I280" s="75"/>
      <c r="J280" s="75"/>
      <c r="K280" s="75"/>
      <c r="L280" s="75"/>
      <c r="M280" s="75"/>
      <c r="N280" s="75"/>
    </row>
    <row r="281" spans="4:14" ht="12.5">
      <c r="D281" s="75"/>
      <c r="E281" s="75"/>
      <c r="F281" s="75"/>
      <c r="G281" s="75"/>
      <c r="H281" s="75"/>
      <c r="I281" s="75"/>
      <c r="J281" s="75"/>
      <c r="K281" s="75"/>
      <c r="L281" s="75"/>
      <c r="M281" s="75"/>
      <c r="N281" s="75"/>
    </row>
    <row r="282" spans="4:14" ht="12.5">
      <c r="D282" s="75"/>
      <c r="E282" s="75"/>
      <c r="F282" s="75"/>
      <c r="G282" s="75"/>
      <c r="H282" s="75"/>
      <c r="I282" s="75"/>
      <c r="J282" s="75"/>
      <c r="K282" s="75"/>
      <c r="L282" s="75"/>
      <c r="M282" s="75"/>
      <c r="N282" s="75"/>
    </row>
    <row r="283" spans="4:14" ht="12.5">
      <c r="D283" s="75"/>
      <c r="E283" s="75"/>
      <c r="F283" s="75"/>
      <c r="G283" s="75"/>
      <c r="H283" s="75"/>
      <c r="I283" s="75"/>
      <c r="J283" s="75"/>
      <c r="K283" s="75"/>
      <c r="L283" s="75"/>
      <c r="M283" s="75"/>
      <c r="N283" s="75"/>
    </row>
    <row r="284" spans="4:14" ht="12.5">
      <c r="D284" s="75"/>
      <c r="E284" s="75"/>
      <c r="F284" s="75"/>
      <c r="G284" s="75"/>
      <c r="H284" s="75"/>
      <c r="I284" s="75"/>
      <c r="J284" s="75"/>
      <c r="K284" s="75"/>
      <c r="L284" s="75"/>
      <c r="M284" s="75"/>
      <c r="N284" s="75"/>
    </row>
    <row r="285" spans="4:14" ht="12.5">
      <c r="D285" s="75"/>
      <c r="E285" s="75"/>
      <c r="F285" s="75"/>
      <c r="G285" s="75"/>
      <c r="H285" s="75"/>
      <c r="I285" s="75"/>
      <c r="J285" s="75"/>
      <c r="K285" s="75"/>
      <c r="L285" s="75"/>
      <c r="M285" s="75"/>
      <c r="N285" s="75"/>
    </row>
    <row r="286" spans="4:14" ht="12.5">
      <c r="D286" s="75"/>
      <c r="E286" s="75"/>
      <c r="F286" s="75"/>
      <c r="G286" s="75"/>
      <c r="H286" s="75"/>
      <c r="I286" s="75"/>
      <c r="J286" s="75"/>
      <c r="K286" s="75"/>
      <c r="L286" s="75"/>
      <c r="M286" s="75"/>
      <c r="N286" s="75"/>
    </row>
    <row r="287" spans="4:14" ht="12.5">
      <c r="D287" s="75"/>
      <c r="E287" s="75"/>
      <c r="F287" s="75"/>
      <c r="G287" s="75"/>
      <c r="H287" s="75"/>
      <c r="I287" s="75"/>
      <c r="J287" s="75"/>
      <c r="K287" s="75"/>
      <c r="L287" s="75"/>
      <c r="M287" s="75"/>
      <c r="N287" s="75"/>
    </row>
    <row r="288" spans="4:14" ht="12.5">
      <c r="D288" s="75"/>
      <c r="E288" s="75"/>
      <c r="F288" s="75"/>
      <c r="G288" s="75"/>
      <c r="H288" s="75"/>
      <c r="I288" s="75"/>
      <c r="J288" s="75"/>
      <c r="K288" s="75"/>
      <c r="L288" s="75"/>
      <c r="M288" s="75"/>
      <c r="N288" s="75"/>
    </row>
    <row r="289" spans="4:14" ht="12.5">
      <c r="D289" s="75"/>
      <c r="E289" s="75"/>
      <c r="F289" s="75"/>
      <c r="G289" s="75"/>
      <c r="H289" s="75"/>
      <c r="I289" s="75"/>
      <c r="J289" s="75"/>
      <c r="K289" s="75"/>
      <c r="L289" s="75"/>
      <c r="M289" s="75"/>
      <c r="N289" s="75"/>
    </row>
    <row r="290" spans="4:14" ht="12.5">
      <c r="D290" s="75"/>
      <c r="E290" s="75"/>
      <c r="F290" s="75"/>
      <c r="G290" s="75"/>
      <c r="H290" s="75"/>
      <c r="I290" s="75"/>
      <c r="J290" s="75"/>
      <c r="K290" s="75"/>
      <c r="L290" s="75"/>
      <c r="M290" s="75"/>
      <c r="N290" s="75"/>
    </row>
    <row r="291" spans="4:14" ht="12.5">
      <c r="D291" s="75"/>
      <c r="E291" s="75"/>
      <c r="F291" s="75"/>
      <c r="G291" s="75"/>
      <c r="H291" s="75"/>
      <c r="I291" s="75"/>
      <c r="J291" s="75"/>
      <c r="K291" s="75"/>
      <c r="L291" s="75"/>
      <c r="M291" s="75"/>
      <c r="N291" s="75"/>
    </row>
    <row r="292" spans="4:14" ht="12.5">
      <c r="D292" s="75"/>
      <c r="E292" s="75"/>
      <c r="F292" s="75"/>
      <c r="G292" s="75"/>
      <c r="H292" s="75"/>
      <c r="I292" s="75"/>
      <c r="J292" s="75"/>
      <c r="K292" s="75"/>
      <c r="L292" s="75"/>
      <c r="M292" s="75"/>
      <c r="N292" s="75"/>
    </row>
    <row r="293" spans="4:14" ht="12.5">
      <c r="D293" s="75"/>
      <c r="E293" s="75"/>
      <c r="F293" s="75"/>
      <c r="G293" s="75"/>
      <c r="H293" s="75"/>
      <c r="I293" s="75"/>
      <c r="J293" s="75"/>
      <c r="K293" s="75"/>
      <c r="L293" s="75"/>
      <c r="M293" s="75"/>
      <c r="N293" s="75"/>
    </row>
    <row r="294" spans="4:14" ht="12.5">
      <c r="D294" s="75"/>
      <c r="E294" s="75"/>
      <c r="F294" s="75"/>
      <c r="G294" s="75"/>
      <c r="H294" s="75"/>
      <c r="I294" s="75"/>
      <c r="J294" s="75"/>
      <c r="K294" s="75"/>
      <c r="L294" s="75"/>
      <c r="M294" s="75"/>
      <c r="N294" s="75"/>
    </row>
    <row r="295" spans="4:14" ht="12.5">
      <c r="D295" s="75"/>
      <c r="E295" s="75"/>
      <c r="F295" s="75"/>
      <c r="G295" s="75"/>
      <c r="H295" s="75"/>
      <c r="I295" s="75"/>
      <c r="J295" s="75"/>
      <c r="K295" s="75"/>
      <c r="L295" s="75"/>
      <c r="M295" s="75"/>
      <c r="N295" s="75"/>
    </row>
    <row r="296" spans="4:14" ht="12.5">
      <c r="D296" s="75"/>
      <c r="E296" s="75"/>
      <c r="F296" s="75"/>
      <c r="G296" s="75"/>
      <c r="H296" s="75"/>
      <c r="I296" s="75"/>
      <c r="J296" s="75"/>
      <c r="K296" s="75"/>
      <c r="L296" s="75"/>
      <c r="M296" s="75"/>
      <c r="N296" s="75"/>
    </row>
    <row r="297" spans="4:14" ht="12.5">
      <c r="D297" s="75"/>
      <c r="E297" s="75"/>
      <c r="F297" s="75"/>
      <c r="G297" s="75"/>
      <c r="H297" s="75"/>
      <c r="I297" s="75"/>
      <c r="J297" s="75"/>
      <c r="K297" s="75"/>
      <c r="L297" s="75"/>
      <c r="M297" s="75"/>
      <c r="N297" s="75"/>
    </row>
    <row r="298" spans="4:14" ht="12.5">
      <c r="D298" s="75"/>
      <c r="E298" s="75"/>
      <c r="F298" s="75"/>
      <c r="G298" s="75"/>
      <c r="H298" s="75"/>
      <c r="I298" s="75"/>
      <c r="J298" s="75"/>
      <c r="K298" s="75"/>
      <c r="L298" s="75"/>
      <c r="M298" s="75"/>
      <c r="N298" s="75"/>
    </row>
    <row r="299" spans="4:14" ht="12.5">
      <c r="D299" s="75"/>
      <c r="E299" s="75"/>
      <c r="F299" s="75"/>
      <c r="G299" s="75"/>
      <c r="H299" s="75"/>
      <c r="I299" s="75"/>
      <c r="J299" s="75"/>
      <c r="K299" s="75"/>
      <c r="L299" s="75"/>
      <c r="M299" s="75"/>
      <c r="N299" s="75"/>
    </row>
    <row r="300" spans="4:14" ht="12.5">
      <c r="D300" s="75"/>
      <c r="E300" s="75"/>
      <c r="F300" s="75"/>
      <c r="G300" s="75"/>
      <c r="H300" s="75"/>
      <c r="I300" s="75"/>
      <c r="J300" s="75"/>
      <c r="K300" s="75"/>
      <c r="L300" s="75"/>
      <c r="M300" s="75"/>
      <c r="N300" s="75"/>
    </row>
    <row r="301" spans="4:14" ht="12.5">
      <c r="D301" s="75"/>
      <c r="E301" s="75"/>
      <c r="F301" s="75"/>
      <c r="G301" s="75"/>
      <c r="H301" s="75"/>
      <c r="I301" s="75"/>
      <c r="J301" s="75"/>
      <c r="K301" s="75"/>
      <c r="L301" s="75"/>
      <c r="M301" s="75"/>
      <c r="N301" s="75"/>
    </row>
    <row r="302" spans="4:14" ht="12.5">
      <c r="D302" s="75"/>
      <c r="E302" s="75"/>
      <c r="F302" s="75"/>
      <c r="G302" s="75"/>
      <c r="H302" s="75"/>
      <c r="I302" s="75"/>
      <c r="J302" s="75"/>
      <c r="K302" s="75"/>
      <c r="L302" s="75"/>
      <c r="M302" s="75"/>
      <c r="N302" s="75"/>
    </row>
    <row r="303" spans="4:14" ht="12.5">
      <c r="D303" s="75"/>
      <c r="E303" s="75"/>
      <c r="F303" s="75"/>
      <c r="G303" s="75"/>
      <c r="H303" s="75"/>
      <c r="I303" s="75"/>
      <c r="J303" s="75"/>
      <c r="K303" s="75"/>
      <c r="L303" s="75"/>
      <c r="M303" s="75"/>
      <c r="N303" s="75"/>
    </row>
    <row r="304" spans="4:14" ht="12.5">
      <c r="D304" s="75"/>
      <c r="E304" s="75"/>
      <c r="F304" s="75"/>
      <c r="G304" s="75"/>
      <c r="H304" s="75"/>
      <c r="I304" s="75"/>
      <c r="J304" s="75"/>
      <c r="K304" s="75"/>
      <c r="L304" s="75"/>
      <c r="M304" s="75"/>
      <c r="N304" s="75"/>
    </row>
    <row r="305" spans="4:14" ht="12.5">
      <c r="D305" s="75"/>
      <c r="E305" s="75"/>
      <c r="F305" s="75"/>
      <c r="G305" s="75"/>
      <c r="H305" s="75"/>
      <c r="I305" s="75"/>
      <c r="J305" s="75"/>
      <c r="K305" s="75"/>
      <c r="L305" s="75"/>
      <c r="M305" s="75"/>
      <c r="N305" s="75"/>
    </row>
    <row r="306" spans="4:14" ht="12.5">
      <c r="D306" s="75"/>
      <c r="E306" s="75"/>
      <c r="F306" s="75"/>
      <c r="G306" s="75"/>
      <c r="H306" s="75"/>
      <c r="I306" s="75"/>
      <c r="J306" s="75"/>
      <c r="K306" s="75"/>
      <c r="L306" s="75"/>
      <c r="M306" s="75"/>
      <c r="N306" s="75"/>
    </row>
    <row r="307" spans="4:14" ht="12.5">
      <c r="D307" s="75"/>
      <c r="E307" s="75"/>
      <c r="F307" s="75"/>
      <c r="G307" s="75"/>
      <c r="H307" s="75"/>
      <c r="I307" s="75"/>
      <c r="J307" s="75"/>
      <c r="K307" s="75"/>
      <c r="L307" s="75"/>
      <c r="M307" s="75"/>
      <c r="N307" s="75"/>
    </row>
    <row r="308" spans="4:14" ht="12.5">
      <c r="D308" s="75"/>
      <c r="E308" s="75"/>
      <c r="F308" s="75"/>
      <c r="G308" s="75"/>
      <c r="H308" s="75"/>
      <c r="I308" s="75"/>
      <c r="J308" s="75"/>
      <c r="K308" s="75"/>
      <c r="L308" s="75"/>
      <c r="M308" s="75"/>
      <c r="N308" s="75"/>
    </row>
    <row r="309" spans="4:14" ht="12.5">
      <c r="D309" s="75"/>
      <c r="E309" s="75"/>
      <c r="F309" s="75"/>
      <c r="G309" s="75"/>
      <c r="H309" s="75"/>
      <c r="I309" s="75"/>
      <c r="J309" s="75"/>
      <c r="K309" s="75"/>
      <c r="L309" s="75"/>
      <c r="M309" s="75"/>
      <c r="N309" s="75"/>
    </row>
    <row r="310" spans="4:14" ht="12.5">
      <c r="D310" s="75"/>
      <c r="E310" s="75"/>
      <c r="F310" s="75"/>
      <c r="G310" s="75"/>
      <c r="H310" s="75"/>
      <c r="I310" s="75"/>
      <c r="J310" s="75"/>
      <c r="K310" s="75"/>
      <c r="L310" s="75"/>
      <c r="M310" s="75"/>
      <c r="N310" s="75"/>
    </row>
    <row r="311" spans="4:14" ht="12.5">
      <c r="D311" s="75"/>
      <c r="E311" s="75"/>
      <c r="F311" s="75"/>
      <c r="G311" s="75"/>
      <c r="H311" s="75"/>
      <c r="I311" s="75"/>
      <c r="J311" s="75"/>
      <c r="K311" s="75"/>
      <c r="L311" s="75"/>
      <c r="M311" s="75"/>
      <c r="N311" s="75"/>
    </row>
    <row r="312" spans="4:14" ht="12.5">
      <c r="D312" s="75"/>
      <c r="E312" s="75"/>
      <c r="F312" s="75"/>
      <c r="G312" s="75"/>
      <c r="H312" s="75"/>
      <c r="I312" s="75"/>
      <c r="J312" s="75"/>
      <c r="K312" s="75"/>
      <c r="L312" s="75"/>
      <c r="M312" s="75"/>
      <c r="N312" s="75"/>
    </row>
    <row r="313" spans="4:14" ht="12.5">
      <c r="D313" s="75"/>
      <c r="E313" s="75"/>
      <c r="F313" s="75"/>
      <c r="G313" s="75"/>
      <c r="H313" s="75"/>
      <c r="I313" s="75"/>
      <c r="J313" s="75"/>
      <c r="K313" s="75"/>
      <c r="L313" s="75"/>
      <c r="M313" s="75"/>
      <c r="N313" s="75"/>
    </row>
    <row r="314" spans="4:14" ht="12.5">
      <c r="D314" s="75"/>
      <c r="E314" s="75"/>
      <c r="F314" s="75"/>
      <c r="G314" s="75"/>
      <c r="H314" s="75"/>
      <c r="I314" s="75"/>
      <c r="J314" s="75"/>
      <c r="K314" s="75"/>
      <c r="L314" s="75"/>
      <c r="M314" s="75"/>
      <c r="N314" s="75"/>
    </row>
    <row r="315" spans="4:14" ht="12.5">
      <c r="D315" s="75"/>
      <c r="E315" s="75"/>
      <c r="F315" s="75"/>
      <c r="G315" s="75"/>
      <c r="H315" s="75"/>
      <c r="I315" s="75"/>
      <c r="J315" s="75"/>
      <c r="K315" s="75"/>
      <c r="L315" s="75"/>
      <c r="M315" s="75"/>
      <c r="N315" s="75"/>
    </row>
    <row r="316" spans="4:14" ht="12.5">
      <c r="D316" s="75"/>
      <c r="E316" s="75"/>
      <c r="F316" s="75"/>
      <c r="G316" s="75"/>
      <c r="H316" s="75"/>
      <c r="I316" s="75"/>
      <c r="J316" s="75"/>
      <c r="K316" s="75"/>
      <c r="L316" s="75"/>
      <c r="M316" s="75"/>
      <c r="N316" s="75"/>
    </row>
    <row r="317" spans="4:14" ht="12.5">
      <c r="D317" s="75"/>
      <c r="E317" s="75"/>
      <c r="F317" s="75"/>
      <c r="G317" s="75"/>
      <c r="H317" s="75"/>
      <c r="I317" s="75"/>
      <c r="J317" s="75"/>
      <c r="K317" s="75"/>
      <c r="L317" s="75"/>
      <c r="M317" s="75"/>
      <c r="N317" s="75"/>
    </row>
    <row r="318" spans="4:14" ht="12.5">
      <c r="D318" s="75"/>
      <c r="E318" s="75"/>
      <c r="F318" s="75"/>
      <c r="G318" s="75"/>
      <c r="H318" s="75"/>
      <c r="I318" s="75"/>
      <c r="J318" s="75"/>
      <c r="K318" s="75"/>
      <c r="L318" s="75"/>
      <c r="M318" s="75"/>
      <c r="N318" s="75"/>
    </row>
    <row r="319" spans="4:14" ht="12.5">
      <c r="D319" s="75"/>
      <c r="E319" s="75"/>
      <c r="F319" s="75"/>
      <c r="G319" s="75"/>
      <c r="H319" s="75"/>
      <c r="I319" s="75"/>
      <c r="J319" s="75"/>
      <c r="K319" s="75"/>
      <c r="L319" s="75"/>
      <c r="M319" s="75"/>
      <c r="N319" s="75"/>
    </row>
    <row r="320" spans="4:14" ht="12.5">
      <c r="D320" s="75"/>
      <c r="E320" s="75"/>
      <c r="F320" s="75"/>
      <c r="G320" s="75"/>
      <c r="H320" s="75"/>
      <c r="I320" s="75"/>
      <c r="J320" s="75"/>
      <c r="K320" s="75"/>
      <c r="L320" s="75"/>
      <c r="M320" s="75"/>
      <c r="N320" s="75"/>
    </row>
    <row r="321" spans="4:14" ht="12.5">
      <c r="D321" s="75"/>
      <c r="E321" s="75"/>
      <c r="F321" s="75"/>
      <c r="G321" s="75"/>
      <c r="H321" s="75"/>
      <c r="I321" s="75"/>
      <c r="J321" s="75"/>
      <c r="K321" s="75"/>
      <c r="L321" s="75"/>
      <c r="M321" s="75"/>
      <c r="N321" s="75"/>
    </row>
    <row r="322" spans="4:14" ht="12.5">
      <c r="D322" s="75"/>
      <c r="E322" s="75"/>
      <c r="F322" s="75"/>
      <c r="G322" s="75"/>
      <c r="H322" s="75"/>
      <c r="I322" s="75"/>
      <c r="J322" s="75"/>
      <c r="K322" s="75"/>
      <c r="L322" s="75"/>
      <c r="M322" s="75"/>
      <c r="N322" s="75"/>
    </row>
    <row r="323" spans="4:14" ht="12.5">
      <c r="D323" s="75"/>
      <c r="E323" s="75"/>
      <c r="F323" s="75"/>
      <c r="G323" s="75"/>
      <c r="H323" s="75"/>
      <c r="I323" s="75"/>
      <c r="J323" s="75"/>
      <c r="K323" s="75"/>
      <c r="L323" s="75"/>
      <c r="M323" s="75"/>
      <c r="N323" s="75"/>
    </row>
    <row r="324" spans="4:14" ht="12.5">
      <c r="D324" s="75"/>
      <c r="E324" s="75"/>
      <c r="F324" s="75"/>
      <c r="G324" s="75"/>
      <c r="H324" s="75"/>
      <c r="I324" s="75"/>
      <c r="J324" s="75"/>
      <c r="K324" s="75"/>
      <c r="L324" s="75"/>
      <c r="M324" s="75"/>
      <c r="N324" s="75"/>
    </row>
    <row r="325" spans="4:14" ht="12.5">
      <c r="D325" s="75"/>
      <c r="E325" s="75"/>
      <c r="F325" s="75"/>
      <c r="G325" s="75"/>
      <c r="H325" s="75"/>
      <c r="I325" s="75"/>
      <c r="J325" s="75"/>
      <c r="K325" s="75"/>
      <c r="L325" s="75"/>
      <c r="M325" s="75"/>
      <c r="N325" s="75"/>
    </row>
    <row r="326" spans="4:14" ht="12.5">
      <c r="D326" s="75"/>
      <c r="E326" s="75"/>
      <c r="F326" s="75"/>
      <c r="G326" s="75"/>
      <c r="H326" s="75"/>
      <c r="I326" s="75"/>
      <c r="J326" s="75"/>
      <c r="K326" s="75"/>
      <c r="L326" s="75"/>
      <c r="M326" s="75"/>
      <c r="N326" s="75"/>
    </row>
    <row r="327" spans="4:14" ht="12.5">
      <c r="D327" s="75"/>
      <c r="E327" s="75"/>
      <c r="F327" s="75"/>
      <c r="G327" s="75"/>
      <c r="H327" s="75"/>
      <c r="I327" s="75"/>
      <c r="J327" s="75"/>
      <c r="K327" s="75"/>
      <c r="L327" s="75"/>
      <c r="M327" s="75"/>
      <c r="N327" s="75"/>
    </row>
    <row r="328" spans="4:14" ht="12.5">
      <c r="D328" s="75"/>
      <c r="E328" s="75"/>
      <c r="F328" s="75"/>
      <c r="G328" s="75"/>
      <c r="H328" s="75"/>
      <c r="I328" s="75"/>
      <c r="J328" s="75"/>
      <c r="K328" s="75"/>
      <c r="L328" s="75"/>
      <c r="M328" s="75"/>
      <c r="N328" s="75"/>
    </row>
    <row r="329" spans="4:14" ht="12.5">
      <c r="D329" s="75"/>
      <c r="E329" s="75"/>
      <c r="F329" s="75"/>
      <c r="G329" s="75"/>
      <c r="H329" s="75"/>
      <c r="I329" s="75"/>
      <c r="J329" s="75"/>
      <c r="K329" s="75"/>
      <c r="L329" s="75"/>
      <c r="M329" s="75"/>
      <c r="N329" s="75"/>
    </row>
    <row r="330" spans="4:14" ht="12.5">
      <c r="D330" s="75"/>
      <c r="E330" s="75"/>
      <c r="F330" s="75"/>
      <c r="G330" s="75"/>
      <c r="H330" s="75"/>
      <c r="I330" s="75"/>
      <c r="J330" s="75"/>
      <c r="K330" s="75"/>
      <c r="L330" s="75"/>
      <c r="M330" s="75"/>
      <c r="N330" s="75"/>
    </row>
    <row r="331" spans="4:14" ht="12.5">
      <c r="D331" s="75"/>
      <c r="E331" s="75"/>
      <c r="F331" s="75"/>
      <c r="G331" s="75"/>
      <c r="H331" s="75"/>
      <c r="I331" s="75"/>
      <c r="J331" s="75"/>
      <c r="K331" s="75"/>
      <c r="L331" s="75"/>
      <c r="M331" s="75"/>
      <c r="N331" s="75"/>
    </row>
    <row r="332" spans="4:14" ht="12.5">
      <c r="D332" s="75"/>
      <c r="E332" s="75"/>
      <c r="F332" s="75"/>
      <c r="G332" s="75"/>
      <c r="H332" s="75"/>
      <c r="I332" s="75"/>
      <c r="J332" s="75"/>
      <c r="K332" s="75"/>
      <c r="L332" s="75"/>
      <c r="M332" s="75"/>
      <c r="N332" s="75"/>
    </row>
    <row r="333" spans="4:14" ht="12.5">
      <c r="D333" s="75"/>
      <c r="E333" s="75"/>
      <c r="F333" s="75"/>
      <c r="G333" s="75"/>
      <c r="H333" s="75"/>
      <c r="I333" s="75"/>
      <c r="J333" s="75"/>
      <c r="K333" s="75"/>
      <c r="L333" s="75"/>
      <c r="M333" s="75"/>
      <c r="N333" s="75"/>
    </row>
    <row r="334" spans="4:14" ht="12.5">
      <c r="D334" s="75"/>
      <c r="E334" s="75"/>
      <c r="F334" s="75"/>
      <c r="G334" s="75"/>
      <c r="H334" s="75"/>
      <c r="I334" s="75"/>
      <c r="J334" s="75"/>
      <c r="K334" s="75"/>
      <c r="L334" s="75"/>
      <c r="M334" s="75"/>
      <c r="N334" s="75"/>
    </row>
    <row r="335" spans="4:14" ht="12.5">
      <c r="D335" s="75"/>
      <c r="E335" s="75"/>
      <c r="F335" s="75"/>
      <c r="G335" s="75"/>
      <c r="H335" s="75"/>
      <c r="I335" s="75"/>
      <c r="J335" s="75"/>
      <c r="K335" s="75"/>
      <c r="L335" s="75"/>
      <c r="M335" s="75"/>
      <c r="N335" s="75"/>
    </row>
    <row r="336" spans="4:14" ht="12.5">
      <c r="D336" s="75"/>
      <c r="E336" s="75"/>
      <c r="F336" s="75"/>
      <c r="G336" s="75"/>
      <c r="H336" s="75"/>
      <c r="I336" s="75"/>
      <c r="J336" s="75"/>
      <c r="K336" s="75"/>
      <c r="L336" s="75"/>
      <c r="M336" s="75"/>
      <c r="N336" s="75"/>
    </row>
    <row r="337" spans="4:14" ht="12.5">
      <c r="D337" s="75"/>
      <c r="E337" s="75"/>
      <c r="F337" s="75"/>
      <c r="G337" s="75"/>
      <c r="H337" s="75"/>
      <c r="I337" s="75"/>
      <c r="J337" s="75"/>
      <c r="K337" s="75"/>
      <c r="L337" s="75"/>
      <c r="M337" s="75"/>
      <c r="N337" s="75"/>
    </row>
    <row r="338" spans="4:14" ht="12.5">
      <c r="D338" s="75"/>
      <c r="E338" s="75"/>
      <c r="F338" s="75"/>
      <c r="G338" s="75"/>
      <c r="H338" s="75"/>
      <c r="I338" s="75"/>
      <c r="J338" s="75"/>
      <c r="K338" s="75"/>
      <c r="L338" s="75"/>
      <c r="M338" s="75"/>
      <c r="N338" s="75"/>
    </row>
    <row r="339" spans="4:14" ht="12.5">
      <c r="D339" s="75"/>
      <c r="E339" s="75"/>
      <c r="F339" s="75"/>
      <c r="G339" s="75"/>
      <c r="H339" s="75"/>
      <c r="I339" s="75"/>
      <c r="J339" s="75"/>
      <c r="K339" s="75"/>
      <c r="L339" s="75"/>
      <c r="M339" s="75"/>
      <c r="N339" s="75"/>
    </row>
    <row r="340" spans="4:14" ht="12.5">
      <c r="D340" s="75"/>
      <c r="E340" s="75"/>
      <c r="F340" s="75"/>
      <c r="G340" s="75"/>
      <c r="H340" s="75"/>
      <c r="I340" s="75"/>
      <c r="J340" s="75"/>
      <c r="K340" s="75"/>
      <c r="L340" s="75"/>
      <c r="M340" s="75"/>
      <c r="N340" s="75"/>
    </row>
    <row r="341" spans="4:14" ht="12.5">
      <c r="D341" s="75"/>
      <c r="E341" s="75"/>
      <c r="F341" s="75"/>
      <c r="G341" s="75"/>
      <c r="H341" s="75"/>
      <c r="I341" s="75"/>
      <c r="J341" s="75"/>
      <c r="K341" s="75"/>
      <c r="L341" s="75"/>
      <c r="M341" s="75"/>
      <c r="N341" s="75"/>
    </row>
    <row r="342" spans="4:14" ht="12.5">
      <c r="D342" s="75"/>
      <c r="E342" s="75"/>
      <c r="F342" s="75"/>
      <c r="G342" s="75"/>
      <c r="H342" s="75"/>
      <c r="I342" s="75"/>
      <c r="J342" s="75"/>
      <c r="K342" s="75"/>
      <c r="L342" s="75"/>
      <c r="M342" s="75"/>
      <c r="N342" s="75"/>
    </row>
    <row r="343" spans="4:14" ht="12.5">
      <c r="D343" s="75"/>
      <c r="E343" s="75"/>
      <c r="F343" s="75"/>
      <c r="G343" s="75"/>
      <c r="H343" s="75"/>
      <c r="I343" s="75"/>
      <c r="J343" s="75"/>
      <c r="K343" s="75"/>
      <c r="L343" s="75"/>
      <c r="M343" s="75"/>
      <c r="N343" s="75"/>
    </row>
    <row r="344" spans="4:14" ht="12.5">
      <c r="D344" s="75"/>
      <c r="E344" s="75"/>
      <c r="F344" s="75"/>
      <c r="G344" s="75"/>
      <c r="H344" s="75"/>
      <c r="I344" s="75"/>
      <c r="J344" s="75"/>
      <c r="K344" s="75"/>
      <c r="L344" s="75"/>
      <c r="M344" s="75"/>
      <c r="N344" s="75"/>
    </row>
    <row r="345" spans="4:14" ht="12.5">
      <c r="D345" s="75"/>
      <c r="E345" s="75"/>
      <c r="F345" s="75"/>
      <c r="G345" s="75"/>
      <c r="H345" s="75"/>
      <c r="I345" s="75"/>
      <c r="J345" s="75"/>
      <c r="K345" s="75"/>
      <c r="L345" s="75"/>
      <c r="M345" s="75"/>
      <c r="N345" s="75"/>
    </row>
    <row r="346" spans="4:14" ht="12.5">
      <c r="D346" s="75"/>
      <c r="E346" s="75"/>
      <c r="F346" s="75"/>
      <c r="G346" s="75"/>
      <c r="H346" s="75"/>
      <c r="I346" s="75"/>
      <c r="J346" s="75"/>
      <c r="K346" s="75"/>
      <c r="L346" s="75"/>
      <c r="M346" s="75"/>
      <c r="N346" s="75"/>
    </row>
    <row r="347" spans="4:14" ht="12.5">
      <c r="D347" s="75"/>
      <c r="E347" s="75"/>
      <c r="F347" s="75"/>
      <c r="G347" s="75"/>
      <c r="H347" s="75"/>
      <c r="I347" s="75"/>
      <c r="J347" s="75"/>
      <c r="K347" s="75"/>
      <c r="L347" s="75"/>
      <c r="M347" s="75"/>
      <c r="N347" s="75"/>
    </row>
    <row r="348" spans="4:14" ht="12.5">
      <c r="D348" s="75"/>
      <c r="E348" s="75"/>
      <c r="F348" s="75"/>
      <c r="G348" s="75"/>
      <c r="H348" s="75"/>
      <c r="I348" s="75"/>
      <c r="J348" s="75"/>
      <c r="K348" s="75"/>
      <c r="L348" s="75"/>
      <c r="M348" s="75"/>
      <c r="N348" s="75"/>
    </row>
    <row r="349" spans="4:14" ht="12.5">
      <c r="D349" s="75"/>
      <c r="E349" s="75"/>
      <c r="F349" s="75"/>
      <c r="G349" s="75"/>
      <c r="H349" s="75"/>
      <c r="I349" s="75"/>
      <c r="J349" s="75"/>
      <c r="K349" s="75"/>
      <c r="L349" s="75"/>
      <c r="M349" s="75"/>
      <c r="N349" s="75"/>
    </row>
    <row r="350" spans="4:14" ht="12.5">
      <c r="D350" s="75"/>
      <c r="E350" s="75"/>
      <c r="F350" s="75"/>
      <c r="G350" s="75"/>
      <c r="H350" s="75"/>
      <c r="I350" s="75"/>
      <c r="J350" s="75"/>
      <c r="K350" s="75"/>
      <c r="L350" s="75"/>
      <c r="M350" s="75"/>
      <c r="N350" s="75"/>
    </row>
    <row r="351" spans="4:14" ht="12.5">
      <c r="D351" s="75"/>
      <c r="E351" s="75"/>
      <c r="F351" s="75"/>
      <c r="G351" s="75"/>
      <c r="H351" s="75"/>
      <c r="I351" s="75"/>
      <c r="J351" s="75"/>
      <c r="K351" s="75"/>
      <c r="L351" s="75"/>
      <c r="M351" s="75"/>
      <c r="N351" s="75"/>
    </row>
    <row r="352" spans="4:14" ht="12.5">
      <c r="D352" s="75"/>
      <c r="E352" s="75"/>
      <c r="F352" s="75"/>
      <c r="G352" s="75"/>
      <c r="H352" s="75"/>
      <c r="I352" s="75"/>
      <c r="J352" s="75"/>
      <c r="K352" s="75"/>
      <c r="L352" s="75"/>
      <c r="M352" s="75"/>
      <c r="N352" s="75"/>
    </row>
    <row r="353" spans="4:14" ht="12.5">
      <c r="D353" s="75"/>
      <c r="E353" s="75"/>
      <c r="F353" s="75"/>
      <c r="G353" s="75"/>
      <c r="H353" s="75"/>
      <c r="I353" s="75"/>
      <c r="J353" s="75"/>
      <c r="K353" s="75"/>
      <c r="L353" s="75"/>
      <c r="M353" s="75"/>
      <c r="N353" s="75"/>
    </row>
    <row r="354" spans="4:14" ht="12.5">
      <c r="D354" s="75"/>
      <c r="E354" s="75"/>
      <c r="F354" s="75"/>
      <c r="G354" s="75"/>
      <c r="H354" s="75"/>
      <c r="I354" s="75"/>
      <c r="J354" s="75"/>
      <c r="K354" s="75"/>
      <c r="L354" s="75"/>
      <c r="M354" s="75"/>
      <c r="N354" s="75"/>
    </row>
    <row r="355" spans="4:14" ht="12.5">
      <c r="D355" s="75"/>
      <c r="E355" s="75"/>
      <c r="F355" s="75"/>
      <c r="G355" s="75"/>
      <c r="H355" s="75"/>
      <c r="I355" s="75"/>
      <c r="J355" s="75"/>
      <c r="K355" s="75"/>
      <c r="L355" s="75"/>
      <c r="M355" s="75"/>
      <c r="N355" s="75"/>
    </row>
    <row r="356" spans="4:14" ht="12.5">
      <c r="D356" s="75"/>
      <c r="E356" s="75"/>
      <c r="F356" s="75"/>
      <c r="G356" s="75"/>
      <c r="H356" s="75"/>
      <c r="I356" s="75"/>
      <c r="J356" s="75"/>
      <c r="K356" s="75"/>
      <c r="L356" s="75"/>
      <c r="M356" s="75"/>
      <c r="N356" s="75"/>
    </row>
    <row r="357" spans="4:14" ht="12.5">
      <c r="D357" s="75"/>
      <c r="E357" s="75"/>
      <c r="F357" s="75"/>
      <c r="G357" s="75"/>
      <c r="H357" s="75"/>
      <c r="I357" s="75"/>
      <c r="J357" s="75"/>
      <c r="K357" s="75"/>
      <c r="L357" s="75"/>
      <c r="M357" s="75"/>
      <c r="N357" s="75"/>
    </row>
    <row r="358" spans="4:14" ht="12.5">
      <c r="D358" s="75"/>
      <c r="E358" s="75"/>
      <c r="F358" s="75"/>
      <c r="G358" s="75"/>
      <c r="H358" s="75"/>
      <c r="I358" s="75"/>
      <c r="J358" s="75"/>
      <c r="K358" s="75"/>
      <c r="L358" s="75"/>
      <c r="M358" s="75"/>
      <c r="N358" s="75"/>
    </row>
    <row r="359" spans="4:14" ht="12.5">
      <c r="D359" s="75"/>
      <c r="E359" s="75"/>
      <c r="F359" s="75"/>
      <c r="G359" s="75"/>
      <c r="H359" s="75"/>
      <c r="I359" s="75"/>
      <c r="J359" s="75"/>
      <c r="K359" s="75"/>
      <c r="L359" s="75"/>
      <c r="M359" s="75"/>
      <c r="N359" s="75"/>
    </row>
    <row r="360" spans="4:14" ht="12.5">
      <c r="D360" s="75"/>
      <c r="E360" s="75"/>
      <c r="F360" s="75"/>
      <c r="G360" s="75"/>
      <c r="H360" s="75"/>
      <c r="I360" s="75"/>
      <c r="J360" s="75"/>
      <c r="K360" s="75"/>
      <c r="L360" s="75"/>
      <c r="M360" s="75"/>
      <c r="N360" s="75"/>
    </row>
    <row r="361" spans="4:14" ht="12.5">
      <c r="D361" s="75"/>
      <c r="E361" s="75"/>
      <c r="F361" s="75"/>
      <c r="G361" s="75"/>
      <c r="H361" s="75"/>
      <c r="I361" s="75"/>
      <c r="J361" s="75"/>
      <c r="K361" s="75"/>
      <c r="L361" s="75"/>
      <c r="M361" s="75"/>
      <c r="N361" s="75"/>
    </row>
    <row r="362" spans="4:14" ht="12.5">
      <c r="D362" s="75"/>
      <c r="E362" s="75"/>
      <c r="F362" s="75"/>
      <c r="G362" s="75"/>
      <c r="H362" s="75"/>
      <c r="I362" s="75"/>
      <c r="J362" s="75"/>
      <c r="K362" s="75"/>
      <c r="L362" s="75"/>
      <c r="M362" s="75"/>
      <c r="N362" s="75"/>
    </row>
    <row r="363" spans="4:14" ht="12.5">
      <c r="D363" s="75"/>
      <c r="E363" s="75"/>
      <c r="F363" s="75"/>
      <c r="G363" s="75"/>
      <c r="H363" s="75"/>
      <c r="I363" s="75"/>
      <c r="J363" s="75"/>
      <c r="K363" s="75"/>
      <c r="L363" s="75"/>
      <c r="M363" s="75"/>
      <c r="N363" s="75"/>
    </row>
    <row r="364" spans="4:14" ht="12.5">
      <c r="D364" s="75"/>
      <c r="E364" s="75"/>
      <c r="F364" s="75"/>
      <c r="G364" s="75"/>
      <c r="H364" s="75"/>
      <c r="I364" s="75"/>
      <c r="J364" s="75"/>
      <c r="K364" s="75"/>
      <c r="L364" s="75"/>
      <c r="M364" s="75"/>
      <c r="N364" s="75"/>
    </row>
    <row r="365" spans="4:14" ht="12.5">
      <c r="D365" s="75"/>
      <c r="E365" s="75"/>
      <c r="F365" s="75"/>
      <c r="G365" s="75"/>
      <c r="H365" s="75"/>
      <c r="I365" s="75"/>
      <c r="J365" s="75"/>
      <c r="K365" s="75"/>
      <c r="L365" s="75"/>
      <c r="M365" s="75"/>
      <c r="N365" s="75"/>
    </row>
    <row r="366" spans="4:14" ht="12.5">
      <c r="D366" s="75"/>
      <c r="E366" s="75"/>
      <c r="F366" s="75"/>
      <c r="G366" s="75"/>
      <c r="H366" s="75"/>
      <c r="I366" s="75"/>
      <c r="J366" s="75"/>
      <c r="K366" s="75"/>
      <c r="L366" s="75"/>
      <c r="M366" s="75"/>
      <c r="N366" s="75"/>
    </row>
    <row r="367" spans="4:14" ht="12.5">
      <c r="D367" s="75"/>
      <c r="E367" s="75"/>
      <c r="F367" s="75"/>
      <c r="G367" s="75"/>
      <c r="H367" s="75"/>
      <c r="I367" s="75"/>
      <c r="J367" s="75"/>
      <c r="K367" s="75"/>
      <c r="L367" s="75"/>
      <c r="M367" s="75"/>
      <c r="N367" s="75"/>
    </row>
    <row r="368" spans="4:14" ht="12.5">
      <c r="D368" s="75"/>
      <c r="E368" s="75"/>
      <c r="F368" s="75"/>
      <c r="G368" s="75"/>
      <c r="H368" s="75"/>
      <c r="I368" s="75"/>
      <c r="J368" s="75"/>
      <c r="K368" s="75"/>
      <c r="L368" s="75"/>
      <c r="M368" s="75"/>
      <c r="N368" s="75"/>
    </row>
    <row r="369" spans="4:14" ht="12.5">
      <c r="D369" s="75"/>
      <c r="E369" s="75"/>
      <c r="F369" s="75"/>
      <c r="G369" s="75"/>
      <c r="H369" s="75"/>
      <c r="I369" s="75"/>
      <c r="J369" s="75"/>
      <c r="K369" s="75"/>
      <c r="L369" s="75"/>
      <c r="M369" s="75"/>
      <c r="N369" s="75"/>
    </row>
    <row r="370" spans="4:14" ht="12.5">
      <c r="D370" s="75"/>
      <c r="E370" s="75"/>
      <c r="F370" s="75"/>
      <c r="G370" s="75"/>
      <c r="H370" s="75"/>
      <c r="I370" s="75"/>
      <c r="J370" s="75"/>
      <c r="K370" s="75"/>
      <c r="L370" s="75"/>
      <c r="M370" s="75"/>
      <c r="N370" s="75"/>
    </row>
    <row r="371" spans="4:14" ht="12.5">
      <c r="D371" s="75"/>
      <c r="E371" s="75"/>
      <c r="F371" s="75"/>
      <c r="G371" s="75"/>
      <c r="H371" s="75"/>
      <c r="I371" s="75"/>
      <c r="J371" s="75"/>
      <c r="K371" s="75"/>
      <c r="L371" s="75"/>
      <c r="M371" s="75"/>
      <c r="N371" s="75"/>
    </row>
    <row r="372" spans="4:14" ht="12.5">
      <c r="D372" s="75"/>
      <c r="E372" s="75"/>
      <c r="F372" s="75"/>
      <c r="G372" s="75"/>
      <c r="H372" s="75"/>
      <c r="I372" s="75"/>
      <c r="J372" s="75"/>
      <c r="K372" s="75"/>
      <c r="L372" s="75"/>
      <c r="M372" s="75"/>
      <c r="N372" s="75"/>
    </row>
    <row r="373" spans="4:14" ht="12.5">
      <c r="D373" s="75"/>
      <c r="E373" s="75"/>
      <c r="F373" s="75"/>
      <c r="G373" s="75"/>
      <c r="H373" s="75"/>
      <c r="I373" s="75"/>
      <c r="J373" s="75"/>
      <c r="K373" s="75"/>
      <c r="L373" s="75"/>
      <c r="M373" s="75"/>
      <c r="N373" s="75"/>
    </row>
    <row r="374" spans="4:14" ht="12.5">
      <c r="D374" s="75"/>
      <c r="E374" s="75"/>
      <c r="F374" s="75"/>
      <c r="G374" s="75"/>
      <c r="H374" s="75"/>
      <c r="I374" s="75"/>
      <c r="J374" s="75"/>
      <c r="K374" s="75"/>
      <c r="L374" s="75"/>
      <c r="M374" s="75"/>
      <c r="N374" s="75"/>
    </row>
    <row r="375" spans="4:14" ht="12.5">
      <c r="D375" s="75"/>
      <c r="E375" s="75"/>
      <c r="F375" s="75"/>
      <c r="G375" s="75"/>
      <c r="H375" s="75"/>
      <c r="I375" s="75"/>
      <c r="J375" s="75"/>
      <c r="K375" s="75"/>
      <c r="L375" s="75"/>
      <c r="M375" s="75"/>
      <c r="N375" s="75"/>
    </row>
    <row r="376" spans="4:14" ht="12.5">
      <c r="D376" s="75"/>
      <c r="E376" s="75"/>
      <c r="F376" s="75"/>
      <c r="G376" s="75"/>
      <c r="H376" s="75"/>
      <c r="I376" s="75"/>
      <c r="J376" s="75"/>
      <c r="K376" s="75"/>
      <c r="L376" s="75"/>
      <c r="M376" s="75"/>
      <c r="N376" s="75"/>
    </row>
    <row r="377" spans="4:14" ht="12.5">
      <c r="D377" s="75"/>
      <c r="E377" s="75"/>
      <c r="F377" s="75"/>
      <c r="G377" s="75"/>
      <c r="H377" s="75"/>
      <c r="I377" s="75"/>
      <c r="J377" s="75"/>
      <c r="K377" s="75"/>
      <c r="L377" s="75"/>
      <c r="M377" s="75"/>
      <c r="N377" s="75"/>
    </row>
    <row r="378" spans="4:14" ht="12.5">
      <c r="D378" s="75"/>
      <c r="E378" s="75"/>
      <c r="F378" s="75"/>
      <c r="G378" s="75"/>
      <c r="H378" s="75"/>
      <c r="I378" s="75"/>
      <c r="J378" s="75"/>
      <c r="K378" s="75"/>
      <c r="L378" s="75"/>
      <c r="M378" s="75"/>
      <c r="N378" s="75"/>
    </row>
    <row r="379" spans="4:14" ht="12.5">
      <c r="D379" s="75"/>
      <c r="E379" s="75"/>
      <c r="F379" s="75"/>
      <c r="G379" s="75"/>
      <c r="H379" s="75"/>
      <c r="I379" s="75"/>
      <c r="J379" s="75"/>
      <c r="K379" s="75"/>
      <c r="L379" s="75"/>
      <c r="M379" s="75"/>
      <c r="N379" s="75"/>
    </row>
    <row r="380" spans="4:14" ht="12.5">
      <c r="D380" s="75"/>
      <c r="E380" s="75"/>
      <c r="F380" s="75"/>
      <c r="G380" s="75"/>
      <c r="H380" s="75"/>
      <c r="I380" s="75"/>
      <c r="J380" s="75"/>
      <c r="K380" s="75"/>
      <c r="L380" s="75"/>
      <c r="M380" s="75"/>
      <c r="N380" s="75"/>
    </row>
    <row r="381" spans="4:14" ht="12.5">
      <c r="D381" s="75"/>
      <c r="E381" s="75"/>
      <c r="F381" s="75"/>
      <c r="G381" s="75"/>
      <c r="H381" s="75"/>
      <c r="I381" s="75"/>
      <c r="J381" s="75"/>
      <c r="K381" s="75"/>
      <c r="L381" s="75"/>
      <c r="M381" s="75"/>
      <c r="N381" s="75"/>
    </row>
    <row r="382" spans="4:14" ht="12.5">
      <c r="D382" s="75"/>
      <c r="E382" s="75"/>
      <c r="F382" s="75"/>
      <c r="G382" s="75"/>
      <c r="H382" s="75"/>
      <c r="I382" s="75"/>
      <c r="J382" s="75"/>
      <c r="K382" s="75"/>
      <c r="L382" s="75"/>
      <c r="M382" s="75"/>
      <c r="N382" s="75"/>
    </row>
    <row r="383" spans="4:14" ht="12.5">
      <c r="D383" s="75"/>
      <c r="E383" s="75"/>
      <c r="F383" s="75"/>
      <c r="G383" s="75"/>
      <c r="H383" s="75"/>
      <c r="I383" s="75"/>
      <c r="J383" s="75"/>
      <c r="K383" s="75"/>
      <c r="L383" s="75"/>
      <c r="M383" s="75"/>
      <c r="N383" s="75"/>
    </row>
    <row r="384" spans="4:14" ht="12.5">
      <c r="D384" s="75"/>
      <c r="E384" s="75"/>
      <c r="F384" s="75"/>
      <c r="G384" s="75"/>
      <c r="H384" s="75"/>
      <c r="I384" s="75"/>
      <c r="J384" s="75"/>
      <c r="K384" s="75"/>
      <c r="L384" s="75"/>
      <c r="M384" s="75"/>
      <c r="N384" s="75"/>
    </row>
    <row r="385" spans="4:14" ht="12.5">
      <c r="D385" s="75"/>
      <c r="E385" s="75"/>
      <c r="F385" s="75"/>
      <c r="G385" s="75"/>
      <c r="H385" s="75"/>
      <c r="I385" s="75"/>
      <c r="J385" s="75"/>
      <c r="K385" s="75"/>
      <c r="L385" s="75"/>
      <c r="M385" s="75"/>
      <c r="N385" s="75"/>
    </row>
    <row r="386" spans="4:14" ht="12.5">
      <c r="D386" s="75"/>
      <c r="E386" s="75"/>
      <c r="F386" s="75"/>
      <c r="G386" s="75"/>
      <c r="H386" s="75"/>
      <c r="I386" s="75"/>
      <c r="J386" s="75"/>
      <c r="K386" s="75"/>
      <c r="L386" s="75"/>
      <c r="M386" s="75"/>
      <c r="N386" s="75"/>
    </row>
    <row r="387" spans="4:14" ht="12.5">
      <c r="D387" s="75"/>
      <c r="E387" s="75"/>
      <c r="F387" s="75"/>
      <c r="G387" s="75"/>
      <c r="H387" s="75"/>
      <c r="I387" s="75"/>
      <c r="J387" s="75"/>
      <c r="K387" s="75"/>
      <c r="L387" s="75"/>
      <c r="M387" s="75"/>
      <c r="N387" s="75"/>
    </row>
    <row r="388" spans="4:14" ht="12.5">
      <c r="D388" s="75"/>
      <c r="E388" s="75"/>
      <c r="F388" s="75"/>
      <c r="G388" s="75"/>
      <c r="H388" s="75"/>
      <c r="I388" s="75"/>
      <c r="J388" s="75"/>
      <c r="K388" s="75"/>
      <c r="L388" s="75"/>
      <c r="M388" s="75"/>
      <c r="N388" s="75"/>
    </row>
    <row r="389" spans="4:14" ht="12.5">
      <c r="D389" s="75"/>
      <c r="E389" s="75"/>
      <c r="F389" s="75"/>
      <c r="G389" s="75"/>
      <c r="H389" s="75"/>
      <c r="I389" s="75"/>
      <c r="J389" s="75"/>
      <c r="K389" s="75"/>
      <c r="L389" s="75"/>
      <c r="M389" s="75"/>
      <c r="N389" s="75"/>
    </row>
    <row r="390" spans="4:14" ht="12.5">
      <c r="D390" s="75"/>
      <c r="E390" s="75"/>
      <c r="F390" s="75"/>
      <c r="G390" s="75"/>
      <c r="H390" s="75"/>
      <c r="I390" s="75"/>
      <c r="J390" s="75"/>
      <c r="K390" s="75"/>
      <c r="L390" s="75"/>
      <c r="M390" s="75"/>
      <c r="N390" s="75"/>
    </row>
    <row r="391" spans="4:14" ht="12.5">
      <c r="D391" s="75"/>
      <c r="E391" s="75"/>
      <c r="F391" s="75"/>
      <c r="G391" s="75"/>
      <c r="H391" s="75"/>
      <c r="I391" s="75"/>
      <c r="J391" s="75"/>
      <c r="K391" s="75"/>
      <c r="L391" s="75"/>
      <c r="M391" s="75"/>
      <c r="N391" s="75"/>
    </row>
    <row r="392" spans="4:14" ht="12.5">
      <c r="D392" s="75"/>
      <c r="E392" s="75"/>
      <c r="F392" s="75"/>
      <c r="G392" s="75"/>
      <c r="H392" s="75"/>
      <c r="I392" s="75"/>
      <c r="J392" s="75"/>
      <c r="K392" s="75"/>
      <c r="L392" s="75"/>
      <c r="M392" s="75"/>
      <c r="N392" s="75"/>
    </row>
    <row r="393" spans="4:14" ht="12.5">
      <c r="D393" s="75"/>
      <c r="E393" s="75"/>
      <c r="F393" s="75"/>
      <c r="G393" s="75"/>
      <c r="H393" s="75"/>
      <c r="I393" s="75"/>
      <c r="J393" s="75"/>
      <c r="K393" s="75"/>
      <c r="L393" s="75"/>
      <c r="M393" s="75"/>
      <c r="N393" s="75"/>
    </row>
    <row r="394" spans="4:14" ht="12.5">
      <c r="D394" s="75"/>
      <c r="E394" s="75"/>
      <c r="F394" s="75"/>
      <c r="G394" s="75"/>
      <c r="H394" s="75"/>
      <c r="I394" s="75"/>
      <c r="J394" s="75"/>
      <c r="K394" s="75"/>
      <c r="L394" s="75"/>
      <c r="M394" s="75"/>
      <c r="N394" s="75"/>
    </row>
    <row r="395" spans="4:14" ht="12.5">
      <c r="D395" s="75"/>
      <c r="E395" s="75"/>
      <c r="F395" s="75"/>
      <c r="G395" s="75"/>
      <c r="H395" s="75"/>
      <c r="I395" s="75"/>
      <c r="J395" s="75"/>
      <c r="K395" s="75"/>
      <c r="L395" s="75"/>
      <c r="M395" s="75"/>
      <c r="N395" s="75"/>
    </row>
    <row r="396" spans="4:14" ht="12.5">
      <c r="D396" s="75"/>
      <c r="E396" s="75"/>
      <c r="F396" s="75"/>
      <c r="G396" s="75"/>
      <c r="H396" s="75"/>
      <c r="I396" s="75"/>
      <c r="J396" s="75"/>
      <c r="K396" s="75"/>
      <c r="L396" s="75"/>
      <c r="M396" s="75"/>
      <c r="N396" s="75"/>
    </row>
    <row r="397" spans="4:14" ht="12.5">
      <c r="D397" s="75"/>
      <c r="E397" s="75"/>
      <c r="F397" s="75"/>
      <c r="G397" s="75"/>
      <c r="H397" s="75"/>
      <c r="I397" s="75"/>
      <c r="J397" s="75"/>
      <c r="K397" s="75"/>
      <c r="L397" s="75"/>
      <c r="M397" s="75"/>
      <c r="N397" s="75"/>
    </row>
    <row r="398" spans="4:14" ht="12.5">
      <c r="D398" s="75"/>
      <c r="E398" s="75"/>
      <c r="F398" s="75"/>
      <c r="G398" s="75"/>
      <c r="H398" s="75"/>
      <c r="I398" s="75"/>
      <c r="J398" s="75"/>
      <c r="K398" s="75"/>
      <c r="L398" s="75"/>
      <c r="M398" s="75"/>
      <c r="N398" s="75"/>
    </row>
    <row r="399" spans="4:14" ht="12.5">
      <c r="D399" s="75"/>
      <c r="E399" s="75"/>
      <c r="F399" s="75"/>
      <c r="G399" s="75"/>
      <c r="H399" s="75"/>
      <c r="I399" s="75"/>
      <c r="J399" s="75"/>
      <c r="K399" s="75"/>
      <c r="L399" s="75"/>
      <c r="M399" s="75"/>
      <c r="N399" s="75"/>
    </row>
    <row r="400" spans="4:14" ht="12.5">
      <c r="D400" s="75"/>
      <c r="E400" s="75"/>
      <c r="F400" s="75"/>
      <c r="G400" s="75"/>
      <c r="H400" s="75"/>
      <c r="I400" s="75"/>
      <c r="J400" s="75"/>
      <c r="K400" s="75"/>
      <c r="L400" s="75"/>
      <c r="M400" s="75"/>
      <c r="N400" s="75"/>
    </row>
    <row r="401" spans="4:14" ht="12.5">
      <c r="D401" s="75"/>
      <c r="E401" s="75"/>
      <c r="F401" s="75"/>
      <c r="G401" s="75"/>
      <c r="H401" s="75"/>
      <c r="I401" s="75"/>
      <c r="J401" s="75"/>
      <c r="K401" s="75"/>
      <c r="L401" s="75"/>
      <c r="M401" s="75"/>
      <c r="N401" s="75"/>
    </row>
    <row r="402" spans="4:14" ht="12.5">
      <c r="D402" s="75"/>
      <c r="E402" s="75"/>
      <c r="F402" s="75"/>
      <c r="G402" s="75"/>
      <c r="H402" s="75"/>
      <c r="I402" s="75"/>
      <c r="J402" s="75"/>
      <c r="K402" s="75"/>
      <c r="L402" s="75"/>
      <c r="M402" s="75"/>
      <c r="N402" s="75"/>
    </row>
    <row r="403" spans="4:14" ht="12.5">
      <c r="D403" s="75"/>
      <c r="E403" s="75"/>
      <c r="F403" s="75"/>
      <c r="G403" s="75"/>
      <c r="H403" s="75"/>
      <c r="I403" s="75"/>
      <c r="J403" s="75"/>
      <c r="K403" s="75"/>
      <c r="L403" s="75"/>
      <c r="M403" s="75"/>
      <c r="N403" s="75"/>
    </row>
    <row r="404" spans="4:14" ht="12.5">
      <c r="D404" s="75"/>
      <c r="E404" s="75"/>
      <c r="F404" s="75"/>
      <c r="G404" s="75"/>
      <c r="H404" s="75"/>
      <c r="I404" s="75"/>
      <c r="J404" s="75"/>
      <c r="K404" s="75"/>
      <c r="L404" s="75"/>
      <c r="M404" s="75"/>
      <c r="N404" s="75"/>
    </row>
    <row r="405" spans="4:14" ht="12.5">
      <c r="D405" s="75"/>
      <c r="E405" s="75"/>
      <c r="F405" s="75"/>
      <c r="G405" s="75"/>
      <c r="H405" s="75"/>
      <c r="I405" s="75"/>
      <c r="J405" s="75"/>
      <c r="K405" s="75"/>
      <c r="L405" s="75"/>
      <c r="M405" s="75"/>
      <c r="N405" s="75"/>
    </row>
    <row r="406" spans="4:14" ht="12.5">
      <c r="D406" s="75"/>
      <c r="E406" s="75"/>
      <c r="F406" s="75"/>
      <c r="G406" s="75"/>
      <c r="H406" s="75"/>
      <c r="I406" s="75"/>
      <c r="J406" s="75"/>
      <c r="K406" s="75"/>
      <c r="L406" s="75"/>
      <c r="M406" s="75"/>
      <c r="N406" s="75"/>
    </row>
    <row r="407" spans="4:14" ht="12.5">
      <c r="D407" s="75"/>
      <c r="E407" s="75"/>
      <c r="F407" s="75"/>
      <c r="G407" s="75"/>
      <c r="H407" s="75"/>
      <c r="I407" s="75"/>
      <c r="J407" s="75"/>
      <c r="K407" s="75"/>
      <c r="L407" s="75"/>
      <c r="M407" s="75"/>
      <c r="N407" s="75"/>
    </row>
    <row r="408" spans="4:14" ht="12.5">
      <c r="D408" s="75"/>
      <c r="E408" s="75"/>
      <c r="F408" s="75"/>
      <c r="G408" s="75"/>
      <c r="H408" s="75"/>
      <c r="I408" s="75"/>
      <c r="J408" s="75"/>
      <c r="K408" s="75"/>
      <c r="L408" s="75"/>
      <c r="M408" s="75"/>
      <c r="N408" s="75"/>
    </row>
    <row r="409" spans="4:14" ht="12.5">
      <c r="D409" s="75"/>
      <c r="E409" s="75"/>
      <c r="F409" s="75"/>
      <c r="G409" s="75"/>
      <c r="H409" s="75"/>
      <c r="I409" s="75"/>
      <c r="J409" s="75"/>
      <c r="K409" s="75"/>
      <c r="L409" s="75"/>
      <c r="M409" s="75"/>
      <c r="N409" s="75"/>
    </row>
    <row r="410" spans="4:14" ht="12.5">
      <c r="D410" s="75"/>
      <c r="E410" s="75"/>
      <c r="F410" s="75"/>
      <c r="G410" s="75"/>
      <c r="H410" s="75"/>
      <c r="I410" s="75"/>
      <c r="J410" s="75"/>
      <c r="K410" s="75"/>
      <c r="L410" s="75"/>
      <c r="M410" s="75"/>
      <c r="N410" s="75"/>
    </row>
    <row r="411" spans="4:14" ht="12.5">
      <c r="D411" s="75"/>
      <c r="E411" s="75"/>
      <c r="F411" s="75"/>
      <c r="G411" s="75"/>
      <c r="H411" s="75"/>
      <c r="I411" s="75"/>
      <c r="J411" s="75"/>
      <c r="K411" s="75"/>
      <c r="L411" s="75"/>
      <c r="M411" s="75"/>
      <c r="N411" s="75"/>
    </row>
    <row r="412" spans="4:14" ht="12.5">
      <c r="D412" s="75"/>
      <c r="E412" s="75"/>
      <c r="F412" s="75"/>
      <c r="G412" s="75"/>
      <c r="H412" s="75"/>
      <c r="I412" s="75"/>
      <c r="J412" s="75"/>
      <c r="K412" s="75"/>
      <c r="L412" s="75"/>
      <c r="M412" s="75"/>
      <c r="N412" s="75"/>
    </row>
    <row r="413" spans="4:14" ht="12.5">
      <c r="D413" s="75"/>
      <c r="E413" s="75"/>
      <c r="F413" s="75"/>
      <c r="G413" s="75"/>
      <c r="H413" s="75"/>
      <c r="I413" s="75"/>
      <c r="J413" s="75"/>
      <c r="K413" s="75"/>
      <c r="L413" s="75"/>
      <c r="M413" s="75"/>
      <c r="N413" s="75"/>
    </row>
    <row r="414" spans="4:14" ht="12.5">
      <c r="D414" s="75"/>
      <c r="E414" s="75"/>
      <c r="F414" s="75"/>
      <c r="G414" s="75"/>
      <c r="H414" s="75"/>
      <c r="I414" s="75"/>
      <c r="J414" s="75"/>
      <c r="K414" s="75"/>
      <c r="L414" s="75"/>
      <c r="M414" s="75"/>
      <c r="N414" s="75"/>
    </row>
    <row r="415" spans="4:14" ht="12.5">
      <c r="D415" s="75"/>
      <c r="E415" s="75"/>
      <c r="F415" s="75"/>
      <c r="G415" s="75"/>
      <c r="H415" s="75"/>
      <c r="I415" s="75"/>
      <c r="J415" s="75"/>
      <c r="K415" s="75"/>
      <c r="L415" s="75"/>
      <c r="M415" s="75"/>
      <c r="N415" s="75"/>
    </row>
    <row r="416" spans="4:14" ht="12.5">
      <c r="D416" s="75"/>
      <c r="E416" s="75"/>
      <c r="F416" s="75"/>
      <c r="G416" s="75"/>
      <c r="H416" s="75"/>
      <c r="I416" s="75"/>
      <c r="J416" s="75"/>
      <c r="K416" s="75"/>
      <c r="L416" s="75"/>
      <c r="M416" s="75"/>
      <c r="N416" s="75"/>
    </row>
    <row r="417" spans="4:14" ht="12.5">
      <c r="D417" s="75"/>
      <c r="E417" s="75"/>
      <c r="F417" s="75"/>
      <c r="G417" s="75"/>
      <c r="H417" s="75"/>
      <c r="I417" s="75"/>
      <c r="J417" s="75"/>
      <c r="K417" s="75"/>
      <c r="L417" s="75"/>
      <c r="M417" s="75"/>
      <c r="N417" s="75"/>
    </row>
    <row r="418" spans="4:14" ht="12.5">
      <c r="D418" s="75"/>
      <c r="E418" s="75"/>
      <c r="F418" s="75"/>
      <c r="G418" s="75"/>
      <c r="H418" s="75"/>
      <c r="I418" s="75"/>
      <c r="J418" s="75"/>
      <c r="K418" s="75"/>
      <c r="L418" s="75"/>
      <c r="M418" s="75"/>
      <c r="N418" s="75"/>
    </row>
    <row r="419" spans="4:14" ht="12.5">
      <c r="D419" s="75"/>
      <c r="E419" s="75"/>
      <c r="F419" s="75"/>
      <c r="G419" s="75"/>
      <c r="H419" s="75"/>
      <c r="I419" s="75"/>
      <c r="J419" s="75"/>
      <c r="K419" s="75"/>
      <c r="L419" s="75"/>
      <c r="M419" s="75"/>
      <c r="N419" s="75"/>
    </row>
    <row r="420" spans="4:14" ht="12.5">
      <c r="D420" s="75"/>
      <c r="E420" s="75"/>
      <c r="F420" s="75"/>
      <c r="G420" s="75"/>
      <c r="H420" s="75"/>
      <c r="I420" s="75"/>
      <c r="J420" s="75"/>
      <c r="K420" s="75"/>
      <c r="L420" s="75"/>
      <c r="M420" s="75"/>
      <c r="N420" s="75"/>
    </row>
    <row r="421" spans="4:14" ht="12.5">
      <c r="D421" s="75"/>
      <c r="E421" s="75"/>
      <c r="F421" s="75"/>
      <c r="G421" s="75"/>
      <c r="H421" s="75"/>
      <c r="I421" s="75"/>
      <c r="J421" s="75"/>
      <c r="K421" s="75"/>
      <c r="L421" s="75"/>
      <c r="M421" s="75"/>
      <c r="N421" s="75"/>
    </row>
    <row r="422" spans="4:14" ht="12.5">
      <c r="D422" s="75"/>
      <c r="E422" s="75"/>
      <c r="F422" s="75"/>
      <c r="G422" s="75"/>
      <c r="H422" s="75"/>
      <c r="I422" s="75"/>
      <c r="J422" s="75"/>
      <c r="K422" s="75"/>
      <c r="L422" s="75"/>
      <c r="M422" s="75"/>
      <c r="N422" s="75"/>
    </row>
    <row r="423" spans="4:14" ht="12.5">
      <c r="D423" s="75"/>
      <c r="E423" s="75"/>
      <c r="F423" s="75"/>
      <c r="G423" s="75"/>
      <c r="H423" s="75"/>
      <c r="I423" s="75"/>
      <c r="J423" s="75"/>
      <c r="K423" s="75"/>
      <c r="L423" s="75"/>
      <c r="M423" s="75"/>
      <c r="N423" s="75"/>
    </row>
    <row r="424" spans="4:14" ht="12.5">
      <c r="D424" s="75"/>
      <c r="E424" s="75"/>
      <c r="F424" s="75"/>
      <c r="G424" s="75"/>
      <c r="H424" s="75"/>
      <c r="I424" s="75"/>
      <c r="J424" s="75"/>
      <c r="K424" s="75"/>
      <c r="L424" s="75"/>
      <c r="M424" s="75"/>
      <c r="N424" s="75"/>
    </row>
    <row r="425" spans="4:14" ht="12.5">
      <c r="D425" s="75"/>
      <c r="E425" s="75"/>
      <c r="F425" s="75"/>
      <c r="G425" s="75"/>
      <c r="H425" s="75"/>
      <c r="I425" s="75"/>
      <c r="J425" s="75"/>
      <c r="K425" s="75"/>
      <c r="L425" s="75"/>
      <c r="M425" s="75"/>
      <c r="N425" s="75"/>
    </row>
    <row r="426" spans="4:14" ht="12.5">
      <c r="D426" s="75"/>
      <c r="E426" s="75"/>
      <c r="F426" s="75"/>
      <c r="G426" s="75"/>
      <c r="H426" s="75"/>
      <c r="I426" s="75"/>
      <c r="J426" s="75"/>
      <c r="K426" s="75"/>
      <c r="L426" s="75"/>
      <c r="M426" s="75"/>
      <c r="N426" s="75"/>
    </row>
    <row r="427" spans="4:14" ht="12.5">
      <c r="D427" s="75"/>
      <c r="E427" s="75"/>
      <c r="F427" s="75"/>
      <c r="G427" s="75"/>
      <c r="H427" s="75"/>
      <c r="I427" s="75"/>
      <c r="J427" s="75"/>
      <c r="K427" s="75"/>
      <c r="L427" s="75"/>
      <c r="M427" s="75"/>
      <c r="N427" s="75"/>
    </row>
    <row r="428" spans="4:14" ht="12.5">
      <c r="D428" s="75"/>
      <c r="E428" s="75"/>
      <c r="F428" s="75"/>
      <c r="G428" s="75"/>
      <c r="H428" s="75"/>
      <c r="I428" s="75"/>
      <c r="J428" s="75"/>
      <c r="K428" s="75"/>
      <c r="L428" s="75"/>
      <c r="M428" s="75"/>
      <c r="N428" s="75"/>
    </row>
    <row r="429" spans="4:14" ht="12.5">
      <c r="D429" s="75"/>
      <c r="E429" s="75"/>
      <c r="F429" s="75"/>
      <c r="G429" s="75"/>
      <c r="H429" s="75"/>
      <c r="I429" s="75"/>
      <c r="J429" s="75"/>
      <c r="K429" s="75"/>
      <c r="L429" s="75"/>
      <c r="M429" s="75"/>
      <c r="N429" s="75"/>
    </row>
    <row r="430" spans="4:14" ht="12.5">
      <c r="D430" s="75"/>
      <c r="E430" s="75"/>
      <c r="F430" s="75"/>
      <c r="G430" s="75"/>
      <c r="H430" s="75"/>
      <c r="I430" s="75"/>
      <c r="J430" s="75"/>
      <c r="K430" s="75"/>
      <c r="L430" s="75"/>
      <c r="M430" s="75"/>
      <c r="N430" s="75"/>
    </row>
    <row r="431" spans="4:14" ht="12.5">
      <c r="D431" s="75"/>
      <c r="E431" s="75"/>
      <c r="F431" s="75"/>
      <c r="G431" s="75"/>
      <c r="H431" s="75"/>
      <c r="I431" s="75"/>
      <c r="J431" s="75"/>
      <c r="K431" s="75"/>
      <c r="L431" s="75"/>
      <c r="M431" s="75"/>
      <c r="N431" s="75"/>
    </row>
    <row r="432" spans="4:14" ht="12.5">
      <c r="D432" s="75"/>
      <c r="E432" s="75"/>
      <c r="F432" s="75"/>
      <c r="G432" s="75"/>
      <c r="H432" s="75"/>
      <c r="I432" s="75"/>
      <c r="J432" s="75"/>
      <c r="K432" s="75"/>
      <c r="L432" s="75"/>
      <c r="M432" s="75"/>
      <c r="N432" s="75"/>
    </row>
    <row r="433" spans="4:14" ht="12.5">
      <c r="D433" s="75"/>
      <c r="E433" s="75"/>
      <c r="F433" s="75"/>
      <c r="G433" s="75"/>
      <c r="H433" s="75"/>
      <c r="I433" s="75"/>
      <c r="J433" s="75"/>
      <c r="K433" s="75"/>
      <c r="L433" s="75"/>
      <c r="M433" s="75"/>
      <c r="N433" s="75"/>
    </row>
    <row r="434" spans="4:14" ht="12.5">
      <c r="D434" s="75"/>
      <c r="E434" s="75"/>
      <c r="F434" s="75"/>
      <c r="G434" s="75"/>
      <c r="H434" s="75"/>
      <c r="I434" s="75"/>
      <c r="J434" s="75"/>
      <c r="K434" s="75"/>
      <c r="L434" s="75"/>
      <c r="M434" s="75"/>
      <c r="N434" s="75"/>
    </row>
    <row r="435" spans="4:14" ht="12.5">
      <c r="D435" s="75"/>
      <c r="E435" s="75"/>
      <c r="F435" s="75"/>
      <c r="G435" s="75"/>
      <c r="H435" s="75"/>
      <c r="I435" s="75"/>
      <c r="J435" s="75"/>
      <c r="K435" s="75"/>
      <c r="L435" s="75"/>
      <c r="M435" s="75"/>
      <c r="N435" s="75"/>
    </row>
    <row r="436" spans="4:14" ht="12.5">
      <c r="D436" s="75"/>
      <c r="E436" s="75"/>
      <c r="F436" s="75"/>
      <c r="G436" s="75"/>
      <c r="H436" s="75"/>
      <c r="I436" s="75"/>
      <c r="J436" s="75"/>
      <c r="K436" s="75"/>
      <c r="L436" s="75"/>
      <c r="M436" s="75"/>
      <c r="N436" s="75"/>
    </row>
    <row r="437" spans="4:14" ht="12.5">
      <c r="D437" s="75"/>
      <c r="E437" s="75"/>
      <c r="F437" s="75"/>
      <c r="G437" s="75"/>
      <c r="H437" s="75"/>
      <c r="I437" s="75"/>
      <c r="J437" s="75"/>
      <c r="K437" s="75"/>
      <c r="L437" s="75"/>
      <c r="M437" s="75"/>
      <c r="N437" s="75"/>
    </row>
    <row r="438" spans="4:14" ht="12.5">
      <c r="D438" s="75"/>
      <c r="E438" s="75"/>
      <c r="F438" s="75"/>
      <c r="G438" s="75"/>
      <c r="H438" s="75"/>
      <c r="I438" s="75"/>
      <c r="J438" s="75"/>
      <c r="K438" s="75"/>
      <c r="L438" s="75"/>
      <c r="M438" s="75"/>
      <c r="N438" s="75"/>
    </row>
    <row r="439" spans="4:14" ht="12.5">
      <c r="D439" s="75"/>
      <c r="E439" s="75"/>
      <c r="F439" s="75"/>
      <c r="G439" s="75"/>
      <c r="H439" s="75"/>
      <c r="I439" s="75"/>
      <c r="J439" s="75"/>
      <c r="K439" s="75"/>
      <c r="L439" s="75"/>
      <c r="M439" s="75"/>
      <c r="N439" s="75"/>
    </row>
    <row r="440" spans="4:14" ht="12.5">
      <c r="D440" s="75"/>
      <c r="E440" s="75"/>
      <c r="F440" s="75"/>
      <c r="G440" s="75"/>
      <c r="H440" s="75"/>
      <c r="I440" s="75"/>
      <c r="J440" s="75"/>
      <c r="K440" s="75"/>
      <c r="L440" s="75"/>
      <c r="M440" s="75"/>
      <c r="N440" s="75"/>
    </row>
    <row r="441" spans="4:14" ht="12.5">
      <c r="D441" s="75"/>
      <c r="E441" s="75"/>
      <c r="F441" s="75"/>
      <c r="G441" s="75"/>
      <c r="H441" s="75"/>
      <c r="I441" s="75"/>
      <c r="J441" s="75"/>
      <c r="K441" s="75"/>
      <c r="L441" s="75"/>
      <c r="M441" s="75"/>
      <c r="N441" s="75"/>
    </row>
    <row r="442" spans="4:14" ht="12.5">
      <c r="D442" s="75"/>
      <c r="E442" s="75"/>
      <c r="F442" s="75"/>
      <c r="G442" s="75"/>
      <c r="H442" s="75"/>
      <c r="I442" s="75"/>
      <c r="J442" s="75"/>
      <c r="K442" s="75"/>
      <c r="L442" s="75"/>
      <c r="M442" s="75"/>
      <c r="N442" s="75"/>
    </row>
    <row r="443" spans="4:14" ht="12.5">
      <c r="D443" s="75"/>
      <c r="E443" s="75"/>
      <c r="F443" s="75"/>
      <c r="G443" s="75"/>
      <c r="H443" s="75"/>
      <c r="I443" s="75"/>
      <c r="J443" s="75"/>
      <c r="K443" s="75"/>
      <c r="L443" s="75"/>
      <c r="M443" s="75"/>
      <c r="N443" s="75"/>
    </row>
    <row r="444" spans="4:14" ht="12.5">
      <c r="D444" s="75"/>
      <c r="E444" s="75"/>
      <c r="F444" s="75"/>
      <c r="G444" s="75"/>
      <c r="H444" s="75"/>
      <c r="I444" s="75"/>
      <c r="J444" s="75"/>
      <c r="K444" s="75"/>
      <c r="L444" s="75"/>
      <c r="M444" s="75"/>
      <c r="N444" s="75"/>
    </row>
    <row r="445" spans="4:14" ht="12.5">
      <c r="D445" s="75"/>
      <c r="E445" s="75"/>
      <c r="F445" s="75"/>
      <c r="G445" s="75"/>
      <c r="H445" s="75"/>
      <c r="I445" s="75"/>
      <c r="J445" s="75"/>
      <c r="K445" s="75"/>
      <c r="L445" s="75"/>
      <c r="M445" s="75"/>
      <c r="N445" s="75"/>
    </row>
    <row r="446" spans="4:14" ht="12.5">
      <c r="D446" s="75"/>
      <c r="E446" s="75"/>
      <c r="F446" s="75"/>
      <c r="G446" s="75"/>
      <c r="H446" s="75"/>
      <c r="I446" s="75"/>
      <c r="J446" s="75"/>
      <c r="K446" s="75"/>
      <c r="L446" s="75"/>
      <c r="M446" s="75"/>
      <c r="N446" s="75"/>
    </row>
    <row r="447" spans="4:14" ht="12.5">
      <c r="D447" s="75"/>
      <c r="E447" s="75"/>
      <c r="F447" s="75"/>
      <c r="G447" s="75"/>
      <c r="H447" s="75"/>
      <c r="I447" s="75"/>
      <c r="J447" s="75"/>
      <c r="K447" s="75"/>
      <c r="L447" s="75"/>
      <c r="M447" s="75"/>
      <c r="N447" s="75"/>
    </row>
    <row r="448" spans="4:14" ht="12.5">
      <c r="D448" s="75"/>
      <c r="E448" s="75"/>
      <c r="F448" s="75"/>
      <c r="G448" s="75"/>
      <c r="H448" s="75"/>
      <c r="I448" s="75"/>
      <c r="J448" s="75"/>
      <c r="K448" s="75"/>
      <c r="L448" s="75"/>
      <c r="M448" s="75"/>
      <c r="N448" s="75"/>
    </row>
    <row r="449" spans="4:14" ht="12.5">
      <c r="D449" s="75"/>
      <c r="E449" s="75"/>
      <c r="F449" s="75"/>
      <c r="G449" s="75"/>
      <c r="H449" s="75"/>
      <c r="I449" s="75"/>
      <c r="J449" s="75"/>
      <c r="K449" s="75"/>
      <c r="L449" s="75"/>
      <c r="M449" s="75"/>
      <c r="N449" s="75"/>
    </row>
    <row r="450" spans="4:14" ht="12.5">
      <c r="D450" s="75"/>
      <c r="E450" s="75"/>
      <c r="F450" s="75"/>
      <c r="G450" s="75"/>
      <c r="H450" s="75"/>
      <c r="I450" s="75"/>
      <c r="J450" s="75"/>
      <c r="K450" s="75"/>
      <c r="L450" s="75"/>
      <c r="M450" s="75"/>
      <c r="N450" s="75"/>
    </row>
    <row r="451" spans="4:14" ht="12.5">
      <c r="D451" s="75"/>
      <c r="E451" s="75"/>
      <c r="F451" s="75"/>
      <c r="G451" s="75"/>
      <c r="H451" s="75"/>
      <c r="I451" s="75"/>
      <c r="J451" s="75"/>
      <c r="K451" s="75"/>
      <c r="L451" s="75"/>
      <c r="M451" s="75"/>
      <c r="N451" s="75"/>
    </row>
    <row r="452" spans="4:14" ht="12.5">
      <c r="D452" s="75"/>
      <c r="E452" s="75"/>
      <c r="F452" s="75"/>
      <c r="G452" s="75"/>
      <c r="H452" s="75"/>
      <c r="I452" s="75"/>
      <c r="J452" s="75"/>
      <c r="K452" s="75"/>
      <c r="L452" s="75"/>
      <c r="M452" s="75"/>
      <c r="N452" s="75"/>
    </row>
    <row r="453" spans="4:14" ht="12.5">
      <c r="D453" s="75"/>
      <c r="E453" s="75"/>
      <c r="F453" s="75"/>
      <c r="G453" s="75"/>
      <c r="H453" s="75"/>
      <c r="I453" s="75"/>
      <c r="J453" s="75"/>
      <c r="K453" s="75"/>
      <c r="L453" s="75"/>
      <c r="M453" s="75"/>
      <c r="N453" s="75"/>
    </row>
    <row r="454" spans="4:14" ht="12.5">
      <c r="D454" s="75"/>
      <c r="E454" s="75"/>
      <c r="F454" s="75"/>
      <c r="G454" s="75"/>
      <c r="H454" s="75"/>
      <c r="I454" s="75"/>
      <c r="J454" s="75"/>
      <c r="K454" s="75"/>
      <c r="L454" s="75"/>
      <c r="M454" s="75"/>
      <c r="N454" s="75"/>
    </row>
    <row r="455" spans="4:14" ht="12.5">
      <c r="D455" s="75"/>
      <c r="E455" s="75"/>
      <c r="F455" s="75"/>
      <c r="G455" s="75"/>
      <c r="H455" s="75"/>
      <c r="I455" s="75"/>
      <c r="J455" s="75"/>
      <c r="K455" s="75"/>
      <c r="L455" s="75"/>
      <c r="M455" s="75"/>
      <c r="N455" s="75"/>
    </row>
    <row r="456" spans="4:14" ht="12.5">
      <c r="D456" s="75"/>
      <c r="E456" s="75"/>
      <c r="F456" s="75"/>
      <c r="G456" s="75"/>
      <c r="H456" s="75"/>
      <c r="I456" s="75"/>
      <c r="J456" s="75"/>
      <c r="K456" s="75"/>
      <c r="L456" s="75"/>
      <c r="M456" s="75"/>
      <c r="N456" s="75"/>
    </row>
    <row r="457" spans="4:14" ht="12.5">
      <c r="D457" s="75"/>
      <c r="E457" s="75"/>
      <c r="F457" s="75"/>
      <c r="G457" s="75"/>
      <c r="H457" s="75"/>
      <c r="I457" s="75"/>
      <c r="J457" s="75"/>
      <c r="K457" s="75"/>
      <c r="L457" s="75"/>
      <c r="M457" s="75"/>
      <c r="N457" s="75"/>
    </row>
    <row r="458" spans="4:14" ht="12.5">
      <c r="D458" s="75"/>
      <c r="E458" s="75"/>
      <c r="F458" s="75"/>
      <c r="G458" s="75"/>
      <c r="H458" s="75"/>
      <c r="I458" s="75"/>
      <c r="J458" s="75"/>
      <c r="K458" s="75"/>
      <c r="L458" s="75"/>
      <c r="M458" s="75"/>
      <c r="N458" s="75"/>
    </row>
    <row r="459" spans="4:14" ht="12.5">
      <c r="D459" s="75"/>
      <c r="E459" s="75"/>
      <c r="F459" s="75"/>
      <c r="G459" s="75"/>
      <c r="H459" s="75"/>
      <c r="I459" s="75"/>
      <c r="J459" s="75"/>
      <c r="K459" s="75"/>
      <c r="L459" s="75"/>
      <c r="M459" s="75"/>
      <c r="N459" s="75"/>
    </row>
    <row r="460" spans="4:14" ht="12.5">
      <c r="D460" s="75"/>
      <c r="E460" s="75"/>
      <c r="F460" s="75"/>
      <c r="G460" s="75"/>
      <c r="H460" s="75"/>
      <c r="I460" s="75"/>
      <c r="J460" s="75"/>
      <c r="K460" s="75"/>
      <c r="L460" s="75"/>
      <c r="M460" s="75"/>
      <c r="N460" s="75"/>
    </row>
    <row r="461" spans="4:14" ht="12.5">
      <c r="D461" s="75"/>
      <c r="E461" s="75"/>
      <c r="F461" s="75"/>
      <c r="G461" s="75"/>
      <c r="H461" s="75"/>
      <c r="I461" s="75"/>
      <c r="J461" s="75"/>
      <c r="K461" s="75"/>
      <c r="L461" s="75"/>
      <c r="M461" s="75"/>
      <c r="N461" s="75"/>
    </row>
    <row r="462" spans="4:14" ht="12.5">
      <c r="D462" s="75"/>
      <c r="E462" s="75"/>
      <c r="F462" s="75"/>
      <c r="G462" s="75"/>
      <c r="H462" s="75"/>
      <c r="I462" s="75"/>
      <c r="J462" s="75"/>
      <c r="K462" s="75"/>
      <c r="L462" s="75"/>
      <c r="M462" s="75"/>
      <c r="N462" s="75"/>
    </row>
    <row r="463" spans="4:14" ht="12.5">
      <c r="D463" s="75"/>
      <c r="E463" s="75"/>
      <c r="F463" s="75"/>
      <c r="G463" s="75"/>
      <c r="H463" s="75"/>
      <c r="I463" s="75"/>
      <c r="J463" s="75"/>
      <c r="K463" s="75"/>
      <c r="L463" s="75"/>
      <c r="M463" s="75"/>
      <c r="N463" s="75"/>
    </row>
    <row r="464" spans="4:14" ht="12.5">
      <c r="D464" s="75"/>
      <c r="E464" s="75"/>
      <c r="F464" s="75"/>
      <c r="G464" s="75"/>
      <c r="H464" s="75"/>
      <c r="I464" s="75"/>
      <c r="J464" s="75"/>
      <c r="K464" s="75"/>
      <c r="L464" s="75"/>
      <c r="M464" s="75"/>
      <c r="N464" s="75"/>
    </row>
    <row r="465" spans="4:14" ht="12.5">
      <c r="D465" s="75"/>
      <c r="E465" s="75"/>
      <c r="F465" s="75"/>
      <c r="G465" s="75"/>
      <c r="H465" s="75"/>
      <c r="I465" s="75"/>
      <c r="J465" s="75"/>
      <c r="K465" s="75"/>
      <c r="L465" s="75"/>
      <c r="M465" s="75"/>
      <c r="N465" s="75"/>
    </row>
    <row r="466" spans="4:14" ht="12.5">
      <c r="D466" s="75"/>
      <c r="E466" s="75"/>
      <c r="F466" s="75"/>
      <c r="G466" s="75"/>
      <c r="H466" s="75"/>
      <c r="I466" s="75"/>
      <c r="J466" s="75"/>
      <c r="K466" s="75"/>
      <c r="L466" s="75"/>
      <c r="M466" s="75"/>
      <c r="N466" s="75"/>
    </row>
    <row r="467" spans="4:14" ht="12.5">
      <c r="D467" s="75"/>
      <c r="E467" s="75"/>
      <c r="F467" s="75"/>
      <c r="G467" s="75"/>
      <c r="H467" s="75"/>
      <c r="I467" s="75"/>
      <c r="J467" s="75"/>
      <c r="K467" s="75"/>
      <c r="L467" s="75"/>
      <c r="M467" s="75"/>
      <c r="N467" s="75"/>
    </row>
    <row r="468" spans="4:14" ht="12.5">
      <c r="D468" s="75"/>
      <c r="E468" s="75"/>
      <c r="F468" s="75"/>
      <c r="G468" s="75"/>
      <c r="H468" s="75"/>
      <c r="I468" s="75"/>
      <c r="J468" s="75"/>
      <c r="K468" s="75"/>
      <c r="L468" s="75"/>
      <c r="M468" s="75"/>
      <c r="N468" s="75"/>
    </row>
    <row r="469" spans="4:14" ht="12.5">
      <c r="D469" s="75"/>
      <c r="E469" s="75"/>
      <c r="F469" s="75"/>
      <c r="G469" s="75"/>
      <c r="H469" s="75"/>
      <c r="I469" s="75"/>
      <c r="J469" s="75"/>
      <c r="K469" s="75"/>
      <c r="L469" s="75"/>
      <c r="M469" s="75"/>
      <c r="N469" s="75"/>
    </row>
    <row r="470" spans="4:14" ht="12.5">
      <c r="D470" s="75"/>
      <c r="E470" s="75"/>
      <c r="F470" s="75"/>
      <c r="G470" s="75"/>
      <c r="H470" s="75"/>
      <c r="I470" s="75"/>
      <c r="J470" s="75"/>
      <c r="K470" s="75"/>
      <c r="L470" s="75"/>
      <c r="M470" s="75"/>
      <c r="N470" s="75"/>
    </row>
    <row r="471" spans="4:14" ht="12.5">
      <c r="D471" s="75"/>
      <c r="E471" s="75"/>
      <c r="F471" s="75"/>
      <c r="G471" s="75"/>
      <c r="H471" s="75"/>
      <c r="I471" s="75"/>
      <c r="J471" s="75"/>
      <c r="K471" s="75"/>
      <c r="L471" s="75"/>
      <c r="M471" s="75"/>
      <c r="N471" s="75"/>
    </row>
    <row r="472" spans="4:14" ht="12.5">
      <c r="D472" s="75"/>
      <c r="E472" s="75"/>
      <c r="F472" s="75"/>
      <c r="G472" s="75"/>
      <c r="H472" s="75"/>
      <c r="I472" s="75"/>
      <c r="J472" s="75"/>
      <c r="K472" s="75"/>
      <c r="L472" s="75"/>
      <c r="M472" s="75"/>
      <c r="N472" s="75"/>
    </row>
    <row r="473" spans="4:14" ht="12.5">
      <c r="D473" s="75"/>
      <c r="E473" s="75"/>
      <c r="F473" s="75"/>
      <c r="G473" s="75"/>
      <c r="H473" s="75"/>
      <c r="I473" s="75"/>
      <c r="J473" s="75"/>
      <c r="K473" s="75"/>
      <c r="L473" s="75"/>
      <c r="M473" s="75"/>
      <c r="N473" s="75"/>
    </row>
    <row r="474" spans="4:14" ht="12.5">
      <c r="D474" s="75"/>
      <c r="E474" s="75"/>
      <c r="F474" s="75"/>
      <c r="G474" s="75"/>
      <c r="H474" s="75"/>
      <c r="I474" s="75"/>
      <c r="J474" s="75"/>
      <c r="K474" s="75"/>
      <c r="L474" s="75"/>
      <c r="M474" s="75"/>
      <c r="N474" s="75"/>
    </row>
    <row r="475" spans="4:14" ht="12.5">
      <c r="D475" s="75"/>
      <c r="E475" s="75"/>
      <c r="F475" s="75"/>
      <c r="G475" s="75"/>
      <c r="H475" s="75"/>
      <c r="I475" s="75"/>
      <c r="J475" s="75"/>
      <c r="K475" s="75"/>
      <c r="L475" s="75"/>
      <c r="M475" s="75"/>
      <c r="N475" s="75"/>
    </row>
    <row r="476" spans="4:14" ht="12.5">
      <c r="D476" s="75"/>
      <c r="E476" s="75"/>
      <c r="F476" s="75"/>
      <c r="G476" s="75"/>
      <c r="H476" s="75"/>
      <c r="I476" s="75"/>
      <c r="J476" s="75"/>
      <c r="K476" s="75"/>
      <c r="L476" s="75"/>
      <c r="M476" s="75"/>
      <c r="N476" s="75"/>
    </row>
    <row r="477" spans="4:14" ht="12.5">
      <c r="D477" s="75"/>
      <c r="E477" s="75"/>
      <c r="F477" s="75"/>
      <c r="G477" s="75"/>
      <c r="H477" s="75"/>
      <c r="I477" s="75"/>
      <c r="J477" s="75"/>
      <c r="K477" s="75"/>
      <c r="L477" s="75"/>
      <c r="M477" s="75"/>
      <c r="N477" s="75"/>
    </row>
    <row r="478" spans="4:14" ht="12.5">
      <c r="D478" s="75"/>
      <c r="E478" s="75"/>
      <c r="F478" s="75"/>
      <c r="G478" s="75"/>
      <c r="H478" s="75"/>
      <c r="I478" s="75"/>
      <c r="J478" s="75"/>
      <c r="K478" s="75"/>
      <c r="L478" s="75"/>
      <c r="M478" s="75"/>
      <c r="N478" s="75"/>
    </row>
    <row r="479" spans="4:14" ht="12.5">
      <c r="D479" s="75"/>
      <c r="E479" s="75"/>
      <c r="F479" s="75"/>
      <c r="G479" s="75"/>
      <c r="H479" s="75"/>
      <c r="I479" s="75"/>
      <c r="J479" s="75"/>
      <c r="K479" s="75"/>
      <c r="L479" s="75"/>
      <c r="M479" s="75"/>
      <c r="N479" s="75"/>
    </row>
    <row r="480" spans="4:14" ht="12.5">
      <c r="D480" s="75"/>
      <c r="E480" s="75"/>
      <c r="F480" s="75"/>
      <c r="G480" s="75"/>
      <c r="H480" s="75"/>
      <c r="I480" s="75"/>
      <c r="J480" s="75"/>
      <c r="K480" s="75"/>
      <c r="L480" s="75"/>
      <c r="M480" s="75"/>
      <c r="N480" s="75"/>
    </row>
    <row r="481" spans="4:14" ht="12.5">
      <c r="D481" s="75"/>
      <c r="E481" s="75"/>
      <c r="F481" s="75"/>
      <c r="G481" s="75"/>
      <c r="H481" s="75"/>
      <c r="I481" s="75"/>
      <c r="J481" s="75"/>
      <c r="K481" s="75"/>
      <c r="L481" s="75"/>
      <c r="M481" s="75"/>
      <c r="N481" s="75"/>
    </row>
    <row r="482" spans="4:14" ht="12.5">
      <c r="D482" s="75"/>
      <c r="E482" s="75"/>
      <c r="F482" s="75"/>
      <c r="G482" s="75"/>
      <c r="H482" s="75"/>
      <c r="I482" s="75"/>
      <c r="J482" s="75"/>
      <c r="K482" s="75"/>
      <c r="L482" s="75"/>
      <c r="M482" s="75"/>
      <c r="N482" s="75"/>
    </row>
    <row r="483" spans="4:14" ht="12.5">
      <c r="D483" s="75"/>
      <c r="E483" s="75"/>
      <c r="F483" s="75"/>
      <c r="G483" s="75"/>
      <c r="H483" s="75"/>
      <c r="I483" s="75"/>
      <c r="J483" s="75"/>
      <c r="K483" s="75"/>
      <c r="L483" s="75"/>
      <c r="M483" s="75"/>
      <c r="N483" s="75"/>
    </row>
    <row r="484" spans="4:14" ht="12.5">
      <c r="D484" s="75"/>
      <c r="E484" s="75"/>
      <c r="F484" s="75"/>
      <c r="G484" s="75"/>
      <c r="H484" s="75"/>
      <c r="I484" s="75"/>
      <c r="J484" s="75"/>
      <c r="K484" s="75"/>
      <c r="L484" s="75"/>
      <c r="M484" s="75"/>
      <c r="N484" s="75"/>
    </row>
    <row r="485" spans="4:14" ht="12.5">
      <c r="D485" s="75"/>
      <c r="E485" s="75"/>
      <c r="F485" s="75"/>
      <c r="G485" s="75"/>
      <c r="H485" s="75"/>
      <c r="I485" s="75"/>
      <c r="J485" s="75"/>
      <c r="K485" s="75"/>
      <c r="L485" s="75"/>
      <c r="M485" s="75"/>
      <c r="N485" s="75"/>
    </row>
    <row r="486" spans="4:14" ht="12.5">
      <c r="D486" s="75"/>
      <c r="E486" s="75"/>
      <c r="F486" s="75"/>
      <c r="G486" s="75"/>
      <c r="H486" s="75"/>
      <c r="I486" s="75"/>
      <c r="J486" s="75"/>
      <c r="K486" s="75"/>
      <c r="L486" s="75"/>
      <c r="M486" s="75"/>
      <c r="N486" s="75"/>
    </row>
    <row r="487" spans="4:14" ht="12.5">
      <c r="D487" s="75"/>
      <c r="E487" s="75"/>
      <c r="F487" s="75"/>
      <c r="G487" s="75"/>
      <c r="H487" s="75"/>
      <c r="I487" s="75"/>
      <c r="J487" s="75"/>
      <c r="K487" s="75"/>
      <c r="L487" s="75"/>
      <c r="M487" s="75"/>
      <c r="N487" s="75"/>
    </row>
    <row r="488" spans="4:14" ht="12.5">
      <c r="D488" s="75"/>
      <c r="E488" s="75"/>
      <c r="F488" s="75"/>
      <c r="G488" s="75"/>
      <c r="H488" s="75"/>
      <c r="I488" s="75"/>
      <c r="J488" s="75"/>
      <c r="K488" s="75"/>
      <c r="L488" s="75"/>
      <c r="M488" s="75"/>
      <c r="N488" s="75"/>
    </row>
    <row r="489" spans="4:14" ht="12.5">
      <c r="D489" s="75"/>
      <c r="E489" s="75"/>
      <c r="F489" s="75"/>
      <c r="G489" s="75"/>
      <c r="H489" s="75"/>
      <c r="I489" s="75"/>
      <c r="J489" s="75"/>
      <c r="K489" s="75"/>
      <c r="L489" s="75"/>
      <c r="M489" s="75"/>
      <c r="N489" s="75"/>
    </row>
    <row r="490" spans="4:14" ht="12.5">
      <c r="D490" s="75"/>
      <c r="E490" s="75"/>
      <c r="F490" s="75"/>
      <c r="G490" s="75"/>
      <c r="H490" s="75"/>
      <c r="I490" s="75"/>
      <c r="J490" s="75"/>
      <c r="K490" s="75"/>
      <c r="L490" s="75"/>
      <c r="M490" s="75"/>
      <c r="N490" s="75"/>
    </row>
    <row r="491" spans="4:14" ht="12.5">
      <c r="D491" s="75"/>
      <c r="E491" s="75"/>
      <c r="F491" s="75"/>
      <c r="G491" s="75"/>
      <c r="H491" s="75"/>
      <c r="I491" s="75"/>
      <c r="J491" s="75"/>
      <c r="K491" s="75"/>
      <c r="L491" s="75"/>
      <c r="M491" s="75"/>
      <c r="N491" s="75"/>
    </row>
    <row r="492" spans="4:14" ht="12.5">
      <c r="D492" s="75"/>
      <c r="E492" s="75"/>
      <c r="F492" s="75"/>
      <c r="G492" s="75"/>
      <c r="H492" s="75"/>
      <c r="I492" s="75"/>
      <c r="J492" s="75"/>
      <c r="K492" s="75"/>
      <c r="L492" s="75"/>
      <c r="M492" s="75"/>
      <c r="N492" s="75"/>
    </row>
    <row r="493" spans="4:14" ht="12.5">
      <c r="D493" s="75"/>
      <c r="E493" s="75"/>
      <c r="F493" s="75"/>
      <c r="G493" s="75"/>
      <c r="H493" s="75"/>
      <c r="I493" s="75"/>
      <c r="J493" s="75"/>
      <c r="K493" s="75"/>
      <c r="L493" s="75"/>
      <c r="M493" s="75"/>
      <c r="N493" s="75"/>
    </row>
    <row r="494" spans="4:14" ht="12.5">
      <c r="D494" s="75"/>
      <c r="E494" s="75"/>
      <c r="F494" s="75"/>
      <c r="G494" s="75"/>
      <c r="H494" s="75"/>
      <c r="I494" s="75"/>
      <c r="J494" s="75"/>
      <c r="K494" s="75"/>
      <c r="L494" s="75"/>
      <c r="M494" s="75"/>
      <c r="N494" s="75"/>
    </row>
    <row r="495" spans="4:14" ht="12.5">
      <c r="D495" s="75"/>
      <c r="E495" s="75"/>
      <c r="F495" s="75"/>
      <c r="G495" s="75"/>
      <c r="H495" s="75"/>
      <c r="I495" s="75"/>
      <c r="J495" s="75"/>
      <c r="K495" s="75"/>
      <c r="L495" s="75"/>
      <c r="M495" s="75"/>
      <c r="N495" s="75"/>
    </row>
    <row r="496" spans="4:14" ht="12.5">
      <c r="D496" s="75"/>
      <c r="E496" s="75"/>
      <c r="F496" s="75"/>
      <c r="G496" s="75"/>
      <c r="H496" s="75"/>
      <c r="I496" s="75"/>
      <c r="J496" s="75"/>
      <c r="K496" s="75"/>
      <c r="L496" s="75"/>
      <c r="M496" s="75"/>
      <c r="N496" s="75"/>
    </row>
    <row r="497" spans="4:14" ht="12.5">
      <c r="D497" s="75"/>
      <c r="E497" s="75"/>
      <c r="F497" s="75"/>
      <c r="G497" s="75"/>
      <c r="H497" s="75"/>
      <c r="I497" s="75"/>
      <c r="J497" s="75"/>
      <c r="K497" s="75"/>
      <c r="L497" s="75"/>
      <c r="M497" s="75"/>
      <c r="N497" s="75"/>
    </row>
    <row r="498" spans="4:14" ht="12.5">
      <c r="D498" s="75"/>
      <c r="E498" s="75"/>
      <c r="F498" s="75"/>
      <c r="G498" s="75"/>
      <c r="H498" s="75"/>
      <c r="I498" s="75"/>
      <c r="J498" s="75"/>
      <c r="K498" s="75"/>
      <c r="L498" s="75"/>
      <c r="M498" s="75"/>
      <c r="N498" s="75"/>
    </row>
    <row r="499" spans="4:14" ht="12.5">
      <c r="D499" s="75"/>
      <c r="E499" s="75"/>
      <c r="F499" s="75"/>
      <c r="G499" s="75"/>
      <c r="H499" s="75"/>
      <c r="I499" s="75"/>
      <c r="J499" s="75"/>
      <c r="K499" s="75"/>
      <c r="L499" s="75"/>
      <c r="M499" s="75"/>
      <c r="N499" s="75"/>
    </row>
    <row r="500" spans="4:14" ht="12.5">
      <c r="D500" s="75"/>
      <c r="E500" s="75"/>
      <c r="F500" s="75"/>
      <c r="G500" s="75"/>
      <c r="H500" s="75"/>
      <c r="I500" s="75"/>
      <c r="J500" s="75"/>
      <c r="K500" s="75"/>
      <c r="L500" s="75"/>
      <c r="M500" s="75"/>
      <c r="N500" s="75"/>
    </row>
    <row r="501" spans="4:14" ht="12.5">
      <c r="D501" s="75"/>
      <c r="E501" s="75"/>
      <c r="F501" s="75"/>
      <c r="G501" s="75"/>
      <c r="H501" s="75"/>
      <c r="I501" s="75"/>
      <c r="J501" s="75"/>
      <c r="K501" s="75"/>
      <c r="L501" s="75"/>
      <c r="M501" s="75"/>
      <c r="N501" s="75"/>
    </row>
    <row r="502" spans="4:14" ht="12.5">
      <c r="D502" s="75"/>
      <c r="E502" s="75"/>
      <c r="F502" s="75"/>
      <c r="G502" s="75"/>
      <c r="H502" s="75"/>
      <c r="I502" s="75"/>
      <c r="J502" s="75"/>
      <c r="K502" s="75"/>
      <c r="L502" s="75"/>
      <c r="M502" s="75"/>
      <c r="N502" s="75"/>
    </row>
    <row r="503" spans="4:14" ht="12.5">
      <c r="D503" s="75"/>
      <c r="E503" s="75"/>
      <c r="F503" s="75"/>
      <c r="G503" s="75"/>
      <c r="H503" s="75"/>
      <c r="I503" s="75"/>
      <c r="J503" s="75"/>
      <c r="K503" s="75"/>
      <c r="L503" s="75"/>
      <c r="M503" s="75"/>
      <c r="N503" s="75"/>
    </row>
    <row r="504" spans="4:14" ht="12.5">
      <c r="D504" s="75"/>
      <c r="E504" s="75"/>
      <c r="F504" s="75"/>
      <c r="G504" s="75"/>
      <c r="H504" s="75"/>
      <c r="I504" s="75"/>
      <c r="J504" s="75"/>
      <c r="K504" s="75"/>
      <c r="L504" s="75"/>
      <c r="M504" s="75"/>
      <c r="N504" s="75"/>
    </row>
    <row r="505" spans="4:14" ht="12.5">
      <c r="D505" s="75"/>
      <c r="E505" s="75"/>
      <c r="F505" s="75"/>
      <c r="G505" s="75"/>
      <c r="H505" s="75"/>
      <c r="I505" s="75"/>
      <c r="J505" s="75"/>
      <c r="K505" s="75"/>
      <c r="L505" s="75"/>
      <c r="M505" s="75"/>
      <c r="N505" s="75"/>
    </row>
    <row r="506" spans="4:14" ht="12.5">
      <c r="D506" s="75"/>
      <c r="E506" s="75"/>
      <c r="F506" s="75"/>
      <c r="G506" s="75"/>
      <c r="H506" s="75"/>
      <c r="I506" s="75"/>
      <c r="J506" s="75"/>
      <c r="K506" s="75"/>
      <c r="L506" s="75"/>
      <c r="M506" s="75"/>
      <c r="N506" s="75"/>
    </row>
    <row r="507" spans="4:14" ht="12.5">
      <c r="D507" s="75"/>
      <c r="E507" s="75"/>
      <c r="F507" s="75"/>
      <c r="G507" s="75"/>
      <c r="H507" s="75"/>
      <c r="I507" s="75"/>
      <c r="J507" s="75"/>
      <c r="K507" s="75"/>
      <c r="L507" s="75"/>
      <c r="M507" s="75"/>
      <c r="N507" s="75"/>
    </row>
    <row r="508" spans="4:14" ht="12.5">
      <c r="D508" s="75"/>
      <c r="E508" s="75"/>
      <c r="F508" s="75"/>
      <c r="G508" s="75"/>
      <c r="H508" s="75"/>
      <c r="I508" s="75"/>
      <c r="J508" s="75"/>
      <c r="K508" s="75"/>
      <c r="L508" s="75"/>
      <c r="M508" s="75"/>
      <c r="N508" s="75"/>
    </row>
    <row r="509" spans="4:14" ht="12.5">
      <c r="D509" s="75"/>
      <c r="E509" s="75"/>
      <c r="F509" s="75"/>
      <c r="G509" s="75"/>
      <c r="H509" s="75"/>
      <c r="I509" s="75"/>
      <c r="J509" s="75"/>
      <c r="K509" s="75"/>
      <c r="L509" s="75"/>
      <c r="M509" s="75"/>
      <c r="N509" s="75"/>
    </row>
    <row r="510" spans="4:14" ht="12.5">
      <c r="D510" s="75"/>
      <c r="E510" s="75"/>
      <c r="F510" s="75"/>
      <c r="G510" s="75"/>
      <c r="H510" s="75"/>
      <c r="I510" s="75"/>
      <c r="J510" s="75"/>
      <c r="K510" s="75"/>
      <c r="L510" s="75"/>
      <c r="M510" s="75"/>
      <c r="N510" s="75"/>
    </row>
    <row r="511" spans="4:14" ht="12.5">
      <c r="D511" s="75"/>
      <c r="E511" s="75"/>
      <c r="F511" s="75"/>
      <c r="G511" s="75"/>
      <c r="H511" s="75"/>
      <c r="I511" s="75"/>
      <c r="J511" s="75"/>
      <c r="K511" s="75"/>
      <c r="L511" s="75"/>
      <c r="M511" s="75"/>
      <c r="N511" s="75"/>
    </row>
    <row r="512" spans="4:14" ht="12.5">
      <c r="D512" s="75"/>
      <c r="E512" s="75"/>
      <c r="F512" s="75"/>
      <c r="G512" s="75"/>
      <c r="H512" s="75"/>
      <c r="I512" s="75"/>
      <c r="J512" s="75"/>
      <c r="K512" s="75"/>
      <c r="L512" s="75"/>
      <c r="M512" s="75"/>
      <c r="N512" s="75"/>
    </row>
    <row r="513" spans="4:14" ht="12.5">
      <c r="D513" s="75"/>
      <c r="E513" s="75"/>
      <c r="F513" s="75"/>
      <c r="G513" s="75"/>
      <c r="H513" s="75"/>
      <c r="I513" s="75"/>
      <c r="J513" s="75"/>
      <c r="K513" s="75"/>
      <c r="L513" s="75"/>
      <c r="M513" s="75"/>
      <c r="N513" s="75"/>
    </row>
    <row r="514" spans="4:14" ht="12.5">
      <c r="D514" s="75"/>
      <c r="E514" s="75"/>
      <c r="F514" s="75"/>
      <c r="G514" s="75"/>
      <c r="H514" s="75"/>
      <c r="I514" s="75"/>
      <c r="J514" s="75"/>
      <c r="K514" s="75"/>
      <c r="L514" s="75"/>
      <c r="M514" s="75"/>
      <c r="N514" s="75"/>
    </row>
    <row r="515" spans="4:14" ht="12.5">
      <c r="D515" s="75"/>
      <c r="E515" s="75"/>
      <c r="F515" s="75"/>
      <c r="G515" s="75"/>
      <c r="H515" s="75"/>
      <c r="I515" s="75"/>
      <c r="J515" s="75"/>
      <c r="K515" s="75"/>
      <c r="L515" s="75"/>
      <c r="M515" s="75"/>
      <c r="N515" s="75"/>
    </row>
    <row r="516" spans="4:14" ht="12.5">
      <c r="D516" s="75"/>
      <c r="E516" s="75"/>
      <c r="F516" s="75"/>
      <c r="G516" s="75"/>
      <c r="H516" s="75"/>
      <c r="I516" s="75"/>
      <c r="J516" s="75"/>
      <c r="K516" s="75"/>
      <c r="L516" s="75"/>
      <c r="M516" s="75"/>
      <c r="N516" s="75"/>
    </row>
    <row r="517" spans="4:14" ht="12.5">
      <c r="D517" s="75"/>
      <c r="E517" s="75"/>
      <c r="F517" s="75"/>
      <c r="G517" s="75"/>
      <c r="H517" s="75"/>
      <c r="I517" s="75"/>
      <c r="J517" s="75"/>
      <c r="K517" s="75"/>
      <c r="L517" s="75"/>
      <c r="M517" s="75"/>
      <c r="N517" s="75"/>
    </row>
    <row r="518" spans="4:14" ht="12.5">
      <c r="D518" s="75"/>
      <c r="E518" s="75"/>
      <c r="F518" s="75"/>
      <c r="G518" s="75"/>
      <c r="H518" s="75"/>
      <c r="I518" s="75"/>
      <c r="J518" s="75"/>
      <c r="K518" s="75"/>
      <c r="L518" s="75"/>
      <c r="M518" s="75"/>
      <c r="N518" s="75"/>
    </row>
    <row r="519" spans="4:14" ht="12.5">
      <c r="D519" s="75"/>
      <c r="E519" s="75"/>
      <c r="F519" s="75"/>
      <c r="G519" s="75"/>
      <c r="H519" s="75"/>
      <c r="I519" s="75"/>
      <c r="J519" s="75"/>
      <c r="K519" s="75"/>
      <c r="L519" s="75"/>
      <c r="M519" s="75"/>
      <c r="N519" s="75"/>
    </row>
    <row r="520" spans="4:14" ht="12.5">
      <c r="D520" s="75"/>
      <c r="E520" s="75"/>
      <c r="F520" s="75"/>
      <c r="G520" s="75"/>
      <c r="H520" s="75"/>
      <c r="I520" s="75"/>
      <c r="J520" s="75"/>
      <c r="K520" s="75"/>
      <c r="L520" s="75"/>
      <c r="M520" s="75"/>
      <c r="N520" s="75"/>
    </row>
    <row r="521" spans="4:14" ht="12.5">
      <c r="D521" s="75"/>
      <c r="E521" s="75"/>
      <c r="F521" s="75"/>
      <c r="G521" s="75"/>
      <c r="H521" s="75"/>
      <c r="I521" s="75"/>
      <c r="J521" s="75"/>
      <c r="K521" s="75"/>
      <c r="L521" s="75"/>
      <c r="M521" s="75"/>
      <c r="N521" s="75"/>
    </row>
    <row r="522" spans="4:14" ht="12.5">
      <c r="D522" s="75"/>
      <c r="E522" s="75"/>
      <c r="F522" s="75"/>
      <c r="G522" s="75"/>
      <c r="H522" s="75"/>
      <c r="I522" s="75"/>
      <c r="J522" s="75"/>
      <c r="K522" s="75"/>
      <c r="L522" s="75"/>
      <c r="M522" s="75"/>
      <c r="N522" s="75"/>
    </row>
    <row r="523" spans="4:14" ht="12.5">
      <c r="D523" s="75"/>
      <c r="E523" s="75"/>
      <c r="F523" s="75"/>
      <c r="G523" s="75"/>
      <c r="H523" s="75"/>
      <c r="I523" s="75"/>
      <c r="J523" s="75"/>
      <c r="K523" s="75"/>
      <c r="L523" s="75"/>
      <c r="M523" s="75"/>
      <c r="N523" s="75"/>
    </row>
    <row r="524" spans="4:14" ht="12.5">
      <c r="D524" s="75"/>
      <c r="E524" s="75"/>
      <c r="F524" s="75"/>
      <c r="G524" s="75"/>
      <c r="H524" s="75"/>
      <c r="I524" s="75"/>
      <c r="J524" s="75"/>
      <c r="K524" s="75"/>
      <c r="L524" s="75"/>
      <c r="M524" s="75"/>
      <c r="N524" s="75"/>
    </row>
    <row r="525" spans="4:14" ht="12.5">
      <c r="D525" s="75"/>
      <c r="E525" s="75"/>
      <c r="F525" s="75"/>
      <c r="G525" s="75"/>
      <c r="H525" s="75"/>
      <c r="I525" s="75"/>
      <c r="J525" s="75"/>
      <c r="K525" s="75"/>
      <c r="L525" s="75"/>
      <c r="M525" s="75"/>
      <c r="N525" s="75"/>
    </row>
    <row r="526" spans="4:14" ht="12.5">
      <c r="D526" s="75"/>
      <c r="E526" s="75"/>
      <c r="F526" s="75"/>
      <c r="G526" s="75"/>
      <c r="H526" s="75"/>
      <c r="I526" s="75"/>
      <c r="J526" s="75"/>
      <c r="K526" s="75"/>
      <c r="L526" s="75"/>
      <c r="M526" s="75"/>
      <c r="N526" s="75"/>
    </row>
    <row r="527" spans="4:14" ht="12.5">
      <c r="D527" s="75"/>
      <c r="E527" s="75"/>
      <c r="F527" s="75"/>
      <c r="G527" s="75"/>
      <c r="H527" s="75"/>
      <c r="I527" s="75"/>
      <c r="J527" s="75"/>
      <c r="K527" s="75"/>
      <c r="L527" s="75"/>
      <c r="M527" s="75"/>
      <c r="N527" s="75"/>
    </row>
    <row r="528" spans="4:14" ht="12.5">
      <c r="D528" s="75"/>
      <c r="E528" s="75"/>
      <c r="F528" s="75"/>
      <c r="G528" s="75"/>
      <c r="H528" s="75"/>
      <c r="I528" s="75"/>
      <c r="J528" s="75"/>
      <c r="K528" s="75"/>
      <c r="L528" s="75"/>
      <c r="M528" s="75"/>
      <c r="N528" s="75"/>
    </row>
    <row r="529" spans="4:14" ht="12.5">
      <c r="D529" s="75"/>
      <c r="E529" s="75"/>
      <c r="F529" s="75"/>
      <c r="G529" s="75"/>
      <c r="H529" s="75"/>
      <c r="I529" s="75"/>
      <c r="J529" s="75"/>
      <c r="K529" s="75"/>
      <c r="L529" s="75"/>
      <c r="M529" s="75"/>
      <c r="N529" s="75"/>
    </row>
    <row r="530" spans="4:14" ht="12.5">
      <c r="D530" s="75"/>
      <c r="E530" s="75"/>
      <c r="F530" s="75"/>
      <c r="G530" s="75"/>
      <c r="H530" s="75"/>
      <c r="I530" s="75"/>
      <c r="J530" s="75"/>
      <c r="K530" s="75"/>
      <c r="L530" s="75"/>
      <c r="M530" s="75"/>
      <c r="N530" s="75"/>
    </row>
    <row r="531" spans="4:14" ht="12.5">
      <c r="D531" s="75"/>
      <c r="E531" s="75"/>
      <c r="F531" s="75"/>
      <c r="G531" s="75"/>
      <c r="H531" s="75"/>
      <c r="I531" s="75"/>
      <c r="J531" s="75"/>
      <c r="K531" s="75"/>
      <c r="L531" s="75"/>
      <c r="M531" s="75"/>
      <c r="N531" s="75"/>
    </row>
    <row r="532" spans="4:14" ht="12.5">
      <c r="D532" s="75"/>
      <c r="E532" s="75"/>
      <c r="F532" s="75"/>
      <c r="G532" s="75"/>
      <c r="H532" s="75"/>
      <c r="I532" s="75"/>
      <c r="J532" s="75"/>
      <c r="K532" s="75"/>
      <c r="L532" s="75"/>
      <c r="M532" s="75"/>
      <c r="N532" s="75"/>
    </row>
    <row r="533" spans="4:14" ht="12.5">
      <c r="D533" s="75"/>
      <c r="E533" s="75"/>
      <c r="F533" s="75"/>
      <c r="G533" s="75"/>
      <c r="H533" s="75"/>
      <c r="I533" s="75"/>
      <c r="J533" s="75"/>
      <c r="K533" s="75"/>
      <c r="L533" s="75"/>
      <c r="M533" s="75"/>
      <c r="N533" s="75"/>
    </row>
    <row r="534" spans="4:14" ht="12.5">
      <c r="D534" s="75"/>
      <c r="E534" s="75"/>
      <c r="F534" s="75"/>
      <c r="G534" s="75"/>
      <c r="H534" s="75"/>
      <c r="I534" s="75"/>
      <c r="J534" s="75"/>
      <c r="K534" s="75"/>
      <c r="L534" s="75"/>
      <c r="M534" s="75"/>
      <c r="N534" s="75"/>
    </row>
    <row r="535" spans="4:14" ht="12.5">
      <c r="D535" s="75"/>
      <c r="E535" s="75"/>
      <c r="F535" s="75"/>
      <c r="G535" s="75"/>
      <c r="H535" s="75"/>
      <c r="I535" s="75"/>
      <c r="J535" s="75"/>
      <c r="K535" s="75"/>
      <c r="L535" s="75"/>
      <c r="M535" s="75"/>
      <c r="N535" s="75"/>
    </row>
    <row r="536" spans="4:14" ht="12.5">
      <c r="D536" s="75"/>
      <c r="E536" s="75"/>
      <c r="F536" s="75"/>
      <c r="G536" s="75"/>
      <c r="H536" s="75"/>
      <c r="I536" s="75"/>
      <c r="J536" s="75"/>
      <c r="K536" s="75"/>
      <c r="L536" s="75"/>
      <c r="M536" s="75"/>
      <c r="N536" s="75"/>
    </row>
    <row r="537" spans="4:14" ht="12.5">
      <c r="D537" s="75"/>
      <c r="E537" s="75"/>
      <c r="F537" s="75"/>
      <c r="G537" s="75"/>
      <c r="H537" s="75"/>
      <c r="I537" s="75"/>
      <c r="J537" s="75"/>
      <c r="K537" s="75"/>
      <c r="L537" s="75"/>
      <c r="M537" s="75"/>
      <c r="N537" s="75"/>
    </row>
    <row r="538" spans="4:14" ht="12.5">
      <c r="D538" s="75"/>
      <c r="E538" s="75"/>
      <c r="F538" s="75"/>
      <c r="G538" s="75"/>
      <c r="H538" s="75"/>
      <c r="I538" s="75"/>
      <c r="J538" s="75"/>
      <c r="K538" s="75"/>
      <c r="L538" s="75"/>
      <c r="M538" s="75"/>
      <c r="N538" s="75"/>
    </row>
    <row r="539" spans="4:14" ht="12.5">
      <c r="D539" s="75"/>
      <c r="E539" s="75"/>
      <c r="F539" s="75"/>
      <c r="G539" s="75"/>
      <c r="H539" s="75"/>
      <c r="I539" s="75"/>
      <c r="J539" s="75"/>
      <c r="K539" s="75"/>
      <c r="L539" s="75"/>
      <c r="M539" s="75"/>
      <c r="N539" s="75"/>
    </row>
    <row r="540" spans="4:14" ht="12.5">
      <c r="D540" s="75"/>
      <c r="E540" s="75"/>
      <c r="F540" s="75"/>
      <c r="G540" s="75"/>
      <c r="H540" s="75"/>
      <c r="I540" s="75"/>
      <c r="J540" s="75"/>
      <c r="K540" s="75"/>
      <c r="L540" s="75"/>
      <c r="M540" s="75"/>
      <c r="N540" s="75"/>
    </row>
    <row r="541" spans="4:14" ht="12.5">
      <c r="D541" s="75"/>
      <c r="E541" s="75"/>
      <c r="F541" s="75"/>
      <c r="G541" s="75"/>
      <c r="H541" s="75"/>
      <c r="I541" s="75"/>
      <c r="J541" s="75"/>
      <c r="K541" s="75"/>
      <c r="L541" s="75"/>
      <c r="M541" s="75"/>
      <c r="N541" s="75"/>
    </row>
    <row r="542" spans="4:14" ht="12.5">
      <c r="D542" s="75"/>
      <c r="E542" s="75"/>
      <c r="F542" s="75"/>
      <c r="G542" s="75"/>
      <c r="H542" s="75"/>
      <c r="I542" s="75"/>
      <c r="J542" s="75"/>
      <c r="K542" s="75"/>
      <c r="L542" s="75"/>
      <c r="M542" s="75"/>
      <c r="N542" s="75"/>
    </row>
    <row r="543" spans="4:14" ht="12.5">
      <c r="D543" s="75"/>
      <c r="E543" s="75"/>
      <c r="F543" s="75"/>
      <c r="G543" s="75"/>
      <c r="H543" s="75"/>
      <c r="I543" s="75"/>
      <c r="J543" s="75"/>
      <c r="K543" s="75"/>
      <c r="L543" s="75"/>
      <c r="M543" s="75"/>
      <c r="N543" s="75"/>
    </row>
    <row r="544" spans="4:14" ht="12.5">
      <c r="D544" s="75"/>
      <c r="E544" s="75"/>
      <c r="F544" s="75"/>
      <c r="G544" s="75"/>
      <c r="H544" s="75"/>
      <c r="I544" s="75"/>
      <c r="J544" s="75"/>
      <c r="K544" s="75"/>
      <c r="L544" s="75"/>
      <c r="M544" s="75"/>
      <c r="N544" s="75"/>
    </row>
    <row r="545" spans="4:14" ht="12.5">
      <c r="D545" s="75"/>
      <c r="E545" s="75"/>
      <c r="F545" s="75"/>
      <c r="G545" s="75"/>
      <c r="H545" s="75"/>
      <c r="I545" s="75"/>
      <c r="J545" s="75"/>
      <c r="K545" s="75"/>
      <c r="L545" s="75"/>
      <c r="M545" s="75"/>
      <c r="N545" s="75"/>
    </row>
    <row r="546" spans="4:14" ht="12.5">
      <c r="D546" s="75"/>
      <c r="E546" s="75"/>
      <c r="F546" s="75"/>
      <c r="G546" s="75"/>
      <c r="H546" s="75"/>
      <c r="I546" s="75"/>
      <c r="J546" s="75"/>
      <c r="K546" s="75"/>
      <c r="L546" s="75"/>
      <c r="M546" s="75"/>
      <c r="N546" s="75"/>
    </row>
    <row r="547" spans="4:14" ht="12.5">
      <c r="D547" s="75"/>
      <c r="E547" s="75"/>
      <c r="F547" s="75"/>
      <c r="G547" s="75"/>
      <c r="H547" s="75"/>
      <c r="I547" s="75"/>
      <c r="J547" s="75"/>
      <c r="K547" s="75"/>
      <c r="L547" s="75"/>
      <c r="M547" s="75"/>
      <c r="N547" s="75"/>
    </row>
    <row r="548" spans="4:14" ht="12.5">
      <c r="D548" s="75"/>
      <c r="E548" s="75"/>
      <c r="F548" s="75"/>
      <c r="G548" s="75"/>
      <c r="H548" s="75"/>
      <c r="I548" s="75"/>
      <c r="J548" s="75"/>
      <c r="K548" s="75"/>
      <c r="L548" s="75"/>
      <c r="M548" s="75"/>
      <c r="N548" s="75"/>
    </row>
    <row r="549" spans="4:14" ht="12.5">
      <c r="D549" s="75"/>
      <c r="E549" s="75"/>
      <c r="F549" s="75"/>
      <c r="G549" s="75"/>
      <c r="H549" s="75"/>
      <c r="I549" s="75"/>
      <c r="J549" s="75"/>
      <c r="K549" s="75"/>
      <c r="L549" s="75"/>
      <c r="M549" s="75"/>
      <c r="N549" s="75"/>
    </row>
    <row r="550" spans="4:14" ht="12.5">
      <c r="D550" s="75"/>
      <c r="E550" s="75"/>
      <c r="F550" s="75"/>
      <c r="G550" s="75"/>
      <c r="H550" s="75"/>
      <c r="I550" s="75"/>
      <c r="J550" s="75"/>
      <c r="K550" s="75"/>
      <c r="L550" s="75"/>
      <c r="M550" s="75"/>
      <c r="N550" s="75"/>
    </row>
    <row r="551" spans="4:14" ht="12.5">
      <c r="D551" s="75"/>
      <c r="E551" s="75"/>
      <c r="F551" s="75"/>
      <c r="G551" s="75"/>
      <c r="H551" s="75"/>
      <c r="I551" s="75"/>
      <c r="J551" s="75"/>
      <c r="K551" s="75"/>
      <c r="L551" s="75"/>
      <c r="M551" s="75"/>
      <c r="N551" s="75"/>
    </row>
    <row r="552" spans="4:14" ht="12.5">
      <c r="D552" s="75"/>
      <c r="E552" s="75"/>
      <c r="F552" s="75"/>
      <c r="G552" s="75"/>
      <c r="H552" s="75"/>
      <c r="I552" s="75"/>
      <c r="J552" s="75"/>
      <c r="K552" s="75"/>
      <c r="L552" s="75"/>
      <c r="M552" s="75"/>
      <c r="N552" s="75"/>
    </row>
    <row r="553" spans="4:14" ht="12.5">
      <c r="D553" s="75"/>
      <c r="E553" s="75"/>
      <c r="F553" s="75"/>
      <c r="G553" s="75"/>
      <c r="H553" s="75"/>
      <c r="I553" s="75"/>
      <c r="J553" s="75"/>
      <c r="K553" s="75"/>
      <c r="L553" s="75"/>
      <c r="M553" s="75"/>
      <c r="N553" s="75"/>
    </row>
    <row r="554" spans="4:14" ht="12.5">
      <c r="D554" s="75"/>
      <c r="E554" s="75"/>
      <c r="F554" s="75"/>
      <c r="G554" s="75"/>
      <c r="H554" s="75"/>
      <c r="I554" s="75"/>
      <c r="J554" s="75"/>
      <c r="K554" s="75"/>
      <c r="L554" s="75"/>
      <c r="M554" s="75"/>
      <c r="N554" s="75"/>
    </row>
    <row r="555" spans="4:14" ht="12.5">
      <c r="D555" s="75"/>
      <c r="E555" s="75"/>
      <c r="F555" s="75"/>
      <c r="G555" s="75"/>
      <c r="H555" s="75"/>
      <c r="I555" s="75"/>
      <c r="J555" s="75"/>
      <c r="K555" s="75"/>
      <c r="L555" s="75"/>
      <c r="M555" s="75"/>
      <c r="N555" s="75"/>
    </row>
    <row r="556" spans="4:14" ht="12.5">
      <c r="D556" s="75"/>
      <c r="E556" s="75"/>
      <c r="F556" s="75"/>
      <c r="G556" s="75"/>
      <c r="H556" s="75"/>
      <c r="I556" s="75"/>
      <c r="J556" s="75"/>
      <c r="K556" s="75"/>
      <c r="L556" s="75"/>
      <c r="M556" s="75"/>
      <c r="N556" s="75"/>
    </row>
    <row r="557" spans="4:14" ht="12.5">
      <c r="D557" s="75"/>
      <c r="E557" s="75"/>
      <c r="F557" s="75"/>
      <c r="G557" s="75"/>
      <c r="H557" s="75"/>
      <c r="I557" s="75"/>
      <c r="J557" s="75"/>
      <c r="K557" s="75"/>
      <c r="L557" s="75"/>
      <c r="M557" s="75"/>
      <c r="N557" s="75"/>
    </row>
    <row r="558" spans="4:14" ht="12.5">
      <c r="D558" s="75"/>
      <c r="E558" s="75"/>
      <c r="F558" s="75"/>
      <c r="G558" s="75"/>
      <c r="H558" s="75"/>
      <c r="I558" s="75"/>
      <c r="J558" s="75"/>
      <c r="K558" s="75"/>
      <c r="L558" s="75"/>
      <c r="M558" s="75"/>
      <c r="N558" s="75"/>
    </row>
    <row r="559" spans="4:14" ht="12.5">
      <c r="D559" s="75"/>
      <c r="E559" s="75"/>
      <c r="F559" s="75"/>
      <c r="G559" s="75"/>
      <c r="H559" s="75"/>
      <c r="I559" s="75"/>
      <c r="J559" s="75"/>
      <c r="K559" s="75"/>
      <c r="L559" s="75"/>
      <c r="M559" s="75"/>
      <c r="N559" s="75"/>
    </row>
    <row r="560" spans="4:14" ht="12.5">
      <c r="D560" s="75"/>
      <c r="E560" s="75"/>
      <c r="F560" s="75"/>
      <c r="G560" s="75"/>
      <c r="H560" s="75"/>
      <c r="I560" s="75"/>
      <c r="J560" s="75"/>
      <c r="K560" s="75"/>
      <c r="L560" s="75"/>
      <c r="M560" s="75"/>
      <c r="N560" s="75"/>
    </row>
    <row r="561" spans="4:14" ht="12.5">
      <c r="D561" s="75"/>
      <c r="E561" s="75"/>
      <c r="F561" s="75"/>
      <c r="G561" s="75"/>
      <c r="H561" s="75"/>
      <c r="I561" s="75"/>
      <c r="J561" s="75"/>
      <c r="K561" s="75"/>
      <c r="L561" s="75"/>
      <c r="M561" s="75"/>
      <c r="N561" s="75"/>
    </row>
    <row r="562" spans="4:14" ht="12.5">
      <c r="D562" s="75"/>
      <c r="E562" s="75"/>
      <c r="F562" s="75"/>
      <c r="G562" s="75"/>
      <c r="H562" s="75"/>
      <c r="I562" s="75"/>
      <c r="J562" s="75"/>
      <c r="K562" s="75"/>
      <c r="L562" s="75"/>
      <c r="M562" s="75"/>
      <c r="N562" s="75"/>
    </row>
    <row r="563" spans="4:14" ht="12.5">
      <c r="D563" s="75"/>
      <c r="E563" s="75"/>
      <c r="F563" s="75"/>
      <c r="G563" s="75"/>
      <c r="H563" s="75"/>
      <c r="I563" s="75"/>
      <c r="J563" s="75"/>
      <c r="K563" s="75"/>
      <c r="L563" s="75"/>
      <c r="M563" s="75"/>
      <c r="N563" s="75"/>
    </row>
    <row r="564" spans="4:14" ht="12.5">
      <c r="D564" s="75"/>
      <c r="E564" s="75"/>
      <c r="F564" s="75"/>
      <c r="G564" s="75"/>
      <c r="H564" s="75"/>
      <c r="I564" s="75"/>
      <c r="J564" s="75"/>
      <c r="K564" s="75"/>
      <c r="L564" s="75"/>
      <c r="M564" s="75"/>
      <c r="N564" s="75"/>
    </row>
    <row r="565" spans="4:14" ht="12.5">
      <c r="D565" s="75"/>
      <c r="E565" s="75"/>
      <c r="F565" s="75"/>
      <c r="G565" s="75"/>
      <c r="H565" s="75"/>
      <c r="I565" s="75"/>
      <c r="J565" s="75"/>
      <c r="K565" s="75"/>
      <c r="L565" s="75"/>
      <c r="M565" s="75"/>
      <c r="N565" s="75"/>
    </row>
    <row r="566" spans="4:14" ht="12.5">
      <c r="D566" s="75"/>
      <c r="E566" s="75"/>
      <c r="F566" s="75"/>
      <c r="G566" s="75"/>
      <c r="H566" s="75"/>
      <c r="I566" s="75"/>
      <c r="J566" s="75"/>
      <c r="K566" s="75"/>
      <c r="L566" s="75"/>
      <c r="M566" s="75"/>
      <c r="N566" s="75"/>
    </row>
    <row r="567" spans="4:14" ht="12.5">
      <c r="D567" s="75"/>
      <c r="E567" s="75"/>
      <c r="F567" s="75"/>
      <c r="G567" s="75"/>
      <c r="H567" s="75"/>
      <c r="I567" s="75"/>
      <c r="J567" s="75"/>
      <c r="K567" s="75"/>
      <c r="L567" s="75"/>
      <c r="M567" s="75"/>
      <c r="N567" s="75"/>
    </row>
    <row r="568" spans="4:14" ht="12.5">
      <c r="D568" s="75"/>
      <c r="E568" s="75"/>
      <c r="F568" s="75"/>
      <c r="G568" s="75"/>
      <c r="H568" s="75"/>
      <c r="I568" s="75"/>
      <c r="J568" s="75"/>
      <c r="K568" s="75"/>
      <c r="L568" s="75"/>
      <c r="M568" s="75"/>
      <c r="N568" s="75"/>
    </row>
    <row r="569" spans="4:14" ht="12.5">
      <c r="D569" s="75"/>
      <c r="E569" s="75"/>
      <c r="F569" s="75"/>
      <c r="G569" s="75"/>
      <c r="H569" s="75"/>
      <c r="I569" s="75"/>
      <c r="J569" s="75"/>
      <c r="K569" s="75"/>
      <c r="L569" s="75"/>
      <c r="M569" s="75"/>
      <c r="N569" s="75"/>
    </row>
    <row r="570" spans="4:14" ht="12.5">
      <c r="D570" s="75"/>
      <c r="E570" s="75"/>
      <c r="F570" s="75"/>
      <c r="G570" s="75"/>
      <c r="H570" s="75"/>
      <c r="I570" s="75"/>
      <c r="J570" s="75"/>
      <c r="K570" s="75"/>
      <c r="L570" s="75"/>
      <c r="M570" s="75"/>
      <c r="N570" s="75"/>
    </row>
    <row r="571" spans="4:14" ht="12.5">
      <c r="D571" s="75"/>
      <c r="E571" s="75"/>
      <c r="F571" s="75"/>
      <c r="G571" s="75"/>
      <c r="H571" s="75"/>
      <c r="I571" s="75"/>
      <c r="J571" s="75"/>
      <c r="K571" s="75"/>
      <c r="L571" s="75"/>
      <c r="M571" s="75"/>
      <c r="N571" s="75"/>
    </row>
    <row r="572" spans="4:14" ht="12.5">
      <c r="D572" s="75"/>
      <c r="E572" s="75"/>
      <c r="F572" s="75"/>
      <c r="G572" s="75"/>
      <c r="H572" s="75"/>
      <c r="I572" s="75"/>
      <c r="J572" s="75"/>
      <c r="K572" s="75"/>
      <c r="L572" s="75"/>
      <c r="M572" s="75"/>
      <c r="N572" s="75"/>
    </row>
    <row r="573" spans="4:14" ht="12.5">
      <c r="D573" s="75"/>
      <c r="E573" s="75"/>
      <c r="F573" s="75"/>
      <c r="G573" s="75"/>
      <c r="H573" s="75"/>
      <c r="I573" s="75"/>
      <c r="J573" s="75"/>
      <c r="K573" s="75"/>
      <c r="L573" s="75"/>
      <c r="M573" s="75"/>
      <c r="N573" s="75"/>
    </row>
    <row r="574" spans="4:14" ht="12.5">
      <c r="D574" s="75"/>
      <c r="E574" s="75"/>
      <c r="F574" s="75"/>
      <c r="G574" s="75"/>
      <c r="H574" s="75"/>
      <c r="I574" s="75"/>
      <c r="J574" s="75"/>
      <c r="K574" s="75"/>
      <c r="L574" s="75"/>
      <c r="M574" s="75"/>
      <c r="N574" s="75"/>
    </row>
    <row r="575" spans="4:14" ht="12.5">
      <c r="D575" s="75"/>
      <c r="E575" s="75"/>
      <c r="F575" s="75"/>
      <c r="G575" s="75"/>
      <c r="H575" s="75"/>
      <c r="I575" s="75"/>
      <c r="J575" s="75"/>
      <c r="K575" s="75"/>
      <c r="L575" s="75"/>
      <c r="M575" s="75"/>
      <c r="N575" s="75"/>
    </row>
    <row r="576" spans="4:14" ht="12.5">
      <c r="D576" s="75"/>
      <c r="E576" s="75"/>
      <c r="F576" s="75"/>
      <c r="G576" s="75"/>
      <c r="H576" s="75"/>
      <c r="I576" s="75"/>
      <c r="J576" s="75"/>
      <c r="K576" s="75"/>
      <c r="L576" s="75"/>
      <c r="M576" s="75"/>
      <c r="N576" s="75"/>
    </row>
    <row r="577" spans="4:14" ht="12.5">
      <c r="D577" s="75"/>
      <c r="E577" s="75"/>
      <c r="F577" s="75"/>
      <c r="G577" s="75"/>
      <c r="H577" s="75"/>
      <c r="I577" s="75"/>
      <c r="J577" s="75"/>
      <c r="K577" s="75"/>
      <c r="L577" s="75"/>
      <c r="M577" s="75"/>
      <c r="N577" s="75"/>
    </row>
    <row r="578" spans="4:14" ht="12.5">
      <c r="D578" s="75"/>
      <c r="E578" s="75"/>
      <c r="F578" s="75"/>
      <c r="G578" s="75"/>
      <c r="H578" s="75"/>
      <c r="I578" s="75"/>
      <c r="J578" s="75"/>
      <c r="K578" s="75"/>
      <c r="L578" s="75"/>
      <c r="M578" s="75"/>
      <c r="N578" s="75"/>
    </row>
    <row r="579" spans="4:14" ht="12.5">
      <c r="D579" s="75"/>
      <c r="E579" s="75"/>
      <c r="F579" s="75"/>
      <c r="G579" s="75"/>
      <c r="H579" s="75"/>
      <c r="I579" s="75"/>
      <c r="J579" s="75"/>
      <c r="K579" s="75"/>
      <c r="L579" s="75"/>
      <c r="M579" s="75"/>
      <c r="N579" s="75"/>
    </row>
    <row r="580" spans="4:14" ht="12.5">
      <c r="D580" s="75"/>
      <c r="E580" s="75"/>
      <c r="F580" s="75"/>
      <c r="G580" s="75"/>
      <c r="H580" s="75"/>
      <c r="I580" s="75"/>
      <c r="J580" s="75"/>
      <c r="K580" s="75"/>
      <c r="L580" s="75"/>
      <c r="M580" s="75"/>
      <c r="N580" s="75"/>
    </row>
    <row r="581" spans="4:14" ht="12.5">
      <c r="D581" s="75"/>
      <c r="E581" s="75"/>
      <c r="F581" s="75"/>
      <c r="G581" s="75"/>
      <c r="H581" s="75"/>
      <c r="I581" s="75"/>
      <c r="J581" s="75"/>
      <c r="K581" s="75"/>
      <c r="L581" s="75"/>
      <c r="M581" s="75"/>
      <c r="N581" s="75"/>
    </row>
    <row r="582" spans="4:14" ht="12.5">
      <c r="D582" s="75"/>
      <c r="E582" s="75"/>
      <c r="F582" s="75"/>
      <c r="G582" s="75"/>
      <c r="H582" s="75"/>
      <c r="I582" s="75"/>
      <c r="J582" s="75"/>
      <c r="K582" s="75"/>
      <c r="L582" s="75"/>
      <c r="M582" s="75"/>
      <c r="N582" s="75"/>
    </row>
    <row r="583" spans="4:14" ht="12.5">
      <c r="D583" s="75"/>
      <c r="E583" s="75"/>
      <c r="F583" s="75"/>
      <c r="G583" s="75"/>
      <c r="H583" s="75"/>
      <c r="I583" s="75"/>
      <c r="J583" s="75"/>
      <c r="K583" s="75"/>
      <c r="L583" s="75"/>
      <c r="M583" s="75"/>
      <c r="N583" s="75"/>
    </row>
    <row r="584" spans="4:14" ht="12.5">
      <c r="D584" s="75"/>
      <c r="E584" s="75"/>
      <c r="F584" s="75"/>
      <c r="G584" s="75"/>
      <c r="H584" s="75"/>
      <c r="I584" s="75"/>
      <c r="J584" s="75"/>
      <c r="K584" s="75"/>
      <c r="L584" s="75"/>
      <c r="M584" s="75"/>
      <c r="N584" s="75"/>
    </row>
    <row r="585" spans="4:14" ht="12.5">
      <c r="D585" s="75"/>
      <c r="E585" s="75"/>
      <c r="F585" s="75"/>
      <c r="G585" s="75"/>
      <c r="H585" s="75"/>
      <c r="I585" s="75"/>
      <c r="J585" s="75"/>
      <c r="K585" s="75"/>
      <c r="L585" s="75"/>
      <c r="M585" s="75"/>
      <c r="N585" s="75"/>
    </row>
    <row r="586" spans="4:14" ht="12.5">
      <c r="D586" s="75"/>
      <c r="E586" s="75"/>
      <c r="F586" s="75"/>
      <c r="G586" s="75"/>
      <c r="H586" s="75"/>
      <c r="I586" s="75"/>
      <c r="J586" s="75"/>
      <c r="K586" s="75"/>
      <c r="L586" s="75"/>
      <c r="M586" s="75"/>
      <c r="N586" s="75"/>
    </row>
    <row r="587" spans="4:14" ht="12.5">
      <c r="D587" s="75"/>
      <c r="E587" s="75"/>
      <c r="F587" s="75"/>
      <c r="G587" s="75"/>
      <c r="H587" s="75"/>
      <c r="I587" s="75"/>
      <c r="J587" s="75"/>
      <c r="K587" s="75"/>
      <c r="L587" s="75"/>
      <c r="M587" s="75"/>
      <c r="N587" s="75"/>
    </row>
    <row r="588" spans="4:14" ht="12.5">
      <c r="D588" s="75"/>
      <c r="E588" s="75"/>
      <c r="F588" s="75"/>
      <c r="G588" s="75"/>
      <c r="H588" s="75"/>
      <c r="I588" s="75"/>
      <c r="J588" s="75"/>
      <c r="K588" s="75"/>
      <c r="L588" s="75"/>
      <c r="M588" s="75"/>
      <c r="N588" s="75"/>
    </row>
    <row r="589" spans="4:14" ht="12.5">
      <c r="D589" s="75"/>
      <c r="E589" s="75"/>
      <c r="F589" s="75"/>
      <c r="G589" s="75"/>
      <c r="H589" s="75"/>
      <c r="I589" s="75"/>
      <c r="J589" s="75"/>
      <c r="K589" s="75"/>
      <c r="L589" s="75"/>
      <c r="M589" s="75"/>
      <c r="N589" s="75"/>
    </row>
    <row r="590" spans="4:14" ht="12.5">
      <c r="D590" s="75"/>
      <c r="E590" s="75"/>
      <c r="F590" s="75"/>
      <c r="G590" s="75"/>
      <c r="H590" s="75"/>
      <c r="I590" s="75"/>
      <c r="J590" s="75"/>
      <c r="K590" s="75"/>
      <c r="L590" s="75"/>
      <c r="M590" s="75"/>
      <c r="N590" s="75"/>
    </row>
    <row r="591" spans="4:14" ht="12.5">
      <c r="D591" s="75"/>
      <c r="E591" s="75"/>
      <c r="F591" s="75"/>
      <c r="G591" s="75"/>
      <c r="H591" s="75"/>
      <c r="I591" s="75"/>
      <c r="J591" s="75"/>
      <c r="K591" s="75"/>
      <c r="L591" s="75"/>
      <c r="M591" s="75"/>
      <c r="N591" s="75"/>
    </row>
    <row r="592" spans="4:14" ht="12.5">
      <c r="D592" s="75"/>
      <c r="E592" s="75"/>
      <c r="F592" s="75"/>
      <c r="G592" s="75"/>
      <c r="H592" s="75"/>
      <c r="I592" s="75"/>
      <c r="J592" s="75"/>
      <c r="K592" s="75"/>
      <c r="L592" s="75"/>
      <c r="M592" s="75"/>
      <c r="N592" s="75"/>
    </row>
    <row r="593" spans="4:14" ht="12.5">
      <c r="D593" s="75"/>
      <c r="E593" s="75"/>
      <c r="F593" s="75"/>
      <c r="G593" s="75"/>
      <c r="H593" s="75"/>
      <c r="I593" s="75"/>
      <c r="J593" s="75"/>
      <c r="K593" s="75"/>
      <c r="L593" s="75"/>
      <c r="M593" s="75"/>
      <c r="N593" s="75"/>
    </row>
    <row r="594" spans="4:14" ht="12.5">
      <c r="D594" s="75"/>
      <c r="E594" s="75"/>
      <c r="F594" s="75"/>
      <c r="G594" s="75"/>
      <c r="H594" s="75"/>
      <c r="I594" s="75"/>
      <c r="J594" s="75"/>
      <c r="K594" s="75"/>
      <c r="L594" s="75"/>
      <c r="M594" s="75"/>
      <c r="N594" s="75"/>
    </row>
    <row r="595" spans="4:14" ht="12.5">
      <c r="D595" s="75"/>
      <c r="E595" s="75"/>
      <c r="F595" s="75"/>
      <c r="G595" s="75"/>
      <c r="H595" s="75"/>
      <c r="I595" s="75"/>
      <c r="J595" s="75"/>
      <c r="K595" s="75"/>
      <c r="L595" s="75"/>
      <c r="M595" s="75"/>
      <c r="N595" s="75"/>
    </row>
    <row r="596" spans="4:14" ht="12.5">
      <c r="D596" s="75"/>
      <c r="E596" s="75"/>
      <c r="F596" s="75"/>
      <c r="G596" s="75"/>
      <c r="H596" s="75"/>
      <c r="I596" s="75"/>
      <c r="J596" s="75"/>
      <c r="K596" s="75"/>
      <c r="L596" s="75"/>
      <c r="M596" s="75"/>
      <c r="N596" s="75"/>
    </row>
    <row r="597" spans="4:14" ht="12.5">
      <c r="D597" s="75"/>
      <c r="E597" s="75"/>
      <c r="F597" s="75"/>
      <c r="G597" s="75"/>
      <c r="H597" s="75"/>
      <c r="I597" s="75"/>
      <c r="J597" s="75"/>
      <c r="K597" s="75"/>
      <c r="L597" s="75"/>
      <c r="M597" s="75"/>
      <c r="N597" s="75"/>
    </row>
    <row r="598" spans="4:14" ht="12.5">
      <c r="D598" s="75"/>
      <c r="E598" s="75"/>
      <c r="F598" s="75"/>
      <c r="G598" s="75"/>
      <c r="H598" s="75"/>
      <c r="I598" s="75"/>
      <c r="J598" s="75"/>
      <c r="K598" s="75"/>
      <c r="L598" s="75"/>
      <c r="M598" s="75"/>
      <c r="N598" s="75"/>
    </row>
    <row r="599" spans="4:14" ht="12.5">
      <c r="D599" s="75"/>
      <c r="E599" s="75"/>
      <c r="F599" s="75"/>
      <c r="G599" s="75"/>
      <c r="H599" s="75"/>
      <c r="I599" s="75"/>
      <c r="J599" s="75"/>
      <c r="K599" s="75"/>
      <c r="L599" s="75"/>
      <c r="M599" s="75"/>
      <c r="N599" s="75"/>
    </row>
    <row r="600" spans="4:14" ht="12.5">
      <c r="D600" s="75"/>
      <c r="E600" s="75"/>
      <c r="F600" s="75"/>
      <c r="G600" s="75"/>
      <c r="H600" s="75"/>
      <c r="I600" s="75"/>
      <c r="J600" s="75"/>
      <c r="K600" s="75"/>
      <c r="L600" s="75"/>
      <c r="M600" s="75"/>
      <c r="N600" s="75"/>
    </row>
    <row r="601" spans="4:14" ht="12.5">
      <c r="D601" s="75"/>
      <c r="E601" s="75"/>
      <c r="F601" s="75"/>
      <c r="G601" s="75"/>
      <c r="H601" s="75"/>
      <c r="I601" s="75"/>
      <c r="J601" s="75"/>
      <c r="K601" s="75"/>
      <c r="L601" s="75"/>
      <c r="M601" s="75"/>
      <c r="N601" s="75"/>
    </row>
    <row r="602" spans="4:14" ht="12.5">
      <c r="D602" s="75"/>
      <c r="E602" s="75"/>
      <c r="F602" s="75"/>
      <c r="G602" s="75"/>
      <c r="H602" s="75"/>
      <c r="I602" s="75"/>
      <c r="J602" s="75"/>
      <c r="K602" s="75"/>
      <c r="L602" s="75"/>
      <c r="M602" s="75"/>
      <c r="N602" s="75"/>
    </row>
    <row r="603" spans="4:14" ht="12.5">
      <c r="D603" s="75"/>
      <c r="E603" s="75"/>
      <c r="F603" s="75"/>
      <c r="G603" s="75"/>
      <c r="H603" s="75"/>
      <c r="I603" s="75"/>
      <c r="J603" s="75"/>
      <c r="K603" s="75"/>
      <c r="L603" s="75"/>
      <c r="M603" s="75"/>
      <c r="N603" s="75"/>
    </row>
    <row r="604" spans="4:14" ht="12.5">
      <c r="D604" s="75"/>
      <c r="E604" s="75"/>
      <c r="F604" s="75"/>
      <c r="G604" s="75"/>
      <c r="H604" s="75"/>
      <c r="I604" s="75"/>
      <c r="J604" s="75"/>
      <c r="K604" s="75"/>
      <c r="L604" s="75"/>
      <c r="M604" s="75"/>
      <c r="N604" s="75"/>
    </row>
    <row r="605" spans="4:14" ht="12.5">
      <c r="D605" s="75"/>
      <c r="E605" s="75"/>
      <c r="F605" s="75"/>
      <c r="G605" s="75"/>
      <c r="H605" s="75"/>
      <c r="I605" s="75"/>
      <c r="J605" s="75"/>
      <c r="K605" s="75"/>
      <c r="L605" s="75"/>
      <c r="M605" s="75"/>
      <c r="N605" s="75"/>
    </row>
    <row r="606" spans="4:14" ht="12.5">
      <c r="D606" s="75"/>
      <c r="E606" s="75"/>
      <c r="F606" s="75"/>
      <c r="G606" s="75"/>
      <c r="H606" s="75"/>
      <c r="I606" s="75"/>
      <c r="J606" s="75"/>
      <c r="K606" s="75"/>
      <c r="L606" s="75"/>
      <c r="M606" s="75"/>
      <c r="N606" s="75"/>
    </row>
    <row r="607" spans="4:14" ht="12.5">
      <c r="D607" s="75"/>
      <c r="E607" s="75"/>
      <c r="F607" s="75"/>
      <c r="G607" s="75"/>
      <c r="H607" s="75"/>
      <c r="I607" s="75"/>
      <c r="J607" s="75"/>
      <c r="K607" s="75"/>
      <c r="L607" s="75"/>
      <c r="M607" s="75"/>
      <c r="N607" s="75"/>
    </row>
    <row r="608" spans="4:14" ht="12.5">
      <c r="D608" s="75"/>
      <c r="E608" s="75"/>
      <c r="F608" s="75"/>
      <c r="G608" s="75"/>
      <c r="H608" s="75"/>
      <c r="I608" s="75"/>
      <c r="J608" s="75"/>
      <c r="K608" s="75"/>
      <c r="L608" s="75"/>
      <c r="M608" s="75"/>
      <c r="N608" s="75"/>
    </row>
    <row r="609" spans="4:14" ht="12.5">
      <c r="D609" s="75"/>
      <c r="E609" s="75"/>
      <c r="F609" s="75"/>
      <c r="G609" s="75"/>
      <c r="H609" s="75"/>
      <c r="I609" s="75"/>
      <c r="J609" s="75"/>
      <c r="K609" s="75"/>
      <c r="L609" s="75"/>
      <c r="M609" s="75"/>
      <c r="N609" s="75"/>
    </row>
    <row r="610" spans="4:14" ht="12.5">
      <c r="D610" s="75"/>
      <c r="E610" s="75"/>
      <c r="F610" s="75"/>
      <c r="G610" s="75"/>
      <c r="H610" s="75"/>
      <c r="I610" s="75"/>
      <c r="J610" s="75"/>
      <c r="K610" s="75"/>
      <c r="L610" s="75"/>
      <c r="M610" s="75"/>
      <c r="N610" s="75"/>
    </row>
    <row r="611" spans="4:14" ht="12.5">
      <c r="D611" s="75"/>
      <c r="E611" s="75"/>
      <c r="F611" s="75"/>
      <c r="G611" s="75"/>
      <c r="H611" s="75"/>
      <c r="I611" s="75"/>
      <c r="J611" s="75"/>
      <c r="K611" s="75"/>
      <c r="L611" s="75"/>
      <c r="M611" s="75"/>
      <c r="N611" s="75"/>
    </row>
    <row r="612" spans="4:14" ht="12.5">
      <c r="D612" s="75"/>
      <c r="E612" s="75"/>
      <c r="F612" s="75"/>
      <c r="G612" s="75"/>
      <c r="H612" s="75"/>
      <c r="I612" s="75"/>
      <c r="J612" s="75"/>
      <c r="K612" s="75"/>
      <c r="L612" s="75"/>
      <c r="M612" s="75"/>
      <c r="N612" s="75"/>
    </row>
    <row r="613" spans="4:14" ht="12.5">
      <c r="D613" s="75"/>
      <c r="E613" s="75"/>
      <c r="F613" s="75"/>
      <c r="G613" s="75"/>
      <c r="H613" s="75"/>
      <c r="I613" s="75"/>
      <c r="J613" s="75"/>
      <c r="K613" s="75"/>
      <c r="L613" s="75"/>
      <c r="M613" s="75"/>
      <c r="N613" s="75"/>
    </row>
    <row r="614" spans="4:14" ht="12.5">
      <c r="D614" s="75"/>
      <c r="E614" s="75"/>
      <c r="F614" s="75"/>
      <c r="G614" s="75"/>
      <c r="H614" s="75"/>
      <c r="I614" s="75"/>
      <c r="J614" s="75"/>
      <c r="K614" s="75"/>
      <c r="L614" s="75"/>
      <c r="M614" s="75"/>
      <c r="N614" s="75"/>
    </row>
    <row r="615" spans="4:14" ht="12.5">
      <c r="D615" s="75"/>
      <c r="E615" s="75"/>
      <c r="F615" s="75"/>
      <c r="G615" s="75"/>
      <c r="H615" s="75"/>
      <c r="I615" s="75"/>
      <c r="J615" s="75"/>
      <c r="K615" s="75"/>
      <c r="L615" s="75"/>
      <c r="M615" s="75"/>
      <c r="N615" s="75"/>
    </row>
    <row r="616" spans="4:14" ht="12.5">
      <c r="D616" s="75"/>
      <c r="E616" s="75"/>
      <c r="F616" s="75"/>
      <c r="G616" s="75"/>
      <c r="H616" s="75"/>
      <c r="I616" s="75"/>
      <c r="J616" s="75"/>
      <c r="K616" s="75"/>
      <c r="L616" s="75"/>
      <c r="M616" s="75"/>
      <c r="N616" s="75"/>
    </row>
    <row r="617" spans="4:14" ht="12.5">
      <c r="D617" s="75"/>
      <c r="E617" s="75"/>
      <c r="F617" s="75"/>
      <c r="G617" s="75"/>
      <c r="H617" s="75"/>
      <c r="I617" s="75"/>
      <c r="J617" s="75"/>
      <c r="K617" s="75"/>
      <c r="L617" s="75"/>
      <c r="M617" s="75"/>
      <c r="N617" s="75"/>
    </row>
    <row r="618" spans="4:14" ht="12.5">
      <c r="D618" s="75"/>
      <c r="E618" s="75"/>
      <c r="F618" s="75"/>
      <c r="G618" s="75"/>
      <c r="H618" s="75"/>
      <c r="I618" s="75"/>
      <c r="J618" s="75"/>
      <c r="K618" s="75"/>
      <c r="L618" s="75"/>
      <c r="M618" s="75"/>
      <c r="N618" s="75"/>
    </row>
    <row r="619" spans="4:14" ht="12.5">
      <c r="D619" s="75"/>
      <c r="E619" s="75"/>
      <c r="F619" s="75"/>
      <c r="G619" s="75"/>
      <c r="H619" s="75"/>
      <c r="I619" s="75"/>
      <c r="J619" s="75"/>
      <c r="K619" s="75"/>
      <c r="L619" s="75"/>
      <c r="M619" s="75"/>
      <c r="N619" s="75"/>
    </row>
    <row r="620" spans="4:14" ht="12.5">
      <c r="D620" s="75"/>
      <c r="E620" s="75"/>
      <c r="F620" s="75"/>
      <c r="G620" s="75"/>
      <c r="H620" s="75"/>
      <c r="I620" s="75"/>
      <c r="J620" s="75"/>
      <c r="K620" s="75"/>
      <c r="L620" s="75"/>
      <c r="M620" s="75"/>
      <c r="N620" s="75"/>
    </row>
    <row r="621" spans="4:14" ht="12.5">
      <c r="D621" s="75"/>
      <c r="E621" s="75"/>
      <c r="F621" s="75"/>
      <c r="G621" s="75"/>
      <c r="H621" s="75"/>
      <c r="I621" s="75"/>
      <c r="J621" s="75"/>
      <c r="K621" s="75"/>
      <c r="L621" s="75"/>
      <c r="M621" s="75"/>
      <c r="N621" s="75"/>
    </row>
    <row r="622" spans="4:14" ht="12.5">
      <c r="D622" s="75"/>
      <c r="E622" s="75"/>
      <c r="F622" s="75"/>
      <c r="G622" s="75"/>
      <c r="H622" s="75"/>
      <c r="I622" s="75"/>
      <c r="J622" s="75"/>
      <c r="K622" s="75"/>
      <c r="L622" s="75"/>
      <c r="M622" s="75"/>
      <c r="N622" s="75"/>
    </row>
    <row r="623" spans="4:14" ht="12.5">
      <c r="D623" s="75"/>
      <c r="E623" s="75"/>
      <c r="F623" s="75"/>
      <c r="G623" s="75"/>
      <c r="H623" s="75"/>
      <c r="I623" s="75"/>
      <c r="J623" s="75"/>
      <c r="K623" s="75"/>
      <c r="L623" s="75"/>
      <c r="M623" s="75"/>
      <c r="N623" s="75"/>
    </row>
    <row r="624" spans="4:14" ht="12.5">
      <c r="D624" s="75"/>
      <c r="E624" s="75"/>
      <c r="F624" s="75"/>
      <c r="G624" s="75"/>
      <c r="H624" s="75"/>
      <c r="I624" s="75"/>
      <c r="J624" s="75"/>
      <c r="K624" s="75"/>
      <c r="L624" s="75"/>
      <c r="M624" s="75"/>
      <c r="N624" s="75"/>
    </row>
    <row r="625" spans="4:14" ht="12.5">
      <c r="D625" s="75"/>
      <c r="E625" s="75"/>
      <c r="F625" s="75"/>
      <c r="G625" s="75"/>
      <c r="H625" s="75"/>
      <c r="I625" s="75"/>
      <c r="J625" s="75"/>
      <c r="K625" s="75"/>
      <c r="L625" s="75"/>
      <c r="M625" s="75"/>
      <c r="N625" s="75"/>
    </row>
    <row r="626" spans="4:14" ht="12.5">
      <c r="D626" s="75"/>
      <c r="E626" s="75"/>
      <c r="F626" s="75"/>
      <c r="G626" s="75"/>
      <c r="H626" s="75"/>
      <c r="I626" s="75"/>
      <c r="J626" s="75"/>
      <c r="K626" s="75"/>
      <c r="L626" s="75"/>
      <c r="M626" s="75"/>
      <c r="N626" s="75"/>
    </row>
    <row r="627" spans="4:14" ht="12.5">
      <c r="D627" s="75"/>
      <c r="E627" s="75"/>
      <c r="F627" s="75"/>
      <c r="G627" s="75"/>
      <c r="H627" s="75"/>
      <c r="I627" s="75"/>
      <c r="J627" s="75"/>
      <c r="K627" s="75"/>
      <c r="L627" s="75"/>
      <c r="M627" s="75"/>
      <c r="N627" s="75"/>
    </row>
    <row r="628" spans="4:14" ht="12.5">
      <c r="D628" s="75"/>
      <c r="E628" s="75"/>
      <c r="F628" s="75"/>
      <c r="G628" s="75"/>
      <c r="H628" s="75"/>
      <c r="I628" s="75"/>
      <c r="J628" s="75"/>
      <c r="K628" s="75"/>
      <c r="L628" s="75"/>
      <c r="M628" s="75"/>
      <c r="N628" s="75"/>
    </row>
    <row r="629" spans="4:14" ht="12.5">
      <c r="D629" s="75"/>
      <c r="E629" s="75"/>
      <c r="F629" s="75"/>
      <c r="G629" s="75"/>
      <c r="H629" s="75"/>
      <c r="I629" s="75"/>
      <c r="J629" s="75"/>
      <c r="K629" s="75"/>
      <c r="L629" s="75"/>
      <c r="M629" s="75"/>
      <c r="N629" s="75"/>
    </row>
    <row r="630" spans="4:14" ht="12.5">
      <c r="D630" s="75"/>
      <c r="E630" s="75"/>
      <c r="F630" s="75"/>
      <c r="G630" s="75"/>
      <c r="H630" s="75"/>
      <c r="I630" s="75"/>
      <c r="J630" s="75"/>
      <c r="K630" s="75"/>
      <c r="L630" s="75"/>
      <c r="M630" s="75"/>
      <c r="N630" s="75"/>
    </row>
    <row r="631" spans="4:14" ht="12.5">
      <c r="D631" s="75"/>
      <c r="E631" s="75"/>
      <c r="F631" s="75"/>
      <c r="G631" s="75"/>
      <c r="H631" s="75"/>
      <c r="I631" s="75"/>
      <c r="J631" s="75"/>
      <c r="K631" s="75"/>
      <c r="L631" s="75"/>
      <c r="M631" s="75"/>
      <c r="N631" s="75"/>
    </row>
    <row r="632" spans="4:14" ht="12.5">
      <c r="D632" s="75"/>
      <c r="E632" s="75"/>
      <c r="F632" s="75"/>
      <c r="G632" s="75"/>
      <c r="H632" s="75"/>
      <c r="I632" s="75"/>
      <c r="J632" s="75"/>
      <c r="K632" s="75"/>
      <c r="L632" s="75"/>
      <c r="M632" s="75"/>
      <c r="N632" s="75"/>
    </row>
    <row r="633" spans="4:14" ht="12.5">
      <c r="D633" s="75"/>
      <c r="E633" s="75"/>
      <c r="F633" s="75"/>
      <c r="G633" s="75"/>
      <c r="H633" s="75"/>
      <c r="I633" s="75"/>
      <c r="J633" s="75"/>
      <c r="K633" s="75"/>
      <c r="L633" s="75"/>
      <c r="M633" s="75"/>
      <c r="N633" s="75"/>
    </row>
    <row r="634" spans="4:14" ht="12.5">
      <c r="D634" s="75"/>
      <c r="E634" s="75"/>
      <c r="F634" s="75"/>
      <c r="G634" s="75"/>
      <c r="H634" s="75"/>
      <c r="I634" s="75"/>
      <c r="J634" s="75"/>
      <c r="K634" s="75"/>
      <c r="L634" s="75"/>
      <c r="M634" s="75"/>
      <c r="N634" s="75"/>
    </row>
    <row r="635" spans="4:14" ht="12.5">
      <c r="D635" s="75"/>
      <c r="E635" s="75"/>
      <c r="F635" s="75"/>
      <c r="G635" s="75"/>
      <c r="H635" s="75"/>
      <c r="I635" s="75"/>
      <c r="J635" s="75"/>
      <c r="K635" s="75"/>
      <c r="L635" s="75"/>
      <c r="M635" s="75"/>
      <c r="N635" s="75"/>
    </row>
    <row r="636" spans="4:14" ht="12.5">
      <c r="D636" s="75"/>
      <c r="E636" s="75"/>
      <c r="F636" s="75"/>
      <c r="G636" s="75"/>
      <c r="H636" s="75"/>
      <c r="I636" s="75"/>
      <c r="J636" s="75"/>
      <c r="K636" s="75"/>
      <c r="L636" s="75"/>
      <c r="M636" s="75"/>
      <c r="N636" s="75"/>
    </row>
    <row r="637" spans="4:14" ht="12.5">
      <c r="D637" s="75"/>
      <c r="E637" s="75"/>
      <c r="F637" s="75"/>
      <c r="G637" s="75"/>
      <c r="H637" s="75"/>
      <c r="I637" s="75"/>
      <c r="J637" s="75"/>
      <c r="K637" s="75"/>
      <c r="L637" s="75"/>
      <c r="M637" s="75"/>
      <c r="N637" s="75"/>
    </row>
    <row r="638" spans="4:14" ht="12.5">
      <c r="D638" s="75"/>
      <c r="E638" s="75"/>
      <c r="F638" s="75"/>
      <c r="G638" s="75"/>
      <c r="H638" s="75"/>
      <c r="I638" s="75"/>
      <c r="J638" s="75"/>
      <c r="K638" s="75"/>
      <c r="L638" s="75"/>
      <c r="M638" s="75"/>
      <c r="N638" s="75"/>
    </row>
    <row r="639" spans="4:14" ht="12.5">
      <c r="D639" s="75"/>
      <c r="E639" s="75"/>
      <c r="F639" s="75"/>
      <c r="G639" s="75"/>
      <c r="H639" s="75"/>
      <c r="I639" s="75"/>
      <c r="J639" s="75"/>
      <c r="K639" s="75"/>
      <c r="L639" s="75"/>
      <c r="M639" s="75"/>
      <c r="N639" s="75"/>
    </row>
    <row r="640" spans="4:14" ht="12.5">
      <c r="D640" s="75"/>
      <c r="E640" s="75"/>
      <c r="F640" s="75"/>
      <c r="G640" s="75"/>
      <c r="H640" s="75"/>
      <c r="I640" s="75"/>
      <c r="J640" s="75"/>
      <c r="K640" s="75"/>
      <c r="L640" s="75"/>
      <c r="M640" s="75"/>
      <c r="N640" s="75"/>
    </row>
    <row r="641" spans="4:14" ht="12.5">
      <c r="D641" s="75"/>
      <c r="E641" s="75"/>
      <c r="F641" s="75"/>
      <c r="G641" s="75"/>
      <c r="H641" s="75"/>
      <c r="I641" s="75"/>
      <c r="J641" s="75"/>
      <c r="K641" s="75"/>
      <c r="L641" s="75"/>
      <c r="M641" s="75"/>
      <c r="N641" s="75"/>
    </row>
    <row r="642" spans="4:14" ht="12.5">
      <c r="D642" s="75"/>
      <c r="E642" s="75"/>
      <c r="F642" s="75"/>
      <c r="G642" s="75"/>
      <c r="H642" s="75"/>
      <c r="I642" s="75"/>
      <c r="J642" s="75"/>
      <c r="K642" s="75"/>
      <c r="L642" s="75"/>
      <c r="M642" s="75"/>
      <c r="N642" s="75"/>
    </row>
    <row r="643" spans="4:14" ht="12.5">
      <c r="D643" s="75"/>
      <c r="E643" s="75"/>
      <c r="F643" s="75"/>
      <c r="G643" s="75"/>
      <c r="H643" s="75"/>
      <c r="I643" s="75"/>
      <c r="J643" s="75"/>
      <c r="K643" s="75"/>
      <c r="L643" s="75"/>
      <c r="M643" s="75"/>
      <c r="N643" s="75"/>
    </row>
    <row r="644" spans="4:14" ht="12.5">
      <c r="D644" s="75"/>
      <c r="E644" s="75"/>
      <c r="F644" s="75"/>
      <c r="G644" s="75"/>
      <c r="H644" s="75"/>
      <c r="I644" s="75"/>
      <c r="J644" s="75"/>
      <c r="K644" s="75"/>
      <c r="L644" s="75"/>
      <c r="M644" s="75"/>
      <c r="N644" s="75"/>
    </row>
    <row r="645" spans="4:14" ht="12.5">
      <c r="D645" s="75"/>
      <c r="E645" s="75"/>
      <c r="F645" s="75"/>
      <c r="G645" s="75"/>
      <c r="H645" s="75"/>
      <c r="I645" s="75"/>
      <c r="J645" s="75"/>
      <c r="K645" s="75"/>
      <c r="L645" s="75"/>
      <c r="M645" s="75"/>
      <c r="N645" s="75"/>
    </row>
    <row r="646" spans="4:14" ht="12.5">
      <c r="D646" s="75"/>
      <c r="E646" s="75"/>
      <c r="F646" s="75"/>
      <c r="G646" s="75"/>
      <c r="H646" s="75"/>
      <c r="I646" s="75"/>
      <c r="J646" s="75"/>
      <c r="K646" s="75"/>
      <c r="L646" s="75"/>
      <c r="M646" s="75"/>
      <c r="N646" s="75"/>
    </row>
    <row r="647" spans="4:14" ht="12.5">
      <c r="D647" s="75"/>
      <c r="E647" s="75"/>
      <c r="F647" s="75"/>
      <c r="G647" s="75"/>
      <c r="H647" s="75"/>
      <c r="I647" s="75"/>
      <c r="J647" s="75"/>
      <c r="K647" s="75"/>
      <c r="L647" s="75"/>
      <c r="M647" s="75"/>
      <c r="N647" s="75"/>
    </row>
    <row r="648" spans="4:14" ht="12.5">
      <c r="D648" s="75"/>
      <c r="E648" s="75"/>
      <c r="F648" s="75"/>
      <c r="G648" s="75"/>
      <c r="H648" s="75"/>
      <c r="I648" s="75"/>
      <c r="J648" s="75"/>
      <c r="K648" s="75"/>
      <c r="L648" s="75"/>
      <c r="M648" s="75"/>
      <c r="N648" s="75"/>
    </row>
    <row r="649" spans="4:14" ht="12.5">
      <c r="D649" s="75"/>
      <c r="E649" s="75"/>
      <c r="F649" s="75"/>
      <c r="G649" s="75"/>
      <c r="H649" s="75"/>
      <c r="I649" s="75"/>
      <c r="J649" s="75"/>
      <c r="K649" s="75"/>
      <c r="L649" s="75"/>
      <c r="M649" s="75"/>
      <c r="N649" s="75"/>
    </row>
    <row r="650" spans="4:14" ht="12.5">
      <c r="D650" s="75"/>
      <c r="E650" s="75"/>
      <c r="F650" s="75"/>
      <c r="G650" s="75"/>
      <c r="H650" s="75"/>
      <c r="I650" s="75"/>
      <c r="J650" s="75"/>
      <c r="K650" s="75"/>
      <c r="L650" s="75"/>
      <c r="M650" s="75"/>
      <c r="N650" s="75"/>
    </row>
    <row r="651" spans="4:14" ht="12.5">
      <c r="D651" s="75"/>
      <c r="E651" s="75"/>
      <c r="F651" s="75"/>
      <c r="G651" s="75"/>
      <c r="H651" s="75"/>
      <c r="I651" s="75"/>
      <c r="J651" s="75"/>
      <c r="K651" s="75"/>
      <c r="L651" s="75"/>
      <c r="M651" s="75"/>
      <c r="N651" s="75"/>
    </row>
    <row r="652" spans="4:14" ht="12.5">
      <c r="D652" s="75"/>
      <c r="E652" s="75"/>
      <c r="F652" s="75"/>
      <c r="G652" s="75"/>
      <c r="H652" s="75"/>
      <c r="I652" s="75"/>
      <c r="J652" s="75"/>
      <c r="K652" s="75"/>
      <c r="L652" s="75"/>
      <c r="M652" s="75"/>
      <c r="N652" s="75"/>
    </row>
    <row r="653" spans="4:14" ht="12.5">
      <c r="D653" s="75"/>
      <c r="E653" s="75"/>
      <c r="F653" s="75"/>
      <c r="G653" s="75"/>
      <c r="H653" s="75"/>
      <c r="I653" s="75"/>
      <c r="J653" s="75"/>
      <c r="K653" s="75"/>
      <c r="L653" s="75"/>
      <c r="M653" s="75"/>
      <c r="N653" s="75"/>
    </row>
    <row r="654" spans="4:14" ht="12.5">
      <c r="D654" s="75"/>
      <c r="E654" s="75"/>
      <c r="F654" s="75"/>
      <c r="G654" s="75"/>
      <c r="H654" s="75"/>
      <c r="I654" s="75"/>
      <c r="J654" s="75"/>
      <c r="K654" s="75"/>
      <c r="L654" s="75"/>
      <c r="M654" s="75"/>
      <c r="N654" s="75"/>
    </row>
    <row r="655" spans="4:14" ht="12.5">
      <c r="D655" s="75"/>
      <c r="E655" s="75"/>
      <c r="F655" s="75"/>
      <c r="G655" s="75"/>
      <c r="H655" s="75"/>
      <c r="I655" s="75"/>
      <c r="J655" s="75"/>
      <c r="K655" s="75"/>
      <c r="L655" s="75"/>
      <c r="M655" s="75"/>
      <c r="N655" s="75"/>
    </row>
    <row r="656" spans="4:14" ht="12.5">
      <c r="D656" s="75"/>
      <c r="E656" s="75"/>
      <c r="F656" s="75"/>
      <c r="G656" s="75"/>
      <c r="H656" s="75"/>
      <c r="I656" s="75"/>
      <c r="J656" s="75"/>
      <c r="K656" s="75"/>
      <c r="L656" s="75"/>
      <c r="M656" s="75"/>
      <c r="N656" s="75"/>
    </row>
    <row r="657" spans="4:14" ht="12.5">
      <c r="D657" s="75"/>
      <c r="E657" s="75"/>
      <c r="F657" s="75"/>
      <c r="G657" s="75"/>
      <c r="H657" s="75"/>
      <c r="I657" s="75"/>
      <c r="J657" s="75"/>
      <c r="K657" s="75"/>
      <c r="L657" s="75"/>
      <c r="M657" s="75"/>
      <c r="N657" s="75"/>
    </row>
    <row r="658" spans="4:14" ht="12.5">
      <c r="D658" s="75"/>
      <c r="E658" s="75"/>
      <c r="F658" s="75"/>
      <c r="G658" s="75"/>
      <c r="H658" s="75"/>
      <c r="I658" s="75"/>
      <c r="J658" s="75"/>
      <c r="K658" s="75"/>
      <c r="L658" s="75"/>
      <c r="M658" s="75"/>
      <c r="N658" s="75"/>
    </row>
    <row r="659" spans="4:14" ht="12.5">
      <c r="D659" s="75"/>
      <c r="E659" s="75"/>
      <c r="F659" s="75"/>
      <c r="G659" s="75"/>
      <c r="H659" s="75"/>
      <c r="I659" s="75"/>
      <c r="J659" s="75"/>
      <c r="K659" s="75"/>
      <c r="L659" s="75"/>
      <c r="M659" s="75"/>
      <c r="N659" s="75"/>
    </row>
    <row r="660" spans="4:14" ht="12.5">
      <c r="D660" s="75"/>
      <c r="E660" s="75"/>
      <c r="F660" s="75"/>
      <c r="G660" s="75"/>
      <c r="H660" s="75"/>
      <c r="I660" s="75"/>
      <c r="J660" s="75"/>
      <c r="K660" s="75"/>
      <c r="L660" s="75"/>
      <c r="M660" s="75"/>
      <c r="N660" s="75"/>
    </row>
    <row r="661" spans="4:14" ht="12.5">
      <c r="D661" s="75"/>
      <c r="E661" s="75"/>
      <c r="F661" s="75"/>
      <c r="G661" s="75"/>
      <c r="H661" s="75"/>
      <c r="I661" s="75"/>
      <c r="J661" s="75"/>
      <c r="K661" s="75"/>
      <c r="L661" s="75"/>
      <c r="M661" s="75"/>
      <c r="N661" s="75"/>
    </row>
    <row r="662" spans="4:14" ht="12.5">
      <c r="D662" s="75"/>
      <c r="E662" s="75"/>
      <c r="F662" s="75"/>
      <c r="G662" s="75"/>
      <c r="H662" s="75"/>
      <c r="I662" s="75"/>
      <c r="J662" s="75"/>
      <c r="K662" s="75"/>
      <c r="L662" s="75"/>
      <c r="M662" s="75"/>
      <c r="N662" s="75"/>
    </row>
    <row r="663" spans="4:14" ht="12.5">
      <c r="D663" s="75"/>
      <c r="E663" s="75"/>
      <c r="F663" s="75"/>
      <c r="G663" s="75"/>
      <c r="H663" s="75"/>
      <c r="I663" s="75"/>
      <c r="J663" s="75"/>
      <c r="K663" s="75"/>
      <c r="L663" s="75"/>
      <c r="M663" s="75"/>
      <c r="N663" s="75"/>
    </row>
    <row r="664" spans="4:14" ht="12.5">
      <c r="D664" s="75"/>
      <c r="E664" s="75"/>
      <c r="F664" s="75"/>
      <c r="G664" s="75"/>
      <c r="H664" s="75"/>
      <c r="I664" s="75"/>
      <c r="J664" s="75"/>
      <c r="K664" s="75"/>
      <c r="L664" s="75"/>
      <c r="M664" s="75"/>
      <c r="N664" s="75"/>
    </row>
    <row r="665" spans="4:14" ht="12.5">
      <c r="D665" s="75"/>
      <c r="E665" s="75"/>
      <c r="F665" s="75"/>
      <c r="G665" s="75"/>
      <c r="H665" s="75"/>
      <c r="I665" s="75"/>
      <c r="J665" s="75"/>
      <c r="K665" s="75"/>
      <c r="L665" s="75"/>
      <c r="M665" s="75"/>
      <c r="N665" s="75"/>
    </row>
    <row r="666" spans="4:14" ht="12.5">
      <c r="D666" s="75"/>
      <c r="E666" s="75"/>
      <c r="F666" s="75"/>
      <c r="G666" s="75"/>
      <c r="H666" s="75"/>
      <c r="I666" s="75"/>
      <c r="J666" s="75"/>
      <c r="K666" s="75"/>
      <c r="L666" s="75"/>
      <c r="M666" s="75"/>
      <c r="N666" s="75"/>
    </row>
    <row r="667" spans="4:14" ht="12.5">
      <c r="D667" s="75"/>
      <c r="E667" s="75"/>
      <c r="F667" s="75"/>
      <c r="G667" s="75"/>
      <c r="H667" s="75"/>
      <c r="I667" s="75"/>
      <c r="J667" s="75"/>
      <c r="K667" s="75"/>
      <c r="L667" s="75"/>
      <c r="M667" s="75"/>
      <c r="N667" s="75"/>
    </row>
    <row r="668" spans="4:14" ht="12.5">
      <c r="D668" s="75"/>
      <c r="E668" s="75"/>
      <c r="F668" s="75"/>
      <c r="G668" s="75"/>
      <c r="H668" s="75"/>
      <c r="I668" s="75"/>
      <c r="J668" s="75"/>
      <c r="K668" s="75"/>
      <c r="L668" s="75"/>
      <c r="M668" s="75"/>
      <c r="N668" s="75"/>
    </row>
    <row r="669" spans="4:14" ht="12.5">
      <c r="D669" s="75"/>
      <c r="E669" s="75"/>
      <c r="F669" s="75"/>
      <c r="G669" s="75"/>
      <c r="H669" s="75"/>
      <c r="I669" s="75"/>
      <c r="J669" s="75"/>
      <c r="K669" s="75"/>
      <c r="L669" s="75"/>
      <c r="M669" s="75"/>
      <c r="N669" s="75"/>
    </row>
    <row r="670" spans="4:14" ht="12.5">
      <c r="D670" s="75"/>
      <c r="E670" s="75"/>
      <c r="F670" s="75"/>
      <c r="G670" s="75"/>
      <c r="H670" s="75"/>
      <c r="I670" s="75"/>
      <c r="J670" s="75"/>
      <c r="K670" s="75"/>
      <c r="L670" s="75"/>
      <c r="M670" s="75"/>
      <c r="N670" s="75"/>
    </row>
    <row r="671" spans="4:14" ht="12.5">
      <c r="D671" s="75"/>
      <c r="E671" s="75"/>
      <c r="F671" s="75"/>
      <c r="G671" s="75"/>
      <c r="H671" s="75"/>
      <c r="I671" s="75"/>
      <c r="J671" s="75"/>
      <c r="K671" s="75"/>
      <c r="L671" s="75"/>
      <c r="M671" s="75"/>
      <c r="N671" s="75"/>
    </row>
    <row r="672" spans="4:14" ht="12.5">
      <c r="D672" s="75"/>
      <c r="E672" s="75"/>
      <c r="F672" s="75"/>
      <c r="G672" s="75"/>
      <c r="H672" s="75"/>
      <c r="I672" s="75"/>
      <c r="J672" s="75"/>
      <c r="K672" s="75"/>
      <c r="L672" s="75"/>
      <c r="M672" s="75"/>
      <c r="N672" s="75"/>
    </row>
    <row r="673" spans="4:14" ht="12.5">
      <c r="D673" s="75"/>
      <c r="E673" s="75"/>
      <c r="F673" s="75"/>
      <c r="G673" s="75"/>
      <c r="H673" s="75"/>
      <c r="I673" s="75"/>
      <c r="J673" s="75"/>
      <c r="K673" s="75"/>
      <c r="L673" s="75"/>
      <c r="M673" s="75"/>
      <c r="N673" s="75"/>
    </row>
    <row r="674" spans="4:14" ht="12.5">
      <c r="D674" s="75"/>
      <c r="E674" s="75"/>
      <c r="F674" s="75"/>
      <c r="G674" s="75"/>
      <c r="H674" s="75"/>
      <c r="I674" s="75"/>
      <c r="J674" s="75"/>
      <c r="K674" s="75"/>
      <c r="L674" s="75"/>
      <c r="M674" s="75"/>
      <c r="N674" s="75"/>
    </row>
    <row r="675" spans="4:14" ht="12.5">
      <c r="D675" s="75"/>
      <c r="E675" s="75"/>
      <c r="F675" s="75"/>
      <c r="G675" s="75"/>
      <c r="H675" s="75"/>
      <c r="I675" s="75"/>
      <c r="J675" s="75"/>
      <c r="K675" s="75"/>
      <c r="L675" s="75"/>
      <c r="M675" s="75"/>
      <c r="N675" s="75"/>
    </row>
    <row r="676" spans="4:14" ht="12.5">
      <c r="D676" s="75"/>
      <c r="E676" s="75"/>
      <c r="F676" s="75"/>
      <c r="G676" s="75"/>
      <c r="H676" s="75"/>
      <c r="I676" s="75"/>
      <c r="J676" s="75"/>
      <c r="K676" s="75"/>
      <c r="L676" s="75"/>
      <c r="M676" s="75"/>
      <c r="N676" s="75"/>
    </row>
    <row r="677" spans="4:14" ht="12.5">
      <c r="D677" s="75"/>
      <c r="E677" s="75"/>
      <c r="F677" s="75"/>
      <c r="G677" s="75"/>
      <c r="H677" s="75"/>
      <c r="I677" s="75"/>
      <c r="J677" s="75"/>
      <c r="K677" s="75"/>
      <c r="L677" s="75"/>
      <c r="M677" s="75"/>
      <c r="N677" s="75"/>
    </row>
    <row r="678" spans="4:14" ht="12.5">
      <c r="D678" s="75"/>
      <c r="E678" s="75"/>
      <c r="F678" s="75"/>
      <c r="G678" s="75"/>
      <c r="H678" s="75"/>
      <c r="I678" s="75"/>
      <c r="J678" s="75"/>
      <c r="K678" s="75"/>
      <c r="L678" s="75"/>
      <c r="M678" s="75"/>
      <c r="N678" s="75"/>
    </row>
    <row r="679" spans="4:14" ht="12.5">
      <c r="D679" s="75"/>
      <c r="E679" s="75"/>
      <c r="F679" s="75"/>
      <c r="G679" s="75"/>
      <c r="H679" s="75"/>
      <c r="I679" s="75"/>
      <c r="J679" s="75"/>
      <c r="K679" s="75"/>
      <c r="L679" s="75"/>
      <c r="M679" s="75"/>
      <c r="N679" s="75"/>
    </row>
    <row r="680" spans="4:14" ht="12.5">
      <c r="D680" s="75"/>
      <c r="E680" s="75"/>
      <c r="F680" s="75"/>
      <c r="G680" s="75"/>
      <c r="H680" s="75"/>
      <c r="I680" s="75"/>
      <c r="J680" s="75"/>
      <c r="K680" s="75"/>
      <c r="L680" s="75"/>
      <c r="M680" s="75"/>
      <c r="N680" s="75"/>
    </row>
    <row r="681" spans="4:14" ht="12.5">
      <c r="D681" s="75"/>
      <c r="E681" s="75"/>
      <c r="F681" s="75"/>
      <c r="G681" s="75"/>
      <c r="H681" s="75"/>
      <c r="I681" s="75"/>
      <c r="J681" s="75"/>
      <c r="K681" s="75"/>
      <c r="L681" s="75"/>
      <c r="M681" s="75"/>
      <c r="N681" s="75"/>
    </row>
    <row r="682" spans="4:14" ht="12.5">
      <c r="D682" s="75"/>
      <c r="E682" s="75"/>
      <c r="F682" s="75"/>
      <c r="G682" s="75"/>
      <c r="H682" s="75"/>
      <c r="I682" s="75"/>
      <c r="J682" s="75"/>
      <c r="K682" s="75"/>
      <c r="L682" s="75"/>
      <c r="M682" s="75"/>
      <c r="N682" s="75"/>
    </row>
    <row r="683" spans="4:14" ht="12.5">
      <c r="D683" s="75"/>
      <c r="E683" s="75"/>
      <c r="F683" s="75"/>
      <c r="G683" s="75"/>
      <c r="H683" s="75"/>
      <c r="I683" s="75"/>
      <c r="J683" s="75"/>
      <c r="K683" s="75"/>
      <c r="L683" s="75"/>
      <c r="M683" s="75"/>
      <c r="N683" s="75"/>
    </row>
    <row r="684" spans="4:14" ht="12.5">
      <c r="D684" s="75"/>
      <c r="E684" s="75"/>
      <c r="F684" s="75"/>
      <c r="G684" s="75"/>
      <c r="H684" s="75"/>
      <c r="I684" s="75"/>
      <c r="J684" s="75"/>
      <c r="K684" s="75"/>
      <c r="L684" s="75"/>
      <c r="M684" s="75"/>
      <c r="N684" s="75"/>
    </row>
    <row r="685" spans="4:14" ht="12.5">
      <c r="D685" s="75"/>
      <c r="E685" s="75"/>
      <c r="F685" s="75"/>
      <c r="G685" s="75"/>
      <c r="H685" s="75"/>
      <c r="I685" s="75"/>
      <c r="J685" s="75"/>
      <c r="K685" s="75"/>
      <c r="L685" s="75"/>
      <c r="M685" s="75"/>
      <c r="N685" s="75"/>
    </row>
    <row r="686" spans="4:14" ht="12.5">
      <c r="D686" s="75"/>
      <c r="E686" s="75"/>
      <c r="F686" s="75"/>
      <c r="G686" s="75"/>
      <c r="H686" s="75"/>
      <c r="I686" s="75"/>
      <c r="J686" s="75"/>
      <c r="K686" s="75"/>
      <c r="L686" s="75"/>
      <c r="M686" s="75"/>
      <c r="N686" s="75"/>
    </row>
    <row r="687" spans="4:14" ht="12.5">
      <c r="D687" s="75"/>
      <c r="E687" s="75"/>
      <c r="F687" s="75"/>
      <c r="G687" s="75"/>
      <c r="H687" s="75"/>
      <c r="I687" s="75"/>
      <c r="J687" s="75"/>
      <c r="K687" s="75"/>
      <c r="L687" s="75"/>
      <c r="M687" s="75"/>
      <c r="N687" s="75"/>
    </row>
    <row r="688" spans="4:14" ht="12.5">
      <c r="D688" s="75"/>
      <c r="E688" s="75"/>
      <c r="F688" s="75"/>
      <c r="G688" s="75"/>
      <c r="H688" s="75"/>
      <c r="I688" s="75"/>
      <c r="J688" s="75"/>
      <c r="K688" s="75"/>
      <c r="L688" s="75"/>
      <c r="M688" s="75"/>
      <c r="N688" s="75"/>
    </row>
    <row r="689" spans="4:14" ht="12.5">
      <c r="D689" s="75"/>
      <c r="E689" s="75"/>
      <c r="F689" s="75"/>
      <c r="G689" s="75"/>
      <c r="H689" s="75"/>
      <c r="I689" s="75"/>
      <c r="J689" s="75"/>
      <c r="K689" s="75"/>
      <c r="L689" s="75"/>
      <c r="M689" s="75"/>
      <c r="N689" s="75"/>
    </row>
    <row r="690" spans="4:14" ht="12.5">
      <c r="D690" s="75"/>
      <c r="E690" s="75"/>
      <c r="F690" s="75"/>
      <c r="G690" s="75"/>
      <c r="H690" s="75"/>
      <c r="I690" s="75"/>
      <c r="J690" s="75"/>
      <c r="K690" s="75"/>
      <c r="L690" s="75"/>
      <c r="M690" s="75"/>
      <c r="N690" s="75"/>
    </row>
    <row r="691" spans="4:14" ht="12.5">
      <c r="D691" s="75"/>
      <c r="E691" s="75"/>
      <c r="F691" s="75"/>
      <c r="G691" s="75"/>
      <c r="H691" s="75"/>
      <c r="I691" s="75"/>
      <c r="J691" s="75"/>
      <c r="K691" s="75"/>
      <c r="L691" s="75"/>
      <c r="M691" s="75"/>
      <c r="N691" s="75"/>
    </row>
    <row r="692" spans="4:14" ht="12.5">
      <c r="D692" s="75"/>
      <c r="E692" s="75"/>
      <c r="F692" s="75"/>
      <c r="G692" s="75"/>
      <c r="H692" s="75"/>
      <c r="I692" s="75"/>
      <c r="J692" s="75"/>
      <c r="K692" s="75"/>
      <c r="L692" s="75"/>
      <c r="M692" s="75"/>
      <c r="N692" s="75"/>
    </row>
    <row r="693" spans="4:14" ht="12.5">
      <c r="D693" s="75"/>
      <c r="E693" s="75"/>
      <c r="F693" s="75"/>
      <c r="G693" s="75"/>
      <c r="H693" s="75"/>
      <c r="I693" s="75"/>
      <c r="J693" s="75"/>
      <c r="K693" s="75"/>
      <c r="L693" s="75"/>
      <c r="M693" s="75"/>
      <c r="N693" s="75"/>
    </row>
    <row r="694" spans="4:14" ht="12.5">
      <c r="D694" s="75"/>
      <c r="E694" s="75"/>
      <c r="F694" s="75"/>
      <c r="G694" s="75"/>
      <c r="H694" s="75"/>
      <c r="I694" s="75"/>
      <c r="J694" s="75"/>
      <c r="K694" s="75"/>
      <c r="L694" s="75"/>
      <c r="M694" s="75"/>
      <c r="N694" s="75"/>
    </row>
    <row r="695" spans="4:14" ht="12.5">
      <c r="D695" s="75"/>
      <c r="E695" s="75"/>
      <c r="F695" s="75"/>
      <c r="G695" s="75"/>
      <c r="H695" s="75"/>
      <c r="I695" s="75"/>
      <c r="J695" s="75"/>
      <c r="K695" s="75"/>
      <c r="L695" s="75"/>
      <c r="M695" s="75"/>
      <c r="N695" s="75"/>
    </row>
    <row r="696" spans="4:14" ht="12.5">
      <c r="D696" s="75"/>
      <c r="E696" s="75"/>
      <c r="F696" s="75"/>
      <c r="G696" s="75"/>
      <c r="H696" s="75"/>
      <c r="I696" s="75"/>
      <c r="J696" s="75"/>
      <c r="K696" s="75"/>
      <c r="L696" s="75"/>
      <c r="M696" s="75"/>
      <c r="N696" s="75"/>
    </row>
    <row r="697" spans="4:14" ht="12.5">
      <c r="D697" s="75"/>
      <c r="E697" s="75"/>
      <c r="F697" s="75"/>
      <c r="G697" s="75"/>
      <c r="H697" s="75"/>
      <c r="I697" s="75"/>
      <c r="J697" s="75"/>
      <c r="K697" s="75"/>
      <c r="L697" s="75"/>
      <c r="M697" s="75"/>
      <c r="N697" s="75"/>
    </row>
    <row r="698" spans="4:14" ht="12.5">
      <c r="D698" s="75"/>
      <c r="E698" s="75"/>
      <c r="F698" s="75"/>
      <c r="G698" s="75"/>
      <c r="H698" s="75"/>
      <c r="I698" s="75"/>
      <c r="J698" s="75"/>
      <c r="K698" s="75"/>
      <c r="L698" s="75"/>
      <c r="M698" s="75"/>
      <c r="N698" s="75"/>
    </row>
    <row r="699" spans="4:14" ht="12.5">
      <c r="D699" s="75"/>
      <c r="E699" s="75"/>
      <c r="F699" s="75"/>
      <c r="G699" s="75"/>
      <c r="H699" s="75"/>
      <c r="I699" s="75"/>
      <c r="J699" s="75"/>
      <c r="K699" s="75"/>
      <c r="L699" s="75"/>
      <c r="M699" s="75"/>
      <c r="N699" s="75"/>
    </row>
    <row r="700" spans="4:14" ht="12.5">
      <c r="D700" s="75"/>
      <c r="E700" s="75"/>
      <c r="F700" s="75"/>
      <c r="G700" s="75"/>
      <c r="H700" s="75"/>
      <c r="I700" s="75"/>
      <c r="J700" s="75"/>
      <c r="K700" s="75"/>
      <c r="L700" s="75"/>
      <c r="M700" s="75"/>
      <c r="N700" s="75"/>
    </row>
    <row r="701" spans="4:14" ht="12.5">
      <c r="D701" s="75"/>
      <c r="E701" s="75"/>
      <c r="F701" s="75"/>
      <c r="G701" s="75"/>
      <c r="H701" s="75"/>
      <c r="I701" s="75"/>
      <c r="J701" s="75"/>
      <c r="K701" s="75"/>
      <c r="L701" s="75"/>
      <c r="M701" s="75"/>
      <c r="N701" s="75"/>
    </row>
    <row r="702" spans="4:14" ht="12.5">
      <c r="D702" s="75"/>
      <c r="E702" s="75"/>
      <c r="F702" s="75"/>
      <c r="G702" s="75"/>
      <c r="H702" s="75"/>
      <c r="I702" s="75"/>
      <c r="J702" s="75"/>
      <c r="K702" s="75"/>
      <c r="L702" s="75"/>
      <c r="M702" s="75"/>
      <c r="N702" s="75"/>
    </row>
    <row r="703" spans="4:14" ht="12.5">
      <c r="D703" s="75"/>
      <c r="E703" s="75"/>
      <c r="F703" s="75"/>
      <c r="G703" s="75"/>
      <c r="H703" s="75"/>
      <c r="I703" s="75"/>
      <c r="J703" s="75"/>
      <c r="K703" s="75"/>
      <c r="L703" s="75"/>
      <c r="M703" s="75"/>
      <c r="N703" s="75"/>
    </row>
    <row r="704" spans="4:14" ht="12.5">
      <c r="D704" s="75"/>
      <c r="E704" s="75"/>
      <c r="F704" s="75"/>
      <c r="G704" s="75"/>
      <c r="H704" s="75"/>
      <c r="I704" s="75"/>
      <c r="J704" s="75"/>
      <c r="K704" s="75"/>
      <c r="L704" s="75"/>
      <c r="M704" s="75"/>
      <c r="N704" s="75"/>
    </row>
    <row r="705" spans="4:14" ht="12.5">
      <c r="D705" s="75"/>
      <c r="E705" s="75"/>
      <c r="F705" s="75"/>
      <c r="G705" s="75"/>
      <c r="H705" s="75"/>
      <c r="I705" s="75"/>
      <c r="J705" s="75"/>
      <c r="K705" s="75"/>
      <c r="L705" s="75"/>
      <c r="M705" s="75"/>
      <c r="N705" s="75"/>
    </row>
    <row r="706" spans="4:14" ht="12.5">
      <c r="D706" s="75"/>
      <c r="E706" s="75"/>
      <c r="F706" s="75"/>
      <c r="G706" s="75"/>
      <c r="H706" s="75"/>
      <c r="I706" s="75"/>
      <c r="J706" s="75"/>
      <c r="K706" s="75"/>
      <c r="L706" s="75"/>
      <c r="M706" s="75"/>
      <c r="N706" s="75"/>
    </row>
    <row r="707" spans="4:14" ht="12.5">
      <c r="D707" s="75"/>
      <c r="E707" s="75"/>
      <c r="F707" s="75"/>
      <c r="G707" s="75"/>
      <c r="H707" s="75"/>
      <c r="I707" s="75"/>
      <c r="J707" s="75"/>
      <c r="K707" s="75"/>
      <c r="L707" s="75"/>
      <c r="M707" s="75"/>
      <c r="N707" s="75"/>
    </row>
    <row r="708" spans="4:14" ht="12.5">
      <c r="D708" s="75"/>
      <c r="E708" s="75"/>
      <c r="F708" s="75"/>
      <c r="G708" s="75"/>
      <c r="H708" s="75"/>
      <c r="I708" s="75"/>
      <c r="J708" s="75"/>
      <c r="K708" s="75"/>
      <c r="L708" s="75"/>
      <c r="M708" s="75"/>
      <c r="N708" s="75"/>
    </row>
    <row r="709" spans="4:14" ht="12.5">
      <c r="D709" s="75"/>
      <c r="E709" s="75"/>
      <c r="F709" s="75"/>
      <c r="G709" s="75"/>
      <c r="H709" s="75"/>
      <c r="I709" s="75"/>
      <c r="J709" s="75"/>
      <c r="K709" s="75"/>
      <c r="L709" s="75"/>
      <c r="M709" s="75"/>
      <c r="N709" s="75"/>
    </row>
    <row r="710" spans="4:14" ht="12.5">
      <c r="D710" s="75"/>
      <c r="E710" s="75"/>
      <c r="F710" s="75"/>
      <c r="G710" s="75"/>
      <c r="H710" s="75"/>
      <c r="I710" s="75"/>
      <c r="J710" s="75"/>
      <c r="K710" s="75"/>
      <c r="L710" s="75"/>
      <c r="M710" s="75"/>
      <c r="N710" s="75"/>
    </row>
    <row r="711" spans="4:14" ht="12.5">
      <c r="D711" s="75"/>
      <c r="E711" s="75"/>
      <c r="F711" s="75"/>
      <c r="G711" s="75"/>
      <c r="H711" s="75"/>
      <c r="I711" s="75"/>
      <c r="J711" s="75"/>
      <c r="K711" s="75"/>
      <c r="L711" s="75"/>
      <c r="M711" s="75"/>
      <c r="N711" s="75"/>
    </row>
    <row r="712" spans="4:14" ht="12.5">
      <c r="D712" s="75"/>
      <c r="E712" s="75"/>
      <c r="F712" s="75"/>
      <c r="G712" s="75"/>
      <c r="H712" s="75"/>
      <c r="I712" s="75"/>
      <c r="J712" s="75"/>
      <c r="K712" s="75"/>
      <c r="L712" s="75"/>
      <c r="M712" s="75"/>
      <c r="N712" s="75"/>
    </row>
    <row r="713" spans="4:14" ht="12.5">
      <c r="D713" s="75"/>
      <c r="E713" s="75"/>
      <c r="F713" s="75"/>
      <c r="G713" s="75"/>
      <c r="H713" s="75"/>
      <c r="I713" s="75"/>
      <c r="J713" s="75"/>
      <c r="K713" s="75"/>
      <c r="L713" s="75"/>
      <c r="M713" s="75"/>
      <c r="N713" s="75"/>
    </row>
    <row r="714" spans="4:14" ht="12.5">
      <c r="D714" s="75"/>
      <c r="E714" s="75"/>
      <c r="F714" s="75"/>
      <c r="G714" s="75"/>
      <c r="H714" s="75"/>
      <c r="I714" s="75"/>
      <c r="J714" s="75"/>
      <c r="K714" s="75"/>
      <c r="L714" s="75"/>
      <c r="M714" s="75"/>
      <c r="N714" s="75"/>
    </row>
    <row r="715" spans="4:14" ht="12.5">
      <c r="D715" s="75"/>
      <c r="E715" s="75"/>
      <c r="F715" s="75"/>
      <c r="G715" s="75"/>
      <c r="H715" s="75"/>
      <c r="I715" s="75"/>
      <c r="J715" s="75"/>
      <c r="K715" s="75"/>
      <c r="L715" s="75"/>
      <c r="M715" s="75"/>
      <c r="N715" s="75"/>
    </row>
    <row r="716" spans="4:14" ht="12.5">
      <c r="D716" s="75"/>
      <c r="E716" s="75"/>
      <c r="F716" s="75"/>
      <c r="G716" s="75"/>
      <c r="H716" s="75"/>
      <c r="I716" s="75"/>
      <c r="J716" s="75"/>
      <c r="K716" s="75"/>
      <c r="L716" s="75"/>
      <c r="M716" s="75"/>
      <c r="N716" s="75"/>
    </row>
    <row r="717" spans="4:14" ht="12.5">
      <c r="D717" s="75"/>
      <c r="E717" s="75"/>
      <c r="F717" s="75"/>
      <c r="G717" s="75"/>
      <c r="H717" s="75"/>
      <c r="I717" s="75"/>
      <c r="J717" s="75"/>
      <c r="K717" s="75"/>
      <c r="L717" s="75"/>
      <c r="M717" s="75"/>
      <c r="N717" s="75"/>
    </row>
    <row r="718" spans="4:14" ht="12.5">
      <c r="D718" s="75"/>
      <c r="E718" s="75"/>
      <c r="F718" s="75"/>
      <c r="G718" s="75"/>
      <c r="H718" s="75"/>
      <c r="I718" s="75"/>
      <c r="J718" s="75"/>
      <c r="K718" s="75"/>
      <c r="L718" s="75"/>
      <c r="M718" s="75"/>
      <c r="N718" s="75"/>
    </row>
    <row r="719" spans="4:14" ht="12.5">
      <c r="D719" s="75"/>
      <c r="E719" s="75"/>
      <c r="F719" s="75"/>
      <c r="G719" s="75"/>
      <c r="H719" s="75"/>
      <c r="I719" s="75"/>
      <c r="J719" s="75"/>
      <c r="K719" s="75"/>
      <c r="L719" s="75"/>
      <c r="M719" s="75"/>
      <c r="N719" s="75"/>
    </row>
    <row r="720" spans="4:14" ht="12.5">
      <c r="D720" s="75"/>
      <c r="E720" s="75"/>
      <c r="F720" s="75"/>
      <c r="G720" s="75"/>
      <c r="H720" s="75"/>
      <c r="I720" s="75"/>
      <c r="J720" s="75"/>
      <c r="K720" s="75"/>
      <c r="L720" s="75"/>
      <c r="M720" s="75"/>
      <c r="N720" s="75"/>
    </row>
    <row r="721" spans="4:14" ht="12.5">
      <c r="D721" s="75"/>
      <c r="E721" s="75"/>
      <c r="F721" s="75"/>
      <c r="G721" s="75"/>
      <c r="H721" s="75"/>
      <c r="I721" s="75"/>
      <c r="J721" s="75"/>
      <c r="K721" s="75"/>
      <c r="L721" s="75"/>
      <c r="M721" s="75"/>
      <c r="N721" s="75"/>
    </row>
    <row r="722" spans="4:14" ht="12.5">
      <c r="D722" s="75"/>
      <c r="E722" s="75"/>
      <c r="F722" s="75"/>
      <c r="G722" s="75"/>
      <c r="H722" s="75"/>
      <c r="I722" s="75"/>
      <c r="J722" s="75"/>
      <c r="K722" s="75"/>
      <c r="L722" s="75"/>
      <c r="M722" s="75"/>
      <c r="N722" s="75"/>
    </row>
    <row r="723" spans="4:14" ht="12.5">
      <c r="D723" s="75"/>
      <c r="E723" s="75"/>
      <c r="F723" s="75"/>
      <c r="G723" s="75"/>
      <c r="H723" s="75"/>
      <c r="I723" s="75"/>
      <c r="J723" s="75"/>
      <c r="K723" s="75"/>
      <c r="L723" s="75"/>
      <c r="M723" s="75"/>
      <c r="N723" s="75"/>
    </row>
    <row r="724" spans="4:14" ht="12.5">
      <c r="D724" s="75"/>
      <c r="E724" s="75"/>
      <c r="F724" s="75"/>
      <c r="G724" s="75"/>
      <c r="H724" s="75"/>
      <c r="I724" s="75"/>
      <c r="J724" s="75"/>
      <c r="K724" s="75"/>
      <c r="L724" s="75"/>
      <c r="M724" s="75"/>
      <c r="N724" s="75"/>
    </row>
    <row r="725" spans="4:14" ht="12.5">
      <c r="D725" s="75"/>
      <c r="E725" s="75"/>
      <c r="F725" s="75"/>
      <c r="G725" s="75"/>
      <c r="H725" s="75"/>
      <c r="I725" s="75"/>
      <c r="J725" s="75"/>
      <c r="K725" s="75"/>
      <c r="L725" s="75"/>
      <c r="M725" s="75"/>
      <c r="N725" s="75"/>
    </row>
    <row r="726" spans="4:14" ht="12.5">
      <c r="D726" s="75"/>
      <c r="E726" s="75"/>
      <c r="F726" s="75"/>
      <c r="G726" s="75"/>
      <c r="H726" s="75"/>
      <c r="I726" s="75"/>
      <c r="J726" s="75"/>
      <c r="K726" s="75"/>
      <c r="L726" s="75"/>
      <c r="M726" s="75"/>
      <c r="N726" s="75"/>
    </row>
    <row r="727" spans="4:14" ht="12.5">
      <c r="D727" s="75"/>
      <c r="E727" s="75"/>
      <c r="F727" s="75"/>
      <c r="G727" s="75"/>
      <c r="H727" s="75"/>
      <c r="I727" s="75"/>
      <c r="J727" s="75"/>
      <c r="K727" s="75"/>
      <c r="L727" s="75"/>
      <c r="M727" s="75"/>
      <c r="N727" s="75"/>
    </row>
    <row r="728" spans="4:14" ht="12.5">
      <c r="D728" s="75"/>
      <c r="E728" s="75"/>
      <c r="F728" s="75"/>
      <c r="G728" s="75"/>
      <c r="H728" s="75"/>
      <c r="I728" s="75"/>
      <c r="J728" s="75"/>
      <c r="K728" s="75"/>
      <c r="L728" s="75"/>
      <c r="M728" s="75"/>
      <c r="N728" s="75"/>
    </row>
    <row r="729" spans="4:14" ht="12.5">
      <c r="D729" s="75"/>
      <c r="E729" s="75"/>
      <c r="F729" s="75"/>
      <c r="G729" s="75"/>
      <c r="H729" s="75"/>
      <c r="I729" s="75"/>
      <c r="J729" s="75"/>
      <c r="K729" s="75"/>
      <c r="L729" s="75"/>
      <c r="M729" s="75"/>
      <c r="N729" s="75"/>
    </row>
    <row r="730" spans="4:14" ht="12.5">
      <c r="D730" s="75"/>
      <c r="E730" s="75"/>
      <c r="F730" s="75"/>
      <c r="G730" s="75"/>
      <c r="H730" s="75"/>
      <c r="I730" s="75"/>
      <c r="J730" s="75"/>
      <c r="K730" s="75"/>
      <c r="L730" s="75"/>
      <c r="M730" s="75"/>
      <c r="N730" s="75"/>
    </row>
    <row r="731" spans="4:14" ht="12.5">
      <c r="D731" s="75"/>
      <c r="E731" s="75"/>
      <c r="F731" s="75"/>
      <c r="G731" s="75"/>
      <c r="H731" s="75"/>
      <c r="I731" s="75"/>
      <c r="J731" s="75"/>
      <c r="K731" s="75"/>
      <c r="L731" s="75"/>
      <c r="M731" s="75"/>
      <c r="N731" s="75"/>
    </row>
    <row r="732" spans="4:14" ht="12.5">
      <c r="D732" s="75"/>
      <c r="E732" s="75"/>
      <c r="F732" s="75"/>
      <c r="G732" s="75"/>
      <c r="H732" s="75"/>
      <c r="I732" s="75"/>
      <c r="J732" s="75"/>
      <c r="K732" s="75"/>
      <c r="L732" s="75"/>
      <c r="M732" s="75"/>
      <c r="N732" s="75"/>
    </row>
    <row r="733" spans="4:14" ht="12.5">
      <c r="D733" s="75"/>
      <c r="E733" s="75"/>
      <c r="F733" s="75"/>
      <c r="G733" s="75"/>
      <c r="H733" s="75"/>
      <c r="I733" s="75"/>
      <c r="J733" s="75"/>
      <c r="K733" s="75"/>
      <c r="L733" s="75"/>
      <c r="M733" s="75"/>
      <c r="N733" s="75"/>
    </row>
    <row r="734" spans="4:14" ht="12.5">
      <c r="D734" s="75"/>
      <c r="E734" s="75"/>
      <c r="F734" s="75"/>
      <c r="G734" s="75"/>
      <c r="H734" s="75"/>
      <c r="I734" s="75"/>
      <c r="J734" s="75"/>
      <c r="K734" s="75"/>
      <c r="L734" s="75"/>
      <c r="M734" s="75"/>
      <c r="N734" s="75"/>
    </row>
    <row r="735" spans="4:14" ht="12.5">
      <c r="D735" s="75"/>
      <c r="E735" s="75"/>
      <c r="F735" s="75"/>
      <c r="G735" s="75"/>
      <c r="H735" s="75"/>
      <c r="I735" s="75"/>
      <c r="J735" s="75"/>
      <c r="K735" s="75"/>
      <c r="L735" s="75"/>
      <c r="M735" s="75"/>
      <c r="N735" s="75"/>
    </row>
    <row r="736" spans="4:14" ht="12.5">
      <c r="D736" s="75"/>
      <c r="E736" s="75"/>
      <c r="F736" s="75"/>
      <c r="G736" s="75"/>
      <c r="H736" s="75"/>
      <c r="I736" s="75"/>
      <c r="J736" s="75"/>
      <c r="K736" s="75"/>
      <c r="L736" s="75"/>
      <c r="M736" s="75"/>
      <c r="N736" s="75"/>
    </row>
    <row r="737" spans="4:14" ht="12.5">
      <c r="D737" s="75"/>
      <c r="E737" s="75"/>
      <c r="F737" s="75"/>
      <c r="G737" s="75"/>
      <c r="H737" s="75"/>
      <c r="I737" s="75"/>
      <c r="J737" s="75"/>
      <c r="K737" s="75"/>
      <c r="L737" s="75"/>
      <c r="M737" s="75"/>
      <c r="N737" s="75"/>
    </row>
    <row r="738" spans="4:14" ht="12.5">
      <c r="D738" s="75"/>
      <c r="E738" s="75"/>
      <c r="F738" s="75"/>
      <c r="G738" s="75"/>
      <c r="H738" s="75"/>
      <c r="I738" s="75"/>
      <c r="J738" s="75"/>
      <c r="K738" s="75"/>
      <c r="L738" s="75"/>
      <c r="M738" s="75"/>
      <c r="N738" s="75"/>
    </row>
    <row r="739" spans="4:14" ht="12.5">
      <c r="D739" s="75"/>
      <c r="E739" s="75"/>
      <c r="F739" s="75"/>
      <c r="G739" s="75"/>
      <c r="H739" s="75"/>
      <c r="I739" s="75"/>
      <c r="J739" s="75"/>
      <c r="K739" s="75"/>
      <c r="L739" s="75"/>
      <c r="M739" s="75"/>
      <c r="N739" s="75"/>
    </row>
    <row r="740" spans="4:14" ht="12.5">
      <c r="D740" s="75"/>
      <c r="E740" s="75"/>
      <c r="F740" s="75"/>
      <c r="G740" s="75"/>
      <c r="H740" s="75"/>
      <c r="I740" s="75"/>
      <c r="J740" s="75"/>
      <c r="K740" s="75"/>
      <c r="L740" s="75"/>
      <c r="M740" s="75"/>
      <c r="N740" s="75"/>
    </row>
    <row r="741" spans="4:14" ht="12.5">
      <c r="D741" s="75"/>
      <c r="E741" s="75"/>
      <c r="F741" s="75"/>
      <c r="G741" s="75"/>
      <c r="H741" s="75"/>
      <c r="I741" s="75"/>
      <c r="J741" s="75"/>
      <c r="K741" s="75"/>
      <c r="L741" s="75"/>
      <c r="M741" s="75"/>
      <c r="N741" s="75"/>
    </row>
    <row r="742" spans="4:14" ht="12.5">
      <c r="D742" s="75"/>
      <c r="E742" s="75"/>
      <c r="F742" s="75"/>
      <c r="G742" s="75"/>
      <c r="H742" s="75"/>
      <c r="I742" s="75"/>
      <c r="J742" s="75"/>
      <c r="K742" s="75"/>
      <c r="L742" s="75"/>
      <c r="M742" s="75"/>
      <c r="N742" s="75"/>
    </row>
    <row r="743" spans="4:14" ht="12.5">
      <c r="D743" s="75"/>
      <c r="E743" s="75"/>
      <c r="F743" s="75"/>
      <c r="G743" s="75"/>
      <c r="H743" s="75"/>
      <c r="I743" s="75"/>
      <c r="J743" s="75"/>
      <c r="K743" s="75"/>
      <c r="L743" s="75"/>
      <c r="M743" s="75"/>
      <c r="N743" s="75"/>
    </row>
    <row r="744" spans="4:14" ht="12.5">
      <c r="D744" s="75"/>
      <c r="E744" s="75"/>
      <c r="F744" s="75"/>
      <c r="G744" s="75"/>
      <c r="H744" s="75"/>
      <c r="I744" s="75"/>
      <c r="J744" s="75"/>
      <c r="K744" s="75"/>
      <c r="L744" s="75"/>
      <c r="M744" s="75"/>
      <c r="N744" s="75"/>
    </row>
    <row r="745" spans="4:14" ht="12.5">
      <c r="D745" s="75"/>
      <c r="E745" s="75"/>
      <c r="F745" s="75"/>
      <c r="G745" s="75"/>
      <c r="H745" s="75"/>
      <c r="I745" s="75"/>
      <c r="J745" s="75"/>
      <c r="K745" s="75"/>
      <c r="L745" s="75"/>
      <c r="M745" s="75"/>
      <c r="N745" s="75"/>
    </row>
    <row r="746" spans="4:14" ht="12.5">
      <c r="D746" s="75"/>
      <c r="E746" s="75"/>
      <c r="F746" s="75"/>
      <c r="G746" s="75"/>
      <c r="H746" s="75"/>
      <c r="I746" s="75"/>
      <c r="J746" s="75"/>
      <c r="K746" s="75"/>
      <c r="L746" s="75"/>
      <c r="M746" s="75"/>
      <c r="N746" s="75"/>
    </row>
    <row r="747" spans="4:14" ht="12.5">
      <c r="D747" s="75"/>
      <c r="E747" s="75"/>
      <c r="F747" s="75"/>
      <c r="G747" s="75"/>
      <c r="H747" s="75"/>
      <c r="I747" s="75"/>
      <c r="J747" s="75"/>
      <c r="K747" s="75"/>
      <c r="L747" s="75"/>
      <c r="M747" s="75"/>
      <c r="N747" s="75"/>
    </row>
    <row r="748" spans="4:14" ht="12.5">
      <c r="D748" s="75"/>
      <c r="E748" s="75"/>
      <c r="F748" s="75"/>
      <c r="G748" s="75"/>
      <c r="H748" s="75"/>
      <c r="I748" s="75"/>
      <c r="J748" s="75"/>
      <c r="K748" s="75"/>
      <c r="L748" s="75"/>
      <c r="M748" s="75"/>
      <c r="N748" s="75"/>
    </row>
    <row r="749" spans="4:14" ht="12.5">
      <c r="D749" s="75"/>
      <c r="E749" s="75"/>
      <c r="F749" s="75"/>
      <c r="G749" s="75"/>
      <c r="H749" s="75"/>
      <c r="I749" s="75"/>
      <c r="J749" s="75"/>
      <c r="K749" s="75"/>
      <c r="L749" s="75"/>
      <c r="M749" s="75"/>
      <c r="N749" s="75"/>
    </row>
    <row r="750" spans="4:14" ht="12.5">
      <c r="D750" s="75"/>
      <c r="E750" s="75"/>
      <c r="F750" s="75"/>
      <c r="G750" s="75"/>
      <c r="H750" s="75"/>
      <c r="I750" s="75"/>
      <c r="J750" s="75"/>
      <c r="K750" s="75"/>
      <c r="L750" s="75"/>
      <c r="M750" s="75"/>
      <c r="N750" s="75"/>
    </row>
    <row r="751" spans="4:14" ht="12.5">
      <c r="D751" s="75"/>
      <c r="E751" s="75"/>
      <c r="F751" s="75"/>
      <c r="G751" s="75"/>
      <c r="H751" s="75"/>
      <c r="I751" s="75"/>
      <c r="J751" s="75"/>
      <c r="K751" s="75"/>
      <c r="L751" s="75"/>
      <c r="M751" s="75"/>
      <c r="N751" s="75"/>
    </row>
    <row r="752" spans="4:14" ht="12.5">
      <c r="D752" s="75"/>
      <c r="E752" s="75"/>
      <c r="F752" s="75"/>
      <c r="G752" s="75"/>
      <c r="H752" s="75"/>
      <c r="I752" s="75"/>
      <c r="J752" s="75"/>
      <c r="K752" s="75"/>
      <c r="L752" s="75"/>
      <c r="M752" s="75"/>
      <c r="N752" s="75"/>
    </row>
    <row r="753" spans="4:14" ht="12.5">
      <c r="D753" s="75"/>
      <c r="E753" s="75"/>
      <c r="F753" s="75"/>
      <c r="G753" s="75"/>
      <c r="H753" s="75"/>
      <c r="I753" s="75"/>
      <c r="J753" s="75"/>
      <c r="K753" s="75"/>
      <c r="L753" s="75"/>
      <c r="M753" s="75"/>
      <c r="N753" s="75"/>
    </row>
    <row r="754" spans="4:14" ht="12.5">
      <c r="D754" s="75"/>
      <c r="E754" s="75"/>
      <c r="F754" s="75"/>
      <c r="G754" s="75"/>
      <c r="H754" s="75"/>
      <c r="I754" s="75"/>
      <c r="J754" s="75"/>
      <c r="K754" s="75"/>
      <c r="L754" s="75"/>
      <c r="M754" s="75"/>
      <c r="N754" s="75"/>
    </row>
    <row r="755" spans="4:14" ht="12.5">
      <c r="D755" s="75"/>
      <c r="E755" s="75"/>
      <c r="F755" s="75"/>
      <c r="G755" s="75"/>
      <c r="H755" s="75"/>
      <c r="I755" s="75"/>
      <c r="J755" s="75"/>
      <c r="K755" s="75"/>
      <c r="L755" s="75"/>
      <c r="M755" s="75"/>
      <c r="N755" s="75"/>
    </row>
    <row r="756" spans="4:14" ht="12.5">
      <c r="D756" s="75"/>
      <c r="E756" s="75"/>
      <c r="F756" s="75"/>
      <c r="G756" s="75"/>
      <c r="H756" s="75"/>
      <c r="I756" s="75"/>
      <c r="J756" s="75"/>
      <c r="K756" s="75"/>
      <c r="L756" s="75"/>
      <c r="M756" s="75"/>
      <c r="N756" s="75"/>
    </row>
    <row r="757" spans="4:14" ht="12.5">
      <c r="D757" s="75"/>
      <c r="E757" s="75"/>
      <c r="F757" s="75"/>
      <c r="G757" s="75"/>
      <c r="H757" s="75"/>
      <c r="I757" s="75"/>
      <c r="J757" s="75"/>
      <c r="K757" s="75"/>
      <c r="L757" s="75"/>
      <c r="M757" s="75"/>
      <c r="N757" s="75"/>
    </row>
    <row r="758" spans="4:14" ht="12.5">
      <c r="D758" s="75"/>
      <c r="E758" s="75"/>
      <c r="F758" s="75"/>
      <c r="G758" s="75"/>
      <c r="H758" s="75"/>
      <c r="I758" s="75"/>
      <c r="J758" s="75"/>
      <c r="K758" s="75"/>
      <c r="L758" s="75"/>
      <c r="M758" s="75"/>
      <c r="N758" s="75"/>
    </row>
    <row r="759" spans="4:14" ht="12.5">
      <c r="D759" s="75"/>
      <c r="E759" s="75"/>
      <c r="F759" s="75"/>
      <c r="G759" s="75"/>
      <c r="H759" s="75"/>
      <c r="I759" s="75"/>
      <c r="J759" s="75"/>
      <c r="K759" s="75"/>
      <c r="L759" s="75"/>
      <c r="M759" s="75"/>
      <c r="N759" s="75"/>
    </row>
    <row r="760" spans="4:14" ht="12.5">
      <c r="D760" s="75"/>
      <c r="E760" s="75"/>
      <c r="F760" s="75"/>
      <c r="G760" s="75"/>
      <c r="H760" s="75"/>
      <c r="I760" s="75"/>
      <c r="J760" s="75"/>
      <c r="K760" s="75"/>
      <c r="L760" s="75"/>
      <c r="M760" s="75"/>
      <c r="N760" s="75"/>
    </row>
    <row r="761" spans="4:14" ht="12.5">
      <c r="D761" s="75"/>
      <c r="E761" s="75"/>
      <c r="F761" s="75"/>
      <c r="G761" s="75"/>
      <c r="H761" s="75"/>
      <c r="I761" s="75"/>
      <c r="J761" s="75"/>
      <c r="K761" s="75"/>
      <c r="L761" s="75"/>
      <c r="M761" s="75"/>
      <c r="N761" s="75"/>
    </row>
    <row r="762" spans="4:14" ht="12.5">
      <c r="D762" s="75"/>
      <c r="E762" s="75"/>
      <c r="F762" s="75"/>
      <c r="G762" s="75"/>
      <c r="H762" s="75"/>
      <c r="I762" s="75"/>
      <c r="J762" s="75"/>
      <c r="K762" s="75"/>
      <c r="L762" s="75"/>
      <c r="M762" s="75"/>
      <c r="N762" s="75"/>
    </row>
    <row r="763" spans="4:14" ht="12.5">
      <c r="D763" s="75"/>
      <c r="E763" s="75"/>
      <c r="F763" s="75"/>
      <c r="G763" s="75"/>
      <c r="H763" s="75"/>
      <c r="I763" s="75"/>
      <c r="J763" s="75"/>
      <c r="K763" s="75"/>
      <c r="L763" s="75"/>
      <c r="M763" s="75"/>
      <c r="N763" s="75"/>
    </row>
    <row r="764" spans="4:14" ht="12.5">
      <c r="D764" s="75"/>
      <c r="E764" s="75"/>
      <c r="F764" s="75"/>
      <c r="G764" s="75"/>
      <c r="H764" s="75"/>
      <c r="I764" s="75"/>
      <c r="J764" s="75"/>
      <c r="K764" s="75"/>
      <c r="L764" s="75"/>
      <c r="M764" s="75"/>
      <c r="N764" s="75"/>
    </row>
    <row r="765" spans="4:14" ht="12.5">
      <c r="D765" s="75"/>
      <c r="E765" s="75"/>
      <c r="F765" s="75"/>
      <c r="G765" s="75"/>
      <c r="H765" s="75"/>
      <c r="I765" s="75"/>
      <c r="J765" s="75"/>
      <c r="K765" s="75"/>
      <c r="L765" s="75"/>
      <c r="M765" s="75"/>
      <c r="N765" s="75"/>
    </row>
    <row r="766" spans="4:14" ht="12.5">
      <c r="D766" s="75"/>
      <c r="E766" s="75"/>
      <c r="F766" s="75"/>
      <c r="G766" s="75"/>
      <c r="H766" s="75"/>
      <c r="I766" s="75"/>
      <c r="J766" s="75"/>
      <c r="K766" s="75"/>
      <c r="L766" s="75"/>
      <c r="M766" s="75"/>
      <c r="N766" s="75"/>
    </row>
    <row r="767" spans="4:14" ht="12.5">
      <c r="D767" s="75"/>
      <c r="E767" s="75"/>
      <c r="F767" s="75"/>
      <c r="G767" s="75"/>
      <c r="H767" s="75"/>
      <c r="I767" s="75"/>
      <c r="J767" s="75"/>
      <c r="K767" s="75"/>
      <c r="L767" s="75"/>
      <c r="M767" s="75"/>
      <c r="N767" s="75"/>
    </row>
    <row r="768" spans="4:14" ht="12.5">
      <c r="D768" s="75"/>
      <c r="E768" s="75"/>
      <c r="F768" s="75"/>
      <c r="G768" s="75"/>
      <c r="H768" s="75"/>
      <c r="I768" s="75"/>
      <c r="J768" s="75"/>
      <c r="K768" s="75"/>
      <c r="L768" s="75"/>
      <c r="M768" s="75"/>
      <c r="N768" s="75"/>
    </row>
    <row r="769" spans="4:14" ht="12.5">
      <c r="D769" s="75"/>
      <c r="E769" s="75"/>
      <c r="F769" s="75"/>
      <c r="G769" s="75"/>
      <c r="H769" s="75"/>
      <c r="I769" s="75"/>
      <c r="J769" s="75"/>
      <c r="K769" s="75"/>
      <c r="L769" s="75"/>
      <c r="M769" s="75"/>
      <c r="N769" s="75"/>
    </row>
    <row r="770" spans="4:14" ht="12.5">
      <c r="D770" s="75"/>
      <c r="E770" s="75"/>
      <c r="F770" s="75"/>
      <c r="G770" s="75"/>
      <c r="H770" s="75"/>
      <c r="I770" s="75"/>
      <c r="J770" s="75"/>
      <c r="K770" s="75"/>
      <c r="L770" s="75"/>
      <c r="M770" s="75"/>
      <c r="N770" s="75"/>
    </row>
    <row r="771" spans="4:14" ht="12.5">
      <c r="D771" s="75"/>
      <c r="E771" s="75"/>
      <c r="F771" s="75"/>
      <c r="G771" s="75"/>
      <c r="H771" s="75"/>
      <c r="I771" s="75"/>
      <c r="J771" s="75"/>
      <c r="K771" s="75"/>
      <c r="L771" s="75"/>
      <c r="M771" s="75"/>
      <c r="N771" s="75"/>
    </row>
    <row r="772" spans="4:14" ht="12.5">
      <c r="D772" s="75"/>
      <c r="E772" s="75"/>
      <c r="F772" s="75"/>
      <c r="G772" s="75"/>
      <c r="H772" s="75"/>
      <c r="I772" s="75"/>
      <c r="J772" s="75"/>
      <c r="K772" s="75"/>
      <c r="L772" s="75"/>
      <c r="M772" s="75"/>
      <c r="N772" s="75"/>
    </row>
    <row r="773" spans="4:14" ht="12.5">
      <c r="D773" s="75"/>
      <c r="E773" s="75"/>
      <c r="F773" s="75"/>
      <c r="G773" s="75"/>
      <c r="H773" s="75"/>
      <c r="I773" s="75"/>
      <c r="J773" s="75"/>
      <c r="K773" s="75"/>
      <c r="L773" s="75"/>
      <c r="M773" s="75"/>
      <c r="N773" s="75"/>
    </row>
    <row r="774" spans="4:14" ht="12.5">
      <c r="D774" s="75"/>
      <c r="E774" s="75"/>
      <c r="F774" s="75"/>
      <c r="G774" s="75"/>
      <c r="H774" s="75"/>
      <c r="I774" s="75"/>
      <c r="J774" s="75"/>
      <c r="K774" s="75"/>
      <c r="L774" s="75"/>
      <c r="M774" s="75"/>
      <c r="N774" s="75"/>
    </row>
    <row r="775" spans="4:14" ht="12.5">
      <c r="D775" s="75"/>
      <c r="E775" s="75"/>
      <c r="F775" s="75"/>
      <c r="G775" s="75"/>
      <c r="H775" s="75"/>
      <c r="I775" s="75"/>
      <c r="J775" s="75"/>
      <c r="K775" s="75"/>
      <c r="L775" s="75"/>
      <c r="M775" s="75"/>
      <c r="N775" s="75"/>
    </row>
    <row r="776" spans="4:14" ht="12.5">
      <c r="D776" s="75"/>
      <c r="E776" s="75"/>
      <c r="F776" s="75"/>
      <c r="G776" s="75"/>
      <c r="H776" s="75"/>
      <c r="I776" s="75"/>
      <c r="J776" s="75"/>
      <c r="K776" s="75"/>
      <c r="L776" s="75"/>
      <c r="M776" s="75"/>
      <c r="N776" s="75"/>
    </row>
    <row r="777" spans="4:14" ht="12.5">
      <c r="D777" s="75"/>
      <c r="E777" s="75"/>
      <c r="F777" s="75"/>
      <c r="G777" s="75"/>
      <c r="H777" s="75"/>
      <c r="I777" s="75"/>
      <c r="J777" s="75"/>
      <c r="K777" s="75"/>
      <c r="L777" s="75"/>
      <c r="M777" s="75"/>
      <c r="N777" s="75"/>
    </row>
    <row r="778" spans="4:14" ht="12.5">
      <c r="D778" s="75"/>
      <c r="E778" s="75"/>
      <c r="F778" s="75"/>
      <c r="G778" s="75"/>
      <c r="H778" s="75"/>
      <c r="I778" s="75"/>
      <c r="J778" s="75"/>
      <c r="K778" s="75"/>
      <c r="L778" s="75"/>
      <c r="M778" s="75"/>
      <c r="N778" s="75"/>
    </row>
    <row r="779" spans="4:14" ht="12.5">
      <c r="D779" s="75"/>
      <c r="E779" s="75"/>
      <c r="F779" s="75"/>
      <c r="G779" s="75"/>
      <c r="H779" s="75"/>
      <c r="I779" s="75"/>
      <c r="J779" s="75"/>
      <c r="K779" s="75"/>
      <c r="L779" s="75"/>
      <c r="M779" s="75"/>
      <c r="N779" s="75"/>
    </row>
    <row r="780" spans="4:14" ht="12.5">
      <c r="D780" s="75"/>
      <c r="E780" s="75"/>
      <c r="F780" s="75"/>
      <c r="G780" s="75"/>
      <c r="H780" s="75"/>
      <c r="I780" s="75"/>
      <c r="J780" s="75"/>
      <c r="K780" s="75"/>
      <c r="L780" s="75"/>
      <c r="M780" s="75"/>
      <c r="N780" s="75"/>
    </row>
    <row r="781" spans="4:14" ht="12.5">
      <c r="D781" s="75"/>
      <c r="E781" s="75"/>
      <c r="F781" s="75"/>
      <c r="G781" s="75"/>
      <c r="H781" s="75"/>
      <c r="I781" s="75"/>
      <c r="J781" s="75"/>
      <c r="K781" s="75"/>
      <c r="L781" s="75"/>
      <c r="M781" s="75"/>
      <c r="N781" s="75"/>
    </row>
    <row r="782" spans="4:14" ht="12.5">
      <c r="D782" s="75"/>
      <c r="E782" s="75"/>
      <c r="F782" s="75"/>
      <c r="G782" s="75"/>
      <c r="H782" s="75"/>
      <c r="I782" s="75"/>
      <c r="J782" s="75"/>
      <c r="K782" s="75"/>
      <c r="L782" s="75"/>
      <c r="M782" s="75"/>
      <c r="N782" s="75"/>
    </row>
    <row r="783" spans="4:14" ht="12.5">
      <c r="D783" s="75"/>
      <c r="E783" s="75"/>
      <c r="F783" s="75"/>
      <c r="G783" s="75"/>
      <c r="H783" s="75"/>
      <c r="I783" s="75"/>
      <c r="J783" s="75"/>
      <c r="K783" s="75"/>
      <c r="L783" s="75"/>
      <c r="M783" s="75"/>
      <c r="N783" s="75"/>
    </row>
    <row r="784" spans="4:14" ht="12.5">
      <c r="D784" s="75"/>
      <c r="E784" s="75"/>
      <c r="F784" s="75"/>
      <c r="G784" s="75"/>
      <c r="H784" s="75"/>
      <c r="I784" s="75"/>
      <c r="J784" s="75"/>
      <c r="K784" s="75"/>
      <c r="L784" s="75"/>
      <c r="M784" s="75"/>
      <c r="N784" s="75"/>
    </row>
    <row r="785" spans="4:14" ht="12.5">
      <c r="D785" s="75"/>
      <c r="E785" s="75"/>
      <c r="F785" s="75"/>
      <c r="G785" s="75"/>
      <c r="H785" s="75"/>
      <c r="I785" s="75"/>
      <c r="J785" s="75"/>
      <c r="K785" s="75"/>
      <c r="L785" s="75"/>
      <c r="M785" s="75"/>
      <c r="N785" s="75"/>
    </row>
    <row r="786" spans="4:14" ht="12.5">
      <c r="D786" s="75"/>
      <c r="E786" s="75"/>
      <c r="F786" s="75"/>
      <c r="G786" s="75"/>
      <c r="H786" s="75"/>
      <c r="I786" s="75"/>
      <c r="J786" s="75"/>
      <c r="K786" s="75"/>
      <c r="L786" s="75"/>
      <c r="M786" s="75"/>
      <c r="N786" s="75"/>
    </row>
    <row r="787" spans="4:14" ht="12.5">
      <c r="D787" s="75"/>
      <c r="E787" s="75"/>
      <c r="F787" s="75"/>
      <c r="G787" s="75"/>
      <c r="H787" s="75"/>
      <c r="I787" s="75"/>
      <c r="J787" s="75"/>
      <c r="K787" s="75"/>
      <c r="L787" s="75"/>
      <c r="M787" s="75"/>
      <c r="N787" s="75"/>
    </row>
    <row r="788" spans="4:14" ht="12.5">
      <c r="D788" s="75"/>
      <c r="E788" s="75"/>
      <c r="F788" s="75"/>
      <c r="G788" s="75"/>
      <c r="H788" s="75"/>
      <c r="I788" s="75"/>
      <c r="J788" s="75"/>
      <c r="K788" s="75"/>
      <c r="L788" s="75"/>
      <c r="M788" s="75"/>
      <c r="N788" s="75"/>
    </row>
    <row r="789" spans="4:14" ht="12.5">
      <c r="D789" s="75"/>
      <c r="E789" s="75"/>
      <c r="F789" s="75"/>
      <c r="G789" s="75"/>
      <c r="H789" s="75"/>
      <c r="I789" s="75"/>
      <c r="J789" s="75"/>
      <c r="K789" s="75"/>
      <c r="L789" s="75"/>
      <c r="M789" s="75"/>
      <c r="N789" s="75"/>
    </row>
    <row r="790" spans="4:14" ht="12.5">
      <c r="D790" s="75"/>
      <c r="E790" s="75"/>
      <c r="F790" s="75"/>
      <c r="G790" s="75"/>
      <c r="H790" s="75"/>
      <c r="I790" s="75"/>
      <c r="J790" s="75"/>
      <c r="K790" s="75"/>
      <c r="L790" s="75"/>
      <c r="M790" s="75"/>
      <c r="N790" s="75"/>
    </row>
    <row r="791" spans="4:14" ht="12.5">
      <c r="D791" s="75"/>
      <c r="E791" s="75"/>
      <c r="F791" s="75"/>
      <c r="G791" s="75"/>
      <c r="H791" s="75"/>
      <c r="I791" s="75"/>
      <c r="J791" s="75"/>
      <c r="K791" s="75"/>
      <c r="L791" s="75"/>
      <c r="M791" s="75"/>
      <c r="N791" s="75"/>
    </row>
    <row r="792" spans="4:14" ht="12.5">
      <c r="D792" s="75"/>
      <c r="E792" s="75"/>
      <c r="F792" s="75"/>
      <c r="G792" s="75"/>
      <c r="H792" s="75"/>
      <c r="I792" s="75"/>
      <c r="J792" s="75"/>
      <c r="K792" s="75"/>
      <c r="L792" s="75"/>
      <c r="M792" s="75"/>
      <c r="N792" s="75"/>
    </row>
    <row r="793" spans="4:14" ht="12.5">
      <c r="D793" s="75"/>
      <c r="E793" s="75"/>
      <c r="F793" s="75"/>
      <c r="G793" s="75"/>
      <c r="H793" s="75"/>
      <c r="I793" s="75"/>
      <c r="J793" s="75"/>
      <c r="K793" s="75"/>
      <c r="L793" s="75"/>
      <c r="M793" s="75"/>
      <c r="N793" s="75"/>
    </row>
    <row r="794" spans="4:14" ht="12.5">
      <c r="D794" s="75"/>
      <c r="E794" s="75"/>
      <c r="F794" s="75"/>
      <c r="G794" s="75"/>
      <c r="H794" s="75"/>
      <c r="I794" s="75"/>
      <c r="J794" s="75"/>
      <c r="K794" s="75"/>
      <c r="L794" s="75"/>
      <c r="M794" s="75"/>
      <c r="N794" s="75"/>
    </row>
    <row r="795" spans="4:14" ht="12.5">
      <c r="D795" s="75"/>
      <c r="E795" s="75"/>
      <c r="F795" s="75"/>
      <c r="G795" s="75"/>
      <c r="H795" s="75"/>
      <c r="I795" s="75"/>
      <c r="J795" s="75"/>
      <c r="K795" s="75"/>
      <c r="L795" s="75"/>
      <c r="M795" s="75"/>
      <c r="N795" s="75"/>
    </row>
    <row r="796" spans="4:14" ht="12.5">
      <c r="D796" s="75"/>
      <c r="E796" s="75"/>
      <c r="F796" s="75"/>
      <c r="G796" s="75"/>
      <c r="H796" s="75"/>
      <c r="I796" s="75"/>
      <c r="J796" s="75"/>
      <c r="K796" s="75"/>
      <c r="L796" s="75"/>
      <c r="M796" s="75"/>
      <c r="N796" s="75"/>
    </row>
    <row r="797" spans="4:14" ht="12.5">
      <c r="D797" s="75"/>
      <c r="E797" s="75"/>
      <c r="F797" s="75"/>
      <c r="G797" s="75"/>
      <c r="H797" s="75"/>
      <c r="I797" s="75"/>
      <c r="J797" s="75"/>
      <c r="K797" s="75"/>
      <c r="L797" s="75"/>
      <c r="M797" s="75"/>
      <c r="N797" s="75"/>
    </row>
    <row r="798" spans="4:14" ht="12.5">
      <c r="D798" s="75"/>
      <c r="E798" s="75"/>
      <c r="F798" s="75"/>
      <c r="G798" s="75"/>
      <c r="H798" s="75"/>
      <c r="I798" s="75"/>
      <c r="J798" s="75"/>
      <c r="K798" s="75"/>
      <c r="L798" s="75"/>
      <c r="M798" s="75"/>
      <c r="N798" s="75"/>
    </row>
    <row r="799" spans="4:14" ht="12.5">
      <c r="D799" s="75"/>
      <c r="E799" s="75"/>
      <c r="F799" s="75"/>
      <c r="G799" s="75"/>
      <c r="H799" s="75"/>
      <c r="I799" s="75"/>
      <c r="J799" s="75"/>
      <c r="K799" s="75"/>
      <c r="L799" s="75"/>
      <c r="M799" s="75"/>
      <c r="N799" s="75"/>
    </row>
    <row r="800" spans="4:14" ht="12.5">
      <c r="D800" s="75"/>
      <c r="E800" s="75"/>
      <c r="F800" s="75"/>
      <c r="G800" s="75"/>
      <c r="H800" s="75"/>
      <c r="I800" s="75"/>
      <c r="J800" s="75"/>
      <c r="K800" s="75"/>
      <c r="L800" s="75"/>
      <c r="M800" s="75"/>
      <c r="N800" s="75"/>
    </row>
    <row r="801" spans="4:14" ht="12.5">
      <c r="D801" s="75"/>
      <c r="E801" s="75"/>
      <c r="F801" s="75"/>
      <c r="G801" s="75"/>
      <c r="H801" s="75"/>
      <c r="I801" s="75"/>
      <c r="J801" s="75"/>
      <c r="K801" s="75"/>
      <c r="L801" s="75"/>
      <c r="M801" s="75"/>
      <c r="N801" s="75"/>
    </row>
    <row r="802" spans="4:14" ht="12.5">
      <c r="D802" s="75"/>
      <c r="E802" s="75"/>
      <c r="F802" s="75"/>
      <c r="G802" s="75"/>
      <c r="H802" s="75"/>
      <c r="I802" s="75"/>
      <c r="J802" s="75"/>
      <c r="K802" s="75"/>
      <c r="L802" s="75"/>
      <c r="M802" s="75"/>
      <c r="N802" s="75"/>
    </row>
    <row r="803" spans="4:14" ht="12.5">
      <c r="D803" s="75"/>
      <c r="E803" s="75"/>
      <c r="F803" s="75"/>
      <c r="G803" s="75"/>
      <c r="H803" s="75"/>
      <c r="I803" s="75"/>
      <c r="J803" s="75"/>
      <c r="K803" s="75"/>
      <c r="L803" s="75"/>
      <c r="M803" s="75"/>
      <c r="N803" s="75"/>
    </row>
    <row r="804" spans="4:14" ht="12.5">
      <c r="D804" s="75"/>
      <c r="E804" s="75"/>
      <c r="F804" s="75"/>
      <c r="G804" s="75"/>
      <c r="H804" s="75"/>
      <c r="I804" s="75"/>
      <c r="J804" s="75"/>
      <c r="K804" s="75"/>
      <c r="L804" s="75"/>
      <c r="M804" s="75"/>
      <c r="N804" s="75"/>
    </row>
    <row r="805" spans="4:14" ht="12.5">
      <c r="D805" s="75"/>
      <c r="E805" s="75"/>
      <c r="F805" s="75"/>
      <c r="G805" s="75"/>
      <c r="H805" s="75"/>
      <c r="I805" s="75"/>
      <c r="J805" s="75"/>
      <c r="K805" s="75"/>
      <c r="L805" s="75"/>
      <c r="M805" s="75"/>
      <c r="N805" s="75"/>
    </row>
    <row r="806" spans="4:14" ht="12.5">
      <c r="D806" s="75"/>
      <c r="E806" s="75"/>
      <c r="F806" s="75"/>
      <c r="G806" s="75"/>
      <c r="H806" s="75"/>
      <c r="I806" s="75"/>
      <c r="J806" s="75"/>
      <c r="K806" s="75"/>
      <c r="L806" s="75"/>
      <c r="M806" s="75"/>
      <c r="N806" s="75"/>
    </row>
    <row r="807" spans="4:14" ht="12.5">
      <c r="D807" s="75"/>
      <c r="E807" s="75"/>
      <c r="F807" s="75"/>
      <c r="G807" s="75"/>
      <c r="H807" s="75"/>
      <c r="I807" s="75"/>
      <c r="J807" s="75"/>
      <c r="K807" s="75"/>
      <c r="L807" s="75"/>
      <c r="M807" s="75"/>
      <c r="N807" s="75"/>
    </row>
    <row r="808" spans="4:14" ht="12.5">
      <c r="D808" s="75"/>
      <c r="E808" s="75"/>
      <c r="F808" s="75"/>
      <c r="G808" s="75"/>
      <c r="H808" s="75"/>
      <c r="I808" s="75"/>
      <c r="J808" s="75"/>
      <c r="K808" s="75"/>
      <c r="L808" s="75"/>
      <c r="M808" s="75"/>
      <c r="N808" s="75"/>
    </row>
    <row r="809" spans="4:14" ht="12.5">
      <c r="D809" s="75"/>
      <c r="E809" s="75"/>
      <c r="F809" s="75"/>
      <c r="G809" s="75"/>
      <c r="H809" s="75"/>
      <c r="I809" s="75"/>
      <c r="J809" s="75"/>
      <c r="K809" s="75"/>
      <c r="L809" s="75"/>
      <c r="M809" s="75"/>
      <c r="N809" s="75"/>
    </row>
    <row r="810" spans="4:14" ht="12.5">
      <c r="D810" s="75"/>
      <c r="E810" s="75"/>
      <c r="F810" s="75"/>
      <c r="G810" s="75"/>
      <c r="H810" s="75"/>
      <c r="I810" s="75"/>
      <c r="J810" s="75"/>
      <c r="K810" s="75"/>
      <c r="L810" s="75"/>
      <c r="M810" s="75"/>
      <c r="N810" s="75"/>
    </row>
    <row r="811" spans="4:14" ht="12.5">
      <c r="D811" s="75"/>
      <c r="E811" s="75"/>
      <c r="F811" s="75"/>
      <c r="G811" s="75"/>
      <c r="H811" s="75"/>
      <c r="I811" s="75"/>
      <c r="J811" s="75"/>
      <c r="K811" s="75"/>
      <c r="L811" s="75"/>
      <c r="M811" s="75"/>
      <c r="N811" s="75"/>
    </row>
    <row r="812" spans="4:14" ht="12.5">
      <c r="D812" s="75"/>
      <c r="E812" s="75"/>
      <c r="F812" s="75"/>
      <c r="G812" s="75"/>
      <c r="H812" s="75"/>
      <c r="I812" s="75"/>
      <c r="J812" s="75"/>
      <c r="K812" s="75"/>
      <c r="L812" s="75"/>
      <c r="M812" s="75"/>
      <c r="N812" s="75"/>
    </row>
    <row r="813" spans="4:14" ht="12.5">
      <c r="D813" s="75"/>
      <c r="E813" s="75"/>
      <c r="F813" s="75"/>
      <c r="G813" s="75"/>
      <c r="H813" s="75"/>
      <c r="I813" s="75"/>
      <c r="J813" s="75"/>
      <c r="K813" s="75"/>
      <c r="L813" s="75"/>
      <c r="M813" s="75"/>
      <c r="N813" s="75"/>
    </row>
    <row r="814" spans="4:14" ht="12.5">
      <c r="D814" s="75"/>
      <c r="E814" s="75"/>
      <c r="F814" s="75"/>
      <c r="G814" s="75"/>
      <c r="H814" s="75"/>
      <c r="I814" s="75"/>
      <c r="J814" s="75"/>
      <c r="K814" s="75"/>
      <c r="L814" s="75"/>
      <c r="M814" s="75"/>
      <c r="N814" s="75"/>
    </row>
    <row r="815" spans="4:14" ht="12.5">
      <c r="D815" s="75"/>
      <c r="E815" s="75"/>
      <c r="F815" s="75"/>
      <c r="G815" s="75"/>
      <c r="H815" s="75"/>
      <c r="I815" s="75"/>
      <c r="J815" s="75"/>
      <c r="K815" s="75"/>
      <c r="L815" s="75"/>
      <c r="M815" s="75"/>
      <c r="N815" s="75"/>
    </row>
    <row r="816" spans="4:14" ht="12.5">
      <c r="D816" s="75"/>
      <c r="E816" s="75"/>
      <c r="F816" s="75"/>
      <c r="G816" s="75"/>
      <c r="H816" s="75"/>
      <c r="I816" s="75"/>
      <c r="J816" s="75"/>
      <c r="K816" s="75"/>
      <c r="L816" s="75"/>
      <c r="M816" s="75"/>
      <c r="N816" s="75"/>
    </row>
    <row r="817" spans="4:14" ht="12.5">
      <c r="D817" s="75"/>
      <c r="E817" s="75"/>
      <c r="F817" s="75"/>
      <c r="G817" s="75"/>
      <c r="H817" s="75"/>
      <c r="I817" s="75"/>
      <c r="J817" s="75"/>
      <c r="K817" s="75"/>
      <c r="L817" s="75"/>
      <c r="M817" s="75"/>
      <c r="N817" s="75"/>
    </row>
    <row r="818" spans="4:14" ht="12.5">
      <c r="D818" s="75"/>
      <c r="E818" s="75"/>
      <c r="F818" s="75"/>
      <c r="G818" s="75"/>
      <c r="H818" s="75"/>
      <c r="I818" s="75"/>
      <c r="J818" s="75"/>
      <c r="K818" s="75"/>
      <c r="L818" s="75"/>
      <c r="M818" s="75"/>
      <c r="N818" s="75"/>
    </row>
    <row r="819" spans="4:14" ht="12.5">
      <c r="D819" s="75"/>
      <c r="E819" s="75"/>
      <c r="F819" s="75"/>
      <c r="G819" s="75"/>
      <c r="H819" s="75"/>
      <c r="I819" s="75"/>
      <c r="J819" s="75"/>
      <c r="K819" s="75"/>
      <c r="L819" s="75"/>
      <c r="M819" s="75"/>
      <c r="N819" s="75"/>
    </row>
    <row r="820" spans="4:14" ht="12.5">
      <c r="D820" s="75"/>
      <c r="E820" s="75"/>
      <c r="F820" s="75"/>
      <c r="G820" s="75"/>
      <c r="H820" s="75"/>
      <c r="I820" s="75"/>
      <c r="J820" s="75"/>
      <c r="K820" s="75"/>
      <c r="L820" s="75"/>
      <c r="M820" s="75"/>
      <c r="N820" s="75"/>
    </row>
    <row r="821" spans="4:14" ht="12.5">
      <c r="D821" s="75"/>
      <c r="E821" s="75"/>
      <c r="F821" s="75"/>
      <c r="G821" s="75"/>
      <c r="H821" s="75"/>
      <c r="I821" s="75"/>
      <c r="J821" s="75"/>
      <c r="K821" s="75"/>
      <c r="L821" s="75"/>
      <c r="M821" s="75"/>
      <c r="N821" s="75"/>
    </row>
    <row r="822" spans="4:14" ht="12.5">
      <c r="D822" s="75"/>
      <c r="E822" s="75"/>
      <c r="F822" s="75"/>
      <c r="G822" s="75"/>
      <c r="H822" s="75"/>
      <c r="I822" s="75"/>
      <c r="J822" s="75"/>
      <c r="K822" s="75"/>
      <c r="L822" s="75"/>
      <c r="M822" s="75"/>
      <c r="N822" s="75"/>
    </row>
    <row r="823" spans="4:14" ht="12.5">
      <c r="D823" s="75"/>
      <c r="E823" s="75"/>
      <c r="F823" s="75"/>
      <c r="G823" s="75"/>
      <c r="H823" s="75"/>
      <c r="I823" s="75"/>
      <c r="J823" s="75"/>
      <c r="K823" s="75"/>
      <c r="L823" s="75"/>
      <c r="M823" s="75"/>
      <c r="N823" s="75"/>
    </row>
    <row r="824" spans="4:14" ht="12.5">
      <c r="D824" s="75"/>
      <c r="E824" s="75"/>
      <c r="F824" s="75"/>
      <c r="G824" s="75"/>
      <c r="H824" s="75"/>
      <c r="I824" s="75"/>
      <c r="J824" s="75"/>
      <c r="K824" s="75"/>
      <c r="L824" s="75"/>
      <c r="M824" s="75"/>
      <c r="N824" s="75"/>
    </row>
    <row r="825" spans="4:14" ht="12.5">
      <c r="D825" s="75"/>
      <c r="E825" s="75"/>
      <c r="F825" s="75"/>
      <c r="G825" s="75"/>
      <c r="H825" s="75"/>
      <c r="I825" s="75"/>
      <c r="J825" s="75"/>
      <c r="K825" s="75"/>
      <c r="L825" s="75"/>
      <c r="M825" s="75"/>
      <c r="N825" s="75"/>
    </row>
    <row r="826" spans="4:14" ht="12.5">
      <c r="D826" s="75"/>
      <c r="E826" s="75"/>
      <c r="F826" s="75"/>
      <c r="G826" s="75"/>
      <c r="H826" s="75"/>
      <c r="I826" s="75"/>
      <c r="J826" s="75"/>
      <c r="K826" s="75"/>
      <c r="L826" s="75"/>
      <c r="M826" s="75"/>
      <c r="N826" s="75"/>
    </row>
    <row r="827" spans="4:14" ht="12.5">
      <c r="D827" s="75"/>
      <c r="E827" s="75"/>
      <c r="F827" s="75"/>
      <c r="G827" s="75"/>
      <c r="H827" s="75"/>
      <c r="I827" s="75"/>
      <c r="J827" s="75"/>
      <c r="K827" s="75"/>
      <c r="L827" s="75"/>
      <c r="M827" s="75"/>
      <c r="N827" s="75"/>
    </row>
    <row r="828" spans="4:14" ht="12.5">
      <c r="D828" s="75"/>
      <c r="E828" s="75"/>
      <c r="F828" s="75"/>
      <c r="G828" s="75"/>
      <c r="H828" s="75"/>
      <c r="I828" s="75"/>
      <c r="J828" s="75"/>
      <c r="K828" s="75"/>
      <c r="L828" s="75"/>
      <c r="M828" s="75"/>
      <c r="N828" s="75"/>
    </row>
    <row r="829" spans="4:14" ht="12.5">
      <c r="D829" s="75"/>
      <c r="E829" s="75"/>
      <c r="F829" s="75"/>
      <c r="G829" s="75"/>
      <c r="H829" s="75"/>
      <c r="I829" s="75"/>
      <c r="J829" s="75"/>
      <c r="K829" s="75"/>
      <c r="L829" s="75"/>
      <c r="M829" s="75"/>
      <c r="N829" s="75"/>
    </row>
    <row r="830" spans="4:14" ht="12.5">
      <c r="D830" s="75"/>
      <c r="E830" s="75"/>
      <c r="F830" s="75"/>
      <c r="G830" s="75"/>
      <c r="H830" s="75"/>
      <c r="I830" s="75"/>
      <c r="J830" s="75"/>
      <c r="K830" s="75"/>
      <c r="L830" s="75"/>
      <c r="M830" s="75"/>
      <c r="N830" s="75"/>
    </row>
    <row r="831" spans="4:14" ht="12.5">
      <c r="D831" s="75"/>
      <c r="E831" s="75"/>
      <c r="F831" s="75"/>
      <c r="G831" s="75"/>
      <c r="H831" s="75"/>
      <c r="I831" s="75"/>
      <c r="J831" s="75"/>
      <c r="K831" s="75"/>
      <c r="L831" s="75"/>
      <c r="M831" s="75"/>
      <c r="N831" s="75"/>
    </row>
    <row r="832" spans="4:14" ht="12.5">
      <c r="D832" s="75"/>
      <c r="E832" s="75"/>
      <c r="F832" s="75"/>
      <c r="G832" s="75"/>
      <c r="H832" s="75"/>
      <c r="I832" s="75"/>
      <c r="J832" s="75"/>
      <c r="K832" s="75"/>
      <c r="L832" s="75"/>
      <c r="M832" s="75"/>
      <c r="N832" s="75"/>
    </row>
    <row r="833" spans="4:14" ht="12.5">
      <c r="D833" s="75"/>
      <c r="E833" s="75"/>
      <c r="F833" s="75"/>
      <c r="G833" s="75"/>
      <c r="H833" s="75"/>
      <c r="I833" s="75"/>
      <c r="J833" s="75"/>
      <c r="K833" s="75"/>
      <c r="L833" s="75"/>
      <c r="M833" s="75"/>
      <c r="N833" s="75"/>
    </row>
    <row r="834" spans="4:14" ht="12.5">
      <c r="D834" s="75"/>
      <c r="E834" s="75"/>
      <c r="F834" s="75"/>
      <c r="G834" s="75"/>
      <c r="H834" s="75"/>
      <c r="I834" s="75"/>
      <c r="J834" s="75"/>
      <c r="K834" s="75"/>
      <c r="L834" s="75"/>
      <c r="M834" s="75"/>
      <c r="N834" s="75"/>
    </row>
    <row r="835" spans="4:14" ht="12.5">
      <c r="D835" s="75"/>
      <c r="E835" s="75"/>
      <c r="F835" s="75"/>
      <c r="G835" s="75"/>
      <c r="H835" s="75"/>
      <c r="I835" s="75"/>
      <c r="J835" s="75"/>
      <c r="K835" s="75"/>
      <c r="L835" s="75"/>
      <c r="M835" s="75"/>
      <c r="N835" s="75"/>
    </row>
    <row r="836" spans="4:14" ht="12.5">
      <c r="D836" s="75"/>
      <c r="E836" s="75"/>
      <c r="F836" s="75"/>
      <c r="G836" s="75"/>
      <c r="H836" s="75"/>
      <c r="I836" s="75"/>
      <c r="J836" s="75"/>
      <c r="K836" s="75"/>
      <c r="L836" s="75"/>
      <c r="M836" s="75"/>
      <c r="N836" s="75"/>
    </row>
    <row r="837" spans="4:14" ht="12.5">
      <c r="D837" s="75"/>
      <c r="E837" s="75"/>
      <c r="F837" s="75"/>
      <c r="G837" s="75"/>
      <c r="H837" s="75"/>
      <c r="I837" s="75"/>
      <c r="J837" s="75"/>
      <c r="K837" s="75"/>
      <c r="L837" s="75"/>
      <c r="M837" s="75"/>
      <c r="N837" s="75"/>
    </row>
    <row r="838" spans="4:14" ht="12.5">
      <c r="D838" s="75"/>
      <c r="E838" s="75"/>
      <c r="F838" s="75"/>
      <c r="G838" s="75"/>
      <c r="H838" s="75"/>
      <c r="I838" s="75"/>
      <c r="J838" s="75"/>
      <c r="K838" s="75"/>
      <c r="L838" s="75"/>
      <c r="M838" s="75"/>
      <c r="N838" s="75"/>
    </row>
    <row r="839" spans="4:14" ht="12.5">
      <c r="D839" s="75"/>
      <c r="E839" s="75"/>
      <c r="F839" s="75"/>
      <c r="G839" s="75"/>
      <c r="H839" s="75"/>
      <c r="I839" s="75"/>
      <c r="J839" s="75"/>
      <c r="K839" s="75"/>
      <c r="L839" s="75"/>
      <c r="M839" s="75"/>
      <c r="N839" s="75"/>
    </row>
    <row r="840" spans="4:14" ht="12.5">
      <c r="D840" s="75"/>
      <c r="E840" s="75"/>
      <c r="F840" s="75"/>
      <c r="G840" s="75"/>
      <c r="H840" s="75"/>
      <c r="I840" s="75"/>
      <c r="J840" s="75"/>
      <c r="K840" s="75"/>
      <c r="L840" s="75"/>
      <c r="M840" s="75"/>
      <c r="N840" s="75"/>
    </row>
    <row r="841" spans="4:14" ht="12.5">
      <c r="D841" s="75"/>
      <c r="E841" s="75"/>
      <c r="F841" s="75"/>
      <c r="G841" s="75"/>
      <c r="H841" s="75"/>
      <c r="I841" s="75"/>
      <c r="J841" s="75"/>
      <c r="K841" s="75"/>
      <c r="L841" s="75"/>
      <c r="M841" s="75"/>
      <c r="N841" s="75"/>
    </row>
    <row r="842" spans="4:14" ht="12.5">
      <c r="D842" s="75"/>
      <c r="E842" s="75"/>
      <c r="F842" s="75"/>
      <c r="G842" s="75"/>
      <c r="H842" s="75"/>
      <c r="I842" s="75"/>
      <c r="J842" s="75"/>
      <c r="K842" s="75"/>
      <c r="L842" s="75"/>
      <c r="M842" s="75"/>
      <c r="N842" s="75"/>
    </row>
    <row r="843" spans="4:14" ht="12.5">
      <c r="D843" s="75"/>
      <c r="E843" s="75"/>
      <c r="F843" s="75"/>
      <c r="G843" s="75"/>
      <c r="H843" s="75"/>
      <c r="I843" s="75"/>
      <c r="J843" s="75"/>
      <c r="K843" s="75"/>
      <c r="L843" s="75"/>
      <c r="M843" s="75"/>
      <c r="N843" s="75"/>
    </row>
    <row r="844" spans="4:14" ht="12.5">
      <c r="D844" s="75"/>
      <c r="E844" s="75"/>
      <c r="F844" s="75"/>
      <c r="G844" s="75"/>
      <c r="H844" s="75"/>
      <c r="I844" s="75"/>
      <c r="J844" s="75"/>
      <c r="K844" s="75"/>
      <c r="L844" s="75"/>
      <c r="M844" s="75"/>
      <c r="N844" s="75"/>
    </row>
    <row r="845" spans="4:14" ht="12.5">
      <c r="D845" s="75"/>
      <c r="E845" s="75"/>
      <c r="F845" s="75"/>
      <c r="G845" s="75"/>
      <c r="H845" s="75"/>
      <c r="I845" s="75"/>
      <c r="J845" s="75"/>
      <c r="K845" s="75"/>
      <c r="L845" s="75"/>
      <c r="M845" s="75"/>
      <c r="N845" s="75"/>
    </row>
    <row r="846" spans="4:14" ht="12.5">
      <c r="D846" s="75"/>
      <c r="E846" s="75"/>
      <c r="F846" s="75"/>
      <c r="G846" s="75"/>
      <c r="H846" s="75"/>
      <c r="I846" s="75"/>
      <c r="J846" s="75"/>
      <c r="K846" s="75"/>
      <c r="L846" s="75"/>
      <c r="M846" s="75"/>
      <c r="N846" s="75"/>
    </row>
    <row r="847" spans="4:14" ht="12.5">
      <c r="D847" s="75"/>
      <c r="E847" s="75"/>
      <c r="F847" s="75"/>
      <c r="G847" s="75"/>
      <c r="H847" s="75"/>
      <c r="I847" s="75"/>
      <c r="J847" s="75"/>
      <c r="K847" s="75"/>
      <c r="L847" s="75"/>
      <c r="M847" s="75"/>
      <c r="N847" s="75"/>
    </row>
    <row r="848" spans="4:14" ht="12.5">
      <c r="D848" s="75"/>
      <c r="E848" s="75"/>
      <c r="F848" s="75"/>
      <c r="G848" s="75"/>
      <c r="H848" s="75"/>
      <c r="I848" s="75"/>
      <c r="J848" s="75"/>
      <c r="K848" s="75"/>
      <c r="L848" s="75"/>
      <c r="M848" s="75"/>
      <c r="N848" s="75"/>
    </row>
    <row r="849" spans="4:14" ht="12.5">
      <c r="D849" s="75"/>
      <c r="E849" s="75"/>
      <c r="F849" s="75"/>
      <c r="G849" s="75"/>
      <c r="H849" s="75"/>
      <c r="I849" s="75"/>
      <c r="J849" s="75"/>
      <c r="K849" s="75"/>
      <c r="L849" s="75"/>
      <c r="M849" s="75"/>
      <c r="N849" s="75"/>
    </row>
    <row r="850" spans="4:14" ht="12.5">
      <c r="D850" s="75"/>
      <c r="E850" s="75"/>
      <c r="F850" s="75"/>
      <c r="G850" s="75"/>
      <c r="H850" s="75"/>
      <c r="I850" s="75"/>
      <c r="J850" s="75"/>
      <c r="K850" s="75"/>
      <c r="L850" s="75"/>
      <c r="M850" s="75"/>
      <c r="N850" s="75"/>
    </row>
    <row r="851" spans="4:14" ht="12.5">
      <c r="D851" s="75"/>
      <c r="E851" s="75"/>
      <c r="F851" s="75"/>
      <c r="G851" s="75"/>
      <c r="H851" s="75"/>
      <c r="I851" s="75"/>
      <c r="J851" s="75"/>
      <c r="K851" s="75"/>
      <c r="L851" s="75"/>
      <c r="M851" s="75"/>
      <c r="N851" s="75"/>
    </row>
    <row r="852" spans="4:14" ht="12.5">
      <c r="D852" s="75"/>
      <c r="E852" s="75"/>
      <c r="F852" s="75"/>
      <c r="G852" s="75"/>
      <c r="H852" s="75"/>
      <c r="I852" s="75"/>
      <c r="J852" s="75"/>
      <c r="K852" s="75"/>
      <c r="L852" s="75"/>
      <c r="M852" s="75"/>
      <c r="N852" s="75"/>
    </row>
    <row r="853" spans="4:14" ht="12.5">
      <c r="D853" s="75"/>
      <c r="E853" s="75"/>
      <c r="F853" s="75"/>
      <c r="G853" s="75"/>
      <c r="H853" s="75"/>
      <c r="I853" s="75"/>
      <c r="J853" s="75"/>
      <c r="K853" s="75"/>
      <c r="L853" s="75"/>
      <c r="M853" s="75"/>
      <c r="N853" s="75"/>
    </row>
    <row r="854" spans="4:14" ht="12.5">
      <c r="D854" s="75"/>
      <c r="E854" s="75"/>
      <c r="F854" s="75"/>
      <c r="G854" s="75"/>
      <c r="H854" s="75"/>
      <c r="I854" s="75"/>
      <c r="J854" s="75"/>
      <c r="K854" s="75"/>
      <c r="L854" s="75"/>
      <c r="M854" s="75"/>
      <c r="N854" s="75"/>
    </row>
    <row r="855" spans="4:14" ht="12.5">
      <c r="D855" s="75"/>
      <c r="E855" s="75"/>
      <c r="F855" s="75"/>
      <c r="G855" s="75"/>
      <c r="H855" s="75"/>
      <c r="I855" s="75"/>
      <c r="J855" s="75"/>
      <c r="K855" s="75"/>
      <c r="L855" s="75"/>
      <c r="M855" s="75"/>
      <c r="N855" s="75"/>
    </row>
    <row r="856" spans="4:14" ht="12.5">
      <c r="D856" s="75"/>
      <c r="E856" s="75"/>
      <c r="F856" s="75"/>
      <c r="G856" s="75"/>
      <c r="H856" s="75"/>
      <c r="I856" s="75"/>
      <c r="J856" s="75"/>
      <c r="K856" s="75"/>
      <c r="L856" s="75"/>
      <c r="M856" s="75"/>
      <c r="N856" s="75"/>
    </row>
    <row r="857" spans="4:14" ht="12.5">
      <c r="D857" s="75"/>
      <c r="E857" s="75"/>
      <c r="F857" s="75"/>
      <c r="G857" s="75"/>
      <c r="H857" s="75"/>
      <c r="I857" s="75"/>
      <c r="J857" s="75"/>
      <c r="K857" s="75"/>
      <c r="L857" s="75"/>
      <c r="M857" s="75"/>
      <c r="N857" s="75"/>
    </row>
    <row r="858" spans="4:14" ht="12.5">
      <c r="D858" s="75"/>
      <c r="E858" s="75"/>
      <c r="F858" s="75"/>
      <c r="G858" s="75"/>
      <c r="H858" s="75"/>
      <c r="I858" s="75"/>
      <c r="J858" s="75"/>
      <c r="K858" s="75"/>
      <c r="L858" s="75"/>
      <c r="M858" s="75"/>
      <c r="N858" s="75"/>
    </row>
    <row r="859" spans="4:14" ht="12.5">
      <c r="D859" s="75"/>
      <c r="E859" s="75"/>
      <c r="F859" s="75"/>
      <c r="G859" s="75"/>
      <c r="H859" s="75"/>
      <c r="I859" s="75"/>
      <c r="J859" s="75"/>
      <c r="K859" s="75"/>
      <c r="L859" s="75"/>
      <c r="M859" s="75"/>
      <c r="N859" s="75"/>
    </row>
    <row r="860" spans="4:14" ht="12.5">
      <c r="D860" s="75"/>
      <c r="E860" s="75"/>
      <c r="F860" s="75"/>
      <c r="G860" s="75"/>
      <c r="H860" s="75"/>
      <c r="I860" s="75"/>
      <c r="J860" s="75"/>
      <c r="K860" s="75"/>
      <c r="L860" s="75"/>
      <c r="M860" s="75"/>
      <c r="N860" s="75"/>
    </row>
    <row r="861" spans="4:14" ht="12.5">
      <c r="D861" s="75"/>
      <c r="E861" s="75"/>
      <c r="F861" s="75"/>
      <c r="G861" s="75"/>
      <c r="H861" s="75"/>
      <c r="I861" s="75"/>
      <c r="J861" s="75"/>
      <c r="K861" s="75"/>
      <c r="L861" s="75"/>
      <c r="M861" s="75"/>
      <c r="N861" s="75"/>
    </row>
    <row r="862" spans="4:14" ht="12.5">
      <c r="D862" s="75"/>
      <c r="E862" s="75"/>
      <c r="F862" s="75"/>
      <c r="G862" s="75"/>
      <c r="H862" s="75"/>
      <c r="I862" s="75"/>
      <c r="J862" s="75"/>
      <c r="K862" s="75"/>
      <c r="L862" s="75"/>
      <c r="M862" s="75"/>
      <c r="N862" s="75"/>
    </row>
    <row r="863" spans="4:14" ht="12.5">
      <c r="D863" s="75"/>
      <c r="E863" s="75"/>
      <c r="F863" s="75"/>
      <c r="G863" s="75"/>
      <c r="H863" s="75"/>
      <c r="I863" s="75"/>
      <c r="J863" s="75"/>
      <c r="K863" s="75"/>
      <c r="L863" s="75"/>
      <c r="M863" s="75"/>
      <c r="N863" s="75"/>
    </row>
    <row r="864" spans="4:14" ht="12.5">
      <c r="D864" s="75"/>
      <c r="E864" s="75"/>
      <c r="F864" s="75"/>
      <c r="G864" s="75"/>
      <c r="H864" s="75"/>
      <c r="I864" s="75"/>
      <c r="J864" s="75"/>
      <c r="K864" s="75"/>
      <c r="L864" s="75"/>
      <c r="M864" s="75"/>
      <c r="N864" s="75"/>
    </row>
    <row r="865" spans="4:14" ht="12.5">
      <c r="D865" s="75"/>
      <c r="E865" s="75"/>
      <c r="F865" s="75"/>
      <c r="G865" s="75"/>
      <c r="H865" s="75"/>
      <c r="I865" s="75"/>
      <c r="J865" s="75"/>
      <c r="K865" s="75"/>
      <c r="L865" s="75"/>
      <c r="M865" s="75"/>
      <c r="N865" s="75"/>
    </row>
    <row r="866" spans="4:14" ht="12.5">
      <c r="D866" s="75"/>
      <c r="E866" s="75"/>
      <c r="F866" s="75"/>
      <c r="G866" s="75"/>
      <c r="H866" s="75"/>
      <c r="I866" s="75"/>
      <c r="J866" s="75"/>
      <c r="K866" s="75"/>
      <c r="L866" s="75"/>
      <c r="M866" s="75"/>
      <c r="N866" s="75"/>
    </row>
    <row r="867" spans="4:14" ht="12.5">
      <c r="D867" s="75"/>
      <c r="E867" s="75"/>
      <c r="F867" s="75"/>
      <c r="G867" s="75"/>
      <c r="H867" s="75"/>
      <c r="I867" s="75"/>
      <c r="J867" s="75"/>
      <c r="K867" s="75"/>
      <c r="L867" s="75"/>
      <c r="M867" s="75"/>
      <c r="N867" s="75"/>
    </row>
    <row r="868" spans="4:14" ht="12.5">
      <c r="D868" s="75"/>
      <c r="E868" s="75"/>
      <c r="F868" s="75"/>
      <c r="G868" s="75"/>
      <c r="H868" s="75"/>
      <c r="I868" s="75"/>
      <c r="J868" s="75"/>
      <c r="K868" s="75"/>
      <c r="L868" s="75"/>
      <c r="M868" s="75"/>
      <c r="N868" s="75"/>
    </row>
    <row r="869" spans="4:14" ht="12.5">
      <c r="D869" s="75"/>
      <c r="E869" s="75"/>
      <c r="F869" s="75"/>
      <c r="G869" s="75"/>
      <c r="H869" s="75"/>
      <c r="I869" s="75"/>
      <c r="J869" s="75"/>
      <c r="K869" s="75"/>
      <c r="L869" s="75"/>
      <c r="M869" s="75"/>
      <c r="N869" s="75"/>
    </row>
    <row r="870" spans="4:14" ht="12.5">
      <c r="D870" s="75"/>
      <c r="E870" s="75"/>
      <c r="F870" s="75"/>
      <c r="G870" s="75"/>
      <c r="H870" s="75"/>
      <c r="I870" s="75"/>
      <c r="J870" s="75"/>
      <c r="K870" s="75"/>
      <c r="L870" s="75"/>
      <c r="M870" s="75"/>
      <c r="N870" s="75"/>
    </row>
    <row r="871" spans="4:14" ht="12.5">
      <c r="D871" s="75"/>
      <c r="E871" s="75"/>
      <c r="F871" s="75"/>
      <c r="G871" s="75"/>
      <c r="H871" s="75"/>
      <c r="I871" s="75"/>
      <c r="J871" s="75"/>
      <c r="K871" s="75"/>
      <c r="L871" s="75"/>
      <c r="M871" s="75"/>
      <c r="N871" s="75"/>
    </row>
    <row r="872" spans="4:14" ht="12.5">
      <c r="D872" s="75"/>
      <c r="E872" s="75"/>
      <c r="F872" s="75"/>
      <c r="G872" s="75"/>
      <c r="H872" s="75"/>
      <c r="I872" s="75"/>
      <c r="J872" s="75"/>
      <c r="K872" s="75"/>
      <c r="L872" s="75"/>
      <c r="M872" s="75"/>
      <c r="N872" s="75"/>
    </row>
    <row r="873" spans="4:14" ht="12.5">
      <c r="D873" s="75"/>
      <c r="E873" s="75"/>
      <c r="F873" s="75"/>
      <c r="G873" s="75"/>
      <c r="H873" s="75"/>
      <c r="I873" s="75"/>
      <c r="J873" s="75"/>
      <c r="K873" s="75"/>
      <c r="L873" s="75"/>
      <c r="M873" s="75"/>
      <c r="N873" s="75"/>
    </row>
    <row r="874" spans="4:14" ht="12.5">
      <c r="D874" s="75"/>
      <c r="E874" s="75"/>
      <c r="F874" s="75"/>
      <c r="G874" s="75"/>
      <c r="H874" s="75"/>
      <c r="I874" s="75"/>
      <c r="J874" s="75"/>
      <c r="K874" s="75"/>
      <c r="L874" s="75"/>
      <c r="M874" s="75"/>
      <c r="N874" s="75"/>
    </row>
    <row r="875" spans="4:14" ht="12.5">
      <c r="D875" s="75"/>
      <c r="E875" s="75"/>
      <c r="F875" s="75"/>
      <c r="G875" s="75"/>
      <c r="H875" s="75"/>
      <c r="I875" s="75"/>
      <c r="J875" s="75"/>
      <c r="K875" s="75"/>
      <c r="L875" s="75"/>
      <c r="M875" s="75"/>
      <c r="N875" s="75"/>
    </row>
    <row r="876" spans="4:14" ht="12.5">
      <c r="D876" s="75"/>
      <c r="E876" s="75"/>
      <c r="F876" s="75"/>
      <c r="G876" s="75"/>
      <c r="H876" s="75"/>
      <c r="I876" s="75"/>
      <c r="J876" s="75"/>
      <c r="K876" s="75"/>
      <c r="L876" s="75"/>
      <c r="M876" s="75"/>
      <c r="N876" s="75"/>
    </row>
    <row r="877" spans="4:14" ht="12.5">
      <c r="D877" s="75"/>
      <c r="E877" s="75"/>
      <c r="F877" s="75"/>
      <c r="G877" s="75"/>
      <c r="H877" s="75"/>
      <c r="I877" s="75"/>
      <c r="J877" s="75"/>
      <c r="K877" s="75"/>
      <c r="L877" s="75"/>
      <c r="M877" s="75"/>
      <c r="N877" s="75"/>
    </row>
    <row r="878" spans="4:14" ht="12.5">
      <c r="D878" s="75"/>
      <c r="E878" s="75"/>
      <c r="F878" s="75"/>
      <c r="G878" s="75"/>
      <c r="H878" s="75"/>
      <c r="I878" s="75"/>
      <c r="J878" s="75"/>
      <c r="K878" s="75"/>
      <c r="L878" s="75"/>
      <c r="M878" s="75"/>
      <c r="N878" s="75"/>
    </row>
    <row r="879" spans="4:14" ht="12.5">
      <c r="D879" s="75"/>
      <c r="E879" s="75"/>
      <c r="F879" s="75"/>
      <c r="G879" s="75"/>
      <c r="H879" s="75"/>
      <c r="I879" s="75"/>
      <c r="J879" s="75"/>
      <c r="K879" s="75"/>
      <c r="L879" s="75"/>
      <c r="M879" s="75"/>
      <c r="N879" s="75"/>
    </row>
    <row r="880" spans="4:14" ht="12.5">
      <c r="D880" s="75"/>
      <c r="E880" s="75"/>
      <c r="F880" s="75"/>
      <c r="G880" s="75"/>
      <c r="H880" s="75"/>
      <c r="I880" s="75"/>
      <c r="J880" s="75"/>
      <c r="K880" s="75"/>
      <c r="L880" s="75"/>
      <c r="M880" s="75"/>
      <c r="N880" s="75"/>
    </row>
    <row r="881" spans="4:14" ht="12.5">
      <c r="D881" s="75"/>
      <c r="E881" s="75"/>
      <c r="F881" s="75"/>
      <c r="G881" s="75"/>
      <c r="H881" s="75"/>
      <c r="I881" s="75"/>
      <c r="J881" s="75"/>
      <c r="K881" s="75"/>
      <c r="L881" s="75"/>
      <c r="M881" s="75"/>
      <c r="N881" s="75"/>
    </row>
    <row r="882" spans="4:14" ht="12.5">
      <c r="D882" s="75"/>
      <c r="E882" s="75"/>
      <c r="F882" s="75"/>
      <c r="G882" s="75"/>
      <c r="H882" s="75"/>
      <c r="I882" s="75"/>
      <c r="J882" s="75"/>
      <c r="K882" s="75"/>
      <c r="L882" s="75"/>
      <c r="M882" s="75"/>
      <c r="N882" s="75"/>
    </row>
    <row r="883" spans="4:14" ht="12.5">
      <c r="D883" s="75"/>
      <c r="E883" s="75"/>
      <c r="F883" s="75"/>
      <c r="G883" s="75"/>
      <c r="H883" s="75"/>
      <c r="I883" s="75"/>
      <c r="J883" s="75"/>
      <c r="K883" s="75"/>
      <c r="L883" s="75"/>
      <c r="M883" s="75"/>
      <c r="N883" s="75"/>
    </row>
    <row r="884" spans="4:14" ht="12.5">
      <c r="D884" s="75"/>
      <c r="E884" s="75"/>
      <c r="F884" s="75"/>
      <c r="G884" s="75"/>
      <c r="H884" s="75"/>
      <c r="I884" s="75"/>
      <c r="J884" s="75"/>
      <c r="K884" s="75"/>
      <c r="L884" s="75"/>
      <c r="M884" s="75"/>
      <c r="N884" s="75"/>
    </row>
    <row r="885" spans="4:14" ht="12.5">
      <c r="D885" s="75"/>
      <c r="E885" s="75"/>
      <c r="F885" s="75"/>
      <c r="G885" s="75"/>
      <c r="H885" s="75"/>
      <c r="I885" s="75"/>
      <c r="J885" s="75"/>
      <c r="K885" s="75"/>
      <c r="L885" s="75"/>
      <c r="M885" s="75"/>
      <c r="N885" s="75"/>
    </row>
    <row r="886" spans="4:14" ht="12.5">
      <c r="D886" s="75"/>
      <c r="E886" s="75"/>
      <c r="F886" s="75"/>
      <c r="G886" s="75"/>
      <c r="H886" s="75"/>
      <c r="I886" s="75"/>
      <c r="J886" s="75"/>
      <c r="K886" s="75"/>
      <c r="L886" s="75"/>
      <c r="M886" s="75"/>
      <c r="N886" s="75"/>
    </row>
    <row r="887" spans="4:14" ht="12.5">
      <c r="D887" s="75"/>
      <c r="E887" s="75"/>
      <c r="F887" s="75"/>
      <c r="G887" s="75"/>
      <c r="H887" s="75"/>
      <c r="I887" s="75"/>
      <c r="J887" s="75"/>
      <c r="K887" s="75"/>
      <c r="L887" s="75"/>
      <c r="M887" s="75"/>
      <c r="N887" s="75"/>
    </row>
    <row r="888" spans="4:14" ht="12.5">
      <c r="D888" s="75"/>
      <c r="E888" s="75"/>
      <c r="F888" s="75"/>
      <c r="G888" s="75"/>
      <c r="H888" s="75"/>
      <c r="I888" s="75"/>
      <c r="J888" s="75"/>
      <c r="K888" s="75"/>
      <c r="L888" s="75"/>
      <c r="M888" s="75"/>
      <c r="N888" s="75"/>
    </row>
    <row r="889" spans="4:14" ht="12.5">
      <c r="D889" s="75"/>
      <c r="E889" s="75"/>
      <c r="F889" s="75"/>
      <c r="G889" s="75"/>
      <c r="H889" s="75"/>
      <c r="I889" s="75"/>
      <c r="J889" s="75"/>
      <c r="K889" s="75"/>
      <c r="L889" s="75"/>
      <c r="M889" s="75"/>
      <c r="N889" s="75"/>
    </row>
    <row r="890" spans="4:14" ht="12.5">
      <c r="D890" s="75"/>
      <c r="E890" s="75"/>
      <c r="F890" s="75"/>
      <c r="G890" s="75"/>
      <c r="H890" s="75"/>
      <c r="I890" s="75"/>
      <c r="J890" s="75"/>
      <c r="K890" s="75"/>
      <c r="L890" s="75"/>
      <c r="M890" s="75"/>
      <c r="N890" s="75"/>
    </row>
    <row r="891" spans="4:14" ht="12.5">
      <c r="D891" s="75"/>
      <c r="E891" s="75"/>
      <c r="F891" s="75"/>
      <c r="G891" s="75"/>
      <c r="H891" s="75"/>
      <c r="I891" s="75"/>
      <c r="J891" s="75"/>
      <c r="K891" s="75"/>
      <c r="L891" s="75"/>
      <c r="M891" s="75"/>
      <c r="N891" s="75"/>
    </row>
    <row r="892" spans="4:14" ht="12.5">
      <c r="D892" s="75"/>
      <c r="E892" s="75"/>
      <c r="F892" s="75"/>
      <c r="G892" s="75"/>
      <c r="H892" s="75"/>
      <c r="I892" s="75"/>
      <c r="J892" s="75"/>
      <c r="K892" s="75"/>
      <c r="L892" s="75"/>
      <c r="M892" s="75"/>
      <c r="N892" s="75"/>
    </row>
    <row r="893" spans="4:14" ht="12.5">
      <c r="D893" s="75"/>
      <c r="E893" s="75"/>
      <c r="F893" s="75"/>
      <c r="G893" s="75"/>
      <c r="H893" s="75"/>
      <c r="I893" s="75"/>
      <c r="J893" s="75"/>
      <c r="K893" s="75"/>
      <c r="L893" s="75"/>
      <c r="M893" s="75"/>
      <c r="N893" s="75"/>
    </row>
    <row r="894" spans="4:14" ht="12.5">
      <c r="D894" s="75"/>
      <c r="E894" s="75"/>
      <c r="F894" s="75"/>
      <c r="G894" s="75"/>
      <c r="H894" s="75"/>
      <c r="I894" s="75"/>
      <c r="J894" s="75"/>
      <c r="K894" s="75"/>
      <c r="L894" s="75"/>
      <c r="M894" s="75"/>
      <c r="N894" s="75"/>
    </row>
    <row r="895" spans="4:14" ht="12.5">
      <c r="D895" s="75"/>
      <c r="E895" s="75"/>
      <c r="F895" s="75"/>
      <c r="G895" s="75"/>
      <c r="H895" s="75"/>
      <c r="I895" s="75"/>
      <c r="J895" s="75"/>
      <c r="K895" s="75"/>
      <c r="L895" s="75"/>
      <c r="M895" s="75"/>
      <c r="N895" s="75"/>
    </row>
    <row r="896" spans="4:14" ht="12.5">
      <c r="D896" s="75"/>
      <c r="E896" s="75"/>
      <c r="F896" s="75"/>
      <c r="G896" s="75"/>
      <c r="H896" s="75"/>
      <c r="I896" s="75"/>
      <c r="J896" s="75"/>
      <c r="K896" s="75"/>
      <c r="L896" s="75"/>
      <c r="M896" s="75"/>
      <c r="N896" s="75"/>
    </row>
    <row r="897" spans="4:14" ht="12.5">
      <c r="D897" s="75"/>
      <c r="E897" s="75"/>
      <c r="F897" s="75"/>
      <c r="G897" s="75"/>
      <c r="H897" s="75"/>
      <c r="I897" s="75"/>
      <c r="J897" s="75"/>
      <c r="K897" s="75"/>
      <c r="L897" s="75"/>
      <c r="M897" s="75"/>
      <c r="N897" s="75"/>
    </row>
    <row r="898" spans="4:14" ht="12.5">
      <c r="D898" s="75"/>
      <c r="E898" s="75"/>
      <c r="F898" s="75"/>
      <c r="G898" s="75"/>
      <c r="H898" s="75"/>
      <c r="I898" s="75"/>
      <c r="J898" s="75"/>
      <c r="K898" s="75"/>
      <c r="L898" s="75"/>
      <c r="M898" s="75"/>
      <c r="N898" s="75"/>
    </row>
    <row r="899" spans="4:14" ht="12.5">
      <c r="D899" s="75"/>
      <c r="E899" s="75"/>
      <c r="F899" s="75"/>
      <c r="G899" s="75"/>
      <c r="H899" s="75"/>
      <c r="I899" s="75"/>
      <c r="J899" s="75"/>
      <c r="K899" s="75"/>
      <c r="L899" s="75"/>
      <c r="M899" s="75"/>
      <c r="N899" s="75"/>
    </row>
    <row r="900" spans="4:14" ht="12.5">
      <c r="D900" s="75"/>
      <c r="E900" s="75"/>
      <c r="F900" s="75"/>
      <c r="G900" s="75"/>
      <c r="H900" s="75"/>
      <c r="I900" s="75"/>
      <c r="J900" s="75"/>
      <c r="K900" s="75"/>
      <c r="L900" s="75"/>
      <c r="M900" s="75"/>
      <c r="N900" s="75"/>
    </row>
    <row r="901" spans="4:14" ht="12.5">
      <c r="D901" s="75"/>
      <c r="E901" s="75"/>
      <c r="F901" s="75"/>
      <c r="G901" s="75"/>
      <c r="H901" s="75"/>
      <c r="I901" s="75"/>
      <c r="J901" s="75"/>
      <c r="K901" s="75"/>
      <c r="L901" s="75"/>
      <c r="M901" s="75"/>
      <c r="N901" s="75"/>
    </row>
    <row r="902" spans="4:14" ht="12.5">
      <c r="D902" s="75"/>
      <c r="E902" s="75"/>
      <c r="F902" s="75"/>
      <c r="G902" s="75"/>
      <c r="H902" s="75"/>
      <c r="I902" s="75"/>
      <c r="J902" s="75"/>
      <c r="K902" s="75"/>
      <c r="L902" s="75"/>
      <c r="M902" s="75"/>
      <c r="N902" s="75"/>
    </row>
    <row r="903" spans="4:14" ht="12.5">
      <c r="D903" s="75"/>
      <c r="E903" s="75"/>
      <c r="F903" s="75"/>
      <c r="G903" s="75"/>
      <c r="H903" s="75"/>
      <c r="I903" s="75"/>
      <c r="J903" s="75"/>
      <c r="K903" s="75"/>
      <c r="L903" s="75"/>
      <c r="M903" s="75"/>
      <c r="N903" s="75"/>
    </row>
    <row r="904" spans="4:14" ht="12.5">
      <c r="D904" s="75"/>
      <c r="E904" s="75"/>
      <c r="F904" s="75"/>
      <c r="G904" s="75"/>
      <c r="H904" s="75"/>
      <c r="I904" s="75"/>
      <c r="J904" s="75"/>
      <c r="K904" s="75"/>
      <c r="L904" s="75"/>
      <c r="M904" s="75"/>
      <c r="N904" s="75"/>
    </row>
    <row r="905" spans="4:14" ht="12.5">
      <c r="D905" s="75"/>
      <c r="E905" s="75"/>
      <c r="F905" s="75"/>
      <c r="G905" s="75"/>
      <c r="H905" s="75"/>
      <c r="I905" s="75"/>
      <c r="J905" s="75"/>
      <c r="K905" s="75"/>
      <c r="L905" s="75"/>
      <c r="M905" s="75"/>
      <c r="N905" s="75"/>
    </row>
    <row r="906" spans="4:14" ht="12.5">
      <c r="D906" s="75"/>
      <c r="E906" s="75"/>
      <c r="F906" s="75"/>
      <c r="G906" s="75"/>
      <c r="H906" s="75"/>
      <c r="I906" s="75"/>
      <c r="J906" s="75"/>
      <c r="K906" s="75"/>
      <c r="L906" s="75"/>
      <c r="M906" s="75"/>
      <c r="N906" s="75"/>
    </row>
    <row r="907" spans="4:14" ht="12.5">
      <c r="D907" s="75"/>
      <c r="E907" s="75"/>
      <c r="F907" s="75"/>
      <c r="G907" s="75"/>
      <c r="H907" s="75"/>
      <c r="I907" s="75"/>
      <c r="J907" s="75"/>
      <c r="K907" s="75"/>
      <c r="L907" s="75"/>
      <c r="M907" s="75"/>
      <c r="N907" s="75"/>
    </row>
    <row r="908" spans="4:14" ht="12.5">
      <c r="D908" s="75"/>
      <c r="E908" s="75"/>
      <c r="F908" s="75"/>
      <c r="G908" s="75"/>
      <c r="H908" s="75"/>
      <c r="I908" s="75"/>
      <c r="J908" s="75"/>
      <c r="K908" s="75"/>
      <c r="L908" s="75"/>
      <c r="M908" s="75"/>
      <c r="N908" s="75"/>
    </row>
    <row r="909" spans="4:14" ht="12.5">
      <c r="D909" s="75"/>
      <c r="E909" s="75"/>
      <c r="F909" s="75"/>
      <c r="G909" s="75"/>
      <c r="H909" s="75"/>
      <c r="I909" s="75"/>
      <c r="J909" s="75"/>
      <c r="K909" s="75"/>
      <c r="L909" s="75"/>
      <c r="M909" s="75"/>
      <c r="N909" s="75"/>
    </row>
    <row r="910" spans="4:14" ht="12.5">
      <c r="D910" s="75"/>
      <c r="E910" s="75"/>
      <c r="F910" s="75"/>
      <c r="G910" s="75"/>
      <c r="H910" s="75"/>
      <c r="I910" s="75"/>
      <c r="J910" s="75"/>
      <c r="K910" s="75"/>
      <c r="L910" s="75"/>
      <c r="M910" s="75"/>
      <c r="N910" s="75"/>
    </row>
    <row r="911" spans="4:14" ht="12.5">
      <c r="D911" s="75"/>
      <c r="E911" s="75"/>
      <c r="F911" s="75"/>
      <c r="G911" s="75"/>
      <c r="H911" s="75"/>
      <c r="I911" s="75"/>
      <c r="J911" s="75"/>
      <c r="K911" s="75"/>
      <c r="L911" s="75"/>
      <c r="M911" s="75"/>
      <c r="N911" s="75"/>
    </row>
    <row r="912" spans="4:14" ht="12.5">
      <c r="D912" s="75"/>
      <c r="E912" s="75"/>
      <c r="F912" s="75"/>
      <c r="G912" s="75"/>
      <c r="H912" s="75"/>
      <c r="I912" s="75"/>
      <c r="J912" s="75"/>
      <c r="K912" s="75"/>
      <c r="L912" s="75"/>
      <c r="M912" s="75"/>
      <c r="N912" s="75"/>
    </row>
    <row r="913" spans="4:14" ht="12.5">
      <c r="D913" s="75"/>
      <c r="E913" s="75"/>
      <c r="F913" s="75"/>
      <c r="G913" s="75"/>
      <c r="H913" s="75"/>
      <c r="I913" s="75"/>
      <c r="J913" s="75"/>
      <c r="K913" s="75"/>
      <c r="L913" s="75"/>
      <c r="M913" s="75"/>
      <c r="N913" s="75"/>
    </row>
    <row r="914" spans="4:14" ht="12.5">
      <c r="D914" s="75"/>
      <c r="E914" s="75"/>
      <c r="F914" s="75"/>
      <c r="G914" s="75"/>
      <c r="H914" s="75"/>
      <c r="I914" s="75"/>
      <c r="J914" s="75"/>
      <c r="K914" s="75"/>
      <c r="L914" s="75"/>
      <c r="M914" s="75"/>
      <c r="N914" s="75"/>
    </row>
    <row r="915" spans="4:14" ht="12.5">
      <c r="D915" s="75"/>
      <c r="E915" s="75"/>
      <c r="F915" s="75"/>
      <c r="G915" s="75"/>
      <c r="H915" s="75"/>
      <c r="I915" s="75"/>
      <c r="J915" s="75"/>
      <c r="K915" s="75"/>
      <c r="L915" s="75"/>
      <c r="M915" s="75"/>
      <c r="N915" s="75"/>
    </row>
    <row r="916" spans="4:14" ht="12.5">
      <c r="D916" s="75"/>
      <c r="E916" s="75"/>
      <c r="F916" s="75"/>
      <c r="G916" s="75"/>
      <c r="H916" s="75"/>
      <c r="I916" s="75"/>
      <c r="J916" s="75"/>
      <c r="K916" s="75"/>
      <c r="L916" s="75"/>
      <c r="M916" s="75"/>
      <c r="N916" s="75"/>
    </row>
    <row r="917" spans="4:14" ht="12.5">
      <c r="D917" s="75"/>
      <c r="E917" s="75"/>
      <c r="F917" s="75"/>
      <c r="G917" s="75"/>
      <c r="H917" s="75"/>
      <c r="I917" s="75"/>
      <c r="J917" s="75"/>
      <c r="K917" s="75"/>
      <c r="L917" s="75"/>
      <c r="M917" s="75"/>
      <c r="N917" s="75"/>
    </row>
    <row r="918" spans="4:14" ht="12.5">
      <c r="D918" s="75"/>
      <c r="E918" s="75"/>
      <c r="F918" s="75"/>
      <c r="G918" s="75"/>
      <c r="H918" s="75"/>
      <c r="I918" s="75"/>
      <c r="J918" s="75"/>
      <c r="K918" s="75"/>
      <c r="L918" s="75"/>
      <c r="M918" s="75"/>
      <c r="N918" s="75"/>
    </row>
    <row r="919" spans="4:14" ht="12.5">
      <c r="D919" s="75"/>
      <c r="E919" s="75"/>
      <c r="F919" s="75"/>
      <c r="G919" s="75"/>
      <c r="H919" s="75"/>
      <c r="I919" s="75"/>
      <c r="J919" s="75"/>
      <c r="K919" s="75"/>
      <c r="L919" s="75"/>
      <c r="M919" s="75"/>
      <c r="N919" s="75"/>
    </row>
    <row r="920" spans="4:14" ht="12.5">
      <c r="D920" s="75"/>
      <c r="E920" s="75"/>
      <c r="F920" s="75"/>
      <c r="G920" s="75"/>
      <c r="H920" s="75"/>
      <c r="I920" s="75"/>
      <c r="J920" s="75"/>
      <c r="K920" s="75"/>
      <c r="L920" s="75"/>
      <c r="M920" s="75"/>
      <c r="N920" s="75"/>
    </row>
    <row r="921" spans="4:14" ht="12.5">
      <c r="D921" s="75"/>
      <c r="E921" s="75"/>
      <c r="F921" s="75"/>
      <c r="G921" s="75"/>
      <c r="H921" s="75"/>
      <c r="I921" s="75"/>
      <c r="J921" s="75"/>
      <c r="K921" s="75"/>
      <c r="L921" s="75"/>
      <c r="M921" s="75"/>
      <c r="N921" s="75"/>
    </row>
    <row r="922" spans="4:14" ht="12.5">
      <c r="D922" s="75"/>
      <c r="E922" s="75"/>
      <c r="F922" s="75"/>
      <c r="G922" s="75"/>
      <c r="H922" s="75"/>
      <c r="I922" s="75"/>
      <c r="J922" s="75"/>
      <c r="K922" s="75"/>
      <c r="L922" s="75"/>
      <c r="M922" s="75"/>
      <c r="N922" s="75"/>
    </row>
    <row r="923" spans="4:14" ht="12.5">
      <c r="D923" s="75"/>
      <c r="E923" s="75"/>
      <c r="F923" s="75"/>
      <c r="G923" s="75"/>
      <c r="H923" s="75"/>
      <c r="I923" s="75"/>
      <c r="J923" s="75"/>
      <c r="K923" s="75"/>
      <c r="L923" s="75"/>
      <c r="M923" s="75"/>
      <c r="N923" s="75"/>
    </row>
    <row r="924" spans="4:14" ht="12.5">
      <c r="D924" s="75"/>
      <c r="E924" s="75"/>
      <c r="F924" s="75"/>
      <c r="G924" s="75"/>
      <c r="H924" s="75"/>
      <c r="I924" s="75"/>
      <c r="J924" s="75"/>
      <c r="K924" s="75"/>
      <c r="L924" s="75"/>
      <c r="M924" s="75"/>
      <c r="N924" s="75"/>
    </row>
    <row r="925" spans="4:14" ht="12.5">
      <c r="D925" s="75"/>
      <c r="E925" s="75"/>
      <c r="F925" s="75"/>
      <c r="G925" s="75"/>
      <c r="H925" s="75"/>
      <c r="I925" s="75"/>
      <c r="J925" s="75"/>
      <c r="K925" s="75"/>
      <c r="L925" s="75"/>
      <c r="M925" s="75"/>
      <c r="N925" s="75"/>
    </row>
    <row r="926" spans="4:14" ht="12.5">
      <c r="D926" s="75"/>
      <c r="E926" s="75"/>
      <c r="F926" s="75"/>
      <c r="G926" s="75"/>
      <c r="H926" s="75"/>
      <c r="I926" s="75"/>
      <c r="J926" s="75"/>
      <c r="K926" s="75"/>
      <c r="L926" s="75"/>
      <c r="M926" s="75"/>
      <c r="N926" s="75"/>
    </row>
    <row r="927" spans="4:14" ht="12.5">
      <c r="D927" s="75"/>
      <c r="E927" s="75"/>
      <c r="F927" s="75"/>
      <c r="G927" s="75"/>
      <c r="H927" s="75"/>
      <c r="I927" s="75"/>
      <c r="J927" s="75"/>
      <c r="K927" s="75"/>
      <c r="L927" s="75"/>
      <c r="M927" s="75"/>
      <c r="N927" s="75"/>
    </row>
    <row r="928" spans="4:14" ht="12.5">
      <c r="D928" s="75"/>
      <c r="E928" s="75"/>
      <c r="F928" s="75"/>
      <c r="G928" s="75"/>
      <c r="H928" s="75"/>
      <c r="I928" s="75"/>
      <c r="J928" s="75"/>
      <c r="K928" s="75"/>
      <c r="L928" s="75"/>
      <c r="M928" s="75"/>
      <c r="N928" s="75"/>
    </row>
    <row r="929" spans="4:14" ht="12.5">
      <c r="D929" s="75"/>
      <c r="E929" s="75"/>
      <c r="F929" s="75"/>
      <c r="G929" s="75"/>
      <c r="H929" s="75"/>
      <c r="I929" s="75"/>
      <c r="J929" s="75"/>
      <c r="K929" s="75"/>
      <c r="L929" s="75"/>
      <c r="M929" s="75"/>
      <c r="N929" s="75"/>
    </row>
    <row r="930" spans="4:14" ht="12.5">
      <c r="D930" s="75"/>
      <c r="E930" s="75"/>
      <c r="F930" s="75"/>
      <c r="G930" s="75"/>
      <c r="H930" s="75"/>
      <c r="I930" s="75"/>
      <c r="J930" s="75"/>
      <c r="K930" s="75"/>
      <c r="L930" s="75"/>
      <c r="M930" s="75"/>
      <c r="N930" s="75"/>
    </row>
    <row r="931" spans="4:14" ht="12.5">
      <c r="D931" s="75"/>
      <c r="E931" s="75"/>
      <c r="F931" s="75"/>
      <c r="G931" s="75"/>
      <c r="H931" s="75"/>
      <c r="I931" s="75"/>
      <c r="J931" s="75"/>
      <c r="K931" s="75"/>
      <c r="L931" s="75"/>
      <c r="M931" s="75"/>
      <c r="N931" s="75"/>
    </row>
    <row r="932" spans="4:14" ht="12.5">
      <c r="D932" s="75"/>
      <c r="E932" s="75"/>
      <c r="F932" s="75"/>
      <c r="G932" s="75"/>
      <c r="H932" s="75"/>
      <c r="I932" s="75"/>
      <c r="J932" s="75"/>
      <c r="K932" s="75"/>
      <c r="L932" s="75"/>
      <c r="M932" s="75"/>
      <c r="N932" s="75"/>
    </row>
    <row r="933" spans="4:14" ht="12.5">
      <c r="D933" s="75"/>
      <c r="E933" s="75"/>
      <c r="F933" s="75"/>
      <c r="G933" s="75"/>
      <c r="H933" s="75"/>
      <c r="I933" s="75"/>
      <c r="J933" s="75"/>
      <c r="K933" s="75"/>
      <c r="L933" s="75"/>
      <c r="M933" s="75"/>
      <c r="N933" s="75"/>
    </row>
    <row r="934" spans="4:14" ht="12.5">
      <c r="D934" s="75"/>
      <c r="E934" s="75"/>
      <c r="F934" s="75"/>
      <c r="G934" s="75"/>
      <c r="H934" s="75"/>
      <c r="I934" s="75"/>
      <c r="J934" s="75"/>
      <c r="K934" s="75"/>
      <c r="L934" s="75"/>
      <c r="M934" s="75"/>
      <c r="N934" s="75"/>
    </row>
    <row r="935" spans="4:14" ht="12.5">
      <c r="D935" s="75"/>
      <c r="E935" s="75"/>
      <c r="F935" s="75"/>
      <c r="G935" s="75"/>
      <c r="H935" s="75"/>
      <c r="I935" s="75"/>
      <c r="J935" s="75"/>
      <c r="K935" s="75"/>
      <c r="L935" s="75"/>
      <c r="M935" s="75"/>
      <c r="N935" s="75"/>
    </row>
    <row r="936" spans="4:14" ht="12.5">
      <c r="D936" s="75"/>
      <c r="E936" s="75"/>
      <c r="F936" s="75"/>
      <c r="G936" s="75"/>
      <c r="H936" s="75"/>
      <c r="I936" s="75"/>
      <c r="J936" s="75"/>
      <c r="K936" s="75"/>
      <c r="L936" s="75"/>
      <c r="M936" s="75"/>
      <c r="N936" s="75"/>
    </row>
    <row r="937" spans="4:14" ht="12.5">
      <c r="D937" s="75"/>
      <c r="E937" s="75"/>
      <c r="F937" s="75"/>
      <c r="G937" s="75"/>
      <c r="H937" s="75"/>
      <c r="I937" s="75"/>
      <c r="J937" s="75"/>
      <c r="K937" s="75"/>
      <c r="L937" s="75"/>
      <c r="M937" s="75"/>
      <c r="N937" s="75"/>
    </row>
    <row r="938" spans="4:14" ht="12.5">
      <c r="D938" s="75"/>
      <c r="E938" s="75"/>
      <c r="F938" s="75"/>
      <c r="G938" s="75"/>
      <c r="H938" s="75"/>
      <c r="I938" s="75"/>
      <c r="J938" s="75"/>
      <c r="K938" s="75"/>
      <c r="L938" s="75"/>
      <c r="M938" s="75"/>
      <c r="N938" s="75"/>
    </row>
    <row r="939" spans="4:14" ht="12.5">
      <c r="D939" s="75"/>
      <c r="E939" s="75"/>
      <c r="F939" s="75"/>
      <c r="G939" s="75"/>
      <c r="H939" s="75"/>
      <c r="I939" s="75"/>
      <c r="J939" s="75"/>
      <c r="K939" s="75"/>
      <c r="L939" s="75"/>
      <c r="M939" s="75"/>
      <c r="N939" s="75"/>
    </row>
    <row r="940" spans="4:14" ht="12.5">
      <c r="D940" s="75"/>
      <c r="E940" s="75"/>
      <c r="F940" s="75"/>
      <c r="G940" s="75"/>
      <c r="H940" s="75"/>
      <c r="I940" s="75"/>
      <c r="J940" s="75"/>
      <c r="K940" s="75"/>
      <c r="L940" s="75"/>
      <c r="M940" s="75"/>
      <c r="N940" s="75"/>
    </row>
    <row r="941" spans="4:14" ht="12.5">
      <c r="D941" s="75"/>
      <c r="E941" s="75"/>
      <c r="F941" s="75"/>
      <c r="G941" s="75"/>
      <c r="H941" s="75"/>
      <c r="I941" s="75"/>
      <c r="J941" s="75"/>
      <c r="K941" s="75"/>
      <c r="L941" s="75"/>
      <c r="M941" s="75"/>
      <c r="N941" s="75"/>
    </row>
    <row r="942" spans="4:14" ht="12.5">
      <c r="D942" s="75"/>
      <c r="E942" s="75"/>
      <c r="F942" s="75"/>
      <c r="G942" s="75"/>
      <c r="H942" s="75"/>
      <c r="I942" s="75"/>
      <c r="J942" s="75"/>
      <c r="K942" s="75"/>
      <c r="L942" s="75"/>
      <c r="M942" s="75"/>
      <c r="N942" s="75"/>
    </row>
    <row r="943" spans="4:14" ht="12.5">
      <c r="D943" s="75"/>
      <c r="E943" s="75"/>
      <c r="F943" s="75"/>
      <c r="G943" s="75"/>
      <c r="H943" s="75"/>
      <c r="I943" s="75"/>
      <c r="J943" s="75"/>
      <c r="K943" s="75"/>
      <c r="L943" s="75"/>
      <c r="M943" s="75"/>
      <c r="N943" s="75"/>
    </row>
    <row r="944" spans="4:14" ht="12.5">
      <c r="D944" s="75"/>
      <c r="E944" s="75"/>
      <c r="F944" s="75"/>
      <c r="G944" s="75"/>
      <c r="H944" s="75"/>
      <c r="I944" s="75"/>
      <c r="J944" s="75"/>
      <c r="K944" s="75"/>
      <c r="L944" s="75"/>
      <c r="M944" s="75"/>
      <c r="N944" s="75"/>
    </row>
    <row r="945" spans="4:14" ht="12.5">
      <c r="D945" s="75"/>
      <c r="E945" s="75"/>
      <c r="F945" s="75"/>
      <c r="G945" s="75"/>
      <c r="H945" s="75"/>
      <c r="I945" s="75"/>
      <c r="J945" s="75"/>
      <c r="K945" s="75"/>
      <c r="L945" s="75"/>
      <c r="M945" s="75"/>
      <c r="N945" s="75"/>
    </row>
    <row r="946" spans="4:14" ht="12.5">
      <c r="D946" s="75"/>
      <c r="E946" s="75"/>
      <c r="F946" s="75"/>
      <c r="G946" s="75"/>
      <c r="H946" s="75"/>
      <c r="I946" s="75"/>
      <c r="J946" s="75"/>
      <c r="K946" s="75"/>
      <c r="L946" s="75"/>
      <c r="M946" s="75"/>
      <c r="N946" s="75"/>
    </row>
    <row r="947" spans="4:14" ht="12.5">
      <c r="D947" s="75"/>
      <c r="E947" s="75"/>
      <c r="F947" s="75"/>
      <c r="G947" s="75"/>
      <c r="H947" s="75"/>
      <c r="I947" s="75"/>
      <c r="J947" s="75"/>
      <c r="K947" s="75"/>
      <c r="L947" s="75"/>
      <c r="M947" s="75"/>
      <c r="N947" s="75"/>
    </row>
    <row r="948" spans="4:14" ht="12.5">
      <c r="D948" s="75"/>
      <c r="E948" s="75"/>
      <c r="F948" s="75"/>
      <c r="G948" s="75"/>
      <c r="H948" s="75"/>
      <c r="I948" s="75"/>
      <c r="J948" s="75"/>
      <c r="K948" s="75"/>
      <c r="L948" s="75"/>
      <c r="M948" s="75"/>
      <c r="N948" s="75"/>
    </row>
    <row r="949" spans="4:14" ht="12.5">
      <c r="D949" s="75"/>
      <c r="E949" s="75"/>
      <c r="F949" s="75"/>
      <c r="G949" s="75"/>
      <c r="H949" s="75"/>
      <c r="I949" s="75"/>
      <c r="J949" s="75"/>
      <c r="K949" s="75"/>
      <c r="L949" s="75"/>
      <c r="M949" s="75"/>
      <c r="N949" s="75"/>
    </row>
    <row r="950" spans="4:14" ht="12.5">
      <c r="D950" s="75"/>
      <c r="E950" s="75"/>
      <c r="F950" s="75"/>
      <c r="G950" s="75"/>
      <c r="H950" s="75"/>
      <c r="I950" s="75"/>
      <c r="J950" s="75"/>
      <c r="K950" s="75"/>
      <c r="L950" s="75"/>
      <c r="M950" s="75"/>
      <c r="N950" s="75"/>
    </row>
    <row r="951" spans="4:14" ht="12.5">
      <c r="D951" s="75"/>
      <c r="E951" s="75"/>
      <c r="F951" s="75"/>
      <c r="G951" s="75"/>
      <c r="H951" s="75"/>
      <c r="I951" s="75"/>
      <c r="J951" s="75"/>
      <c r="K951" s="75"/>
      <c r="L951" s="75"/>
      <c r="M951" s="75"/>
      <c r="N951" s="75"/>
    </row>
    <row r="952" spans="4:14" ht="12.5">
      <c r="D952" s="75"/>
      <c r="E952" s="75"/>
      <c r="F952" s="75"/>
      <c r="G952" s="75"/>
      <c r="H952" s="75"/>
      <c r="I952" s="75"/>
      <c r="J952" s="75"/>
      <c r="K952" s="75"/>
      <c r="L952" s="75"/>
      <c r="M952" s="75"/>
      <c r="N952" s="75"/>
    </row>
    <row r="953" spans="4:14" ht="12.5">
      <c r="D953" s="75"/>
      <c r="E953" s="75"/>
      <c r="F953" s="75"/>
      <c r="G953" s="75"/>
      <c r="H953" s="75"/>
      <c r="I953" s="75"/>
      <c r="J953" s="75"/>
      <c r="K953" s="75"/>
      <c r="L953" s="75"/>
      <c r="M953" s="75"/>
      <c r="N953" s="75"/>
    </row>
    <row r="954" spans="4:14" ht="12.5">
      <c r="D954" s="75"/>
      <c r="E954" s="75"/>
      <c r="F954" s="75"/>
      <c r="G954" s="75"/>
      <c r="H954" s="75"/>
      <c r="I954" s="75"/>
      <c r="J954" s="75"/>
      <c r="K954" s="75"/>
      <c r="L954" s="75"/>
      <c r="M954" s="75"/>
      <c r="N954" s="75"/>
    </row>
    <row r="955" spans="4:14" ht="12.5">
      <c r="D955" s="75"/>
      <c r="E955" s="75"/>
      <c r="F955" s="75"/>
      <c r="G955" s="75"/>
      <c r="H955" s="75"/>
      <c r="I955" s="75"/>
      <c r="J955" s="75"/>
      <c r="K955" s="75"/>
      <c r="L955" s="75"/>
      <c r="M955" s="75"/>
      <c r="N955" s="75"/>
    </row>
    <row r="956" spans="4:14" ht="12.5">
      <c r="D956" s="75"/>
      <c r="E956" s="75"/>
      <c r="F956" s="75"/>
      <c r="G956" s="75"/>
      <c r="H956" s="75"/>
      <c r="I956" s="75"/>
      <c r="J956" s="75"/>
      <c r="K956" s="75"/>
      <c r="L956" s="75"/>
      <c r="M956" s="75"/>
      <c r="N956" s="75"/>
    </row>
    <row r="957" spans="4:14" ht="12.5">
      <c r="D957" s="75"/>
      <c r="E957" s="75"/>
      <c r="F957" s="75"/>
      <c r="G957" s="75"/>
      <c r="H957" s="75"/>
      <c r="I957" s="75"/>
      <c r="J957" s="75"/>
      <c r="K957" s="75"/>
      <c r="L957" s="75"/>
      <c r="M957" s="75"/>
      <c r="N957" s="75"/>
    </row>
    <row r="958" spans="4:14" ht="12.5">
      <c r="D958" s="75"/>
      <c r="E958" s="75"/>
      <c r="F958" s="75"/>
      <c r="G958" s="75"/>
      <c r="H958" s="75"/>
      <c r="I958" s="75"/>
      <c r="J958" s="75"/>
      <c r="K958" s="75"/>
      <c r="L958" s="75"/>
      <c r="M958" s="75"/>
      <c r="N958" s="75"/>
    </row>
    <row r="959" spans="4:14" ht="12.5">
      <c r="D959" s="75"/>
      <c r="E959" s="75"/>
      <c r="F959" s="75"/>
      <c r="G959" s="75"/>
      <c r="H959" s="75"/>
      <c r="I959" s="75"/>
      <c r="J959" s="75"/>
      <c r="K959" s="75"/>
      <c r="L959" s="75"/>
      <c r="M959" s="75"/>
      <c r="N959" s="75"/>
    </row>
    <row r="960" spans="4:14" ht="12.5">
      <c r="D960" s="75"/>
      <c r="E960" s="75"/>
      <c r="F960" s="75"/>
      <c r="G960" s="75"/>
      <c r="H960" s="75"/>
      <c r="I960" s="75"/>
      <c r="J960" s="75"/>
      <c r="K960" s="75"/>
      <c r="L960" s="75"/>
      <c r="M960" s="75"/>
      <c r="N960" s="75"/>
    </row>
    <row r="961" spans="4:14" ht="12.5">
      <c r="D961" s="75"/>
      <c r="E961" s="75"/>
      <c r="F961" s="75"/>
      <c r="G961" s="75"/>
      <c r="H961" s="75"/>
      <c r="I961" s="75"/>
      <c r="J961" s="75"/>
      <c r="K961" s="75"/>
      <c r="L961" s="75"/>
      <c r="M961" s="75"/>
      <c r="N961" s="75"/>
    </row>
    <row r="962" spans="4:14" ht="12.5">
      <c r="D962" s="75"/>
      <c r="E962" s="75"/>
      <c r="F962" s="75"/>
      <c r="G962" s="75"/>
      <c r="H962" s="75"/>
      <c r="I962" s="75"/>
      <c r="J962" s="75"/>
      <c r="K962" s="75"/>
      <c r="L962" s="75"/>
      <c r="M962" s="75"/>
      <c r="N962" s="75"/>
    </row>
    <row r="963" spans="4:14" ht="12.5">
      <c r="D963" s="75"/>
      <c r="E963" s="75"/>
      <c r="F963" s="75"/>
      <c r="G963" s="75"/>
      <c r="H963" s="75"/>
      <c r="I963" s="75"/>
      <c r="J963" s="75"/>
      <c r="K963" s="75"/>
      <c r="L963" s="75"/>
      <c r="M963" s="75"/>
      <c r="N963" s="75"/>
    </row>
    <row r="964" spans="4:14" ht="12.5">
      <c r="D964" s="75"/>
      <c r="E964" s="75"/>
      <c r="F964" s="75"/>
      <c r="G964" s="75"/>
      <c r="H964" s="75"/>
      <c r="I964" s="75"/>
      <c r="J964" s="75"/>
      <c r="K964" s="75"/>
      <c r="L964" s="75"/>
      <c r="M964" s="75"/>
      <c r="N964" s="75"/>
    </row>
    <row r="965" spans="4:14" ht="12.5">
      <c r="D965" s="75"/>
      <c r="E965" s="75"/>
      <c r="F965" s="75"/>
      <c r="G965" s="75"/>
      <c r="H965" s="75"/>
      <c r="I965" s="75"/>
      <c r="J965" s="75"/>
      <c r="K965" s="75"/>
      <c r="L965" s="75"/>
      <c r="M965" s="75"/>
      <c r="N965" s="75"/>
    </row>
    <row r="966" spans="4:14" ht="12.5">
      <c r="D966" s="75"/>
      <c r="E966" s="75"/>
      <c r="F966" s="75"/>
      <c r="G966" s="75"/>
      <c r="H966" s="75"/>
      <c r="I966" s="75"/>
      <c r="J966" s="75"/>
      <c r="K966" s="75"/>
      <c r="L966" s="75"/>
      <c r="M966" s="75"/>
      <c r="N966" s="75"/>
    </row>
    <row r="967" spans="4:14" ht="12.5">
      <c r="D967" s="75"/>
      <c r="E967" s="75"/>
      <c r="F967" s="75"/>
      <c r="G967" s="75"/>
      <c r="H967" s="75"/>
      <c r="I967" s="75"/>
      <c r="J967" s="75"/>
      <c r="K967" s="75"/>
      <c r="L967" s="75"/>
      <c r="M967" s="75"/>
      <c r="N967" s="75"/>
    </row>
    <row r="968" spans="4:14" ht="12.5">
      <c r="D968" s="75"/>
      <c r="E968" s="75"/>
      <c r="F968" s="75"/>
      <c r="G968" s="75"/>
      <c r="H968" s="75"/>
      <c r="I968" s="75"/>
      <c r="J968" s="75"/>
      <c r="K968" s="75"/>
      <c r="L968" s="75"/>
      <c r="M968" s="75"/>
      <c r="N968" s="75"/>
    </row>
    <row r="969" spans="4:14" ht="12.5">
      <c r="D969" s="75"/>
      <c r="E969" s="75"/>
      <c r="F969" s="75"/>
      <c r="G969" s="75"/>
      <c r="H969" s="75"/>
      <c r="I969" s="75"/>
      <c r="J969" s="75"/>
      <c r="K969" s="75"/>
      <c r="L969" s="75"/>
      <c r="M969" s="75"/>
      <c r="N969" s="75"/>
    </row>
    <row r="970" spans="4:14" ht="12.5">
      <c r="D970" s="75"/>
      <c r="E970" s="75"/>
      <c r="F970" s="75"/>
      <c r="G970" s="75"/>
      <c r="H970" s="75"/>
      <c r="I970" s="75"/>
      <c r="J970" s="75"/>
      <c r="K970" s="75"/>
      <c r="L970" s="75"/>
      <c r="M970" s="75"/>
      <c r="N970" s="75"/>
    </row>
    <row r="971" spans="4:14" ht="12.5">
      <c r="D971" s="75"/>
      <c r="E971" s="75"/>
      <c r="F971" s="75"/>
      <c r="G971" s="75"/>
      <c r="H971" s="75"/>
      <c r="I971" s="75"/>
      <c r="J971" s="75"/>
      <c r="K971" s="75"/>
      <c r="L971" s="75"/>
      <c r="M971" s="75"/>
      <c r="N971" s="75"/>
    </row>
    <row r="972" spans="4:14" ht="12.5">
      <c r="D972" s="75"/>
      <c r="E972" s="75"/>
      <c r="F972" s="75"/>
      <c r="G972" s="75"/>
      <c r="H972" s="75"/>
      <c r="I972" s="75"/>
      <c r="J972" s="75"/>
      <c r="K972" s="75"/>
      <c r="L972" s="75"/>
      <c r="M972" s="75"/>
      <c r="N972" s="75"/>
    </row>
    <row r="973" spans="4:14" ht="12.5">
      <c r="D973" s="75"/>
      <c r="E973" s="75"/>
      <c r="F973" s="75"/>
      <c r="G973" s="75"/>
      <c r="H973" s="75"/>
      <c r="I973" s="75"/>
      <c r="J973" s="75"/>
      <c r="K973" s="75"/>
      <c r="L973" s="75"/>
      <c r="M973" s="75"/>
      <c r="N973" s="75"/>
    </row>
    <row r="974" spans="4:14" ht="12.5">
      <c r="D974" s="75"/>
      <c r="E974" s="75"/>
      <c r="F974" s="75"/>
      <c r="G974" s="75"/>
      <c r="H974" s="75"/>
      <c r="I974" s="75"/>
      <c r="J974" s="75"/>
      <c r="K974" s="75"/>
      <c r="L974" s="75"/>
      <c r="M974" s="75"/>
      <c r="N974" s="75"/>
    </row>
    <row r="975" spans="4:14" ht="12.5">
      <c r="D975" s="75"/>
      <c r="E975" s="75"/>
      <c r="F975" s="75"/>
      <c r="G975" s="75"/>
      <c r="H975" s="75"/>
      <c r="I975" s="75"/>
      <c r="J975" s="75"/>
      <c r="K975" s="75"/>
      <c r="L975" s="75"/>
      <c r="M975" s="75"/>
      <c r="N975" s="75"/>
    </row>
    <row r="976" spans="4:14" ht="12.5">
      <c r="D976" s="75"/>
      <c r="E976" s="75"/>
      <c r="F976" s="75"/>
      <c r="G976" s="75"/>
      <c r="H976" s="75"/>
      <c r="I976" s="75"/>
      <c r="J976" s="75"/>
      <c r="K976" s="75"/>
      <c r="L976" s="75"/>
      <c r="M976" s="75"/>
      <c r="N976" s="75"/>
    </row>
    <row r="977" spans="4:14" ht="12.5">
      <c r="D977" s="75"/>
      <c r="E977" s="75"/>
      <c r="F977" s="75"/>
      <c r="G977" s="75"/>
      <c r="H977" s="75"/>
      <c r="I977" s="75"/>
      <c r="J977" s="75"/>
      <c r="K977" s="75"/>
      <c r="L977" s="75"/>
      <c r="M977" s="75"/>
      <c r="N977" s="75"/>
    </row>
    <row r="978" spans="4:14" ht="12.5">
      <c r="D978" s="75"/>
      <c r="E978" s="75"/>
      <c r="F978" s="75"/>
      <c r="G978" s="75"/>
      <c r="H978" s="75"/>
      <c r="I978" s="75"/>
      <c r="J978" s="75"/>
      <c r="K978" s="75"/>
      <c r="L978" s="75"/>
      <c r="M978" s="75"/>
      <c r="N978" s="75"/>
    </row>
    <row r="979" spans="4:14" ht="12.5">
      <c r="D979" s="75"/>
      <c r="E979" s="75"/>
      <c r="F979" s="75"/>
      <c r="G979" s="75"/>
      <c r="H979" s="75"/>
      <c r="I979" s="75"/>
      <c r="J979" s="75"/>
      <c r="K979" s="75"/>
      <c r="L979" s="75"/>
      <c r="M979" s="75"/>
      <c r="N979" s="75"/>
    </row>
    <row r="980" spans="4:14" ht="12.5">
      <c r="D980" s="75"/>
      <c r="E980" s="75"/>
      <c r="F980" s="75"/>
      <c r="G980" s="75"/>
      <c r="H980" s="75"/>
      <c r="I980" s="75"/>
      <c r="J980" s="75"/>
      <c r="K980" s="75"/>
      <c r="L980" s="75"/>
      <c r="M980" s="75"/>
      <c r="N980" s="75"/>
    </row>
    <row r="981" spans="4:14" ht="12.5">
      <c r="D981" s="75"/>
      <c r="E981" s="75"/>
      <c r="F981" s="75"/>
      <c r="G981" s="75"/>
      <c r="H981" s="75"/>
      <c r="I981" s="75"/>
      <c r="J981" s="75"/>
      <c r="K981" s="75"/>
      <c r="L981" s="75"/>
      <c r="M981" s="75"/>
      <c r="N981" s="75"/>
    </row>
    <row r="982" spans="4:14" ht="12.5">
      <c r="D982" s="75"/>
      <c r="E982" s="75"/>
      <c r="F982" s="75"/>
      <c r="G982" s="75"/>
      <c r="H982" s="75"/>
      <c r="I982" s="75"/>
      <c r="J982" s="75"/>
      <c r="K982" s="75"/>
      <c r="L982" s="75"/>
      <c r="M982" s="75"/>
      <c r="N982" s="75"/>
    </row>
    <row r="983" spans="4:14" ht="12.5">
      <c r="D983" s="75"/>
      <c r="E983" s="75"/>
      <c r="F983" s="75"/>
      <c r="G983" s="75"/>
      <c r="H983" s="75"/>
      <c r="I983" s="75"/>
      <c r="J983" s="75"/>
      <c r="K983" s="75"/>
      <c r="L983" s="75"/>
      <c r="M983" s="75"/>
      <c r="N983" s="75"/>
    </row>
    <row r="984" spans="4:14" ht="12.5">
      <c r="D984" s="75"/>
      <c r="E984" s="75"/>
      <c r="F984" s="75"/>
      <c r="G984" s="75"/>
      <c r="H984" s="75"/>
      <c r="I984" s="75"/>
      <c r="J984" s="75"/>
      <c r="K984" s="75"/>
      <c r="L984" s="75"/>
      <c r="M984" s="75"/>
      <c r="N984" s="75"/>
    </row>
    <row r="985" spans="4:14" ht="12.5">
      <c r="D985" s="75"/>
      <c r="E985" s="75"/>
      <c r="F985" s="75"/>
      <c r="G985" s="75"/>
      <c r="H985" s="75"/>
      <c r="I985" s="75"/>
      <c r="J985" s="75"/>
      <c r="K985" s="75"/>
      <c r="L985" s="75"/>
      <c r="M985" s="75"/>
      <c r="N985" s="75"/>
    </row>
    <row r="986" spans="4:14" ht="12.5">
      <c r="D986" s="75"/>
      <c r="E986" s="75"/>
      <c r="F986" s="75"/>
      <c r="G986" s="75"/>
      <c r="H986" s="75"/>
      <c r="I986" s="75"/>
      <c r="J986" s="75"/>
      <c r="K986" s="75"/>
      <c r="L986" s="75"/>
      <c r="M986" s="75"/>
      <c r="N986" s="75"/>
    </row>
    <row r="987" spans="4:14" ht="12.5">
      <c r="D987" s="75"/>
      <c r="E987" s="75"/>
      <c r="F987" s="75"/>
      <c r="G987" s="75"/>
      <c r="H987" s="75"/>
      <c r="I987" s="75"/>
      <c r="J987" s="75"/>
      <c r="K987" s="75"/>
      <c r="L987" s="75"/>
      <c r="M987" s="75"/>
      <c r="N987" s="75"/>
    </row>
    <row r="988" spans="4:14" ht="12.5">
      <c r="D988" s="75"/>
      <c r="E988" s="75"/>
      <c r="F988" s="75"/>
      <c r="G988" s="75"/>
      <c r="H988" s="75"/>
      <c r="I988" s="75"/>
      <c r="J988" s="75"/>
      <c r="K988" s="75"/>
      <c r="L988" s="75"/>
      <c r="M988" s="75"/>
      <c r="N988" s="75"/>
    </row>
    <row r="989" spans="4:14" ht="12.5">
      <c r="D989" s="75"/>
      <c r="E989" s="75"/>
      <c r="F989" s="75"/>
      <c r="G989" s="75"/>
      <c r="H989" s="75"/>
      <c r="I989" s="75"/>
      <c r="J989" s="75"/>
      <c r="K989" s="75"/>
      <c r="L989" s="75"/>
      <c r="M989" s="75"/>
      <c r="N989" s="75"/>
    </row>
    <row r="990" spans="4:14" ht="12.5">
      <c r="D990" s="75"/>
      <c r="E990" s="75"/>
      <c r="F990" s="75"/>
      <c r="G990" s="75"/>
      <c r="H990" s="75"/>
      <c r="I990" s="75"/>
      <c r="J990" s="75"/>
      <c r="K990" s="75"/>
      <c r="L990" s="75"/>
      <c r="M990" s="75"/>
      <c r="N990" s="75"/>
    </row>
    <row r="991" spans="4:14" ht="12.5">
      <c r="D991" s="75"/>
      <c r="E991" s="75"/>
      <c r="F991" s="75"/>
      <c r="G991" s="75"/>
      <c r="H991" s="75"/>
      <c r="I991" s="75"/>
      <c r="J991" s="75"/>
      <c r="K991" s="75"/>
      <c r="L991" s="75"/>
      <c r="M991" s="75"/>
      <c r="N991" s="75"/>
    </row>
    <row r="992" spans="4:14" ht="12.5">
      <c r="D992" s="75"/>
      <c r="E992" s="75"/>
      <c r="F992" s="75"/>
      <c r="G992" s="75"/>
      <c r="H992" s="75"/>
      <c r="I992" s="75"/>
      <c r="J992" s="75"/>
      <c r="K992" s="75"/>
      <c r="L992" s="75"/>
      <c r="M992" s="75"/>
      <c r="N992" s="75"/>
    </row>
    <row r="993" spans="4:14" ht="12.5">
      <c r="D993" s="75"/>
      <c r="E993" s="75"/>
      <c r="F993" s="75"/>
      <c r="G993" s="75"/>
      <c r="H993" s="75"/>
      <c r="I993" s="75"/>
      <c r="J993" s="75"/>
      <c r="K993" s="75"/>
      <c r="L993" s="75"/>
      <c r="M993" s="75"/>
      <c r="N993" s="75"/>
    </row>
    <row r="994" spans="4:14" ht="12.5">
      <c r="D994" s="75"/>
      <c r="E994" s="75"/>
      <c r="F994" s="75"/>
      <c r="G994" s="75"/>
      <c r="H994" s="75"/>
      <c r="I994" s="75"/>
      <c r="J994" s="75"/>
      <c r="K994" s="75"/>
      <c r="L994" s="75"/>
      <c r="M994" s="75"/>
      <c r="N994" s="75"/>
    </row>
    <row r="995" spans="4:14" ht="12.5">
      <c r="D995" s="75"/>
      <c r="E995" s="75"/>
      <c r="F995" s="75"/>
      <c r="G995" s="75"/>
      <c r="H995" s="75"/>
      <c r="I995" s="75"/>
      <c r="J995" s="75"/>
      <c r="K995" s="75"/>
      <c r="L995" s="75"/>
      <c r="M995" s="75"/>
      <c r="N995" s="75"/>
    </row>
    <row r="996" spans="4:14" ht="12.5">
      <c r="D996" s="75"/>
      <c r="E996" s="75"/>
      <c r="F996" s="75"/>
      <c r="G996" s="75"/>
      <c r="H996" s="75"/>
      <c r="I996" s="75"/>
      <c r="J996" s="75"/>
      <c r="K996" s="75"/>
      <c r="L996" s="75"/>
      <c r="M996" s="75"/>
      <c r="N996" s="75"/>
    </row>
    <row r="997" spans="4:14" ht="12.5">
      <c r="D997" s="75"/>
      <c r="E997" s="75"/>
      <c r="F997" s="75"/>
      <c r="G997" s="75"/>
      <c r="H997" s="75"/>
      <c r="I997" s="75"/>
      <c r="J997" s="75"/>
      <c r="K997" s="75"/>
      <c r="L997" s="75"/>
      <c r="M997" s="75"/>
      <c r="N997" s="75"/>
    </row>
    <row r="998" spans="4:14" ht="12.5">
      <c r="D998" s="75"/>
      <c r="E998" s="75"/>
      <c r="F998" s="75"/>
      <c r="G998" s="75"/>
      <c r="H998" s="75"/>
      <c r="I998" s="75"/>
      <c r="J998" s="75"/>
      <c r="K998" s="75"/>
      <c r="L998" s="75"/>
      <c r="M998" s="75"/>
      <c r="N998" s="75"/>
    </row>
    <row r="999" spans="4:14" ht="12.5">
      <c r="D999" s="75"/>
      <c r="E999" s="75"/>
      <c r="F999" s="75"/>
      <c r="G999" s="75"/>
      <c r="H999" s="75"/>
      <c r="I999" s="75"/>
      <c r="J999" s="75"/>
      <c r="K999" s="75"/>
      <c r="L999" s="75"/>
      <c r="M999" s="75"/>
      <c r="N999" s="75"/>
    </row>
    <row r="1000" spans="4:14" ht="12.5">
      <c r="D1000" s="75"/>
      <c r="E1000" s="75"/>
      <c r="F1000" s="75"/>
      <c r="G1000" s="75"/>
      <c r="H1000" s="75"/>
      <c r="I1000" s="75"/>
      <c r="J1000" s="75"/>
      <c r="K1000" s="75"/>
      <c r="L1000" s="75"/>
      <c r="M1000" s="75"/>
      <c r="N1000" s="75"/>
    </row>
    <row r="1001" spans="4:14" ht="12.5">
      <c r="D1001" s="75"/>
      <c r="E1001" s="75"/>
      <c r="F1001" s="75"/>
      <c r="G1001" s="75"/>
      <c r="H1001" s="75"/>
      <c r="I1001" s="75"/>
      <c r="J1001" s="75"/>
      <c r="K1001" s="75"/>
      <c r="L1001" s="75"/>
      <c r="M1001" s="75"/>
      <c r="N1001" s="75"/>
    </row>
  </sheetData>
  <autoFilter ref="A2:N45" xr:uid="{00000000-0009-0000-0000-00000D000000}">
    <sortState xmlns:xlrd2="http://schemas.microsoft.com/office/spreadsheetml/2017/richdata2" ref="A2:N45">
      <sortCondition ref="C2:C45"/>
    </sortState>
  </autoFilter>
  <mergeCells count="2">
    <mergeCell ref="D1:E1"/>
    <mergeCell ref="I1:J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N1000"/>
  <sheetViews>
    <sheetView workbookViewId="0">
      <pane ySplit="2" topLeftCell="A3" activePane="bottomLeft" state="frozen"/>
      <selection pane="bottomLeft" activeCell="B4" sqref="B4"/>
    </sheetView>
  </sheetViews>
  <sheetFormatPr defaultColWidth="12.6328125" defaultRowHeight="15.75" customHeight="1"/>
  <cols>
    <col min="4" max="14" width="16.7265625" customWidth="1"/>
  </cols>
  <sheetData>
    <row r="1" spans="1:14" ht="15.75" customHeight="1">
      <c r="A1" s="192"/>
      <c r="B1" s="192"/>
      <c r="C1" s="192"/>
      <c r="D1" s="433" t="s">
        <v>190</v>
      </c>
      <c r="E1" s="418"/>
      <c r="F1" s="65"/>
      <c r="G1" s="65"/>
      <c r="H1" s="65"/>
      <c r="I1" s="433" t="s">
        <v>190</v>
      </c>
      <c r="J1" s="418"/>
      <c r="K1" s="65"/>
      <c r="L1" s="65"/>
      <c r="M1" s="65"/>
      <c r="N1" s="65"/>
    </row>
    <row r="2" spans="1:14" ht="15.75" customHeight="1">
      <c r="A2" s="193" t="s">
        <v>171</v>
      </c>
      <c r="B2" s="193" t="s">
        <v>172</v>
      </c>
      <c r="C2" s="193" t="s">
        <v>173</v>
      </c>
      <c r="D2" s="65" t="s">
        <v>191</v>
      </c>
      <c r="E2" s="65" t="s">
        <v>192</v>
      </c>
      <c r="F2" s="65" t="s">
        <v>174</v>
      </c>
      <c r="G2" s="65" t="s">
        <v>175</v>
      </c>
      <c r="H2" s="66" t="s">
        <v>176</v>
      </c>
      <c r="I2" s="65" t="s">
        <v>193</v>
      </c>
      <c r="J2" s="65" t="s">
        <v>194</v>
      </c>
      <c r="K2" s="65" t="s">
        <v>177</v>
      </c>
      <c r="L2" s="65" t="s">
        <v>178</v>
      </c>
      <c r="M2" s="66" t="s">
        <v>179</v>
      </c>
      <c r="N2" s="66" t="s">
        <v>180</v>
      </c>
    </row>
    <row r="3" spans="1:14" ht="15.75" customHeight="1">
      <c r="A3" s="68" t="s">
        <v>8</v>
      </c>
      <c r="B3" s="68" t="s">
        <v>182</v>
      </c>
      <c r="C3" s="68" t="s">
        <v>51</v>
      </c>
      <c r="D3" s="201"/>
      <c r="E3" s="201">
        <v>6992491</v>
      </c>
      <c r="F3" s="201">
        <v>59787208</v>
      </c>
      <c r="G3" s="201">
        <v>171000000</v>
      </c>
      <c r="H3" s="202">
        <v>1510000000</v>
      </c>
      <c r="I3" s="85"/>
      <c r="J3" s="85">
        <v>0.39500000000000002</v>
      </c>
      <c r="K3" s="85">
        <v>2.2583000000000002</v>
      </c>
      <c r="L3" s="85">
        <v>6.0849000000000002</v>
      </c>
      <c r="M3" s="73">
        <v>33.433399999999999</v>
      </c>
      <c r="N3" s="73" t="b">
        <v>1</v>
      </c>
    </row>
    <row r="4" spans="1:14" ht="15.75" customHeight="1">
      <c r="A4" s="68" t="s">
        <v>8</v>
      </c>
      <c r="B4" s="68" t="s">
        <v>182</v>
      </c>
      <c r="C4" s="68" t="s">
        <v>40</v>
      </c>
      <c r="D4" s="201">
        <v>48053507</v>
      </c>
      <c r="E4" s="201">
        <v>835000000</v>
      </c>
      <c r="F4" s="201">
        <v>890000000</v>
      </c>
      <c r="G4" s="201">
        <v>380000000</v>
      </c>
      <c r="H4" s="202">
        <v>585000000</v>
      </c>
      <c r="I4" s="85">
        <v>14.4796</v>
      </c>
      <c r="J4" s="85">
        <v>47.154899999999998</v>
      </c>
      <c r="K4" s="85">
        <v>33.611800000000002</v>
      </c>
      <c r="L4" s="85">
        <v>13.5123</v>
      </c>
      <c r="M4" s="73">
        <v>12.9117</v>
      </c>
      <c r="N4" s="73"/>
    </row>
    <row r="5" spans="1:14" ht="15.75" customHeight="1">
      <c r="A5" s="68" t="s">
        <v>8</v>
      </c>
      <c r="B5" s="68" t="s">
        <v>182</v>
      </c>
      <c r="C5" s="68" t="s">
        <v>60</v>
      </c>
      <c r="D5" s="201">
        <v>2214624</v>
      </c>
      <c r="E5" s="201">
        <v>81798318</v>
      </c>
      <c r="F5" s="201">
        <v>307000000</v>
      </c>
      <c r="G5" s="201">
        <v>694000000</v>
      </c>
      <c r="H5" s="202">
        <v>532000000</v>
      </c>
      <c r="I5" s="85">
        <v>0.6673</v>
      </c>
      <c r="J5" s="85">
        <v>4.6210000000000004</v>
      </c>
      <c r="K5" s="85">
        <v>11.5867</v>
      </c>
      <c r="L5" s="85">
        <v>24.6587</v>
      </c>
      <c r="M5" s="73">
        <v>11.745200000000001</v>
      </c>
      <c r="N5" s="73" t="b">
        <v>1</v>
      </c>
    </row>
    <row r="6" spans="1:14" ht="15.75" customHeight="1">
      <c r="A6" s="68" t="s">
        <v>8</v>
      </c>
      <c r="B6" s="68" t="s">
        <v>182</v>
      </c>
      <c r="C6" s="68" t="s">
        <v>73</v>
      </c>
      <c r="D6" s="201">
        <v>27636</v>
      </c>
      <c r="E6" s="201">
        <v>75737453</v>
      </c>
      <c r="F6" s="201">
        <v>244000000</v>
      </c>
      <c r="G6" s="201">
        <v>256000000</v>
      </c>
      <c r="H6" s="202">
        <v>205000000</v>
      </c>
      <c r="I6" s="85">
        <v>8.3000000000000001E-3</v>
      </c>
      <c r="J6" s="85">
        <v>4.2786</v>
      </c>
      <c r="K6" s="85">
        <v>9.2289999999999992</v>
      </c>
      <c r="L6" s="85">
        <v>9.1082000000000001</v>
      </c>
      <c r="M6" s="73">
        <v>4.5247999999999999</v>
      </c>
      <c r="N6" s="73" t="b">
        <v>1</v>
      </c>
    </row>
    <row r="7" spans="1:14" ht="15.75" customHeight="1">
      <c r="A7" s="68" t="s">
        <v>8</v>
      </c>
      <c r="B7" s="68" t="s">
        <v>182</v>
      </c>
      <c r="C7" s="68" t="s">
        <v>139</v>
      </c>
      <c r="D7" s="201"/>
      <c r="E7" s="201">
        <v>28651125</v>
      </c>
      <c r="F7" s="201">
        <v>66041307</v>
      </c>
      <c r="G7" s="201">
        <v>54682926</v>
      </c>
      <c r="H7" s="202">
        <v>176000000</v>
      </c>
      <c r="I7" s="85"/>
      <c r="J7" s="85">
        <v>1.6186</v>
      </c>
      <c r="K7" s="85">
        <v>2.4944999999999999</v>
      </c>
      <c r="L7" s="85">
        <v>1.9424999999999999</v>
      </c>
      <c r="M7" s="73">
        <v>3.8923999999999999</v>
      </c>
      <c r="N7" s="73"/>
    </row>
    <row r="8" spans="1:14" ht="15.75" customHeight="1">
      <c r="A8" s="68" t="s">
        <v>8</v>
      </c>
      <c r="B8" s="68" t="s">
        <v>182</v>
      </c>
      <c r="C8" s="68" t="s">
        <v>78</v>
      </c>
      <c r="D8" s="201">
        <v>199000000</v>
      </c>
      <c r="E8" s="201">
        <v>283000000</v>
      </c>
      <c r="F8" s="201">
        <v>278000000</v>
      </c>
      <c r="G8" s="201"/>
      <c r="H8" s="202">
        <v>169000000</v>
      </c>
      <c r="I8" s="85">
        <v>59.882199999999997</v>
      </c>
      <c r="J8" s="85">
        <v>16.014399999999998</v>
      </c>
      <c r="K8" s="85">
        <v>10.4945</v>
      </c>
      <c r="L8" s="85"/>
      <c r="M8" s="73">
        <v>3.7395</v>
      </c>
      <c r="N8" s="73"/>
    </row>
    <row r="9" spans="1:14" ht="15.75" customHeight="1">
      <c r="A9" s="68" t="s">
        <v>8</v>
      </c>
      <c r="B9" s="68" t="s">
        <v>182</v>
      </c>
      <c r="C9" s="68" t="s">
        <v>47</v>
      </c>
      <c r="D9" s="201"/>
      <c r="E9" s="201">
        <v>47836070</v>
      </c>
      <c r="F9" s="201">
        <v>19726449</v>
      </c>
      <c r="G9" s="201">
        <v>98827830</v>
      </c>
      <c r="H9" s="202">
        <v>156000000</v>
      </c>
      <c r="I9" s="85"/>
      <c r="J9" s="85">
        <v>2.7023999999999999</v>
      </c>
      <c r="K9" s="85">
        <v>0.74509999999999998</v>
      </c>
      <c r="L9" s="85">
        <v>3.5106999999999999</v>
      </c>
      <c r="M9" s="73">
        <v>3.4525000000000001</v>
      </c>
      <c r="N9" s="73" t="b">
        <v>1</v>
      </c>
    </row>
    <row r="10" spans="1:14" ht="15.75" customHeight="1">
      <c r="A10" s="68" t="s">
        <v>8</v>
      </c>
      <c r="B10" s="68" t="s">
        <v>182</v>
      </c>
      <c r="C10" s="68" t="s">
        <v>56</v>
      </c>
      <c r="D10" s="201"/>
      <c r="E10" s="201">
        <v>107000000</v>
      </c>
      <c r="F10" s="201">
        <v>181000000</v>
      </c>
      <c r="G10" s="201">
        <v>216000000</v>
      </c>
      <c r="H10" s="202">
        <v>141000000</v>
      </c>
      <c r="I10" s="85"/>
      <c r="J10" s="85">
        <v>6.0366</v>
      </c>
      <c r="K10" s="85">
        <v>6.835</v>
      </c>
      <c r="L10" s="85">
        <v>7.6902999999999997</v>
      </c>
      <c r="M10" s="73">
        <v>3.1156999999999999</v>
      </c>
      <c r="N10" s="73" t="b">
        <v>1</v>
      </c>
    </row>
    <row r="11" spans="1:14" ht="15.75" customHeight="1">
      <c r="A11" s="68" t="s">
        <v>8</v>
      </c>
      <c r="B11" s="68" t="s">
        <v>182</v>
      </c>
      <c r="C11" s="68" t="s">
        <v>94</v>
      </c>
      <c r="D11" s="201"/>
      <c r="E11" s="201"/>
      <c r="F11" s="201">
        <v>71052481</v>
      </c>
      <c r="G11" s="201">
        <v>61967304</v>
      </c>
      <c r="H11" s="202">
        <v>140000000</v>
      </c>
      <c r="I11" s="85"/>
      <c r="J11" s="85"/>
      <c r="K11" s="85">
        <v>2.6838000000000002</v>
      </c>
      <c r="L11" s="85">
        <v>2.2012999999999998</v>
      </c>
      <c r="M11" s="73">
        <v>3.0912000000000002</v>
      </c>
      <c r="N11" s="73" t="b">
        <v>1</v>
      </c>
    </row>
    <row r="12" spans="1:14" ht="15.75" customHeight="1">
      <c r="A12" s="68" t="s">
        <v>8</v>
      </c>
      <c r="B12" s="68" t="s">
        <v>182</v>
      </c>
      <c r="C12" s="68" t="s">
        <v>146</v>
      </c>
      <c r="D12" s="201"/>
      <c r="E12" s="201">
        <v>9275921</v>
      </c>
      <c r="F12" s="201">
        <v>20062457</v>
      </c>
      <c r="G12" s="201">
        <v>116000000</v>
      </c>
      <c r="H12" s="202">
        <v>122000000</v>
      </c>
      <c r="I12" s="85"/>
      <c r="J12" s="85">
        <v>0.52400000000000002</v>
      </c>
      <c r="K12" s="85">
        <v>0.75780000000000003</v>
      </c>
      <c r="L12" s="85">
        <v>4.1050000000000004</v>
      </c>
      <c r="M12" s="73">
        <v>2.6878000000000002</v>
      </c>
      <c r="N12" s="73"/>
    </row>
    <row r="13" spans="1:14" ht="15.75" customHeight="1">
      <c r="A13" s="68" t="s">
        <v>8</v>
      </c>
      <c r="B13" s="68" t="s">
        <v>182</v>
      </c>
      <c r="C13" s="68" t="s">
        <v>71</v>
      </c>
      <c r="D13" s="201">
        <v>1408742</v>
      </c>
      <c r="E13" s="201">
        <v>21388788</v>
      </c>
      <c r="F13" s="201">
        <v>56812976</v>
      </c>
      <c r="G13" s="201">
        <v>90737510</v>
      </c>
      <c r="H13" s="202">
        <v>105000000</v>
      </c>
      <c r="I13" s="85">
        <v>0.42449999999999999</v>
      </c>
      <c r="J13" s="85">
        <v>1.2082999999999999</v>
      </c>
      <c r="K13" s="85">
        <v>2.1459999999999999</v>
      </c>
      <c r="L13" s="85">
        <v>3.2233000000000001</v>
      </c>
      <c r="M13" s="73">
        <v>2.3279000000000001</v>
      </c>
      <c r="N13" s="73" t="b">
        <v>1</v>
      </c>
    </row>
    <row r="14" spans="1:14" ht="15.75" customHeight="1">
      <c r="A14" s="68" t="s">
        <v>8</v>
      </c>
      <c r="B14" s="68" t="s">
        <v>182</v>
      </c>
      <c r="C14" s="68" t="s">
        <v>148</v>
      </c>
      <c r="D14" s="201"/>
      <c r="E14" s="201"/>
      <c r="F14" s="201"/>
      <c r="G14" s="201">
        <v>107000000</v>
      </c>
      <c r="H14" s="202">
        <v>101000000</v>
      </c>
      <c r="I14" s="85"/>
      <c r="J14" s="85"/>
      <c r="K14" s="85"/>
      <c r="L14" s="85">
        <v>3.8102999999999998</v>
      </c>
      <c r="M14" s="73">
        <v>2.2252000000000001</v>
      </c>
      <c r="N14" s="73"/>
    </row>
    <row r="15" spans="1:14" ht="15.75" customHeight="1">
      <c r="A15" s="68" t="s">
        <v>8</v>
      </c>
      <c r="B15" s="68" t="s">
        <v>182</v>
      </c>
      <c r="C15" s="68" t="s">
        <v>98</v>
      </c>
      <c r="D15" s="201">
        <v>16819044</v>
      </c>
      <c r="E15" s="201">
        <v>50043618</v>
      </c>
      <c r="F15" s="201">
        <v>63238183</v>
      </c>
      <c r="G15" s="201">
        <v>76552570</v>
      </c>
      <c r="H15" s="202">
        <v>96056749</v>
      </c>
      <c r="I15" s="85">
        <v>5.0679999999999996</v>
      </c>
      <c r="J15" s="85">
        <v>2.8271000000000002</v>
      </c>
      <c r="K15" s="85">
        <v>2.3887</v>
      </c>
      <c r="L15" s="85">
        <v>2.7193999999999998</v>
      </c>
      <c r="M15" s="73">
        <v>2.1214</v>
      </c>
      <c r="N15" s="73" t="b">
        <v>1</v>
      </c>
    </row>
    <row r="16" spans="1:14" ht="15.75" customHeight="1">
      <c r="A16" s="68" t="s">
        <v>8</v>
      </c>
      <c r="B16" s="68" t="s">
        <v>182</v>
      </c>
      <c r="C16" s="68" t="s">
        <v>92</v>
      </c>
      <c r="D16" s="201">
        <v>88859</v>
      </c>
      <c r="E16" s="201">
        <v>6364742</v>
      </c>
      <c r="F16" s="201">
        <v>20957532</v>
      </c>
      <c r="G16" s="201">
        <v>40222009</v>
      </c>
      <c r="H16" s="202">
        <v>80014602</v>
      </c>
      <c r="I16" s="85">
        <v>2.6800000000000001E-2</v>
      </c>
      <c r="J16" s="85">
        <v>0.35959999999999998</v>
      </c>
      <c r="K16" s="85">
        <v>0.79159999999999997</v>
      </c>
      <c r="L16" s="85">
        <v>1.4288000000000001</v>
      </c>
      <c r="M16" s="73">
        <v>1.7670999999999999</v>
      </c>
      <c r="N16" s="73" t="b">
        <v>1</v>
      </c>
    </row>
    <row r="17" spans="1:14" ht="15.75" customHeight="1">
      <c r="A17" s="68" t="s">
        <v>8</v>
      </c>
      <c r="B17" s="68" t="s">
        <v>182</v>
      </c>
      <c r="C17" s="68" t="s">
        <v>116</v>
      </c>
      <c r="D17" s="201"/>
      <c r="E17" s="201"/>
      <c r="F17" s="201">
        <v>1445323</v>
      </c>
      <c r="G17" s="201">
        <v>8023123</v>
      </c>
      <c r="H17" s="202">
        <v>67715112</v>
      </c>
      <c r="I17" s="85"/>
      <c r="J17" s="85"/>
      <c r="K17" s="85">
        <v>5.4600000000000003E-2</v>
      </c>
      <c r="L17" s="85">
        <v>0.28499999999999998</v>
      </c>
      <c r="M17" s="73">
        <v>1.4955000000000001</v>
      </c>
      <c r="N17" s="73"/>
    </row>
    <row r="18" spans="1:14" ht="15.75" customHeight="1">
      <c r="A18" s="68" t="s">
        <v>8</v>
      </c>
      <c r="B18" s="68" t="s">
        <v>182</v>
      </c>
      <c r="C18" s="68" t="s">
        <v>108</v>
      </c>
      <c r="D18" s="201"/>
      <c r="E18" s="201"/>
      <c r="F18" s="201"/>
      <c r="G18" s="201">
        <v>1125476</v>
      </c>
      <c r="H18" s="202">
        <v>67430184</v>
      </c>
      <c r="I18" s="85"/>
      <c r="J18" s="85"/>
      <c r="K18" s="85"/>
      <c r="L18" s="85">
        <v>0.04</v>
      </c>
      <c r="M18" s="73">
        <v>1.4892000000000001</v>
      </c>
      <c r="N18" s="73"/>
    </row>
    <row r="19" spans="1:14" ht="15.75" customHeight="1">
      <c r="A19" s="68" t="s">
        <v>8</v>
      </c>
      <c r="B19" s="68" t="s">
        <v>182</v>
      </c>
      <c r="C19" s="68" t="s">
        <v>82</v>
      </c>
      <c r="D19" s="201">
        <v>31011732</v>
      </c>
      <c r="E19" s="201">
        <v>69792232</v>
      </c>
      <c r="F19" s="201">
        <v>175000000</v>
      </c>
      <c r="G19" s="201">
        <v>197000000</v>
      </c>
      <c r="H19" s="202">
        <v>35066751</v>
      </c>
      <c r="I19" s="85">
        <v>9.3445999999999998</v>
      </c>
      <c r="J19" s="85">
        <v>3.9426999999999999</v>
      </c>
      <c r="K19" s="85">
        <v>6.5997000000000003</v>
      </c>
      <c r="L19" s="85">
        <v>6.9854000000000003</v>
      </c>
      <c r="M19" s="73">
        <v>0.77439999999999998</v>
      </c>
      <c r="N19" s="73" t="b">
        <v>1</v>
      </c>
    </row>
    <row r="20" spans="1:14" ht="15.75" customHeight="1">
      <c r="A20" s="68" t="s">
        <v>8</v>
      </c>
      <c r="B20" s="68" t="s">
        <v>182</v>
      </c>
      <c r="C20" s="68" t="s">
        <v>110</v>
      </c>
      <c r="D20" s="201"/>
      <c r="E20" s="201"/>
      <c r="F20" s="201">
        <v>2980370</v>
      </c>
      <c r="G20" s="201">
        <v>11290252</v>
      </c>
      <c r="H20" s="202">
        <v>34134931</v>
      </c>
      <c r="I20" s="85"/>
      <c r="J20" s="85"/>
      <c r="K20" s="85">
        <v>0.11260000000000001</v>
      </c>
      <c r="L20" s="85">
        <v>0.40110000000000001</v>
      </c>
      <c r="M20" s="73">
        <v>0.75390000000000001</v>
      </c>
      <c r="N20" s="73" t="b">
        <v>1</v>
      </c>
    </row>
    <row r="21" spans="1:14" ht="15.75" customHeight="1">
      <c r="A21" s="68" t="s">
        <v>8</v>
      </c>
      <c r="B21" s="68" t="s">
        <v>182</v>
      </c>
      <c r="C21" s="68" t="s">
        <v>63</v>
      </c>
      <c r="D21" s="201"/>
      <c r="E21" s="201">
        <v>10943056</v>
      </c>
      <c r="F21" s="201">
        <v>3042847</v>
      </c>
      <c r="G21" s="201">
        <v>17997466</v>
      </c>
      <c r="H21" s="202">
        <v>30615754</v>
      </c>
      <c r="I21" s="85"/>
      <c r="J21" s="85">
        <v>0.61819999999999997</v>
      </c>
      <c r="K21" s="85">
        <v>0.1149</v>
      </c>
      <c r="L21" s="85">
        <v>0.63929999999999998</v>
      </c>
      <c r="M21" s="73">
        <v>0.67610000000000003</v>
      </c>
      <c r="N21" s="73" t="b">
        <v>1</v>
      </c>
    </row>
    <row r="22" spans="1:14" ht="15.75" customHeight="1">
      <c r="A22" s="68" t="s">
        <v>8</v>
      </c>
      <c r="B22" s="68" t="s">
        <v>182</v>
      </c>
      <c r="C22" s="68" t="s">
        <v>103</v>
      </c>
      <c r="D22" s="201"/>
      <c r="E22" s="201">
        <v>10317155</v>
      </c>
      <c r="F22" s="201">
        <v>11495473</v>
      </c>
      <c r="G22" s="201">
        <v>385741</v>
      </c>
      <c r="H22" s="202">
        <v>26339438</v>
      </c>
      <c r="I22" s="85"/>
      <c r="J22" s="85">
        <v>0.58279999999999998</v>
      </c>
      <c r="K22" s="85">
        <v>0.43419999999999997</v>
      </c>
      <c r="L22" s="85">
        <v>1.37E-2</v>
      </c>
      <c r="M22" s="73">
        <v>0.58169999999999999</v>
      </c>
      <c r="N22" s="73" t="b">
        <v>1</v>
      </c>
    </row>
    <row r="23" spans="1:14" ht="15.75" customHeight="1">
      <c r="A23" s="68" t="s">
        <v>8</v>
      </c>
      <c r="B23" s="68" t="s">
        <v>182</v>
      </c>
      <c r="C23" s="68" t="s">
        <v>67</v>
      </c>
      <c r="D23" s="201">
        <v>9828000</v>
      </c>
      <c r="E23" s="201">
        <v>39271712</v>
      </c>
      <c r="F23" s="201">
        <v>92764414</v>
      </c>
      <c r="G23" s="201">
        <v>91543451</v>
      </c>
      <c r="H23" s="202">
        <v>21281249</v>
      </c>
      <c r="I23" s="85">
        <v>2.9613999999999998</v>
      </c>
      <c r="J23" s="85">
        <v>2.2185999999999999</v>
      </c>
      <c r="K23" s="85">
        <v>3.5038999999999998</v>
      </c>
      <c r="L23" s="85">
        <v>3.2519</v>
      </c>
      <c r="M23" s="73">
        <v>0.47</v>
      </c>
      <c r="N23" s="73" t="b">
        <v>1</v>
      </c>
    </row>
    <row r="24" spans="1:14" ht="14.5">
      <c r="A24" s="68" t="s">
        <v>8</v>
      </c>
      <c r="B24" s="68" t="s">
        <v>182</v>
      </c>
      <c r="C24" s="68" t="s">
        <v>105</v>
      </c>
      <c r="D24" s="201">
        <v>1475227</v>
      </c>
      <c r="E24" s="201">
        <v>7685782</v>
      </c>
      <c r="F24" s="201"/>
      <c r="G24" s="201">
        <v>11868673</v>
      </c>
      <c r="H24" s="202">
        <v>20461290</v>
      </c>
      <c r="I24" s="85">
        <v>0.44450000000000001</v>
      </c>
      <c r="J24" s="85">
        <v>0.43419999999999997</v>
      </c>
      <c r="K24" s="85"/>
      <c r="L24" s="85">
        <v>0.42159999999999997</v>
      </c>
      <c r="M24" s="73">
        <v>0.45190000000000002</v>
      </c>
      <c r="N24" s="73"/>
    </row>
    <row r="25" spans="1:14" ht="14.5">
      <c r="A25" s="68" t="s">
        <v>8</v>
      </c>
      <c r="B25" s="68" t="s">
        <v>182</v>
      </c>
      <c r="C25" s="68" t="s">
        <v>84</v>
      </c>
      <c r="D25" s="201">
        <v>0</v>
      </c>
      <c r="E25" s="201">
        <v>3707966</v>
      </c>
      <c r="F25" s="201">
        <v>19553095</v>
      </c>
      <c r="G25" s="201">
        <v>19680977</v>
      </c>
      <c r="H25" s="202">
        <v>19565401</v>
      </c>
      <c r="I25" s="85">
        <v>0</v>
      </c>
      <c r="J25" s="85">
        <v>0.20949999999999999</v>
      </c>
      <c r="K25" s="85">
        <v>0.73860000000000003</v>
      </c>
      <c r="L25" s="85">
        <v>0.69910000000000005</v>
      </c>
      <c r="M25" s="73">
        <v>0.43209999999999998</v>
      </c>
      <c r="N25" s="73" t="b">
        <v>1</v>
      </c>
    </row>
    <row r="26" spans="1:14" ht="14.5">
      <c r="A26" s="68" t="s">
        <v>8</v>
      </c>
      <c r="B26" s="68" t="s">
        <v>182</v>
      </c>
      <c r="C26" s="68" t="s">
        <v>114</v>
      </c>
      <c r="D26" s="201"/>
      <c r="E26" s="201"/>
      <c r="F26" s="201">
        <v>0</v>
      </c>
      <c r="G26" s="201">
        <v>2662095</v>
      </c>
      <c r="H26" s="202">
        <v>17947027</v>
      </c>
      <c r="I26" s="85"/>
      <c r="J26" s="85"/>
      <c r="K26" s="85">
        <v>0</v>
      </c>
      <c r="L26" s="85">
        <v>9.4600000000000004E-2</v>
      </c>
      <c r="M26" s="73">
        <v>0.39639999999999997</v>
      </c>
      <c r="N26" s="73"/>
    </row>
    <row r="27" spans="1:14" ht="14.5">
      <c r="A27" s="68" t="s">
        <v>8</v>
      </c>
      <c r="B27" s="68" t="s">
        <v>182</v>
      </c>
      <c r="C27" s="68" t="s">
        <v>125</v>
      </c>
      <c r="D27" s="201">
        <v>6838434</v>
      </c>
      <c r="E27" s="201">
        <v>15210589</v>
      </c>
      <c r="F27" s="201">
        <v>17405918</v>
      </c>
      <c r="G27" s="201">
        <v>29679624</v>
      </c>
      <c r="H27" s="202">
        <v>16750258</v>
      </c>
      <c r="I27" s="85">
        <v>2.0606</v>
      </c>
      <c r="J27" s="85">
        <v>0.85929999999999995</v>
      </c>
      <c r="K27" s="85">
        <v>0.65749999999999997</v>
      </c>
      <c r="L27" s="85">
        <v>1.0543</v>
      </c>
      <c r="M27" s="73">
        <v>0.36990000000000001</v>
      </c>
      <c r="N27" s="73"/>
    </row>
    <row r="28" spans="1:14" ht="14.5">
      <c r="A28" s="68" t="s">
        <v>8</v>
      </c>
      <c r="B28" s="68" t="s">
        <v>182</v>
      </c>
      <c r="C28" s="68" t="s">
        <v>121</v>
      </c>
      <c r="D28" s="201">
        <v>2318072</v>
      </c>
      <c r="E28" s="201">
        <v>10977010</v>
      </c>
      <c r="F28" s="201">
        <v>2938344</v>
      </c>
      <c r="G28" s="201">
        <v>3282370</v>
      </c>
      <c r="H28" s="202">
        <v>13353313</v>
      </c>
      <c r="I28" s="85">
        <v>0.69850000000000001</v>
      </c>
      <c r="J28" s="85">
        <v>0.62009999999999998</v>
      </c>
      <c r="K28" s="85">
        <v>0.111</v>
      </c>
      <c r="L28" s="85">
        <v>0.1166</v>
      </c>
      <c r="M28" s="73">
        <v>0.2949</v>
      </c>
      <c r="N28" s="73"/>
    </row>
    <row r="29" spans="1:14" ht="14.5">
      <c r="A29" s="68" t="s">
        <v>8</v>
      </c>
      <c r="B29" s="68" t="s">
        <v>182</v>
      </c>
      <c r="C29" s="68" t="s">
        <v>102</v>
      </c>
      <c r="D29" s="201">
        <v>5118804</v>
      </c>
      <c r="E29" s="201">
        <v>20330091</v>
      </c>
      <c r="F29" s="201">
        <v>18959136</v>
      </c>
      <c r="G29" s="201">
        <v>27234970</v>
      </c>
      <c r="H29" s="202">
        <v>11896890</v>
      </c>
      <c r="I29" s="85">
        <v>1.5424</v>
      </c>
      <c r="J29" s="85">
        <v>1.1485000000000001</v>
      </c>
      <c r="K29" s="85">
        <v>0.71609999999999996</v>
      </c>
      <c r="L29" s="85">
        <v>0.96750000000000003</v>
      </c>
      <c r="M29" s="73">
        <v>0.26269999999999999</v>
      </c>
      <c r="N29" s="73" t="b">
        <v>1</v>
      </c>
    </row>
    <row r="30" spans="1:14" ht="14.5">
      <c r="A30" s="68" t="s">
        <v>8</v>
      </c>
      <c r="B30" s="68" t="s">
        <v>182</v>
      </c>
      <c r="C30" s="68" t="s">
        <v>87</v>
      </c>
      <c r="D30" s="201"/>
      <c r="E30" s="201"/>
      <c r="F30" s="201">
        <v>59564.67</v>
      </c>
      <c r="G30" s="201">
        <v>6919810</v>
      </c>
      <c r="H30" s="202">
        <v>11809305</v>
      </c>
      <c r="I30" s="85"/>
      <c r="J30" s="85"/>
      <c r="K30" s="85">
        <v>2.2000000000000001E-3</v>
      </c>
      <c r="L30" s="85">
        <v>0.24579999999999999</v>
      </c>
      <c r="M30" s="73">
        <v>0.26079999999999998</v>
      </c>
      <c r="N30" s="73" t="b">
        <v>1</v>
      </c>
    </row>
    <row r="31" spans="1:14" ht="14.5">
      <c r="A31" s="68" t="s">
        <v>8</v>
      </c>
      <c r="B31" s="68" t="s">
        <v>182</v>
      </c>
      <c r="C31" s="68" t="s">
        <v>137</v>
      </c>
      <c r="D31" s="201"/>
      <c r="E31" s="201">
        <v>19767009</v>
      </c>
      <c r="F31" s="201">
        <v>10486328</v>
      </c>
      <c r="G31" s="201">
        <v>11987804</v>
      </c>
      <c r="H31" s="202">
        <v>4413817</v>
      </c>
      <c r="I31" s="85"/>
      <c r="J31" s="85">
        <v>1.1167</v>
      </c>
      <c r="K31" s="85">
        <v>0.39610000000000001</v>
      </c>
      <c r="L31" s="85">
        <v>0.42580000000000001</v>
      </c>
      <c r="M31" s="73">
        <v>9.7500000000000003E-2</v>
      </c>
      <c r="N31" s="73"/>
    </row>
    <row r="32" spans="1:14" ht="14.5">
      <c r="A32" s="68" t="s">
        <v>8</v>
      </c>
      <c r="B32" s="68" t="s">
        <v>182</v>
      </c>
      <c r="C32" s="68" t="s">
        <v>89</v>
      </c>
      <c r="D32" s="201">
        <v>1022830</v>
      </c>
      <c r="E32" s="201">
        <v>942029</v>
      </c>
      <c r="F32" s="201">
        <v>8033753</v>
      </c>
      <c r="G32" s="201">
        <v>5061378</v>
      </c>
      <c r="H32" s="202">
        <v>4386340</v>
      </c>
      <c r="I32" s="85">
        <v>0.30819999999999997</v>
      </c>
      <c r="J32" s="85">
        <v>5.3199999999999997E-2</v>
      </c>
      <c r="K32" s="85">
        <v>0.30349999999999999</v>
      </c>
      <c r="L32" s="85">
        <v>0.17979999999999999</v>
      </c>
      <c r="M32" s="73">
        <v>9.69E-2</v>
      </c>
      <c r="N32" s="73" t="b">
        <v>1</v>
      </c>
    </row>
    <row r="33" spans="1:14" ht="14.5">
      <c r="A33" s="68" t="s">
        <v>8</v>
      </c>
      <c r="B33" s="68" t="s">
        <v>182</v>
      </c>
      <c r="C33" s="68" t="s">
        <v>127</v>
      </c>
      <c r="D33" s="201"/>
      <c r="E33" s="201"/>
      <c r="F33" s="201"/>
      <c r="G33" s="201"/>
      <c r="H33" s="202">
        <v>2099356</v>
      </c>
      <c r="I33" s="85"/>
      <c r="J33" s="85"/>
      <c r="K33" s="85"/>
      <c r="L33" s="85"/>
      <c r="M33" s="73">
        <v>4.6399999999999997E-2</v>
      </c>
      <c r="N33" s="73"/>
    </row>
    <row r="34" spans="1:14" ht="14.5">
      <c r="A34" s="68" t="s">
        <v>8</v>
      </c>
      <c r="B34" s="68" t="s">
        <v>182</v>
      </c>
      <c r="C34" s="68" t="s">
        <v>119</v>
      </c>
      <c r="D34" s="201"/>
      <c r="E34" s="201">
        <v>9250.6299999999992</v>
      </c>
      <c r="F34" s="201">
        <v>1669111</v>
      </c>
      <c r="G34" s="201">
        <v>2087329</v>
      </c>
      <c r="H34" s="202">
        <v>476840</v>
      </c>
      <c r="I34" s="85"/>
      <c r="J34" s="203">
        <v>5.0000000000000001E-4</v>
      </c>
      <c r="K34" s="85">
        <v>6.3E-2</v>
      </c>
      <c r="L34" s="85">
        <v>7.4099999999999999E-2</v>
      </c>
      <c r="M34" s="73">
        <v>1.0500000000000001E-2</v>
      </c>
      <c r="N34" s="73"/>
    </row>
    <row r="35" spans="1:14" ht="14.5">
      <c r="A35" s="68" t="s">
        <v>8</v>
      </c>
      <c r="B35" s="68" t="s">
        <v>182</v>
      </c>
      <c r="C35" s="68" t="s">
        <v>122</v>
      </c>
      <c r="D35" s="201">
        <v>2963894</v>
      </c>
      <c r="E35" s="201">
        <v>3660895</v>
      </c>
      <c r="F35" s="201">
        <v>1266832</v>
      </c>
      <c r="G35" s="201">
        <v>1455394</v>
      </c>
      <c r="H35" s="202">
        <v>57729.79</v>
      </c>
      <c r="I35" s="85">
        <v>0.8931</v>
      </c>
      <c r="J35" s="85">
        <v>0.20680000000000001</v>
      </c>
      <c r="K35" s="85">
        <v>4.7899999999999998E-2</v>
      </c>
      <c r="L35" s="85">
        <v>5.1700000000000003E-2</v>
      </c>
      <c r="M35" s="73">
        <v>1.2999999999999999E-3</v>
      </c>
      <c r="N35" s="73" t="b">
        <v>1</v>
      </c>
    </row>
    <row r="36" spans="1:14" ht="14.5">
      <c r="A36" s="68" t="s">
        <v>8</v>
      </c>
      <c r="B36" s="68" t="s">
        <v>182</v>
      </c>
      <c r="C36" s="68" t="s">
        <v>132</v>
      </c>
      <c r="D36" s="201"/>
      <c r="E36" s="201"/>
      <c r="F36" s="201">
        <v>0</v>
      </c>
      <c r="G36" s="201">
        <v>0</v>
      </c>
      <c r="H36" s="202">
        <v>49175.48</v>
      </c>
      <c r="I36" s="85"/>
      <c r="J36" s="85"/>
      <c r="K36" s="85">
        <v>0</v>
      </c>
      <c r="L36" s="85">
        <v>0</v>
      </c>
      <c r="M36" s="199">
        <v>1.1000000000000001E-3</v>
      </c>
      <c r="N36" s="73" t="b">
        <v>1</v>
      </c>
    </row>
    <row r="37" spans="1:14" ht="14.5">
      <c r="A37" s="68" t="s">
        <v>8</v>
      </c>
      <c r="B37" s="68" t="s">
        <v>182</v>
      </c>
      <c r="C37" s="68" t="s">
        <v>188</v>
      </c>
      <c r="D37" s="201"/>
      <c r="E37" s="201"/>
      <c r="F37" s="201"/>
      <c r="G37" s="201"/>
      <c r="H37" s="202">
        <v>47030</v>
      </c>
      <c r="I37" s="85"/>
      <c r="J37" s="85"/>
      <c r="K37" s="85"/>
      <c r="L37" s="85"/>
      <c r="M37" s="199">
        <v>1E-3</v>
      </c>
      <c r="N37" s="73"/>
    </row>
    <row r="38" spans="1:14" ht="14.5">
      <c r="A38" s="68" t="s">
        <v>8</v>
      </c>
      <c r="B38" s="68" t="s">
        <v>182</v>
      </c>
      <c r="C38" s="68" t="s">
        <v>124</v>
      </c>
      <c r="D38" s="201"/>
      <c r="E38" s="201"/>
      <c r="F38" s="201"/>
      <c r="G38" s="201"/>
      <c r="H38" s="202">
        <v>0</v>
      </c>
      <c r="I38" s="85"/>
      <c r="J38" s="85"/>
      <c r="K38" s="85"/>
      <c r="L38" s="85"/>
      <c r="M38" s="73">
        <v>0</v>
      </c>
      <c r="N38" s="73"/>
    </row>
    <row r="39" spans="1:14" ht="14.5">
      <c r="A39" s="68" t="s">
        <v>8</v>
      </c>
      <c r="B39" s="68" t="s">
        <v>182</v>
      </c>
      <c r="C39" s="68" t="s">
        <v>143</v>
      </c>
      <c r="D39" s="201"/>
      <c r="E39" s="201"/>
      <c r="F39" s="201"/>
      <c r="G39" s="201">
        <v>1252332</v>
      </c>
      <c r="H39" s="202"/>
      <c r="I39" s="85"/>
      <c r="J39" s="85"/>
      <c r="K39" s="85"/>
      <c r="L39" s="85">
        <v>4.4499999999999998E-2</v>
      </c>
      <c r="M39" s="73"/>
      <c r="N39" s="73"/>
    </row>
    <row r="40" spans="1:14" ht="14.5">
      <c r="A40" s="68" t="s">
        <v>8</v>
      </c>
      <c r="B40" s="68" t="s">
        <v>182</v>
      </c>
      <c r="C40" s="68" t="s">
        <v>149</v>
      </c>
      <c r="D40" s="201"/>
      <c r="E40" s="201"/>
      <c r="F40" s="201">
        <v>0</v>
      </c>
      <c r="G40" s="201">
        <v>0</v>
      </c>
      <c r="H40" s="202"/>
      <c r="I40" s="85"/>
      <c r="J40" s="85"/>
      <c r="K40" s="85">
        <v>0</v>
      </c>
      <c r="L40" s="85">
        <v>0</v>
      </c>
      <c r="M40" s="73"/>
      <c r="N40" s="73"/>
    </row>
    <row r="41" spans="1:14" ht="14.5">
      <c r="A41" s="68" t="s">
        <v>8</v>
      </c>
      <c r="B41" s="68" t="s">
        <v>182</v>
      </c>
      <c r="C41" s="68" t="s">
        <v>184</v>
      </c>
      <c r="D41" s="201"/>
      <c r="E41" s="201"/>
      <c r="F41" s="201"/>
      <c r="G41" s="201"/>
      <c r="H41" s="202"/>
      <c r="I41" s="85"/>
      <c r="J41" s="85"/>
      <c r="K41" s="85"/>
      <c r="L41" s="85"/>
      <c r="M41" s="73"/>
      <c r="N41" s="73"/>
    </row>
    <row r="42" spans="1:14" ht="14.5">
      <c r="A42" s="68" t="s">
        <v>8</v>
      </c>
      <c r="B42" s="68" t="s">
        <v>182</v>
      </c>
      <c r="C42" s="68" t="s">
        <v>142</v>
      </c>
      <c r="D42" s="201">
        <v>3949492</v>
      </c>
      <c r="E42" s="201">
        <v>4399393</v>
      </c>
      <c r="F42" s="201">
        <v>3214266</v>
      </c>
      <c r="G42" s="201">
        <v>352875</v>
      </c>
      <c r="H42" s="202"/>
      <c r="I42" s="85">
        <v>1.1900999999999999</v>
      </c>
      <c r="J42" s="85">
        <v>0.2485</v>
      </c>
      <c r="K42" s="85">
        <v>0.12139999999999999</v>
      </c>
      <c r="L42" s="85">
        <v>1.2500000000000001E-2</v>
      </c>
      <c r="M42" s="73"/>
      <c r="N42" s="73"/>
    </row>
    <row r="43" spans="1:14" ht="14.5">
      <c r="A43" s="68" t="s">
        <v>8</v>
      </c>
      <c r="B43" s="68" t="s">
        <v>182</v>
      </c>
      <c r="C43" s="68" t="s">
        <v>350</v>
      </c>
      <c r="D43" s="201"/>
      <c r="E43" s="201"/>
      <c r="F43" s="201"/>
      <c r="G43" s="201"/>
      <c r="H43" s="202"/>
      <c r="I43" s="85"/>
      <c r="J43" s="85"/>
      <c r="K43" s="85"/>
      <c r="L43" s="85"/>
      <c r="M43" s="73"/>
      <c r="N43" s="73"/>
    </row>
    <row r="44" spans="1:14" ht="12.5">
      <c r="D44" s="75"/>
      <c r="E44" s="75"/>
      <c r="F44" s="75"/>
      <c r="G44" s="75"/>
      <c r="H44" s="75"/>
      <c r="I44" s="75"/>
      <c r="J44" s="75"/>
      <c r="K44" s="75"/>
      <c r="L44" s="75"/>
      <c r="M44" s="75"/>
      <c r="N44" s="75"/>
    </row>
    <row r="45" spans="1:14" ht="12.5">
      <c r="D45" s="75"/>
      <c r="E45" s="75"/>
      <c r="F45" s="75"/>
      <c r="G45" s="75"/>
      <c r="H45" s="75"/>
      <c r="I45" s="75"/>
      <c r="J45" s="75"/>
      <c r="K45" s="75"/>
      <c r="L45" s="75"/>
      <c r="M45" s="75"/>
      <c r="N45" s="75"/>
    </row>
    <row r="46" spans="1:14" ht="12.5">
      <c r="D46" s="75"/>
      <c r="E46" s="75"/>
      <c r="F46" s="75"/>
      <c r="G46" s="75"/>
      <c r="H46" s="75"/>
      <c r="I46" s="75"/>
      <c r="J46" s="75"/>
      <c r="K46" s="75"/>
      <c r="L46" s="75"/>
      <c r="M46" s="75"/>
      <c r="N46" s="75"/>
    </row>
    <row r="47" spans="1:14" ht="12.5">
      <c r="D47" s="75"/>
      <c r="E47" s="75"/>
      <c r="F47" s="75"/>
      <c r="G47" s="75"/>
      <c r="H47" s="75"/>
      <c r="I47" s="75"/>
      <c r="J47" s="75"/>
      <c r="K47" s="75"/>
      <c r="L47" s="75"/>
      <c r="M47" s="75"/>
      <c r="N47" s="75"/>
    </row>
    <row r="48" spans="1:14" ht="12.5">
      <c r="D48" s="75"/>
      <c r="E48" s="75"/>
      <c r="F48" s="75"/>
      <c r="G48" s="75"/>
      <c r="H48" s="75"/>
      <c r="I48" s="75"/>
      <c r="J48" s="75"/>
      <c r="K48" s="75"/>
      <c r="L48" s="75"/>
      <c r="M48" s="75"/>
      <c r="N48" s="75"/>
    </row>
    <row r="49" spans="4:14" ht="12.5">
      <c r="D49" s="75"/>
      <c r="E49" s="75"/>
      <c r="F49" s="75"/>
      <c r="G49" s="75"/>
      <c r="H49" s="75"/>
      <c r="I49" s="75"/>
      <c r="J49" s="75"/>
      <c r="K49" s="75"/>
      <c r="L49" s="75"/>
      <c r="M49" s="75"/>
      <c r="N49" s="75"/>
    </row>
    <row r="50" spans="4:14" ht="12.5">
      <c r="D50" s="75"/>
      <c r="E50" s="75"/>
      <c r="F50" s="75"/>
      <c r="G50" s="75"/>
      <c r="H50" s="75"/>
      <c r="I50" s="75"/>
      <c r="J50" s="75"/>
      <c r="K50" s="75"/>
      <c r="L50" s="75"/>
      <c r="M50" s="75"/>
      <c r="N50" s="75"/>
    </row>
    <row r="51" spans="4:14" ht="12.5">
      <c r="D51" s="75"/>
      <c r="E51" s="75"/>
      <c r="F51" s="75"/>
      <c r="G51" s="75"/>
      <c r="H51" s="75"/>
      <c r="I51" s="75"/>
      <c r="J51" s="75"/>
      <c r="K51" s="75"/>
      <c r="L51" s="75"/>
      <c r="M51" s="75"/>
      <c r="N51" s="75"/>
    </row>
    <row r="52" spans="4:14" ht="12.5">
      <c r="D52" s="75"/>
      <c r="E52" s="75"/>
      <c r="F52" s="75"/>
      <c r="G52" s="75"/>
      <c r="H52" s="75"/>
      <c r="I52" s="75"/>
      <c r="J52" s="75"/>
      <c r="K52" s="75"/>
      <c r="L52" s="75"/>
      <c r="M52" s="75"/>
      <c r="N52" s="75"/>
    </row>
    <row r="53" spans="4:14" ht="12.5">
      <c r="D53" s="75"/>
      <c r="E53" s="75"/>
      <c r="F53" s="75"/>
      <c r="G53" s="75"/>
      <c r="H53" s="75"/>
      <c r="I53" s="75"/>
      <c r="J53" s="75"/>
      <c r="K53" s="75"/>
      <c r="L53" s="75"/>
      <c r="M53" s="75"/>
      <c r="N53" s="75"/>
    </row>
    <row r="54" spans="4:14" ht="12.5">
      <c r="D54" s="75"/>
      <c r="E54" s="75"/>
      <c r="F54" s="75"/>
      <c r="G54" s="75"/>
      <c r="H54" s="75"/>
      <c r="I54" s="75"/>
      <c r="J54" s="75"/>
      <c r="K54" s="75"/>
      <c r="L54" s="75"/>
      <c r="M54" s="75"/>
      <c r="N54" s="75"/>
    </row>
    <row r="55" spans="4:14" ht="12.5">
      <c r="D55" s="75"/>
      <c r="E55" s="75"/>
      <c r="F55" s="75"/>
      <c r="G55" s="75"/>
      <c r="H55" s="75"/>
      <c r="I55" s="75"/>
      <c r="J55" s="75"/>
      <c r="K55" s="75"/>
      <c r="L55" s="75"/>
      <c r="M55" s="75"/>
      <c r="N55" s="75"/>
    </row>
    <row r="56" spans="4:14" ht="12.5">
      <c r="D56" s="75"/>
      <c r="E56" s="75"/>
      <c r="F56" s="75"/>
      <c r="G56" s="75"/>
      <c r="H56" s="75"/>
      <c r="I56" s="75"/>
      <c r="J56" s="75"/>
      <c r="K56" s="75"/>
      <c r="L56" s="75"/>
      <c r="M56" s="75"/>
      <c r="N56" s="75"/>
    </row>
    <row r="57" spans="4:14" ht="12.5">
      <c r="D57" s="75"/>
      <c r="E57" s="75"/>
      <c r="F57" s="75"/>
      <c r="G57" s="75"/>
      <c r="H57" s="75"/>
      <c r="I57" s="75"/>
      <c r="J57" s="75"/>
      <c r="K57" s="75"/>
      <c r="L57" s="75"/>
      <c r="M57" s="75"/>
      <c r="N57" s="75"/>
    </row>
    <row r="58" spans="4:14" ht="12.5">
      <c r="D58" s="75"/>
      <c r="E58" s="75"/>
      <c r="F58" s="75"/>
      <c r="G58" s="75"/>
      <c r="H58" s="75"/>
      <c r="I58" s="75"/>
      <c r="J58" s="75"/>
      <c r="K58" s="75"/>
      <c r="L58" s="75"/>
      <c r="M58" s="75"/>
      <c r="N58" s="75"/>
    </row>
    <row r="59" spans="4:14" ht="12.5">
      <c r="D59" s="75"/>
      <c r="E59" s="75"/>
      <c r="F59" s="75"/>
      <c r="G59" s="75"/>
      <c r="H59" s="75"/>
      <c r="I59" s="75"/>
      <c r="J59" s="75"/>
      <c r="K59" s="75"/>
      <c r="L59" s="75"/>
      <c r="M59" s="75"/>
      <c r="N59" s="75"/>
    </row>
    <row r="60" spans="4:14" ht="12.5">
      <c r="D60" s="75"/>
      <c r="E60" s="75"/>
      <c r="F60" s="75"/>
      <c r="G60" s="75"/>
      <c r="H60" s="75"/>
      <c r="I60" s="75"/>
      <c r="J60" s="75"/>
      <c r="K60" s="75"/>
      <c r="L60" s="75"/>
      <c r="M60" s="75"/>
      <c r="N60" s="75"/>
    </row>
    <row r="61" spans="4:14" ht="12.5">
      <c r="D61" s="75"/>
      <c r="E61" s="75"/>
      <c r="F61" s="75"/>
      <c r="G61" s="75"/>
      <c r="H61" s="75"/>
      <c r="I61" s="75"/>
      <c r="J61" s="75"/>
      <c r="K61" s="75"/>
      <c r="L61" s="75"/>
      <c r="M61" s="75"/>
      <c r="N61" s="75"/>
    </row>
    <row r="62" spans="4:14" ht="12.5">
      <c r="D62" s="75"/>
      <c r="E62" s="75"/>
      <c r="F62" s="75"/>
      <c r="G62" s="75"/>
      <c r="H62" s="75"/>
      <c r="I62" s="75"/>
      <c r="J62" s="75"/>
      <c r="K62" s="75"/>
      <c r="L62" s="75"/>
      <c r="M62" s="75"/>
      <c r="N62" s="75"/>
    </row>
    <row r="63" spans="4:14" ht="12.5">
      <c r="D63" s="75"/>
      <c r="E63" s="75"/>
      <c r="F63" s="75"/>
      <c r="G63" s="75"/>
      <c r="H63" s="75"/>
      <c r="I63" s="75"/>
      <c r="J63" s="75"/>
      <c r="K63" s="75"/>
      <c r="L63" s="75"/>
      <c r="M63" s="75"/>
      <c r="N63" s="75"/>
    </row>
    <row r="64" spans="4:14" ht="12.5">
      <c r="D64" s="75"/>
      <c r="E64" s="75"/>
      <c r="F64" s="75"/>
      <c r="G64" s="75"/>
      <c r="H64" s="75"/>
      <c r="I64" s="75"/>
      <c r="J64" s="75"/>
      <c r="K64" s="75"/>
      <c r="L64" s="75"/>
      <c r="M64" s="75"/>
      <c r="N64" s="75"/>
    </row>
    <row r="65" spans="4:14" ht="12.5">
      <c r="D65" s="75"/>
      <c r="E65" s="75"/>
      <c r="F65" s="75"/>
      <c r="G65" s="75"/>
      <c r="H65" s="75"/>
      <c r="I65" s="75"/>
      <c r="J65" s="75"/>
      <c r="K65" s="75"/>
      <c r="L65" s="75"/>
      <c r="M65" s="75"/>
      <c r="N65" s="75"/>
    </row>
    <row r="66" spans="4:14" ht="12.5">
      <c r="D66" s="75"/>
      <c r="E66" s="75"/>
      <c r="F66" s="75"/>
      <c r="G66" s="75"/>
      <c r="H66" s="75"/>
      <c r="I66" s="75"/>
      <c r="J66" s="75"/>
      <c r="K66" s="75"/>
      <c r="L66" s="75"/>
      <c r="M66" s="75"/>
      <c r="N66" s="75"/>
    </row>
    <row r="67" spans="4:14" ht="12.5">
      <c r="D67" s="75"/>
      <c r="E67" s="75"/>
      <c r="F67" s="75"/>
      <c r="G67" s="75"/>
      <c r="H67" s="75"/>
      <c r="I67" s="75"/>
      <c r="J67" s="75"/>
      <c r="K67" s="75"/>
      <c r="L67" s="75"/>
      <c r="M67" s="75"/>
      <c r="N67" s="75"/>
    </row>
    <row r="68" spans="4:14" ht="12.5">
      <c r="D68" s="75"/>
      <c r="E68" s="75"/>
      <c r="F68" s="75"/>
      <c r="G68" s="75"/>
      <c r="H68" s="75"/>
      <c r="I68" s="75"/>
      <c r="J68" s="75"/>
      <c r="K68" s="75"/>
      <c r="L68" s="75"/>
      <c r="M68" s="75"/>
      <c r="N68" s="75"/>
    </row>
    <row r="69" spans="4:14" ht="12.5">
      <c r="D69" s="75"/>
      <c r="E69" s="75"/>
      <c r="F69" s="75"/>
      <c r="G69" s="75"/>
      <c r="H69" s="75"/>
      <c r="I69" s="75"/>
      <c r="J69" s="75"/>
      <c r="K69" s="75"/>
      <c r="L69" s="75"/>
      <c r="M69" s="75"/>
      <c r="N69" s="75"/>
    </row>
    <row r="70" spans="4:14" ht="12.5">
      <c r="D70" s="75"/>
      <c r="E70" s="75"/>
      <c r="F70" s="75"/>
      <c r="G70" s="75"/>
      <c r="H70" s="75"/>
      <c r="I70" s="75"/>
      <c r="J70" s="75"/>
      <c r="K70" s="75"/>
      <c r="L70" s="75"/>
      <c r="M70" s="75"/>
      <c r="N70" s="75"/>
    </row>
    <row r="71" spans="4:14" ht="12.5">
      <c r="D71" s="75"/>
      <c r="E71" s="75"/>
      <c r="F71" s="75"/>
      <c r="G71" s="75"/>
      <c r="H71" s="75"/>
      <c r="I71" s="75"/>
      <c r="J71" s="75"/>
      <c r="K71" s="75"/>
      <c r="L71" s="75"/>
      <c r="M71" s="75"/>
      <c r="N71" s="75"/>
    </row>
    <row r="72" spans="4:14" ht="12.5">
      <c r="D72" s="75"/>
      <c r="E72" s="75"/>
      <c r="F72" s="75"/>
      <c r="G72" s="75"/>
      <c r="H72" s="75"/>
      <c r="I72" s="75"/>
      <c r="J72" s="75"/>
      <c r="K72" s="75"/>
      <c r="L72" s="75"/>
      <c r="M72" s="75"/>
      <c r="N72" s="75"/>
    </row>
    <row r="73" spans="4:14" ht="12.5">
      <c r="D73" s="75"/>
      <c r="E73" s="75"/>
      <c r="F73" s="75"/>
      <c r="G73" s="75"/>
      <c r="H73" s="75"/>
      <c r="I73" s="75"/>
      <c r="J73" s="75"/>
      <c r="K73" s="75"/>
      <c r="L73" s="75"/>
      <c r="M73" s="75"/>
      <c r="N73" s="75"/>
    </row>
    <row r="74" spans="4:14" ht="12.5">
      <c r="D74" s="75"/>
      <c r="E74" s="75"/>
      <c r="F74" s="75"/>
      <c r="G74" s="75"/>
      <c r="H74" s="75"/>
      <c r="I74" s="75"/>
      <c r="J74" s="75"/>
      <c r="K74" s="75"/>
      <c r="L74" s="75"/>
      <c r="M74" s="75"/>
      <c r="N74" s="75"/>
    </row>
    <row r="75" spans="4:14" ht="12.5">
      <c r="D75" s="75"/>
      <c r="E75" s="75"/>
      <c r="F75" s="75"/>
      <c r="G75" s="75"/>
      <c r="H75" s="75"/>
      <c r="I75" s="75"/>
      <c r="J75" s="75"/>
      <c r="K75" s="75"/>
      <c r="L75" s="75"/>
      <c r="M75" s="75"/>
      <c r="N75" s="75"/>
    </row>
    <row r="76" spans="4:14" ht="12.5">
      <c r="D76" s="75"/>
      <c r="E76" s="75"/>
      <c r="F76" s="75"/>
      <c r="G76" s="75"/>
      <c r="H76" s="75"/>
      <c r="I76" s="75"/>
      <c r="J76" s="75"/>
      <c r="K76" s="75"/>
      <c r="L76" s="75"/>
      <c r="M76" s="75"/>
      <c r="N76" s="75"/>
    </row>
    <row r="77" spans="4:14" ht="12.5">
      <c r="D77" s="75"/>
      <c r="E77" s="75"/>
      <c r="F77" s="75"/>
      <c r="G77" s="75"/>
      <c r="H77" s="75"/>
      <c r="I77" s="75"/>
      <c r="J77" s="75"/>
      <c r="K77" s="75"/>
      <c r="L77" s="75"/>
      <c r="M77" s="75"/>
      <c r="N77" s="75"/>
    </row>
    <row r="78" spans="4:14" ht="12.5">
      <c r="D78" s="75"/>
      <c r="E78" s="75"/>
      <c r="F78" s="75"/>
      <c r="G78" s="75"/>
      <c r="H78" s="75"/>
      <c r="I78" s="75"/>
      <c r="J78" s="75"/>
      <c r="K78" s="75"/>
      <c r="L78" s="75"/>
      <c r="M78" s="75"/>
      <c r="N78" s="75"/>
    </row>
    <row r="79" spans="4:14" ht="12.5">
      <c r="D79" s="75"/>
      <c r="E79" s="75"/>
      <c r="F79" s="75"/>
      <c r="G79" s="75"/>
      <c r="H79" s="75"/>
      <c r="I79" s="75"/>
      <c r="J79" s="75"/>
      <c r="K79" s="75"/>
      <c r="L79" s="75"/>
      <c r="M79" s="75"/>
      <c r="N79" s="75"/>
    </row>
    <row r="80" spans="4:14" ht="12.5">
      <c r="D80" s="75"/>
      <c r="E80" s="75"/>
      <c r="F80" s="75"/>
      <c r="G80" s="75"/>
      <c r="H80" s="75"/>
      <c r="I80" s="75"/>
      <c r="J80" s="75"/>
      <c r="K80" s="75"/>
      <c r="L80" s="75"/>
      <c r="M80" s="75"/>
      <c r="N80" s="75"/>
    </row>
    <row r="81" spans="4:14" ht="12.5">
      <c r="D81" s="75"/>
      <c r="E81" s="75"/>
      <c r="F81" s="75"/>
      <c r="G81" s="75"/>
      <c r="H81" s="75"/>
      <c r="I81" s="75"/>
      <c r="J81" s="75"/>
      <c r="K81" s="75"/>
      <c r="L81" s="75"/>
      <c r="M81" s="75"/>
      <c r="N81" s="75"/>
    </row>
    <row r="82" spans="4:14" ht="12.5">
      <c r="D82" s="75"/>
      <c r="E82" s="75"/>
      <c r="F82" s="75"/>
      <c r="G82" s="75"/>
      <c r="H82" s="75"/>
      <c r="I82" s="75"/>
      <c r="J82" s="75"/>
      <c r="K82" s="75"/>
      <c r="L82" s="75"/>
      <c r="M82" s="75"/>
      <c r="N82" s="75"/>
    </row>
    <row r="83" spans="4:14" ht="12.5">
      <c r="D83" s="75"/>
      <c r="E83" s="75"/>
      <c r="F83" s="75"/>
      <c r="G83" s="75"/>
      <c r="H83" s="75"/>
      <c r="I83" s="75"/>
      <c r="J83" s="75"/>
      <c r="K83" s="75"/>
      <c r="L83" s="75"/>
      <c r="M83" s="75"/>
      <c r="N83" s="75"/>
    </row>
    <row r="84" spans="4:14" ht="12.5">
      <c r="D84" s="75"/>
      <c r="E84" s="75"/>
      <c r="F84" s="75"/>
      <c r="G84" s="75"/>
      <c r="H84" s="75"/>
      <c r="I84" s="75"/>
      <c r="J84" s="75"/>
      <c r="K84" s="75"/>
      <c r="L84" s="75"/>
      <c r="M84" s="75"/>
      <c r="N84" s="75"/>
    </row>
    <row r="85" spans="4:14" ht="12.5">
      <c r="D85" s="75"/>
      <c r="E85" s="75"/>
      <c r="F85" s="75"/>
      <c r="G85" s="75"/>
      <c r="H85" s="75"/>
      <c r="I85" s="75"/>
      <c r="J85" s="75"/>
      <c r="K85" s="75"/>
      <c r="L85" s="75"/>
      <c r="M85" s="75"/>
      <c r="N85" s="75"/>
    </row>
    <row r="86" spans="4:14" ht="12.5">
      <c r="D86" s="75"/>
      <c r="E86" s="75"/>
      <c r="F86" s="75"/>
      <c r="G86" s="75"/>
      <c r="H86" s="75"/>
      <c r="I86" s="75"/>
      <c r="J86" s="75"/>
      <c r="K86" s="75"/>
      <c r="L86" s="75"/>
      <c r="M86" s="75"/>
      <c r="N86" s="75"/>
    </row>
    <row r="87" spans="4:14" ht="12.5">
      <c r="D87" s="75"/>
      <c r="E87" s="75"/>
      <c r="F87" s="75"/>
      <c r="G87" s="75"/>
      <c r="H87" s="75"/>
      <c r="I87" s="75"/>
      <c r="J87" s="75"/>
      <c r="K87" s="75"/>
      <c r="L87" s="75"/>
      <c r="M87" s="75"/>
      <c r="N87" s="75"/>
    </row>
    <row r="88" spans="4:14" ht="12.5">
      <c r="D88" s="75"/>
      <c r="E88" s="75"/>
      <c r="F88" s="75"/>
      <c r="G88" s="75"/>
      <c r="H88" s="75"/>
      <c r="I88" s="75"/>
      <c r="J88" s="75"/>
      <c r="K88" s="75"/>
      <c r="L88" s="75"/>
      <c r="M88" s="75"/>
      <c r="N88" s="75"/>
    </row>
    <row r="89" spans="4:14" ht="12.5">
      <c r="D89" s="75"/>
      <c r="E89" s="75"/>
      <c r="F89" s="75"/>
      <c r="G89" s="75"/>
      <c r="H89" s="75"/>
      <c r="I89" s="75"/>
      <c r="J89" s="75"/>
      <c r="K89" s="75"/>
      <c r="L89" s="75"/>
      <c r="M89" s="75"/>
      <c r="N89" s="75"/>
    </row>
    <row r="90" spans="4:14" ht="12.5">
      <c r="D90" s="75"/>
      <c r="E90" s="75"/>
      <c r="F90" s="75"/>
      <c r="G90" s="75"/>
      <c r="H90" s="75"/>
      <c r="I90" s="75"/>
      <c r="J90" s="75"/>
      <c r="K90" s="75"/>
      <c r="L90" s="75"/>
      <c r="M90" s="75"/>
      <c r="N90" s="75"/>
    </row>
    <row r="91" spans="4:14" ht="12.5">
      <c r="D91" s="75"/>
      <c r="E91" s="75"/>
      <c r="F91" s="75"/>
      <c r="G91" s="75"/>
      <c r="H91" s="75"/>
      <c r="I91" s="75"/>
      <c r="J91" s="75"/>
      <c r="K91" s="75"/>
      <c r="L91" s="75"/>
      <c r="M91" s="75"/>
      <c r="N91" s="75"/>
    </row>
    <row r="92" spans="4:14" ht="12.5">
      <c r="D92" s="75"/>
      <c r="E92" s="75"/>
      <c r="F92" s="75"/>
      <c r="G92" s="75"/>
      <c r="H92" s="75"/>
      <c r="I92" s="75"/>
      <c r="J92" s="75"/>
      <c r="K92" s="75"/>
      <c r="L92" s="75"/>
      <c r="M92" s="75"/>
      <c r="N92" s="75"/>
    </row>
    <row r="93" spans="4:14" ht="12.5">
      <c r="D93" s="75"/>
      <c r="E93" s="75"/>
      <c r="F93" s="75"/>
      <c r="G93" s="75"/>
      <c r="H93" s="75"/>
      <c r="I93" s="75"/>
      <c r="J93" s="75"/>
      <c r="K93" s="75"/>
      <c r="L93" s="75"/>
      <c r="M93" s="75"/>
      <c r="N93" s="75"/>
    </row>
    <row r="94" spans="4:14" ht="12.5">
      <c r="D94" s="75"/>
      <c r="E94" s="75"/>
      <c r="F94" s="75"/>
      <c r="G94" s="75"/>
      <c r="H94" s="75"/>
      <c r="I94" s="75"/>
      <c r="J94" s="75"/>
      <c r="K94" s="75"/>
      <c r="L94" s="75"/>
      <c r="M94" s="75"/>
      <c r="N94" s="75"/>
    </row>
    <row r="95" spans="4:14" ht="12.5">
      <c r="D95" s="75"/>
      <c r="E95" s="75"/>
      <c r="F95" s="75"/>
      <c r="G95" s="75"/>
      <c r="H95" s="75"/>
      <c r="I95" s="75"/>
      <c r="J95" s="75"/>
      <c r="K95" s="75"/>
      <c r="L95" s="75"/>
      <c r="M95" s="75"/>
      <c r="N95" s="75"/>
    </row>
    <row r="96" spans="4:14" ht="12.5">
      <c r="D96" s="75"/>
      <c r="E96" s="75"/>
      <c r="F96" s="75"/>
      <c r="G96" s="75"/>
      <c r="H96" s="75"/>
      <c r="I96" s="75"/>
      <c r="J96" s="75"/>
      <c r="K96" s="75"/>
      <c r="L96" s="75"/>
      <c r="M96" s="75"/>
      <c r="N96" s="75"/>
    </row>
    <row r="97" spans="4:14" ht="12.5">
      <c r="D97" s="75"/>
      <c r="E97" s="75"/>
      <c r="F97" s="75"/>
      <c r="G97" s="75"/>
      <c r="H97" s="75"/>
      <c r="I97" s="75"/>
      <c r="J97" s="75"/>
      <c r="K97" s="75"/>
      <c r="L97" s="75"/>
      <c r="M97" s="75"/>
      <c r="N97" s="75"/>
    </row>
    <row r="98" spans="4:14" ht="12.5">
      <c r="D98" s="75"/>
      <c r="E98" s="75"/>
      <c r="F98" s="75"/>
      <c r="G98" s="75"/>
      <c r="H98" s="75"/>
      <c r="I98" s="75"/>
      <c r="J98" s="75"/>
      <c r="K98" s="75"/>
      <c r="L98" s="75"/>
      <c r="M98" s="75"/>
      <c r="N98" s="75"/>
    </row>
    <row r="99" spans="4:14" ht="12.5">
      <c r="D99" s="75"/>
      <c r="E99" s="75"/>
      <c r="F99" s="75"/>
      <c r="G99" s="75"/>
      <c r="H99" s="75"/>
      <c r="I99" s="75"/>
      <c r="J99" s="75"/>
      <c r="K99" s="75"/>
      <c r="L99" s="75"/>
      <c r="M99" s="75"/>
      <c r="N99" s="75"/>
    </row>
    <row r="100" spans="4:14" ht="12.5">
      <c r="D100" s="75"/>
      <c r="E100" s="75"/>
      <c r="F100" s="75"/>
      <c r="G100" s="75"/>
      <c r="H100" s="75"/>
      <c r="I100" s="75"/>
      <c r="J100" s="75"/>
      <c r="K100" s="75"/>
      <c r="L100" s="75"/>
      <c r="M100" s="75"/>
      <c r="N100" s="75"/>
    </row>
    <row r="101" spans="4:14" ht="12.5">
      <c r="D101" s="75"/>
      <c r="E101" s="75"/>
      <c r="F101" s="75"/>
      <c r="G101" s="75"/>
      <c r="H101" s="75"/>
      <c r="I101" s="75"/>
      <c r="J101" s="75"/>
      <c r="K101" s="75"/>
      <c r="L101" s="75"/>
      <c r="M101" s="75"/>
      <c r="N101" s="75"/>
    </row>
    <row r="102" spans="4:14" ht="12.5">
      <c r="D102" s="75"/>
      <c r="E102" s="75"/>
      <c r="F102" s="75"/>
      <c r="G102" s="75"/>
      <c r="H102" s="75"/>
      <c r="I102" s="75"/>
      <c r="J102" s="75"/>
      <c r="K102" s="75"/>
      <c r="L102" s="75"/>
      <c r="M102" s="75"/>
      <c r="N102" s="75"/>
    </row>
    <row r="103" spans="4:14" ht="12.5">
      <c r="D103" s="75"/>
      <c r="E103" s="75"/>
      <c r="F103" s="75"/>
      <c r="G103" s="75"/>
      <c r="H103" s="75"/>
      <c r="I103" s="75"/>
      <c r="J103" s="75"/>
      <c r="K103" s="75"/>
      <c r="L103" s="75"/>
      <c r="M103" s="75"/>
      <c r="N103" s="75"/>
    </row>
    <row r="104" spans="4:14" ht="12.5">
      <c r="D104" s="75"/>
      <c r="E104" s="75"/>
      <c r="F104" s="75"/>
      <c r="G104" s="75"/>
      <c r="H104" s="75"/>
      <c r="I104" s="75"/>
      <c r="J104" s="75"/>
      <c r="K104" s="75"/>
      <c r="L104" s="75"/>
      <c r="M104" s="75"/>
      <c r="N104" s="75"/>
    </row>
    <row r="105" spans="4:14" ht="12.5">
      <c r="D105" s="75"/>
      <c r="E105" s="75"/>
      <c r="F105" s="75"/>
      <c r="G105" s="75"/>
      <c r="H105" s="75"/>
      <c r="I105" s="75"/>
      <c r="J105" s="75"/>
      <c r="K105" s="75"/>
      <c r="L105" s="75"/>
      <c r="M105" s="75"/>
      <c r="N105" s="75"/>
    </row>
    <row r="106" spans="4:14" ht="12.5">
      <c r="D106" s="75"/>
      <c r="E106" s="75"/>
      <c r="F106" s="75"/>
      <c r="G106" s="75"/>
      <c r="H106" s="75"/>
      <c r="I106" s="75"/>
      <c r="J106" s="75"/>
      <c r="K106" s="75"/>
      <c r="L106" s="75"/>
      <c r="M106" s="75"/>
      <c r="N106" s="75"/>
    </row>
    <row r="107" spans="4:14" ht="12.5">
      <c r="D107" s="75"/>
      <c r="E107" s="75"/>
      <c r="F107" s="75"/>
      <c r="G107" s="75"/>
      <c r="H107" s="75"/>
      <c r="I107" s="75"/>
      <c r="J107" s="75"/>
      <c r="K107" s="75"/>
      <c r="L107" s="75"/>
      <c r="M107" s="75"/>
      <c r="N107" s="75"/>
    </row>
    <row r="108" spans="4:14" ht="12.5">
      <c r="D108" s="75"/>
      <c r="E108" s="75"/>
      <c r="F108" s="75"/>
      <c r="G108" s="75"/>
      <c r="H108" s="75"/>
      <c r="I108" s="75"/>
      <c r="J108" s="75"/>
      <c r="K108" s="75"/>
      <c r="L108" s="75"/>
      <c r="M108" s="75"/>
      <c r="N108" s="75"/>
    </row>
    <row r="109" spans="4:14" ht="12.5">
      <c r="D109" s="75"/>
      <c r="E109" s="75"/>
      <c r="F109" s="75"/>
      <c r="G109" s="75"/>
      <c r="H109" s="75"/>
      <c r="I109" s="75"/>
      <c r="J109" s="75"/>
      <c r="K109" s="75"/>
      <c r="L109" s="75"/>
      <c r="M109" s="75"/>
      <c r="N109" s="75"/>
    </row>
    <row r="110" spans="4:14" ht="12.5">
      <c r="D110" s="75"/>
      <c r="E110" s="75"/>
      <c r="F110" s="75"/>
      <c r="G110" s="75"/>
      <c r="H110" s="75"/>
      <c r="I110" s="75"/>
      <c r="J110" s="75"/>
      <c r="K110" s="75"/>
      <c r="L110" s="75"/>
      <c r="M110" s="75"/>
      <c r="N110" s="75"/>
    </row>
    <row r="111" spans="4:14" ht="12.5">
      <c r="D111" s="75"/>
      <c r="E111" s="75"/>
      <c r="F111" s="75"/>
      <c r="G111" s="75"/>
      <c r="H111" s="75"/>
      <c r="I111" s="75"/>
      <c r="J111" s="75"/>
      <c r="K111" s="75"/>
      <c r="L111" s="75"/>
      <c r="M111" s="75"/>
      <c r="N111" s="75"/>
    </row>
    <row r="112" spans="4:14" ht="12.5">
      <c r="D112" s="75"/>
      <c r="E112" s="75"/>
      <c r="F112" s="75"/>
      <c r="G112" s="75"/>
      <c r="H112" s="75"/>
      <c r="I112" s="75"/>
      <c r="J112" s="75"/>
      <c r="K112" s="75"/>
      <c r="L112" s="75"/>
      <c r="M112" s="75"/>
      <c r="N112" s="75"/>
    </row>
    <row r="113" spans="4:14" ht="12.5">
      <c r="D113" s="75"/>
      <c r="E113" s="75"/>
      <c r="F113" s="75"/>
      <c r="G113" s="75"/>
      <c r="H113" s="75"/>
      <c r="I113" s="75"/>
      <c r="J113" s="75"/>
      <c r="K113" s="75"/>
      <c r="L113" s="75"/>
      <c r="M113" s="75"/>
      <c r="N113" s="75"/>
    </row>
    <row r="114" spans="4:14" ht="12.5">
      <c r="D114" s="75"/>
      <c r="E114" s="75"/>
      <c r="F114" s="75"/>
      <c r="G114" s="75"/>
      <c r="H114" s="75"/>
      <c r="I114" s="75"/>
      <c r="J114" s="75"/>
      <c r="K114" s="75"/>
      <c r="L114" s="75"/>
      <c r="M114" s="75"/>
      <c r="N114" s="75"/>
    </row>
    <row r="115" spans="4:14" ht="12.5">
      <c r="D115" s="75"/>
      <c r="E115" s="75"/>
      <c r="F115" s="75"/>
      <c r="G115" s="75"/>
      <c r="H115" s="75"/>
      <c r="I115" s="75"/>
      <c r="J115" s="75"/>
      <c r="K115" s="75"/>
      <c r="L115" s="75"/>
      <c r="M115" s="75"/>
      <c r="N115" s="75"/>
    </row>
    <row r="116" spans="4:14" ht="12.5">
      <c r="D116" s="75"/>
      <c r="E116" s="75"/>
      <c r="F116" s="75"/>
      <c r="G116" s="75"/>
      <c r="H116" s="75"/>
      <c r="I116" s="75"/>
      <c r="J116" s="75"/>
      <c r="K116" s="75"/>
      <c r="L116" s="75"/>
      <c r="M116" s="75"/>
      <c r="N116" s="75"/>
    </row>
    <row r="117" spans="4:14" ht="12.5">
      <c r="D117" s="75"/>
      <c r="E117" s="75"/>
      <c r="F117" s="75"/>
      <c r="G117" s="75"/>
      <c r="H117" s="75"/>
      <c r="I117" s="75"/>
      <c r="J117" s="75"/>
      <c r="K117" s="75"/>
      <c r="L117" s="75"/>
      <c r="M117" s="75"/>
      <c r="N117" s="75"/>
    </row>
    <row r="118" spans="4:14" ht="12.5">
      <c r="D118" s="75"/>
      <c r="E118" s="75"/>
      <c r="F118" s="75"/>
      <c r="G118" s="75"/>
      <c r="H118" s="75"/>
      <c r="I118" s="75"/>
      <c r="J118" s="75"/>
      <c r="K118" s="75"/>
      <c r="L118" s="75"/>
      <c r="M118" s="75"/>
      <c r="N118" s="75"/>
    </row>
    <row r="119" spans="4:14" ht="12.5">
      <c r="D119" s="75"/>
      <c r="E119" s="75"/>
      <c r="F119" s="75"/>
      <c r="G119" s="75"/>
      <c r="H119" s="75"/>
      <c r="I119" s="75"/>
      <c r="J119" s="75"/>
      <c r="K119" s="75"/>
      <c r="L119" s="75"/>
      <c r="M119" s="75"/>
      <c r="N119" s="75"/>
    </row>
    <row r="120" spans="4:14" ht="12.5">
      <c r="D120" s="75"/>
      <c r="E120" s="75"/>
      <c r="F120" s="75"/>
      <c r="G120" s="75"/>
      <c r="H120" s="75"/>
      <c r="I120" s="75"/>
      <c r="J120" s="75"/>
      <c r="K120" s="75"/>
      <c r="L120" s="75"/>
      <c r="M120" s="75"/>
      <c r="N120" s="75"/>
    </row>
    <row r="121" spans="4:14" ht="12.5">
      <c r="D121" s="75"/>
      <c r="E121" s="75"/>
      <c r="F121" s="75"/>
      <c r="G121" s="75"/>
      <c r="H121" s="75"/>
      <c r="I121" s="75"/>
      <c r="J121" s="75"/>
      <c r="K121" s="75"/>
      <c r="L121" s="75"/>
      <c r="M121" s="75"/>
      <c r="N121" s="75"/>
    </row>
    <row r="122" spans="4:14" ht="12.5">
      <c r="D122" s="75"/>
      <c r="E122" s="75"/>
      <c r="F122" s="75"/>
      <c r="G122" s="75"/>
      <c r="H122" s="75"/>
      <c r="I122" s="75"/>
      <c r="J122" s="75"/>
      <c r="K122" s="75"/>
      <c r="L122" s="75"/>
      <c r="M122" s="75"/>
      <c r="N122" s="75"/>
    </row>
    <row r="123" spans="4:14" ht="12.5">
      <c r="D123" s="75"/>
      <c r="E123" s="75"/>
      <c r="F123" s="75"/>
      <c r="G123" s="75"/>
      <c r="H123" s="75"/>
      <c r="I123" s="75"/>
      <c r="J123" s="75"/>
      <c r="K123" s="75"/>
      <c r="L123" s="75"/>
      <c r="M123" s="75"/>
      <c r="N123" s="75"/>
    </row>
    <row r="124" spans="4:14" ht="12.5">
      <c r="D124" s="75"/>
      <c r="E124" s="75"/>
      <c r="F124" s="75"/>
      <c r="G124" s="75"/>
      <c r="H124" s="75"/>
      <c r="I124" s="75"/>
      <c r="J124" s="75"/>
      <c r="K124" s="75"/>
      <c r="L124" s="75"/>
      <c r="M124" s="75"/>
      <c r="N124" s="75"/>
    </row>
    <row r="125" spans="4:14" ht="12.5">
      <c r="D125" s="75"/>
      <c r="E125" s="75"/>
      <c r="F125" s="75"/>
      <c r="G125" s="75"/>
      <c r="H125" s="75"/>
      <c r="I125" s="75"/>
      <c r="J125" s="75"/>
      <c r="K125" s="75"/>
      <c r="L125" s="75"/>
      <c r="M125" s="75"/>
      <c r="N125" s="75"/>
    </row>
    <row r="126" spans="4:14" ht="12.5">
      <c r="D126" s="75"/>
      <c r="E126" s="75"/>
      <c r="F126" s="75"/>
      <c r="G126" s="75"/>
      <c r="H126" s="75"/>
      <c r="I126" s="75"/>
      <c r="J126" s="75"/>
      <c r="K126" s="75"/>
      <c r="L126" s="75"/>
      <c r="M126" s="75"/>
      <c r="N126" s="75"/>
    </row>
    <row r="127" spans="4:14" ht="12.5">
      <c r="D127" s="75"/>
      <c r="E127" s="75"/>
      <c r="F127" s="75"/>
      <c r="G127" s="75"/>
      <c r="H127" s="75"/>
      <c r="I127" s="75"/>
      <c r="J127" s="75"/>
      <c r="K127" s="75"/>
      <c r="L127" s="75"/>
      <c r="M127" s="75"/>
      <c r="N127" s="75"/>
    </row>
    <row r="128" spans="4:14" ht="12.5">
      <c r="D128" s="75"/>
      <c r="E128" s="75"/>
      <c r="F128" s="75"/>
      <c r="G128" s="75"/>
      <c r="H128" s="75"/>
      <c r="I128" s="75"/>
      <c r="J128" s="75"/>
      <c r="K128" s="75"/>
      <c r="L128" s="75"/>
      <c r="M128" s="75"/>
      <c r="N128" s="75"/>
    </row>
    <row r="129" spans="4:14" ht="12.5">
      <c r="D129" s="75"/>
      <c r="E129" s="75"/>
      <c r="F129" s="75"/>
      <c r="G129" s="75"/>
      <c r="H129" s="75"/>
      <c r="I129" s="75"/>
      <c r="J129" s="75"/>
      <c r="K129" s="75"/>
      <c r="L129" s="75"/>
      <c r="M129" s="75"/>
      <c r="N129" s="75"/>
    </row>
    <row r="130" spans="4:14" ht="12.5">
      <c r="D130" s="75"/>
      <c r="E130" s="75"/>
      <c r="F130" s="75"/>
      <c r="G130" s="75"/>
      <c r="H130" s="75"/>
      <c r="I130" s="75"/>
      <c r="J130" s="75"/>
      <c r="K130" s="75"/>
      <c r="L130" s="75"/>
      <c r="M130" s="75"/>
      <c r="N130" s="75"/>
    </row>
    <row r="131" spans="4:14" ht="12.5">
      <c r="D131" s="75"/>
      <c r="E131" s="75"/>
      <c r="F131" s="75"/>
      <c r="G131" s="75"/>
      <c r="H131" s="75"/>
      <c r="I131" s="75"/>
      <c r="J131" s="75"/>
      <c r="K131" s="75"/>
      <c r="L131" s="75"/>
      <c r="M131" s="75"/>
      <c r="N131" s="75"/>
    </row>
    <row r="132" spans="4:14" ht="12.5">
      <c r="D132" s="75"/>
      <c r="E132" s="75"/>
      <c r="F132" s="75"/>
      <c r="G132" s="75"/>
      <c r="H132" s="75"/>
      <c r="I132" s="75"/>
      <c r="J132" s="75"/>
      <c r="K132" s="75"/>
      <c r="L132" s="75"/>
      <c r="M132" s="75"/>
      <c r="N132" s="75"/>
    </row>
    <row r="133" spans="4:14" ht="12.5">
      <c r="D133" s="75"/>
      <c r="E133" s="75"/>
      <c r="F133" s="75"/>
      <c r="G133" s="75"/>
      <c r="H133" s="75"/>
      <c r="I133" s="75"/>
      <c r="J133" s="75"/>
      <c r="K133" s="75"/>
      <c r="L133" s="75"/>
      <c r="M133" s="75"/>
      <c r="N133" s="75"/>
    </row>
    <row r="134" spans="4:14" ht="12.5">
      <c r="D134" s="75"/>
      <c r="E134" s="75"/>
      <c r="F134" s="75"/>
      <c r="G134" s="75"/>
      <c r="H134" s="75"/>
      <c r="I134" s="75"/>
      <c r="J134" s="75"/>
      <c r="K134" s="75"/>
      <c r="L134" s="75"/>
      <c r="M134" s="75"/>
      <c r="N134" s="75"/>
    </row>
    <row r="135" spans="4:14" ht="12.5">
      <c r="D135" s="75"/>
      <c r="E135" s="75"/>
      <c r="F135" s="75"/>
      <c r="G135" s="75"/>
      <c r="H135" s="75"/>
      <c r="I135" s="75"/>
      <c r="J135" s="75"/>
      <c r="K135" s="75"/>
      <c r="L135" s="75"/>
      <c r="M135" s="75"/>
      <c r="N135" s="75"/>
    </row>
    <row r="136" spans="4:14" ht="12.5">
      <c r="D136" s="75"/>
      <c r="E136" s="75"/>
      <c r="F136" s="75"/>
      <c r="G136" s="75"/>
      <c r="H136" s="75"/>
      <c r="I136" s="75"/>
      <c r="J136" s="75"/>
      <c r="K136" s="75"/>
      <c r="L136" s="75"/>
      <c r="M136" s="75"/>
      <c r="N136" s="75"/>
    </row>
    <row r="137" spans="4:14" ht="12.5">
      <c r="D137" s="75"/>
      <c r="E137" s="75"/>
      <c r="F137" s="75"/>
      <c r="G137" s="75"/>
      <c r="H137" s="75"/>
      <c r="I137" s="75"/>
      <c r="J137" s="75"/>
      <c r="K137" s="75"/>
      <c r="L137" s="75"/>
      <c r="M137" s="75"/>
      <c r="N137" s="75"/>
    </row>
    <row r="138" spans="4:14" ht="12.5">
      <c r="D138" s="75"/>
      <c r="E138" s="75"/>
      <c r="F138" s="75"/>
      <c r="G138" s="75"/>
      <c r="H138" s="75"/>
      <c r="I138" s="75"/>
      <c r="J138" s="75"/>
      <c r="K138" s="75"/>
      <c r="L138" s="75"/>
      <c r="M138" s="75"/>
      <c r="N138" s="75"/>
    </row>
    <row r="139" spans="4:14" ht="12.5">
      <c r="D139" s="75"/>
      <c r="E139" s="75"/>
      <c r="F139" s="75"/>
      <c r="G139" s="75"/>
      <c r="H139" s="75"/>
      <c r="I139" s="75"/>
      <c r="J139" s="75"/>
      <c r="K139" s="75"/>
      <c r="L139" s="75"/>
      <c r="M139" s="75"/>
      <c r="N139" s="75"/>
    </row>
    <row r="140" spans="4:14" ht="12.5">
      <c r="D140" s="75"/>
      <c r="E140" s="75"/>
      <c r="F140" s="75"/>
      <c r="G140" s="75"/>
      <c r="H140" s="75"/>
      <c r="I140" s="75"/>
      <c r="J140" s="75"/>
      <c r="K140" s="75"/>
      <c r="L140" s="75"/>
      <c r="M140" s="75"/>
      <c r="N140" s="75"/>
    </row>
    <row r="141" spans="4:14" ht="12.5">
      <c r="D141" s="75"/>
      <c r="E141" s="75"/>
      <c r="F141" s="75"/>
      <c r="G141" s="75"/>
      <c r="H141" s="75"/>
      <c r="I141" s="75"/>
      <c r="J141" s="75"/>
      <c r="K141" s="75"/>
      <c r="L141" s="75"/>
      <c r="M141" s="75"/>
      <c r="N141" s="75"/>
    </row>
    <row r="142" spans="4:14" ht="12.5">
      <c r="D142" s="75"/>
      <c r="E142" s="75"/>
      <c r="F142" s="75"/>
      <c r="G142" s="75"/>
      <c r="H142" s="75"/>
      <c r="I142" s="75"/>
      <c r="J142" s="75"/>
      <c r="K142" s="75"/>
      <c r="L142" s="75"/>
      <c r="M142" s="75"/>
      <c r="N142" s="75"/>
    </row>
    <row r="143" spans="4:14" ht="12.5">
      <c r="D143" s="75"/>
      <c r="E143" s="75"/>
      <c r="F143" s="75"/>
      <c r="G143" s="75"/>
      <c r="H143" s="75"/>
      <c r="I143" s="75"/>
      <c r="J143" s="75"/>
      <c r="K143" s="75"/>
      <c r="L143" s="75"/>
      <c r="M143" s="75"/>
      <c r="N143" s="75"/>
    </row>
    <row r="144" spans="4:14" ht="12.5">
      <c r="D144" s="75"/>
      <c r="E144" s="75"/>
      <c r="F144" s="75"/>
      <c r="G144" s="75"/>
      <c r="H144" s="75"/>
      <c r="I144" s="75"/>
      <c r="J144" s="75"/>
      <c r="K144" s="75"/>
      <c r="L144" s="75"/>
      <c r="M144" s="75"/>
      <c r="N144" s="75"/>
    </row>
    <row r="145" spans="4:14" ht="12.5">
      <c r="D145" s="75"/>
      <c r="E145" s="75"/>
      <c r="F145" s="75"/>
      <c r="G145" s="75"/>
      <c r="H145" s="75"/>
      <c r="I145" s="75"/>
      <c r="J145" s="75"/>
      <c r="K145" s="75"/>
      <c r="L145" s="75"/>
      <c r="M145" s="75"/>
      <c r="N145" s="75"/>
    </row>
    <row r="146" spans="4:14" ht="12.5">
      <c r="D146" s="75"/>
      <c r="E146" s="75"/>
      <c r="F146" s="75"/>
      <c r="G146" s="75"/>
      <c r="H146" s="75"/>
      <c r="I146" s="75"/>
      <c r="J146" s="75"/>
      <c r="K146" s="75"/>
      <c r="L146" s="75"/>
      <c r="M146" s="75"/>
      <c r="N146" s="75"/>
    </row>
    <row r="147" spans="4:14" ht="12.5">
      <c r="D147" s="75"/>
      <c r="E147" s="75"/>
      <c r="F147" s="75"/>
      <c r="G147" s="75"/>
      <c r="H147" s="75"/>
      <c r="I147" s="75"/>
      <c r="J147" s="75"/>
      <c r="K147" s="75"/>
      <c r="L147" s="75"/>
      <c r="M147" s="75"/>
      <c r="N147" s="75"/>
    </row>
    <row r="148" spans="4:14" ht="12.5">
      <c r="D148" s="75"/>
      <c r="E148" s="75"/>
      <c r="F148" s="75"/>
      <c r="G148" s="75"/>
      <c r="H148" s="75"/>
      <c r="I148" s="75"/>
      <c r="J148" s="75"/>
      <c r="K148" s="75"/>
      <c r="L148" s="75"/>
      <c r="M148" s="75"/>
      <c r="N148" s="75"/>
    </row>
    <row r="149" spans="4:14" ht="12.5">
      <c r="D149" s="75"/>
      <c r="E149" s="75"/>
      <c r="F149" s="75"/>
      <c r="G149" s="75"/>
      <c r="H149" s="75"/>
      <c r="I149" s="75"/>
      <c r="J149" s="75"/>
      <c r="K149" s="75"/>
      <c r="L149" s="75"/>
      <c r="M149" s="75"/>
      <c r="N149" s="75"/>
    </row>
    <row r="150" spans="4:14" ht="12.5">
      <c r="D150" s="75"/>
      <c r="E150" s="75"/>
      <c r="F150" s="75"/>
      <c r="G150" s="75"/>
      <c r="H150" s="75"/>
      <c r="I150" s="75"/>
      <c r="J150" s="75"/>
      <c r="K150" s="75"/>
      <c r="L150" s="75"/>
      <c r="M150" s="75"/>
      <c r="N150" s="75"/>
    </row>
    <row r="151" spans="4:14" ht="12.5">
      <c r="D151" s="75"/>
      <c r="E151" s="75"/>
      <c r="F151" s="75"/>
      <c r="G151" s="75"/>
      <c r="H151" s="75"/>
      <c r="I151" s="75"/>
      <c r="J151" s="75"/>
      <c r="K151" s="75"/>
      <c r="L151" s="75"/>
      <c r="M151" s="75"/>
      <c r="N151" s="75"/>
    </row>
    <row r="152" spans="4:14" ht="12.5">
      <c r="D152" s="75"/>
      <c r="E152" s="75"/>
      <c r="F152" s="75"/>
      <c r="G152" s="75"/>
      <c r="H152" s="75"/>
      <c r="I152" s="75"/>
      <c r="J152" s="75"/>
      <c r="K152" s="75"/>
      <c r="L152" s="75"/>
      <c r="M152" s="75"/>
      <c r="N152" s="75"/>
    </row>
    <row r="153" spans="4:14" ht="12.5">
      <c r="D153" s="75"/>
      <c r="E153" s="75"/>
      <c r="F153" s="75"/>
      <c r="G153" s="75"/>
      <c r="H153" s="75"/>
      <c r="I153" s="75"/>
      <c r="J153" s="75"/>
      <c r="K153" s="75"/>
      <c r="L153" s="75"/>
      <c r="M153" s="75"/>
      <c r="N153" s="75"/>
    </row>
    <row r="154" spans="4:14" ht="12.5">
      <c r="D154" s="75"/>
      <c r="E154" s="75"/>
      <c r="F154" s="75"/>
      <c r="G154" s="75"/>
      <c r="H154" s="75"/>
      <c r="I154" s="75"/>
      <c r="J154" s="75"/>
      <c r="K154" s="75"/>
      <c r="L154" s="75"/>
      <c r="M154" s="75"/>
      <c r="N154" s="75"/>
    </row>
    <row r="155" spans="4:14" ht="12.5">
      <c r="D155" s="75"/>
      <c r="E155" s="75"/>
      <c r="F155" s="75"/>
      <c r="G155" s="75"/>
      <c r="H155" s="75"/>
      <c r="I155" s="75"/>
      <c r="J155" s="75"/>
      <c r="K155" s="75"/>
      <c r="L155" s="75"/>
      <c r="M155" s="75"/>
      <c r="N155" s="75"/>
    </row>
    <row r="156" spans="4:14" ht="12.5">
      <c r="D156" s="75"/>
      <c r="E156" s="75"/>
      <c r="F156" s="75"/>
      <c r="G156" s="75"/>
      <c r="H156" s="75"/>
      <c r="I156" s="75"/>
      <c r="J156" s="75"/>
      <c r="K156" s="75"/>
      <c r="L156" s="75"/>
      <c r="M156" s="75"/>
      <c r="N156" s="75"/>
    </row>
    <row r="157" spans="4:14" ht="12.5">
      <c r="D157" s="75"/>
      <c r="E157" s="75"/>
      <c r="F157" s="75"/>
      <c r="G157" s="75"/>
      <c r="H157" s="75"/>
      <c r="I157" s="75"/>
      <c r="J157" s="75"/>
      <c r="K157" s="75"/>
      <c r="L157" s="75"/>
      <c r="M157" s="75"/>
      <c r="N157" s="75"/>
    </row>
    <row r="158" spans="4:14" ht="12.5">
      <c r="D158" s="75"/>
      <c r="E158" s="75"/>
      <c r="F158" s="75"/>
      <c r="G158" s="75"/>
      <c r="H158" s="75"/>
      <c r="I158" s="75"/>
      <c r="J158" s="75"/>
      <c r="K158" s="75"/>
      <c r="L158" s="75"/>
      <c r="M158" s="75"/>
      <c r="N158" s="75"/>
    </row>
    <row r="159" spans="4:14" ht="12.5">
      <c r="D159" s="75"/>
      <c r="E159" s="75"/>
      <c r="F159" s="75"/>
      <c r="G159" s="75"/>
      <c r="H159" s="75"/>
      <c r="I159" s="75"/>
      <c r="J159" s="75"/>
      <c r="K159" s="75"/>
      <c r="L159" s="75"/>
      <c r="M159" s="75"/>
      <c r="N159" s="75"/>
    </row>
    <row r="160" spans="4:14" ht="12.5">
      <c r="D160" s="75"/>
      <c r="E160" s="75"/>
      <c r="F160" s="75"/>
      <c r="G160" s="75"/>
      <c r="H160" s="75"/>
      <c r="I160" s="75"/>
      <c r="J160" s="75"/>
      <c r="K160" s="75"/>
      <c r="L160" s="75"/>
      <c r="M160" s="75"/>
      <c r="N160" s="75"/>
    </row>
    <row r="161" spans="4:14" ht="12.5">
      <c r="D161" s="75"/>
      <c r="E161" s="75"/>
      <c r="F161" s="75"/>
      <c r="G161" s="75"/>
      <c r="H161" s="75"/>
      <c r="I161" s="75"/>
      <c r="J161" s="75"/>
      <c r="K161" s="75"/>
      <c r="L161" s="75"/>
      <c r="M161" s="75"/>
      <c r="N161" s="75"/>
    </row>
    <row r="162" spans="4:14" ht="12.5">
      <c r="D162" s="75"/>
      <c r="E162" s="75"/>
      <c r="F162" s="75"/>
      <c r="G162" s="75"/>
      <c r="H162" s="75"/>
      <c r="I162" s="75"/>
      <c r="J162" s="75"/>
      <c r="K162" s="75"/>
      <c r="L162" s="75"/>
      <c r="M162" s="75"/>
      <c r="N162" s="75"/>
    </row>
    <row r="163" spans="4:14" ht="12.5">
      <c r="D163" s="75"/>
      <c r="E163" s="75"/>
      <c r="F163" s="75"/>
      <c r="G163" s="75"/>
      <c r="H163" s="75"/>
      <c r="I163" s="75"/>
      <c r="J163" s="75"/>
      <c r="K163" s="75"/>
      <c r="L163" s="75"/>
      <c r="M163" s="75"/>
      <c r="N163" s="75"/>
    </row>
    <row r="164" spans="4:14" ht="12.5">
      <c r="D164" s="75"/>
      <c r="E164" s="75"/>
      <c r="F164" s="75"/>
      <c r="G164" s="75"/>
      <c r="H164" s="75"/>
      <c r="I164" s="75"/>
      <c r="J164" s="75"/>
      <c r="K164" s="75"/>
      <c r="L164" s="75"/>
      <c r="M164" s="75"/>
      <c r="N164" s="75"/>
    </row>
    <row r="165" spans="4:14" ht="12.5">
      <c r="D165" s="75"/>
      <c r="E165" s="75"/>
      <c r="F165" s="75"/>
      <c r="G165" s="75"/>
      <c r="H165" s="75"/>
      <c r="I165" s="75"/>
      <c r="J165" s="75"/>
      <c r="K165" s="75"/>
      <c r="L165" s="75"/>
      <c r="M165" s="75"/>
      <c r="N165" s="75"/>
    </row>
    <row r="166" spans="4:14" ht="12.5">
      <c r="D166" s="75"/>
      <c r="E166" s="75"/>
      <c r="F166" s="75"/>
      <c r="G166" s="75"/>
      <c r="H166" s="75"/>
      <c r="I166" s="75"/>
      <c r="J166" s="75"/>
      <c r="K166" s="75"/>
      <c r="L166" s="75"/>
      <c r="M166" s="75"/>
      <c r="N166" s="75"/>
    </row>
    <row r="167" spans="4:14" ht="12.5">
      <c r="D167" s="75"/>
      <c r="E167" s="75"/>
      <c r="F167" s="75"/>
      <c r="G167" s="75"/>
      <c r="H167" s="75"/>
      <c r="I167" s="75"/>
      <c r="J167" s="75"/>
      <c r="K167" s="75"/>
      <c r="L167" s="75"/>
      <c r="M167" s="75"/>
      <c r="N167" s="75"/>
    </row>
    <row r="168" spans="4:14" ht="12.5">
      <c r="D168" s="75"/>
      <c r="E168" s="75"/>
      <c r="F168" s="75"/>
      <c r="G168" s="75"/>
      <c r="H168" s="75"/>
      <c r="I168" s="75"/>
      <c r="J168" s="75"/>
      <c r="K168" s="75"/>
      <c r="L168" s="75"/>
      <c r="M168" s="75"/>
      <c r="N168" s="75"/>
    </row>
    <row r="169" spans="4:14" ht="12.5">
      <c r="D169" s="75"/>
      <c r="E169" s="75"/>
      <c r="F169" s="75"/>
      <c r="G169" s="75"/>
      <c r="H169" s="75"/>
      <c r="I169" s="75"/>
      <c r="J169" s="75"/>
      <c r="K169" s="75"/>
      <c r="L169" s="75"/>
      <c r="M169" s="75"/>
      <c r="N169" s="75"/>
    </row>
    <row r="170" spans="4:14" ht="12.5">
      <c r="D170" s="75"/>
      <c r="E170" s="75"/>
      <c r="F170" s="75"/>
      <c r="G170" s="75"/>
      <c r="H170" s="75"/>
      <c r="I170" s="75"/>
      <c r="J170" s="75"/>
      <c r="K170" s="75"/>
      <c r="L170" s="75"/>
      <c r="M170" s="75"/>
      <c r="N170" s="75"/>
    </row>
    <row r="171" spans="4:14" ht="12.5">
      <c r="D171" s="75"/>
      <c r="E171" s="75"/>
      <c r="F171" s="75"/>
      <c r="G171" s="75"/>
      <c r="H171" s="75"/>
      <c r="I171" s="75"/>
      <c r="J171" s="75"/>
      <c r="K171" s="75"/>
      <c r="L171" s="75"/>
      <c r="M171" s="75"/>
      <c r="N171" s="75"/>
    </row>
    <row r="172" spans="4:14" ht="12.5">
      <c r="D172" s="75"/>
      <c r="E172" s="75"/>
      <c r="F172" s="75"/>
      <c r="G172" s="75"/>
      <c r="H172" s="75"/>
      <c r="I172" s="75"/>
      <c r="J172" s="75"/>
      <c r="K172" s="75"/>
      <c r="L172" s="75"/>
      <c r="M172" s="75"/>
      <c r="N172" s="75"/>
    </row>
    <row r="173" spans="4:14" ht="12.5">
      <c r="D173" s="75"/>
      <c r="E173" s="75"/>
      <c r="F173" s="75"/>
      <c r="G173" s="75"/>
      <c r="H173" s="75"/>
      <c r="I173" s="75"/>
      <c r="J173" s="75"/>
      <c r="K173" s="75"/>
      <c r="L173" s="75"/>
      <c r="M173" s="75"/>
      <c r="N173" s="75"/>
    </row>
    <row r="174" spans="4:14" ht="12.5">
      <c r="D174" s="75"/>
      <c r="E174" s="75"/>
      <c r="F174" s="75"/>
      <c r="G174" s="75"/>
      <c r="H174" s="75"/>
      <c r="I174" s="75"/>
      <c r="J174" s="75"/>
      <c r="K174" s="75"/>
      <c r="L174" s="75"/>
      <c r="M174" s="75"/>
      <c r="N174" s="75"/>
    </row>
    <row r="175" spans="4:14" ht="12.5">
      <c r="D175" s="75"/>
      <c r="E175" s="75"/>
      <c r="F175" s="75"/>
      <c r="G175" s="75"/>
      <c r="H175" s="75"/>
      <c r="I175" s="75"/>
      <c r="J175" s="75"/>
      <c r="K175" s="75"/>
      <c r="L175" s="75"/>
      <c r="M175" s="75"/>
      <c r="N175" s="75"/>
    </row>
    <row r="176" spans="4:14" ht="12.5">
      <c r="D176" s="75"/>
      <c r="E176" s="75"/>
      <c r="F176" s="75"/>
      <c r="G176" s="75"/>
      <c r="H176" s="75"/>
      <c r="I176" s="75"/>
      <c r="J176" s="75"/>
      <c r="K176" s="75"/>
      <c r="L176" s="75"/>
      <c r="M176" s="75"/>
      <c r="N176" s="75"/>
    </row>
    <row r="177" spans="4:14" ht="12.5">
      <c r="D177" s="75"/>
      <c r="E177" s="75"/>
      <c r="F177" s="75"/>
      <c r="G177" s="75"/>
      <c r="H177" s="75"/>
      <c r="I177" s="75"/>
      <c r="J177" s="75"/>
      <c r="K177" s="75"/>
      <c r="L177" s="75"/>
      <c r="M177" s="75"/>
      <c r="N177" s="75"/>
    </row>
    <row r="178" spans="4:14" ht="12.5">
      <c r="D178" s="75"/>
      <c r="E178" s="75"/>
      <c r="F178" s="75"/>
      <c r="G178" s="75"/>
      <c r="H178" s="75"/>
      <c r="I178" s="75"/>
      <c r="J178" s="75"/>
      <c r="K178" s="75"/>
      <c r="L178" s="75"/>
      <c r="M178" s="75"/>
      <c r="N178" s="75"/>
    </row>
    <row r="179" spans="4:14" ht="12.5">
      <c r="D179" s="75"/>
      <c r="E179" s="75"/>
      <c r="F179" s="75"/>
      <c r="G179" s="75"/>
      <c r="H179" s="75"/>
      <c r="I179" s="75"/>
      <c r="J179" s="75"/>
      <c r="K179" s="75"/>
      <c r="L179" s="75"/>
      <c r="M179" s="75"/>
      <c r="N179" s="75"/>
    </row>
    <row r="180" spans="4:14" ht="12.5">
      <c r="D180" s="75"/>
      <c r="E180" s="75"/>
      <c r="F180" s="75"/>
      <c r="G180" s="75"/>
      <c r="H180" s="75"/>
      <c r="I180" s="75"/>
      <c r="J180" s="75"/>
      <c r="K180" s="75"/>
      <c r="L180" s="75"/>
      <c r="M180" s="75"/>
      <c r="N180" s="75"/>
    </row>
    <row r="181" spans="4:14" ht="12.5">
      <c r="D181" s="75"/>
      <c r="E181" s="75"/>
      <c r="F181" s="75"/>
      <c r="G181" s="75"/>
      <c r="H181" s="75"/>
      <c r="I181" s="75"/>
      <c r="J181" s="75"/>
      <c r="K181" s="75"/>
      <c r="L181" s="75"/>
      <c r="M181" s="75"/>
      <c r="N181" s="75"/>
    </row>
    <row r="182" spans="4:14" ht="12.5">
      <c r="D182" s="75"/>
      <c r="E182" s="75"/>
      <c r="F182" s="75"/>
      <c r="G182" s="75"/>
      <c r="H182" s="75"/>
      <c r="I182" s="75"/>
      <c r="J182" s="75"/>
      <c r="K182" s="75"/>
      <c r="L182" s="75"/>
      <c r="M182" s="75"/>
      <c r="N182" s="75"/>
    </row>
    <row r="183" spans="4:14" ht="12.5">
      <c r="D183" s="75"/>
      <c r="E183" s="75"/>
      <c r="F183" s="75"/>
      <c r="G183" s="75"/>
      <c r="H183" s="75"/>
      <c r="I183" s="75"/>
      <c r="J183" s="75"/>
      <c r="K183" s="75"/>
      <c r="L183" s="75"/>
      <c r="M183" s="75"/>
      <c r="N183" s="75"/>
    </row>
    <row r="184" spans="4:14" ht="12.5">
      <c r="D184" s="75"/>
      <c r="E184" s="75"/>
      <c r="F184" s="75"/>
      <c r="G184" s="75"/>
      <c r="H184" s="75"/>
      <c r="I184" s="75"/>
      <c r="J184" s="75"/>
      <c r="K184" s="75"/>
      <c r="L184" s="75"/>
      <c r="M184" s="75"/>
      <c r="N184" s="75"/>
    </row>
    <row r="185" spans="4:14" ht="12.5">
      <c r="D185" s="75"/>
      <c r="E185" s="75"/>
      <c r="F185" s="75"/>
      <c r="G185" s="75"/>
      <c r="H185" s="75"/>
      <c r="I185" s="75"/>
      <c r="J185" s="75"/>
      <c r="K185" s="75"/>
      <c r="L185" s="75"/>
      <c r="M185" s="75"/>
      <c r="N185" s="75"/>
    </row>
    <row r="186" spans="4:14" ht="12.5">
      <c r="D186" s="75"/>
      <c r="E186" s="75"/>
      <c r="F186" s="75"/>
      <c r="G186" s="75"/>
      <c r="H186" s="75"/>
      <c r="I186" s="75"/>
      <c r="J186" s="75"/>
      <c r="K186" s="75"/>
      <c r="L186" s="75"/>
      <c r="M186" s="75"/>
      <c r="N186" s="75"/>
    </row>
    <row r="187" spans="4:14" ht="12.5">
      <c r="D187" s="75"/>
      <c r="E187" s="75"/>
      <c r="F187" s="75"/>
      <c r="G187" s="75"/>
      <c r="H187" s="75"/>
      <c r="I187" s="75"/>
      <c r="J187" s="75"/>
      <c r="K187" s="75"/>
      <c r="L187" s="75"/>
      <c r="M187" s="75"/>
      <c r="N187" s="75"/>
    </row>
    <row r="188" spans="4:14" ht="12.5">
      <c r="D188" s="75"/>
      <c r="E188" s="75"/>
      <c r="F188" s="75"/>
      <c r="G188" s="75"/>
      <c r="H188" s="75"/>
      <c r="I188" s="75"/>
      <c r="J188" s="75"/>
      <c r="K188" s="75"/>
      <c r="L188" s="75"/>
      <c r="M188" s="75"/>
      <c r="N188" s="75"/>
    </row>
    <row r="189" spans="4:14" ht="12.5">
      <c r="D189" s="75"/>
      <c r="E189" s="75"/>
      <c r="F189" s="75"/>
      <c r="G189" s="75"/>
      <c r="H189" s="75"/>
      <c r="I189" s="75"/>
      <c r="J189" s="75"/>
      <c r="K189" s="75"/>
      <c r="L189" s="75"/>
      <c r="M189" s="75"/>
      <c r="N189" s="75"/>
    </row>
    <row r="190" spans="4:14" ht="12.5">
      <c r="D190" s="75"/>
      <c r="E190" s="75"/>
      <c r="F190" s="75"/>
      <c r="G190" s="75"/>
      <c r="H190" s="75"/>
      <c r="I190" s="75"/>
      <c r="J190" s="75"/>
      <c r="K190" s="75"/>
      <c r="L190" s="75"/>
      <c r="M190" s="75"/>
      <c r="N190" s="75"/>
    </row>
    <row r="191" spans="4:14" ht="12.5">
      <c r="D191" s="75"/>
      <c r="E191" s="75"/>
      <c r="F191" s="75"/>
      <c r="G191" s="75"/>
      <c r="H191" s="75"/>
      <c r="I191" s="75"/>
      <c r="J191" s="75"/>
      <c r="K191" s="75"/>
      <c r="L191" s="75"/>
      <c r="M191" s="75"/>
      <c r="N191" s="75"/>
    </row>
    <row r="192" spans="4:14" ht="12.5">
      <c r="D192" s="75"/>
      <c r="E192" s="75"/>
      <c r="F192" s="75"/>
      <c r="G192" s="75"/>
      <c r="H192" s="75"/>
      <c r="I192" s="75"/>
      <c r="J192" s="75"/>
      <c r="K192" s="75"/>
      <c r="L192" s="75"/>
      <c r="M192" s="75"/>
      <c r="N192" s="75"/>
    </row>
    <row r="193" spans="4:14" ht="12.5">
      <c r="D193" s="75"/>
      <c r="E193" s="75"/>
      <c r="F193" s="75"/>
      <c r="G193" s="75"/>
      <c r="H193" s="75"/>
      <c r="I193" s="75"/>
      <c r="J193" s="75"/>
      <c r="K193" s="75"/>
      <c r="L193" s="75"/>
      <c r="M193" s="75"/>
      <c r="N193" s="75"/>
    </row>
    <row r="194" spans="4:14" ht="12.5">
      <c r="D194" s="75"/>
      <c r="E194" s="75"/>
      <c r="F194" s="75"/>
      <c r="G194" s="75"/>
      <c r="H194" s="75"/>
      <c r="I194" s="75"/>
      <c r="J194" s="75"/>
      <c r="K194" s="75"/>
      <c r="L194" s="75"/>
      <c r="M194" s="75"/>
      <c r="N194" s="75"/>
    </row>
    <row r="195" spans="4:14" ht="12.5">
      <c r="D195" s="75"/>
      <c r="E195" s="75"/>
      <c r="F195" s="75"/>
      <c r="G195" s="75"/>
      <c r="H195" s="75"/>
      <c r="I195" s="75"/>
      <c r="J195" s="75"/>
      <c r="K195" s="75"/>
      <c r="L195" s="75"/>
      <c r="M195" s="75"/>
      <c r="N195" s="75"/>
    </row>
    <row r="196" spans="4:14" ht="12.5">
      <c r="D196" s="75"/>
      <c r="E196" s="75"/>
      <c r="F196" s="75"/>
      <c r="G196" s="75"/>
      <c r="H196" s="75"/>
      <c r="I196" s="75"/>
      <c r="J196" s="75"/>
      <c r="K196" s="75"/>
      <c r="L196" s="75"/>
      <c r="M196" s="75"/>
      <c r="N196" s="75"/>
    </row>
    <row r="197" spans="4:14" ht="12.5">
      <c r="D197" s="75"/>
      <c r="E197" s="75"/>
      <c r="F197" s="75"/>
      <c r="G197" s="75"/>
      <c r="H197" s="75"/>
      <c r="I197" s="75"/>
      <c r="J197" s="75"/>
      <c r="K197" s="75"/>
      <c r="L197" s="75"/>
      <c r="M197" s="75"/>
      <c r="N197" s="75"/>
    </row>
    <row r="198" spans="4:14" ht="12.5">
      <c r="D198" s="75"/>
      <c r="E198" s="75"/>
      <c r="F198" s="75"/>
      <c r="G198" s="75"/>
      <c r="H198" s="75"/>
      <c r="I198" s="75"/>
      <c r="J198" s="75"/>
      <c r="K198" s="75"/>
      <c r="L198" s="75"/>
      <c r="M198" s="75"/>
      <c r="N198" s="75"/>
    </row>
    <row r="199" spans="4:14" ht="12.5">
      <c r="D199" s="75"/>
      <c r="E199" s="75"/>
      <c r="F199" s="75"/>
      <c r="G199" s="75"/>
      <c r="H199" s="75"/>
      <c r="I199" s="75"/>
      <c r="J199" s="75"/>
      <c r="K199" s="75"/>
      <c r="L199" s="75"/>
      <c r="M199" s="75"/>
      <c r="N199" s="75"/>
    </row>
    <row r="200" spans="4:14" ht="12.5">
      <c r="D200" s="75"/>
      <c r="E200" s="75"/>
      <c r="F200" s="75"/>
      <c r="G200" s="75"/>
      <c r="H200" s="75"/>
      <c r="I200" s="75"/>
      <c r="J200" s="75"/>
      <c r="K200" s="75"/>
      <c r="L200" s="75"/>
      <c r="M200" s="75"/>
      <c r="N200" s="75"/>
    </row>
    <row r="201" spans="4:14" ht="12.5">
      <c r="D201" s="75"/>
      <c r="E201" s="75"/>
      <c r="F201" s="75"/>
      <c r="G201" s="75"/>
      <c r="H201" s="75"/>
      <c r="I201" s="75"/>
      <c r="J201" s="75"/>
      <c r="K201" s="75"/>
      <c r="L201" s="75"/>
      <c r="M201" s="75"/>
      <c r="N201" s="75"/>
    </row>
    <row r="202" spans="4:14" ht="12.5">
      <c r="D202" s="75"/>
      <c r="E202" s="75"/>
      <c r="F202" s="75"/>
      <c r="G202" s="75"/>
      <c r="H202" s="75"/>
      <c r="I202" s="75"/>
      <c r="J202" s="75"/>
      <c r="K202" s="75"/>
      <c r="L202" s="75"/>
      <c r="M202" s="75"/>
      <c r="N202" s="75"/>
    </row>
    <row r="203" spans="4:14" ht="12.5">
      <c r="D203" s="75"/>
      <c r="E203" s="75"/>
      <c r="F203" s="75"/>
      <c r="G203" s="75"/>
      <c r="H203" s="75"/>
      <c r="I203" s="75"/>
      <c r="J203" s="75"/>
      <c r="K203" s="75"/>
      <c r="L203" s="75"/>
      <c r="M203" s="75"/>
      <c r="N203" s="75"/>
    </row>
    <row r="204" spans="4:14" ht="12.5">
      <c r="D204" s="75"/>
      <c r="E204" s="75"/>
      <c r="F204" s="75"/>
      <c r="G204" s="75"/>
      <c r="H204" s="75"/>
      <c r="I204" s="75"/>
      <c r="J204" s="75"/>
      <c r="K204" s="75"/>
      <c r="L204" s="75"/>
      <c r="M204" s="75"/>
      <c r="N204" s="75"/>
    </row>
    <row r="205" spans="4:14" ht="12.5">
      <c r="D205" s="75"/>
      <c r="E205" s="75"/>
      <c r="F205" s="75"/>
      <c r="G205" s="75"/>
      <c r="H205" s="75"/>
      <c r="I205" s="75"/>
      <c r="J205" s="75"/>
      <c r="K205" s="75"/>
      <c r="L205" s="75"/>
      <c r="M205" s="75"/>
      <c r="N205" s="75"/>
    </row>
    <row r="206" spans="4:14" ht="12.5">
      <c r="D206" s="75"/>
      <c r="E206" s="75"/>
      <c r="F206" s="75"/>
      <c r="G206" s="75"/>
      <c r="H206" s="75"/>
      <c r="I206" s="75"/>
      <c r="J206" s="75"/>
      <c r="K206" s="75"/>
      <c r="L206" s="75"/>
      <c r="M206" s="75"/>
      <c r="N206" s="75"/>
    </row>
    <row r="207" spans="4:14" ht="12.5">
      <c r="D207" s="75"/>
      <c r="E207" s="75"/>
      <c r="F207" s="75"/>
      <c r="G207" s="75"/>
      <c r="H207" s="75"/>
      <c r="I207" s="75"/>
      <c r="J207" s="75"/>
      <c r="K207" s="75"/>
      <c r="L207" s="75"/>
      <c r="M207" s="75"/>
      <c r="N207" s="75"/>
    </row>
    <row r="208" spans="4:14" ht="12.5">
      <c r="D208" s="75"/>
      <c r="E208" s="75"/>
      <c r="F208" s="75"/>
      <c r="G208" s="75"/>
      <c r="H208" s="75"/>
      <c r="I208" s="75"/>
      <c r="J208" s="75"/>
      <c r="K208" s="75"/>
      <c r="L208" s="75"/>
      <c r="M208" s="75"/>
      <c r="N208" s="75"/>
    </row>
    <row r="209" spans="4:14" ht="12.5">
      <c r="D209" s="75"/>
      <c r="E209" s="75"/>
      <c r="F209" s="75"/>
      <c r="G209" s="75"/>
      <c r="H209" s="75"/>
      <c r="I209" s="75"/>
      <c r="J209" s="75"/>
      <c r="K209" s="75"/>
      <c r="L209" s="75"/>
      <c r="M209" s="75"/>
      <c r="N209" s="75"/>
    </row>
    <row r="210" spans="4:14" ht="12.5">
      <c r="D210" s="75"/>
      <c r="E210" s="75"/>
      <c r="F210" s="75"/>
      <c r="G210" s="75"/>
      <c r="H210" s="75"/>
      <c r="I210" s="75"/>
      <c r="J210" s="75"/>
      <c r="K210" s="75"/>
      <c r="L210" s="75"/>
      <c r="M210" s="75"/>
      <c r="N210" s="75"/>
    </row>
    <row r="211" spans="4:14" ht="12.5">
      <c r="D211" s="75"/>
      <c r="E211" s="75"/>
      <c r="F211" s="75"/>
      <c r="G211" s="75"/>
      <c r="H211" s="75"/>
      <c r="I211" s="75"/>
      <c r="J211" s="75"/>
      <c r="K211" s="75"/>
      <c r="L211" s="75"/>
      <c r="M211" s="75"/>
      <c r="N211" s="75"/>
    </row>
    <row r="212" spans="4:14" ht="12.5">
      <c r="D212" s="75"/>
      <c r="E212" s="75"/>
      <c r="F212" s="75"/>
      <c r="G212" s="75"/>
      <c r="H212" s="75"/>
      <c r="I212" s="75"/>
      <c r="J212" s="75"/>
      <c r="K212" s="75"/>
      <c r="L212" s="75"/>
      <c r="M212" s="75"/>
      <c r="N212" s="75"/>
    </row>
    <row r="213" spans="4:14" ht="12.5">
      <c r="D213" s="75"/>
      <c r="E213" s="75"/>
      <c r="F213" s="75"/>
      <c r="G213" s="75"/>
      <c r="H213" s="75"/>
      <c r="I213" s="75"/>
      <c r="J213" s="75"/>
      <c r="K213" s="75"/>
      <c r="L213" s="75"/>
      <c r="M213" s="75"/>
      <c r="N213" s="75"/>
    </row>
    <row r="214" spans="4:14" ht="12.5">
      <c r="D214" s="75"/>
      <c r="E214" s="75"/>
      <c r="F214" s="75"/>
      <c r="G214" s="75"/>
      <c r="H214" s="75"/>
      <c r="I214" s="75"/>
      <c r="J214" s="75"/>
      <c r="K214" s="75"/>
      <c r="L214" s="75"/>
      <c r="M214" s="75"/>
      <c r="N214" s="75"/>
    </row>
    <row r="215" spans="4:14" ht="12.5">
      <c r="D215" s="75"/>
      <c r="E215" s="75"/>
      <c r="F215" s="75"/>
      <c r="G215" s="75"/>
      <c r="H215" s="75"/>
      <c r="I215" s="75"/>
      <c r="J215" s="75"/>
      <c r="K215" s="75"/>
      <c r="L215" s="75"/>
      <c r="M215" s="75"/>
      <c r="N215" s="75"/>
    </row>
    <row r="216" spans="4:14" ht="12.5">
      <c r="D216" s="75"/>
      <c r="E216" s="75"/>
      <c r="F216" s="75"/>
      <c r="G216" s="75"/>
      <c r="H216" s="75"/>
      <c r="I216" s="75"/>
      <c r="J216" s="75"/>
      <c r="K216" s="75"/>
      <c r="L216" s="75"/>
      <c r="M216" s="75"/>
      <c r="N216" s="75"/>
    </row>
    <row r="217" spans="4:14" ht="12.5">
      <c r="D217" s="75"/>
      <c r="E217" s="75"/>
      <c r="F217" s="75"/>
      <c r="G217" s="75"/>
      <c r="H217" s="75"/>
      <c r="I217" s="75"/>
      <c r="J217" s="75"/>
      <c r="K217" s="75"/>
      <c r="L217" s="75"/>
      <c r="M217" s="75"/>
      <c r="N217" s="75"/>
    </row>
    <row r="218" spans="4:14" ht="12.5">
      <c r="D218" s="75"/>
      <c r="E218" s="75"/>
      <c r="F218" s="75"/>
      <c r="G218" s="75"/>
      <c r="H218" s="75"/>
      <c r="I218" s="75"/>
      <c r="J218" s="75"/>
      <c r="K218" s="75"/>
      <c r="L218" s="75"/>
      <c r="M218" s="75"/>
      <c r="N218" s="75"/>
    </row>
    <row r="219" spans="4:14" ht="12.5">
      <c r="D219" s="75"/>
      <c r="E219" s="75"/>
      <c r="F219" s="75"/>
      <c r="G219" s="75"/>
      <c r="H219" s="75"/>
      <c r="I219" s="75"/>
      <c r="J219" s="75"/>
      <c r="K219" s="75"/>
      <c r="L219" s="75"/>
      <c r="M219" s="75"/>
      <c r="N219" s="75"/>
    </row>
    <row r="220" spans="4:14" ht="12.5">
      <c r="D220" s="75"/>
      <c r="E220" s="75"/>
      <c r="F220" s="75"/>
      <c r="G220" s="75"/>
      <c r="H220" s="75"/>
      <c r="I220" s="75"/>
      <c r="J220" s="75"/>
      <c r="K220" s="75"/>
      <c r="L220" s="75"/>
      <c r="M220" s="75"/>
      <c r="N220" s="75"/>
    </row>
    <row r="221" spans="4:14" ht="12.5">
      <c r="D221" s="75"/>
      <c r="E221" s="75"/>
      <c r="F221" s="75"/>
      <c r="G221" s="75"/>
      <c r="H221" s="75"/>
      <c r="I221" s="75"/>
      <c r="J221" s="75"/>
      <c r="K221" s="75"/>
      <c r="L221" s="75"/>
      <c r="M221" s="75"/>
      <c r="N221" s="75"/>
    </row>
    <row r="222" spans="4:14" ht="12.5">
      <c r="D222" s="75"/>
      <c r="E222" s="75"/>
      <c r="F222" s="75"/>
      <c r="G222" s="75"/>
      <c r="H222" s="75"/>
      <c r="I222" s="75"/>
      <c r="J222" s="75"/>
      <c r="K222" s="75"/>
      <c r="L222" s="75"/>
      <c r="M222" s="75"/>
      <c r="N222" s="75"/>
    </row>
    <row r="223" spans="4:14" ht="12.5">
      <c r="D223" s="75"/>
      <c r="E223" s="75"/>
      <c r="F223" s="75"/>
      <c r="G223" s="75"/>
      <c r="H223" s="75"/>
      <c r="I223" s="75"/>
      <c r="J223" s="75"/>
      <c r="K223" s="75"/>
      <c r="L223" s="75"/>
      <c r="M223" s="75"/>
      <c r="N223" s="75"/>
    </row>
    <row r="224" spans="4:14" ht="12.5">
      <c r="D224" s="75"/>
      <c r="E224" s="75"/>
      <c r="F224" s="75"/>
      <c r="G224" s="75"/>
      <c r="H224" s="75"/>
      <c r="I224" s="75"/>
      <c r="J224" s="75"/>
      <c r="K224" s="75"/>
      <c r="L224" s="75"/>
      <c r="M224" s="75"/>
      <c r="N224" s="75"/>
    </row>
    <row r="225" spans="4:14" ht="12.5">
      <c r="D225" s="75"/>
      <c r="E225" s="75"/>
      <c r="F225" s="75"/>
      <c r="G225" s="75"/>
      <c r="H225" s="75"/>
      <c r="I225" s="75"/>
      <c r="J225" s="75"/>
      <c r="K225" s="75"/>
      <c r="L225" s="75"/>
      <c r="M225" s="75"/>
      <c r="N225" s="75"/>
    </row>
    <row r="226" spans="4:14" ht="12.5">
      <c r="D226" s="75"/>
      <c r="E226" s="75"/>
      <c r="F226" s="75"/>
      <c r="G226" s="75"/>
      <c r="H226" s="75"/>
      <c r="I226" s="75"/>
      <c r="J226" s="75"/>
      <c r="K226" s="75"/>
      <c r="L226" s="75"/>
      <c r="M226" s="75"/>
      <c r="N226" s="75"/>
    </row>
    <row r="227" spans="4:14" ht="12.5">
      <c r="D227" s="75"/>
      <c r="E227" s="75"/>
      <c r="F227" s="75"/>
      <c r="G227" s="75"/>
      <c r="H227" s="75"/>
      <c r="I227" s="75"/>
      <c r="J227" s="75"/>
      <c r="K227" s="75"/>
      <c r="L227" s="75"/>
      <c r="M227" s="75"/>
      <c r="N227" s="75"/>
    </row>
    <row r="228" spans="4:14" ht="12.5">
      <c r="D228" s="75"/>
      <c r="E228" s="75"/>
      <c r="F228" s="75"/>
      <c r="G228" s="75"/>
      <c r="H228" s="75"/>
      <c r="I228" s="75"/>
      <c r="J228" s="75"/>
      <c r="K228" s="75"/>
      <c r="L228" s="75"/>
      <c r="M228" s="75"/>
      <c r="N228" s="75"/>
    </row>
    <row r="229" spans="4:14" ht="12.5">
      <c r="D229" s="75"/>
      <c r="E229" s="75"/>
      <c r="F229" s="75"/>
      <c r="G229" s="75"/>
      <c r="H229" s="75"/>
      <c r="I229" s="75"/>
      <c r="J229" s="75"/>
      <c r="K229" s="75"/>
      <c r="L229" s="75"/>
      <c r="M229" s="75"/>
      <c r="N229" s="75"/>
    </row>
    <row r="230" spans="4:14" ht="12.5">
      <c r="D230" s="75"/>
      <c r="E230" s="75"/>
      <c r="F230" s="75"/>
      <c r="G230" s="75"/>
      <c r="H230" s="75"/>
      <c r="I230" s="75"/>
      <c r="J230" s="75"/>
      <c r="K230" s="75"/>
      <c r="L230" s="75"/>
      <c r="M230" s="75"/>
      <c r="N230" s="75"/>
    </row>
    <row r="231" spans="4:14" ht="12.5">
      <c r="D231" s="75"/>
      <c r="E231" s="75"/>
      <c r="F231" s="75"/>
      <c r="G231" s="75"/>
      <c r="H231" s="75"/>
      <c r="I231" s="75"/>
      <c r="J231" s="75"/>
      <c r="K231" s="75"/>
      <c r="L231" s="75"/>
      <c r="M231" s="75"/>
      <c r="N231" s="75"/>
    </row>
    <row r="232" spans="4:14" ht="12.5">
      <c r="D232" s="75"/>
      <c r="E232" s="75"/>
      <c r="F232" s="75"/>
      <c r="G232" s="75"/>
      <c r="H232" s="75"/>
      <c r="I232" s="75"/>
      <c r="J232" s="75"/>
      <c r="K232" s="75"/>
      <c r="L232" s="75"/>
      <c r="M232" s="75"/>
      <c r="N232" s="75"/>
    </row>
    <row r="233" spans="4:14" ht="12.5">
      <c r="D233" s="75"/>
      <c r="E233" s="75"/>
      <c r="F233" s="75"/>
      <c r="G233" s="75"/>
      <c r="H233" s="75"/>
      <c r="I233" s="75"/>
      <c r="J233" s="75"/>
      <c r="K233" s="75"/>
      <c r="L233" s="75"/>
      <c r="M233" s="75"/>
      <c r="N233" s="75"/>
    </row>
    <row r="234" spans="4:14" ht="12.5">
      <c r="D234" s="75"/>
      <c r="E234" s="75"/>
      <c r="F234" s="75"/>
      <c r="G234" s="75"/>
      <c r="H234" s="75"/>
      <c r="I234" s="75"/>
      <c r="J234" s="75"/>
      <c r="K234" s="75"/>
      <c r="L234" s="75"/>
      <c r="M234" s="75"/>
      <c r="N234" s="75"/>
    </row>
    <row r="235" spans="4:14" ht="12.5">
      <c r="D235" s="75"/>
      <c r="E235" s="75"/>
      <c r="F235" s="75"/>
      <c r="G235" s="75"/>
      <c r="H235" s="75"/>
      <c r="I235" s="75"/>
      <c r="J235" s="75"/>
      <c r="K235" s="75"/>
      <c r="L235" s="75"/>
      <c r="M235" s="75"/>
      <c r="N235" s="75"/>
    </row>
    <row r="236" spans="4:14" ht="12.5">
      <c r="D236" s="75"/>
      <c r="E236" s="75"/>
      <c r="F236" s="75"/>
      <c r="G236" s="75"/>
      <c r="H236" s="75"/>
      <c r="I236" s="75"/>
      <c r="J236" s="75"/>
      <c r="K236" s="75"/>
      <c r="L236" s="75"/>
      <c r="M236" s="75"/>
      <c r="N236" s="75"/>
    </row>
    <row r="237" spans="4:14" ht="12.5">
      <c r="D237" s="75"/>
      <c r="E237" s="75"/>
      <c r="F237" s="75"/>
      <c r="G237" s="75"/>
      <c r="H237" s="75"/>
      <c r="I237" s="75"/>
      <c r="J237" s="75"/>
      <c r="K237" s="75"/>
      <c r="L237" s="75"/>
      <c r="M237" s="75"/>
      <c r="N237" s="75"/>
    </row>
    <row r="238" spans="4:14" ht="12.5">
      <c r="D238" s="75"/>
      <c r="E238" s="75"/>
      <c r="F238" s="75"/>
      <c r="G238" s="75"/>
      <c r="H238" s="75"/>
      <c r="I238" s="75"/>
      <c r="J238" s="75"/>
      <c r="K238" s="75"/>
      <c r="L238" s="75"/>
      <c r="M238" s="75"/>
      <c r="N238" s="75"/>
    </row>
    <row r="239" spans="4:14" ht="12.5">
      <c r="D239" s="75"/>
      <c r="E239" s="75"/>
      <c r="F239" s="75"/>
      <c r="G239" s="75"/>
      <c r="H239" s="75"/>
      <c r="I239" s="75"/>
      <c r="J239" s="75"/>
      <c r="K239" s="75"/>
      <c r="L239" s="75"/>
      <c r="M239" s="75"/>
      <c r="N239" s="75"/>
    </row>
    <row r="240" spans="4:14" ht="12.5">
      <c r="D240" s="75"/>
      <c r="E240" s="75"/>
      <c r="F240" s="75"/>
      <c r="G240" s="75"/>
      <c r="H240" s="75"/>
      <c r="I240" s="75"/>
      <c r="J240" s="75"/>
      <c r="K240" s="75"/>
      <c r="L240" s="75"/>
      <c r="M240" s="75"/>
      <c r="N240" s="75"/>
    </row>
    <row r="241" spans="4:14" ht="12.5">
      <c r="D241" s="75"/>
      <c r="E241" s="75"/>
      <c r="F241" s="75"/>
      <c r="G241" s="75"/>
      <c r="H241" s="75"/>
      <c r="I241" s="75"/>
      <c r="J241" s="75"/>
      <c r="K241" s="75"/>
      <c r="L241" s="75"/>
      <c r="M241" s="75"/>
      <c r="N241" s="75"/>
    </row>
    <row r="242" spans="4:14" ht="12.5">
      <c r="D242" s="75"/>
      <c r="E242" s="75"/>
      <c r="F242" s="75"/>
      <c r="G242" s="75"/>
      <c r="H242" s="75"/>
      <c r="I242" s="75"/>
      <c r="J242" s="75"/>
      <c r="K242" s="75"/>
      <c r="L242" s="75"/>
      <c r="M242" s="75"/>
      <c r="N242" s="75"/>
    </row>
    <row r="243" spans="4:14" ht="12.5">
      <c r="D243" s="75"/>
      <c r="E243" s="75"/>
      <c r="F243" s="75"/>
      <c r="G243" s="75"/>
      <c r="H243" s="75"/>
      <c r="I243" s="75"/>
      <c r="J243" s="75"/>
      <c r="K243" s="75"/>
      <c r="L243" s="75"/>
      <c r="M243" s="75"/>
      <c r="N243" s="75"/>
    </row>
    <row r="244" spans="4:14" ht="12.5">
      <c r="D244" s="75"/>
      <c r="E244" s="75"/>
      <c r="F244" s="75"/>
      <c r="G244" s="75"/>
      <c r="H244" s="75"/>
      <c r="I244" s="75"/>
      <c r="J244" s="75"/>
      <c r="K244" s="75"/>
      <c r="L244" s="75"/>
      <c r="M244" s="75"/>
      <c r="N244" s="75"/>
    </row>
    <row r="245" spans="4:14" ht="12.5">
      <c r="D245" s="75"/>
      <c r="E245" s="75"/>
      <c r="F245" s="75"/>
      <c r="G245" s="75"/>
      <c r="H245" s="75"/>
      <c r="I245" s="75"/>
      <c r="J245" s="75"/>
      <c r="K245" s="75"/>
      <c r="L245" s="75"/>
      <c r="M245" s="75"/>
      <c r="N245" s="75"/>
    </row>
    <row r="246" spans="4:14" ht="12.5">
      <c r="D246" s="75"/>
      <c r="E246" s="75"/>
      <c r="F246" s="75"/>
      <c r="G246" s="75"/>
      <c r="H246" s="75"/>
      <c r="I246" s="75"/>
      <c r="J246" s="75"/>
      <c r="K246" s="75"/>
      <c r="L246" s="75"/>
      <c r="M246" s="75"/>
      <c r="N246" s="75"/>
    </row>
    <row r="247" spans="4:14" ht="12.5">
      <c r="D247" s="75"/>
      <c r="E247" s="75"/>
      <c r="F247" s="75"/>
      <c r="G247" s="75"/>
      <c r="H247" s="75"/>
      <c r="I247" s="75"/>
      <c r="J247" s="75"/>
      <c r="K247" s="75"/>
      <c r="L247" s="75"/>
      <c r="M247" s="75"/>
      <c r="N247" s="75"/>
    </row>
    <row r="248" spans="4:14" ht="12.5">
      <c r="D248" s="75"/>
      <c r="E248" s="75"/>
      <c r="F248" s="75"/>
      <c r="G248" s="75"/>
      <c r="H248" s="75"/>
      <c r="I248" s="75"/>
      <c r="J248" s="75"/>
      <c r="K248" s="75"/>
      <c r="L248" s="75"/>
      <c r="M248" s="75"/>
      <c r="N248" s="75"/>
    </row>
    <row r="249" spans="4:14" ht="12.5">
      <c r="D249" s="75"/>
      <c r="E249" s="75"/>
      <c r="F249" s="75"/>
      <c r="G249" s="75"/>
      <c r="H249" s="75"/>
      <c r="I249" s="75"/>
      <c r="J249" s="75"/>
      <c r="K249" s="75"/>
      <c r="L249" s="75"/>
      <c r="M249" s="75"/>
      <c r="N249" s="75"/>
    </row>
    <row r="250" spans="4:14" ht="12.5">
      <c r="D250" s="75"/>
      <c r="E250" s="75"/>
      <c r="F250" s="75"/>
      <c r="G250" s="75"/>
      <c r="H250" s="75"/>
      <c r="I250" s="75"/>
      <c r="J250" s="75"/>
      <c r="K250" s="75"/>
      <c r="L250" s="75"/>
      <c r="M250" s="75"/>
      <c r="N250" s="75"/>
    </row>
    <row r="251" spans="4:14" ht="12.5">
      <c r="D251" s="75"/>
      <c r="E251" s="75"/>
      <c r="F251" s="75"/>
      <c r="G251" s="75"/>
      <c r="H251" s="75"/>
      <c r="I251" s="75"/>
      <c r="J251" s="75"/>
      <c r="K251" s="75"/>
      <c r="L251" s="75"/>
      <c r="M251" s="75"/>
      <c r="N251" s="75"/>
    </row>
    <row r="252" spans="4:14" ht="12.5">
      <c r="D252" s="75"/>
      <c r="E252" s="75"/>
      <c r="F252" s="75"/>
      <c r="G252" s="75"/>
      <c r="H252" s="75"/>
      <c r="I252" s="75"/>
      <c r="J252" s="75"/>
      <c r="K252" s="75"/>
      <c r="L252" s="75"/>
      <c r="M252" s="75"/>
      <c r="N252" s="75"/>
    </row>
    <row r="253" spans="4:14" ht="12.5">
      <c r="D253" s="75"/>
      <c r="E253" s="75"/>
      <c r="F253" s="75"/>
      <c r="G253" s="75"/>
      <c r="H253" s="75"/>
      <c r="I253" s="75"/>
      <c r="J253" s="75"/>
      <c r="K253" s="75"/>
      <c r="L253" s="75"/>
      <c r="M253" s="75"/>
      <c r="N253" s="75"/>
    </row>
    <row r="254" spans="4:14" ht="12.5">
      <c r="D254" s="75"/>
      <c r="E254" s="75"/>
      <c r="F254" s="75"/>
      <c r="G254" s="75"/>
      <c r="H254" s="75"/>
      <c r="I254" s="75"/>
      <c r="J254" s="75"/>
      <c r="K254" s="75"/>
      <c r="L254" s="75"/>
      <c r="M254" s="75"/>
      <c r="N254" s="75"/>
    </row>
    <row r="255" spans="4:14" ht="12.5">
      <c r="D255" s="75"/>
      <c r="E255" s="75"/>
      <c r="F255" s="75"/>
      <c r="G255" s="75"/>
      <c r="H255" s="75"/>
      <c r="I255" s="75"/>
      <c r="J255" s="75"/>
      <c r="K255" s="75"/>
      <c r="L255" s="75"/>
      <c r="M255" s="75"/>
      <c r="N255" s="75"/>
    </row>
    <row r="256" spans="4:14" ht="12.5">
      <c r="D256" s="75"/>
      <c r="E256" s="75"/>
      <c r="F256" s="75"/>
      <c r="G256" s="75"/>
      <c r="H256" s="75"/>
      <c r="I256" s="75"/>
      <c r="J256" s="75"/>
      <c r="K256" s="75"/>
      <c r="L256" s="75"/>
      <c r="M256" s="75"/>
      <c r="N256" s="75"/>
    </row>
    <row r="257" spans="4:14" ht="12.5">
      <c r="D257" s="75"/>
      <c r="E257" s="75"/>
      <c r="F257" s="75"/>
      <c r="G257" s="75"/>
      <c r="H257" s="75"/>
      <c r="I257" s="75"/>
      <c r="J257" s="75"/>
      <c r="K257" s="75"/>
      <c r="L257" s="75"/>
      <c r="M257" s="75"/>
      <c r="N257" s="75"/>
    </row>
    <row r="258" spans="4:14" ht="12.5">
      <c r="D258" s="75"/>
      <c r="E258" s="75"/>
      <c r="F258" s="75"/>
      <c r="G258" s="75"/>
      <c r="H258" s="75"/>
      <c r="I258" s="75"/>
      <c r="J258" s="75"/>
      <c r="K258" s="75"/>
      <c r="L258" s="75"/>
      <c r="M258" s="75"/>
      <c r="N258" s="75"/>
    </row>
    <row r="259" spans="4:14" ht="12.5">
      <c r="D259" s="75"/>
      <c r="E259" s="75"/>
      <c r="F259" s="75"/>
      <c r="G259" s="75"/>
      <c r="H259" s="75"/>
      <c r="I259" s="75"/>
      <c r="J259" s="75"/>
      <c r="K259" s="75"/>
      <c r="L259" s="75"/>
      <c r="M259" s="75"/>
      <c r="N259" s="75"/>
    </row>
    <row r="260" spans="4:14" ht="12.5">
      <c r="D260" s="75"/>
      <c r="E260" s="75"/>
      <c r="F260" s="75"/>
      <c r="G260" s="75"/>
      <c r="H260" s="75"/>
      <c r="I260" s="75"/>
      <c r="J260" s="75"/>
      <c r="K260" s="75"/>
      <c r="L260" s="75"/>
      <c r="M260" s="75"/>
      <c r="N260" s="75"/>
    </row>
    <row r="261" spans="4:14" ht="12.5">
      <c r="D261" s="75"/>
      <c r="E261" s="75"/>
      <c r="F261" s="75"/>
      <c r="G261" s="75"/>
      <c r="H261" s="75"/>
      <c r="I261" s="75"/>
      <c r="J261" s="75"/>
      <c r="K261" s="75"/>
      <c r="L261" s="75"/>
      <c r="M261" s="75"/>
      <c r="N261" s="75"/>
    </row>
    <row r="262" spans="4:14" ht="12.5">
      <c r="D262" s="75"/>
      <c r="E262" s="75"/>
      <c r="F262" s="75"/>
      <c r="G262" s="75"/>
      <c r="H262" s="75"/>
      <c r="I262" s="75"/>
      <c r="J262" s="75"/>
      <c r="K262" s="75"/>
      <c r="L262" s="75"/>
      <c r="M262" s="75"/>
      <c r="N262" s="75"/>
    </row>
    <row r="263" spans="4:14" ht="12.5">
      <c r="D263" s="75"/>
      <c r="E263" s="75"/>
      <c r="F263" s="75"/>
      <c r="G263" s="75"/>
      <c r="H263" s="75"/>
      <c r="I263" s="75"/>
      <c r="J263" s="75"/>
      <c r="K263" s="75"/>
      <c r="L263" s="75"/>
      <c r="M263" s="75"/>
      <c r="N263" s="75"/>
    </row>
    <row r="264" spans="4:14" ht="12.5">
      <c r="D264" s="75"/>
      <c r="E264" s="75"/>
      <c r="F264" s="75"/>
      <c r="G264" s="75"/>
      <c r="H264" s="75"/>
      <c r="I264" s="75"/>
      <c r="J264" s="75"/>
      <c r="K264" s="75"/>
      <c r="L264" s="75"/>
      <c r="M264" s="75"/>
      <c r="N264" s="75"/>
    </row>
    <row r="265" spans="4:14" ht="12.5">
      <c r="D265" s="75"/>
      <c r="E265" s="75"/>
      <c r="F265" s="75"/>
      <c r="G265" s="75"/>
      <c r="H265" s="75"/>
      <c r="I265" s="75"/>
      <c r="J265" s="75"/>
      <c r="K265" s="75"/>
      <c r="L265" s="75"/>
      <c r="M265" s="75"/>
      <c r="N265" s="75"/>
    </row>
    <row r="266" spans="4:14" ht="12.5">
      <c r="D266" s="75"/>
      <c r="E266" s="75"/>
      <c r="F266" s="75"/>
      <c r="G266" s="75"/>
      <c r="H266" s="75"/>
      <c r="I266" s="75"/>
      <c r="J266" s="75"/>
      <c r="K266" s="75"/>
      <c r="L266" s="75"/>
      <c r="M266" s="75"/>
      <c r="N266" s="75"/>
    </row>
    <row r="267" spans="4:14" ht="12.5">
      <c r="D267" s="75"/>
      <c r="E267" s="75"/>
      <c r="F267" s="75"/>
      <c r="G267" s="75"/>
      <c r="H267" s="75"/>
      <c r="I267" s="75"/>
      <c r="J267" s="75"/>
      <c r="K267" s="75"/>
      <c r="L267" s="75"/>
      <c r="M267" s="75"/>
      <c r="N267" s="75"/>
    </row>
    <row r="268" spans="4:14" ht="12.5">
      <c r="D268" s="75"/>
      <c r="E268" s="75"/>
      <c r="F268" s="75"/>
      <c r="G268" s="75"/>
      <c r="H268" s="75"/>
      <c r="I268" s="75"/>
      <c r="J268" s="75"/>
      <c r="K268" s="75"/>
      <c r="L268" s="75"/>
      <c r="M268" s="75"/>
      <c r="N268" s="75"/>
    </row>
    <row r="269" spans="4:14" ht="12.5">
      <c r="D269" s="75"/>
      <c r="E269" s="75"/>
      <c r="F269" s="75"/>
      <c r="G269" s="75"/>
      <c r="H269" s="75"/>
      <c r="I269" s="75"/>
      <c r="J269" s="75"/>
      <c r="K269" s="75"/>
      <c r="L269" s="75"/>
      <c r="M269" s="75"/>
      <c r="N269" s="75"/>
    </row>
    <row r="270" spans="4:14" ht="12.5">
      <c r="D270" s="75"/>
      <c r="E270" s="75"/>
      <c r="F270" s="75"/>
      <c r="G270" s="75"/>
      <c r="H270" s="75"/>
      <c r="I270" s="75"/>
      <c r="J270" s="75"/>
      <c r="K270" s="75"/>
      <c r="L270" s="75"/>
      <c r="M270" s="75"/>
      <c r="N270" s="75"/>
    </row>
    <row r="271" spans="4:14" ht="12.5">
      <c r="D271" s="75"/>
      <c r="E271" s="75"/>
      <c r="F271" s="75"/>
      <c r="G271" s="75"/>
      <c r="H271" s="75"/>
      <c r="I271" s="75"/>
      <c r="J271" s="75"/>
      <c r="K271" s="75"/>
      <c r="L271" s="75"/>
      <c r="M271" s="75"/>
      <c r="N271" s="75"/>
    </row>
    <row r="272" spans="4:14" ht="12.5">
      <c r="D272" s="75"/>
      <c r="E272" s="75"/>
      <c r="F272" s="75"/>
      <c r="G272" s="75"/>
      <c r="H272" s="75"/>
      <c r="I272" s="75"/>
      <c r="J272" s="75"/>
      <c r="K272" s="75"/>
      <c r="L272" s="75"/>
      <c r="M272" s="75"/>
      <c r="N272" s="75"/>
    </row>
    <row r="273" spans="4:14" ht="12.5">
      <c r="D273" s="75"/>
      <c r="E273" s="75"/>
      <c r="F273" s="75"/>
      <c r="G273" s="75"/>
      <c r="H273" s="75"/>
      <c r="I273" s="75"/>
      <c r="J273" s="75"/>
      <c r="K273" s="75"/>
      <c r="L273" s="75"/>
      <c r="M273" s="75"/>
      <c r="N273" s="75"/>
    </row>
    <row r="274" spans="4:14" ht="12.5">
      <c r="D274" s="75"/>
      <c r="E274" s="75"/>
      <c r="F274" s="75"/>
      <c r="G274" s="75"/>
      <c r="H274" s="75"/>
      <c r="I274" s="75"/>
      <c r="J274" s="75"/>
      <c r="K274" s="75"/>
      <c r="L274" s="75"/>
      <c r="M274" s="75"/>
      <c r="N274" s="75"/>
    </row>
    <row r="275" spans="4:14" ht="12.5">
      <c r="D275" s="75"/>
      <c r="E275" s="75"/>
      <c r="F275" s="75"/>
      <c r="G275" s="75"/>
      <c r="H275" s="75"/>
      <c r="I275" s="75"/>
      <c r="J275" s="75"/>
      <c r="K275" s="75"/>
      <c r="L275" s="75"/>
      <c r="M275" s="75"/>
      <c r="N275" s="75"/>
    </row>
    <row r="276" spans="4:14" ht="12.5">
      <c r="D276" s="75"/>
      <c r="E276" s="75"/>
      <c r="F276" s="75"/>
      <c r="G276" s="75"/>
      <c r="H276" s="75"/>
      <c r="I276" s="75"/>
      <c r="J276" s="75"/>
      <c r="K276" s="75"/>
      <c r="L276" s="75"/>
      <c r="M276" s="75"/>
      <c r="N276" s="75"/>
    </row>
    <row r="277" spans="4:14" ht="12.5">
      <c r="D277" s="75"/>
      <c r="E277" s="75"/>
      <c r="F277" s="75"/>
      <c r="G277" s="75"/>
      <c r="H277" s="75"/>
      <c r="I277" s="75"/>
      <c r="J277" s="75"/>
      <c r="K277" s="75"/>
      <c r="L277" s="75"/>
      <c r="M277" s="75"/>
      <c r="N277" s="75"/>
    </row>
    <row r="278" spans="4:14" ht="12.5">
      <c r="D278" s="75"/>
      <c r="E278" s="75"/>
      <c r="F278" s="75"/>
      <c r="G278" s="75"/>
      <c r="H278" s="75"/>
      <c r="I278" s="75"/>
      <c r="J278" s="75"/>
      <c r="K278" s="75"/>
      <c r="L278" s="75"/>
      <c r="M278" s="75"/>
      <c r="N278" s="75"/>
    </row>
    <row r="279" spans="4:14" ht="12.5">
      <c r="D279" s="75"/>
      <c r="E279" s="75"/>
      <c r="F279" s="75"/>
      <c r="G279" s="75"/>
      <c r="H279" s="75"/>
      <c r="I279" s="75"/>
      <c r="J279" s="75"/>
      <c r="K279" s="75"/>
      <c r="L279" s="75"/>
      <c r="M279" s="75"/>
      <c r="N279" s="75"/>
    </row>
    <row r="280" spans="4:14" ht="12.5">
      <c r="D280" s="75"/>
      <c r="E280" s="75"/>
      <c r="F280" s="75"/>
      <c r="G280" s="75"/>
      <c r="H280" s="75"/>
      <c r="I280" s="75"/>
      <c r="J280" s="75"/>
      <c r="K280" s="75"/>
      <c r="L280" s="75"/>
      <c r="M280" s="75"/>
      <c r="N280" s="75"/>
    </row>
    <row r="281" spans="4:14" ht="12.5">
      <c r="D281" s="75"/>
      <c r="E281" s="75"/>
      <c r="F281" s="75"/>
      <c r="G281" s="75"/>
      <c r="H281" s="75"/>
      <c r="I281" s="75"/>
      <c r="J281" s="75"/>
      <c r="K281" s="75"/>
      <c r="L281" s="75"/>
      <c r="M281" s="75"/>
      <c r="N281" s="75"/>
    </row>
    <row r="282" spans="4:14" ht="12.5">
      <c r="D282" s="75"/>
      <c r="E282" s="75"/>
      <c r="F282" s="75"/>
      <c r="G282" s="75"/>
      <c r="H282" s="75"/>
      <c r="I282" s="75"/>
      <c r="J282" s="75"/>
      <c r="K282" s="75"/>
      <c r="L282" s="75"/>
      <c r="M282" s="75"/>
      <c r="N282" s="75"/>
    </row>
    <row r="283" spans="4:14" ht="12.5">
      <c r="D283" s="75"/>
      <c r="E283" s="75"/>
      <c r="F283" s="75"/>
      <c r="G283" s="75"/>
      <c r="H283" s="75"/>
      <c r="I283" s="75"/>
      <c r="J283" s="75"/>
      <c r="K283" s="75"/>
      <c r="L283" s="75"/>
      <c r="M283" s="75"/>
      <c r="N283" s="75"/>
    </row>
    <row r="284" spans="4:14" ht="12.5">
      <c r="D284" s="75"/>
      <c r="E284" s="75"/>
      <c r="F284" s="75"/>
      <c r="G284" s="75"/>
      <c r="H284" s="75"/>
      <c r="I284" s="75"/>
      <c r="J284" s="75"/>
      <c r="K284" s="75"/>
      <c r="L284" s="75"/>
      <c r="M284" s="75"/>
      <c r="N284" s="75"/>
    </row>
    <row r="285" spans="4:14" ht="12.5">
      <c r="D285" s="75"/>
      <c r="E285" s="75"/>
      <c r="F285" s="75"/>
      <c r="G285" s="75"/>
      <c r="H285" s="75"/>
      <c r="I285" s="75"/>
      <c r="J285" s="75"/>
      <c r="K285" s="75"/>
      <c r="L285" s="75"/>
      <c r="M285" s="75"/>
      <c r="N285" s="75"/>
    </row>
    <row r="286" spans="4:14" ht="12.5">
      <c r="D286" s="75"/>
      <c r="E286" s="75"/>
      <c r="F286" s="75"/>
      <c r="G286" s="75"/>
      <c r="H286" s="75"/>
      <c r="I286" s="75"/>
      <c r="J286" s="75"/>
      <c r="K286" s="75"/>
      <c r="L286" s="75"/>
      <c r="M286" s="75"/>
      <c r="N286" s="75"/>
    </row>
    <row r="287" spans="4:14" ht="12.5">
      <c r="D287" s="75"/>
      <c r="E287" s="75"/>
      <c r="F287" s="75"/>
      <c r="G287" s="75"/>
      <c r="H287" s="75"/>
      <c r="I287" s="75"/>
      <c r="J287" s="75"/>
      <c r="K287" s="75"/>
      <c r="L287" s="75"/>
      <c r="M287" s="75"/>
      <c r="N287" s="75"/>
    </row>
    <row r="288" spans="4:14" ht="12.5">
      <c r="D288" s="75"/>
      <c r="E288" s="75"/>
      <c r="F288" s="75"/>
      <c r="G288" s="75"/>
      <c r="H288" s="75"/>
      <c r="I288" s="75"/>
      <c r="J288" s="75"/>
      <c r="K288" s="75"/>
      <c r="L288" s="75"/>
      <c r="M288" s="75"/>
      <c r="N288" s="75"/>
    </row>
    <row r="289" spans="4:14" ht="12.5">
      <c r="D289" s="75"/>
      <c r="E289" s="75"/>
      <c r="F289" s="75"/>
      <c r="G289" s="75"/>
      <c r="H289" s="75"/>
      <c r="I289" s="75"/>
      <c r="J289" s="75"/>
      <c r="K289" s="75"/>
      <c r="L289" s="75"/>
      <c r="M289" s="75"/>
      <c r="N289" s="75"/>
    </row>
    <row r="290" spans="4:14" ht="12.5">
      <c r="D290" s="75"/>
      <c r="E290" s="75"/>
      <c r="F290" s="75"/>
      <c r="G290" s="75"/>
      <c r="H290" s="75"/>
      <c r="I290" s="75"/>
      <c r="J290" s="75"/>
      <c r="K290" s="75"/>
      <c r="L290" s="75"/>
      <c r="M290" s="75"/>
      <c r="N290" s="75"/>
    </row>
    <row r="291" spans="4:14" ht="12.5">
      <c r="D291" s="75"/>
      <c r="E291" s="75"/>
      <c r="F291" s="75"/>
      <c r="G291" s="75"/>
      <c r="H291" s="75"/>
      <c r="I291" s="75"/>
      <c r="J291" s="75"/>
      <c r="K291" s="75"/>
      <c r="L291" s="75"/>
      <c r="M291" s="75"/>
      <c r="N291" s="75"/>
    </row>
    <row r="292" spans="4:14" ht="12.5">
      <c r="D292" s="75"/>
      <c r="E292" s="75"/>
      <c r="F292" s="75"/>
      <c r="G292" s="75"/>
      <c r="H292" s="75"/>
      <c r="I292" s="75"/>
      <c r="J292" s="75"/>
      <c r="K292" s="75"/>
      <c r="L292" s="75"/>
      <c r="M292" s="75"/>
      <c r="N292" s="75"/>
    </row>
    <row r="293" spans="4:14" ht="12.5">
      <c r="D293" s="75"/>
      <c r="E293" s="75"/>
      <c r="F293" s="75"/>
      <c r="G293" s="75"/>
      <c r="H293" s="75"/>
      <c r="I293" s="75"/>
      <c r="J293" s="75"/>
      <c r="K293" s="75"/>
      <c r="L293" s="75"/>
      <c r="M293" s="75"/>
      <c r="N293" s="75"/>
    </row>
    <row r="294" spans="4:14" ht="12.5">
      <c r="D294" s="75"/>
      <c r="E294" s="75"/>
      <c r="F294" s="75"/>
      <c r="G294" s="75"/>
      <c r="H294" s="75"/>
      <c r="I294" s="75"/>
      <c r="J294" s="75"/>
      <c r="K294" s="75"/>
      <c r="L294" s="75"/>
      <c r="M294" s="75"/>
      <c r="N294" s="75"/>
    </row>
    <row r="295" spans="4:14" ht="12.5">
      <c r="D295" s="75"/>
      <c r="E295" s="75"/>
      <c r="F295" s="75"/>
      <c r="G295" s="75"/>
      <c r="H295" s="75"/>
      <c r="I295" s="75"/>
      <c r="J295" s="75"/>
      <c r="K295" s="75"/>
      <c r="L295" s="75"/>
      <c r="M295" s="75"/>
      <c r="N295" s="75"/>
    </row>
    <row r="296" spans="4:14" ht="12.5">
      <c r="D296" s="75"/>
      <c r="E296" s="75"/>
      <c r="F296" s="75"/>
      <c r="G296" s="75"/>
      <c r="H296" s="75"/>
      <c r="I296" s="75"/>
      <c r="J296" s="75"/>
      <c r="K296" s="75"/>
      <c r="L296" s="75"/>
      <c r="M296" s="75"/>
      <c r="N296" s="75"/>
    </row>
    <row r="297" spans="4:14" ht="12.5">
      <c r="D297" s="75"/>
      <c r="E297" s="75"/>
      <c r="F297" s="75"/>
      <c r="G297" s="75"/>
      <c r="H297" s="75"/>
      <c r="I297" s="75"/>
      <c r="J297" s="75"/>
      <c r="K297" s="75"/>
      <c r="L297" s="75"/>
      <c r="M297" s="75"/>
      <c r="N297" s="75"/>
    </row>
    <row r="298" spans="4:14" ht="12.5">
      <c r="D298" s="75"/>
      <c r="E298" s="75"/>
      <c r="F298" s="75"/>
      <c r="G298" s="75"/>
      <c r="H298" s="75"/>
      <c r="I298" s="75"/>
      <c r="J298" s="75"/>
      <c r="K298" s="75"/>
      <c r="L298" s="75"/>
      <c r="M298" s="75"/>
      <c r="N298" s="75"/>
    </row>
    <row r="299" spans="4:14" ht="12.5">
      <c r="D299" s="75"/>
      <c r="E299" s="75"/>
      <c r="F299" s="75"/>
      <c r="G299" s="75"/>
      <c r="H299" s="75"/>
      <c r="I299" s="75"/>
      <c r="J299" s="75"/>
      <c r="K299" s="75"/>
      <c r="L299" s="75"/>
      <c r="M299" s="75"/>
      <c r="N299" s="75"/>
    </row>
    <row r="300" spans="4:14" ht="12.5">
      <c r="D300" s="75"/>
      <c r="E300" s="75"/>
      <c r="F300" s="75"/>
      <c r="G300" s="75"/>
      <c r="H300" s="75"/>
      <c r="I300" s="75"/>
      <c r="J300" s="75"/>
      <c r="K300" s="75"/>
      <c r="L300" s="75"/>
      <c r="M300" s="75"/>
      <c r="N300" s="75"/>
    </row>
    <row r="301" spans="4:14" ht="12.5">
      <c r="D301" s="75"/>
      <c r="E301" s="75"/>
      <c r="F301" s="75"/>
      <c r="G301" s="75"/>
      <c r="H301" s="75"/>
      <c r="I301" s="75"/>
      <c r="J301" s="75"/>
      <c r="K301" s="75"/>
      <c r="L301" s="75"/>
      <c r="M301" s="75"/>
      <c r="N301" s="75"/>
    </row>
    <row r="302" spans="4:14" ht="12.5">
      <c r="D302" s="75"/>
      <c r="E302" s="75"/>
      <c r="F302" s="75"/>
      <c r="G302" s="75"/>
      <c r="H302" s="75"/>
      <c r="I302" s="75"/>
      <c r="J302" s="75"/>
      <c r="K302" s="75"/>
      <c r="L302" s="75"/>
      <c r="M302" s="75"/>
      <c r="N302" s="75"/>
    </row>
    <row r="303" spans="4:14" ht="12.5">
      <c r="D303" s="75"/>
      <c r="E303" s="75"/>
      <c r="F303" s="75"/>
      <c r="G303" s="75"/>
      <c r="H303" s="75"/>
      <c r="I303" s="75"/>
      <c r="J303" s="75"/>
      <c r="K303" s="75"/>
      <c r="L303" s="75"/>
      <c r="M303" s="75"/>
      <c r="N303" s="75"/>
    </row>
    <row r="304" spans="4:14" ht="12.5">
      <c r="D304" s="75"/>
      <c r="E304" s="75"/>
      <c r="F304" s="75"/>
      <c r="G304" s="75"/>
      <c r="H304" s="75"/>
      <c r="I304" s="75"/>
      <c r="J304" s="75"/>
      <c r="K304" s="75"/>
      <c r="L304" s="75"/>
      <c r="M304" s="75"/>
      <c r="N304" s="75"/>
    </row>
    <row r="305" spans="4:14" ht="12.5">
      <c r="D305" s="75"/>
      <c r="E305" s="75"/>
      <c r="F305" s="75"/>
      <c r="G305" s="75"/>
      <c r="H305" s="75"/>
      <c r="I305" s="75"/>
      <c r="J305" s="75"/>
      <c r="K305" s="75"/>
      <c r="L305" s="75"/>
      <c r="M305" s="75"/>
      <c r="N305" s="75"/>
    </row>
    <row r="306" spans="4:14" ht="12.5">
      <c r="D306" s="75"/>
      <c r="E306" s="75"/>
      <c r="F306" s="75"/>
      <c r="G306" s="75"/>
      <c r="H306" s="75"/>
      <c r="I306" s="75"/>
      <c r="J306" s="75"/>
      <c r="K306" s="75"/>
      <c r="L306" s="75"/>
      <c r="M306" s="75"/>
      <c r="N306" s="75"/>
    </row>
    <row r="307" spans="4:14" ht="12.5">
      <c r="D307" s="75"/>
      <c r="E307" s="75"/>
      <c r="F307" s="75"/>
      <c r="G307" s="75"/>
      <c r="H307" s="75"/>
      <c r="I307" s="75"/>
      <c r="J307" s="75"/>
      <c r="K307" s="75"/>
      <c r="L307" s="75"/>
      <c r="M307" s="75"/>
      <c r="N307" s="75"/>
    </row>
    <row r="308" spans="4:14" ht="12.5">
      <c r="D308" s="75"/>
      <c r="E308" s="75"/>
      <c r="F308" s="75"/>
      <c r="G308" s="75"/>
      <c r="H308" s="75"/>
      <c r="I308" s="75"/>
      <c r="J308" s="75"/>
      <c r="K308" s="75"/>
      <c r="L308" s="75"/>
      <c r="M308" s="75"/>
      <c r="N308" s="75"/>
    </row>
    <row r="309" spans="4:14" ht="12.5">
      <c r="D309" s="75"/>
      <c r="E309" s="75"/>
      <c r="F309" s="75"/>
      <c r="G309" s="75"/>
      <c r="H309" s="75"/>
      <c r="I309" s="75"/>
      <c r="J309" s="75"/>
      <c r="K309" s="75"/>
      <c r="L309" s="75"/>
      <c r="M309" s="75"/>
      <c r="N309" s="75"/>
    </row>
    <row r="310" spans="4:14" ht="12.5">
      <c r="D310" s="75"/>
      <c r="E310" s="75"/>
      <c r="F310" s="75"/>
      <c r="G310" s="75"/>
      <c r="H310" s="75"/>
      <c r="I310" s="75"/>
      <c r="J310" s="75"/>
      <c r="K310" s="75"/>
      <c r="L310" s="75"/>
      <c r="M310" s="75"/>
      <c r="N310" s="75"/>
    </row>
    <row r="311" spans="4:14" ht="12.5">
      <c r="D311" s="75"/>
      <c r="E311" s="75"/>
      <c r="F311" s="75"/>
      <c r="G311" s="75"/>
      <c r="H311" s="75"/>
      <c r="I311" s="75"/>
      <c r="J311" s="75"/>
      <c r="K311" s="75"/>
      <c r="L311" s="75"/>
      <c r="M311" s="75"/>
      <c r="N311" s="75"/>
    </row>
    <row r="312" spans="4:14" ht="12.5">
      <c r="D312" s="75"/>
      <c r="E312" s="75"/>
      <c r="F312" s="75"/>
      <c r="G312" s="75"/>
      <c r="H312" s="75"/>
      <c r="I312" s="75"/>
      <c r="J312" s="75"/>
      <c r="K312" s="75"/>
      <c r="L312" s="75"/>
      <c r="M312" s="75"/>
      <c r="N312" s="75"/>
    </row>
    <row r="313" spans="4:14" ht="12.5">
      <c r="D313" s="75"/>
      <c r="E313" s="75"/>
      <c r="F313" s="75"/>
      <c r="G313" s="75"/>
      <c r="H313" s="75"/>
      <c r="I313" s="75"/>
      <c r="J313" s="75"/>
      <c r="K313" s="75"/>
      <c r="L313" s="75"/>
      <c r="M313" s="75"/>
      <c r="N313" s="75"/>
    </row>
    <row r="314" spans="4:14" ht="12.5">
      <c r="D314" s="75"/>
      <c r="E314" s="75"/>
      <c r="F314" s="75"/>
      <c r="G314" s="75"/>
      <c r="H314" s="75"/>
      <c r="I314" s="75"/>
      <c r="J314" s="75"/>
      <c r="K314" s="75"/>
      <c r="L314" s="75"/>
      <c r="M314" s="75"/>
      <c r="N314" s="75"/>
    </row>
    <row r="315" spans="4:14" ht="12.5">
      <c r="D315" s="75"/>
      <c r="E315" s="75"/>
      <c r="F315" s="75"/>
      <c r="G315" s="75"/>
      <c r="H315" s="75"/>
      <c r="I315" s="75"/>
      <c r="J315" s="75"/>
      <c r="K315" s="75"/>
      <c r="L315" s="75"/>
      <c r="M315" s="75"/>
      <c r="N315" s="75"/>
    </row>
    <row r="316" spans="4:14" ht="12.5">
      <c r="D316" s="75"/>
      <c r="E316" s="75"/>
      <c r="F316" s="75"/>
      <c r="G316" s="75"/>
      <c r="H316" s="75"/>
      <c r="I316" s="75"/>
      <c r="J316" s="75"/>
      <c r="K316" s="75"/>
      <c r="L316" s="75"/>
      <c r="M316" s="75"/>
      <c r="N316" s="75"/>
    </row>
    <row r="317" spans="4:14" ht="12.5">
      <c r="D317" s="75"/>
      <c r="E317" s="75"/>
      <c r="F317" s="75"/>
      <c r="G317" s="75"/>
      <c r="H317" s="75"/>
      <c r="I317" s="75"/>
      <c r="J317" s="75"/>
      <c r="K317" s="75"/>
      <c r="L317" s="75"/>
      <c r="M317" s="75"/>
      <c r="N317" s="75"/>
    </row>
    <row r="318" spans="4:14" ht="12.5">
      <c r="D318" s="75"/>
      <c r="E318" s="75"/>
      <c r="F318" s="75"/>
      <c r="G318" s="75"/>
      <c r="H318" s="75"/>
      <c r="I318" s="75"/>
      <c r="J318" s="75"/>
      <c r="K318" s="75"/>
      <c r="L318" s="75"/>
      <c r="M318" s="75"/>
      <c r="N318" s="75"/>
    </row>
    <row r="319" spans="4:14" ht="12.5">
      <c r="D319" s="75"/>
      <c r="E319" s="75"/>
      <c r="F319" s="75"/>
      <c r="G319" s="75"/>
      <c r="H319" s="75"/>
      <c r="I319" s="75"/>
      <c r="J319" s="75"/>
      <c r="K319" s="75"/>
      <c r="L319" s="75"/>
      <c r="M319" s="75"/>
      <c r="N319" s="75"/>
    </row>
    <row r="320" spans="4:14" ht="12.5">
      <c r="D320" s="75"/>
      <c r="E320" s="75"/>
      <c r="F320" s="75"/>
      <c r="G320" s="75"/>
      <c r="H320" s="75"/>
      <c r="I320" s="75"/>
      <c r="J320" s="75"/>
      <c r="K320" s="75"/>
      <c r="L320" s="75"/>
      <c r="M320" s="75"/>
      <c r="N320" s="75"/>
    </row>
    <row r="321" spans="4:14" ht="12.5">
      <c r="D321" s="75"/>
      <c r="E321" s="75"/>
      <c r="F321" s="75"/>
      <c r="G321" s="75"/>
      <c r="H321" s="75"/>
      <c r="I321" s="75"/>
      <c r="J321" s="75"/>
      <c r="K321" s="75"/>
      <c r="L321" s="75"/>
      <c r="M321" s="75"/>
      <c r="N321" s="75"/>
    </row>
    <row r="322" spans="4:14" ht="12.5">
      <c r="D322" s="75"/>
      <c r="E322" s="75"/>
      <c r="F322" s="75"/>
      <c r="G322" s="75"/>
      <c r="H322" s="75"/>
      <c r="I322" s="75"/>
      <c r="J322" s="75"/>
      <c r="K322" s="75"/>
      <c r="L322" s="75"/>
      <c r="M322" s="75"/>
      <c r="N322" s="75"/>
    </row>
    <row r="323" spans="4:14" ht="12.5">
      <c r="D323" s="75"/>
      <c r="E323" s="75"/>
      <c r="F323" s="75"/>
      <c r="G323" s="75"/>
      <c r="H323" s="75"/>
      <c r="I323" s="75"/>
      <c r="J323" s="75"/>
      <c r="K323" s="75"/>
      <c r="L323" s="75"/>
      <c r="M323" s="75"/>
      <c r="N323" s="75"/>
    </row>
    <row r="324" spans="4:14" ht="12.5">
      <c r="D324" s="75"/>
      <c r="E324" s="75"/>
      <c r="F324" s="75"/>
      <c r="G324" s="75"/>
      <c r="H324" s="75"/>
      <c r="I324" s="75"/>
      <c r="J324" s="75"/>
      <c r="K324" s="75"/>
      <c r="L324" s="75"/>
      <c r="M324" s="75"/>
      <c r="N324" s="75"/>
    </row>
    <row r="325" spans="4:14" ht="12.5">
      <c r="D325" s="75"/>
      <c r="E325" s="75"/>
      <c r="F325" s="75"/>
      <c r="G325" s="75"/>
      <c r="H325" s="75"/>
      <c r="I325" s="75"/>
      <c r="J325" s="75"/>
      <c r="K325" s="75"/>
      <c r="L325" s="75"/>
      <c r="M325" s="75"/>
      <c r="N325" s="75"/>
    </row>
    <row r="326" spans="4:14" ht="12.5">
      <c r="D326" s="75"/>
      <c r="E326" s="75"/>
      <c r="F326" s="75"/>
      <c r="G326" s="75"/>
      <c r="H326" s="75"/>
      <c r="I326" s="75"/>
      <c r="J326" s="75"/>
      <c r="K326" s="75"/>
      <c r="L326" s="75"/>
      <c r="M326" s="75"/>
      <c r="N326" s="75"/>
    </row>
    <row r="327" spans="4:14" ht="12.5">
      <c r="D327" s="75"/>
      <c r="E327" s="75"/>
      <c r="F327" s="75"/>
      <c r="G327" s="75"/>
      <c r="H327" s="75"/>
      <c r="I327" s="75"/>
      <c r="J327" s="75"/>
      <c r="K327" s="75"/>
      <c r="L327" s="75"/>
      <c r="M327" s="75"/>
      <c r="N327" s="75"/>
    </row>
    <row r="328" spans="4:14" ht="12.5">
      <c r="D328" s="75"/>
      <c r="E328" s="75"/>
      <c r="F328" s="75"/>
      <c r="G328" s="75"/>
      <c r="H328" s="75"/>
      <c r="I328" s="75"/>
      <c r="J328" s="75"/>
      <c r="K328" s="75"/>
      <c r="L328" s="75"/>
      <c r="M328" s="75"/>
      <c r="N328" s="75"/>
    </row>
    <row r="329" spans="4:14" ht="12.5">
      <c r="D329" s="75"/>
      <c r="E329" s="75"/>
      <c r="F329" s="75"/>
      <c r="G329" s="75"/>
      <c r="H329" s="75"/>
      <c r="I329" s="75"/>
      <c r="J329" s="75"/>
      <c r="K329" s="75"/>
      <c r="L329" s="75"/>
      <c r="M329" s="75"/>
      <c r="N329" s="75"/>
    </row>
    <row r="330" spans="4:14" ht="12.5">
      <c r="D330" s="75"/>
      <c r="E330" s="75"/>
      <c r="F330" s="75"/>
      <c r="G330" s="75"/>
      <c r="H330" s="75"/>
      <c r="I330" s="75"/>
      <c r="J330" s="75"/>
      <c r="K330" s="75"/>
      <c r="L330" s="75"/>
      <c r="M330" s="75"/>
      <c r="N330" s="75"/>
    </row>
    <row r="331" spans="4:14" ht="12.5">
      <c r="D331" s="75"/>
      <c r="E331" s="75"/>
      <c r="F331" s="75"/>
      <c r="G331" s="75"/>
      <c r="H331" s="75"/>
      <c r="I331" s="75"/>
      <c r="J331" s="75"/>
      <c r="K331" s="75"/>
      <c r="L331" s="75"/>
      <c r="M331" s="75"/>
      <c r="N331" s="75"/>
    </row>
    <row r="332" spans="4:14" ht="12.5">
      <c r="D332" s="75"/>
      <c r="E332" s="75"/>
      <c r="F332" s="75"/>
      <c r="G332" s="75"/>
      <c r="H332" s="75"/>
      <c r="I332" s="75"/>
      <c r="J332" s="75"/>
      <c r="K332" s="75"/>
      <c r="L332" s="75"/>
      <c r="M332" s="75"/>
      <c r="N332" s="75"/>
    </row>
    <row r="333" spans="4:14" ht="12.5">
      <c r="D333" s="75"/>
      <c r="E333" s="75"/>
      <c r="F333" s="75"/>
      <c r="G333" s="75"/>
      <c r="H333" s="75"/>
      <c r="I333" s="75"/>
      <c r="J333" s="75"/>
      <c r="K333" s="75"/>
      <c r="L333" s="75"/>
      <c r="M333" s="75"/>
      <c r="N333" s="75"/>
    </row>
    <row r="334" spans="4:14" ht="12.5">
      <c r="D334" s="75"/>
      <c r="E334" s="75"/>
      <c r="F334" s="75"/>
      <c r="G334" s="75"/>
      <c r="H334" s="75"/>
      <c r="I334" s="75"/>
      <c r="J334" s="75"/>
      <c r="K334" s="75"/>
      <c r="L334" s="75"/>
      <c r="M334" s="75"/>
      <c r="N334" s="75"/>
    </row>
    <row r="335" spans="4:14" ht="12.5">
      <c r="D335" s="75"/>
      <c r="E335" s="75"/>
      <c r="F335" s="75"/>
      <c r="G335" s="75"/>
      <c r="H335" s="75"/>
      <c r="I335" s="75"/>
      <c r="J335" s="75"/>
      <c r="K335" s="75"/>
      <c r="L335" s="75"/>
      <c r="M335" s="75"/>
      <c r="N335" s="75"/>
    </row>
    <row r="336" spans="4:14" ht="12.5">
      <c r="D336" s="75"/>
      <c r="E336" s="75"/>
      <c r="F336" s="75"/>
      <c r="G336" s="75"/>
      <c r="H336" s="75"/>
      <c r="I336" s="75"/>
      <c r="J336" s="75"/>
      <c r="K336" s="75"/>
      <c r="L336" s="75"/>
      <c r="M336" s="75"/>
      <c r="N336" s="75"/>
    </row>
    <row r="337" spans="4:14" ht="12.5">
      <c r="D337" s="75"/>
      <c r="E337" s="75"/>
      <c r="F337" s="75"/>
      <c r="G337" s="75"/>
      <c r="H337" s="75"/>
      <c r="I337" s="75"/>
      <c r="J337" s="75"/>
      <c r="K337" s="75"/>
      <c r="L337" s="75"/>
      <c r="M337" s="75"/>
      <c r="N337" s="75"/>
    </row>
    <row r="338" spans="4:14" ht="12.5">
      <c r="D338" s="75"/>
      <c r="E338" s="75"/>
      <c r="F338" s="75"/>
      <c r="G338" s="75"/>
      <c r="H338" s="75"/>
      <c r="I338" s="75"/>
      <c r="J338" s="75"/>
      <c r="K338" s="75"/>
      <c r="L338" s="75"/>
      <c r="M338" s="75"/>
      <c r="N338" s="75"/>
    </row>
    <row r="339" spans="4:14" ht="12.5">
      <c r="D339" s="75"/>
      <c r="E339" s="75"/>
      <c r="F339" s="75"/>
      <c r="G339" s="75"/>
      <c r="H339" s="75"/>
      <c r="I339" s="75"/>
      <c r="J339" s="75"/>
      <c r="K339" s="75"/>
      <c r="L339" s="75"/>
      <c r="M339" s="75"/>
      <c r="N339" s="75"/>
    </row>
    <row r="340" spans="4:14" ht="12.5">
      <c r="D340" s="75"/>
      <c r="E340" s="75"/>
      <c r="F340" s="75"/>
      <c r="G340" s="75"/>
      <c r="H340" s="75"/>
      <c r="I340" s="75"/>
      <c r="J340" s="75"/>
      <c r="K340" s="75"/>
      <c r="L340" s="75"/>
      <c r="M340" s="75"/>
      <c r="N340" s="75"/>
    </row>
    <row r="341" spans="4:14" ht="12.5">
      <c r="D341" s="75"/>
      <c r="E341" s="75"/>
      <c r="F341" s="75"/>
      <c r="G341" s="75"/>
      <c r="H341" s="75"/>
      <c r="I341" s="75"/>
      <c r="J341" s="75"/>
      <c r="K341" s="75"/>
      <c r="L341" s="75"/>
      <c r="M341" s="75"/>
      <c r="N341" s="75"/>
    </row>
    <row r="342" spans="4:14" ht="12.5">
      <c r="D342" s="75"/>
      <c r="E342" s="75"/>
      <c r="F342" s="75"/>
      <c r="G342" s="75"/>
      <c r="H342" s="75"/>
      <c r="I342" s="75"/>
      <c r="J342" s="75"/>
      <c r="K342" s="75"/>
      <c r="L342" s="75"/>
      <c r="M342" s="75"/>
      <c r="N342" s="75"/>
    </row>
    <row r="343" spans="4:14" ht="12.5">
      <c r="D343" s="75"/>
      <c r="E343" s="75"/>
      <c r="F343" s="75"/>
      <c r="G343" s="75"/>
      <c r="H343" s="75"/>
      <c r="I343" s="75"/>
      <c r="J343" s="75"/>
      <c r="K343" s="75"/>
      <c r="L343" s="75"/>
      <c r="M343" s="75"/>
      <c r="N343" s="75"/>
    </row>
    <row r="344" spans="4:14" ht="12.5">
      <c r="D344" s="75"/>
      <c r="E344" s="75"/>
      <c r="F344" s="75"/>
      <c r="G344" s="75"/>
      <c r="H344" s="75"/>
      <c r="I344" s="75"/>
      <c r="J344" s="75"/>
      <c r="K344" s="75"/>
      <c r="L344" s="75"/>
      <c r="M344" s="75"/>
      <c r="N344" s="75"/>
    </row>
    <row r="345" spans="4:14" ht="12.5">
      <c r="D345" s="75"/>
      <c r="E345" s="75"/>
      <c r="F345" s="75"/>
      <c r="G345" s="75"/>
      <c r="H345" s="75"/>
      <c r="I345" s="75"/>
      <c r="J345" s="75"/>
      <c r="K345" s="75"/>
      <c r="L345" s="75"/>
      <c r="M345" s="75"/>
      <c r="N345" s="75"/>
    </row>
    <row r="346" spans="4:14" ht="12.5">
      <c r="D346" s="75"/>
      <c r="E346" s="75"/>
      <c r="F346" s="75"/>
      <c r="G346" s="75"/>
      <c r="H346" s="75"/>
      <c r="I346" s="75"/>
      <c r="J346" s="75"/>
      <c r="K346" s="75"/>
      <c r="L346" s="75"/>
      <c r="M346" s="75"/>
      <c r="N346" s="75"/>
    </row>
    <row r="347" spans="4:14" ht="12.5">
      <c r="D347" s="75"/>
      <c r="E347" s="75"/>
      <c r="F347" s="75"/>
      <c r="G347" s="75"/>
      <c r="H347" s="75"/>
      <c r="I347" s="75"/>
      <c r="J347" s="75"/>
      <c r="K347" s="75"/>
      <c r="L347" s="75"/>
      <c r="M347" s="75"/>
      <c r="N347" s="75"/>
    </row>
    <row r="348" spans="4:14" ht="12.5">
      <c r="D348" s="75"/>
      <c r="E348" s="75"/>
      <c r="F348" s="75"/>
      <c r="G348" s="75"/>
      <c r="H348" s="75"/>
      <c r="I348" s="75"/>
      <c r="J348" s="75"/>
      <c r="K348" s="75"/>
      <c r="L348" s="75"/>
      <c r="M348" s="75"/>
      <c r="N348" s="75"/>
    </row>
    <row r="349" spans="4:14" ht="12.5">
      <c r="D349" s="75"/>
      <c r="E349" s="75"/>
      <c r="F349" s="75"/>
      <c r="G349" s="75"/>
      <c r="H349" s="75"/>
      <c r="I349" s="75"/>
      <c r="J349" s="75"/>
      <c r="K349" s="75"/>
      <c r="L349" s="75"/>
      <c r="M349" s="75"/>
      <c r="N349" s="75"/>
    </row>
    <row r="350" spans="4:14" ht="12.5">
      <c r="D350" s="75"/>
      <c r="E350" s="75"/>
      <c r="F350" s="75"/>
      <c r="G350" s="75"/>
      <c r="H350" s="75"/>
      <c r="I350" s="75"/>
      <c r="J350" s="75"/>
      <c r="K350" s="75"/>
      <c r="L350" s="75"/>
      <c r="M350" s="75"/>
      <c r="N350" s="75"/>
    </row>
    <row r="351" spans="4:14" ht="12.5">
      <c r="D351" s="75"/>
      <c r="E351" s="75"/>
      <c r="F351" s="75"/>
      <c r="G351" s="75"/>
      <c r="H351" s="75"/>
      <c r="I351" s="75"/>
      <c r="J351" s="75"/>
      <c r="K351" s="75"/>
      <c r="L351" s="75"/>
      <c r="M351" s="75"/>
      <c r="N351" s="75"/>
    </row>
    <row r="352" spans="4:14" ht="12.5">
      <c r="D352" s="75"/>
      <c r="E352" s="75"/>
      <c r="F352" s="75"/>
      <c r="G352" s="75"/>
      <c r="H352" s="75"/>
      <c r="I352" s="75"/>
      <c r="J352" s="75"/>
      <c r="K352" s="75"/>
      <c r="L352" s="75"/>
      <c r="M352" s="75"/>
      <c r="N352" s="75"/>
    </row>
    <row r="353" spans="4:14" ht="12.5">
      <c r="D353" s="75"/>
      <c r="E353" s="75"/>
      <c r="F353" s="75"/>
      <c r="G353" s="75"/>
      <c r="H353" s="75"/>
      <c r="I353" s="75"/>
      <c r="J353" s="75"/>
      <c r="K353" s="75"/>
      <c r="L353" s="75"/>
      <c r="M353" s="75"/>
      <c r="N353" s="75"/>
    </row>
    <row r="354" spans="4:14" ht="12.5">
      <c r="D354" s="75"/>
      <c r="E354" s="75"/>
      <c r="F354" s="75"/>
      <c r="G354" s="75"/>
      <c r="H354" s="75"/>
      <c r="I354" s="75"/>
      <c r="J354" s="75"/>
      <c r="K354" s="75"/>
      <c r="L354" s="75"/>
      <c r="M354" s="75"/>
      <c r="N354" s="75"/>
    </row>
    <row r="355" spans="4:14" ht="12.5">
      <c r="D355" s="75"/>
      <c r="E355" s="75"/>
      <c r="F355" s="75"/>
      <c r="G355" s="75"/>
      <c r="H355" s="75"/>
      <c r="I355" s="75"/>
      <c r="J355" s="75"/>
      <c r="K355" s="75"/>
      <c r="L355" s="75"/>
      <c r="M355" s="75"/>
      <c r="N355" s="75"/>
    </row>
    <row r="356" spans="4:14" ht="12.5">
      <c r="D356" s="75"/>
      <c r="E356" s="75"/>
      <c r="F356" s="75"/>
      <c r="G356" s="75"/>
      <c r="H356" s="75"/>
      <c r="I356" s="75"/>
      <c r="J356" s="75"/>
      <c r="K356" s="75"/>
      <c r="L356" s="75"/>
      <c r="M356" s="75"/>
      <c r="N356" s="75"/>
    </row>
    <row r="357" spans="4:14" ht="12.5">
      <c r="D357" s="75"/>
      <c r="E357" s="75"/>
      <c r="F357" s="75"/>
      <c r="G357" s="75"/>
      <c r="H357" s="75"/>
      <c r="I357" s="75"/>
      <c r="J357" s="75"/>
      <c r="K357" s="75"/>
      <c r="L357" s="75"/>
      <c r="M357" s="75"/>
      <c r="N357" s="75"/>
    </row>
    <row r="358" spans="4:14" ht="12.5">
      <c r="D358" s="75"/>
      <c r="E358" s="75"/>
      <c r="F358" s="75"/>
      <c r="G358" s="75"/>
      <c r="H358" s="75"/>
      <c r="I358" s="75"/>
      <c r="J358" s="75"/>
      <c r="K358" s="75"/>
      <c r="L358" s="75"/>
      <c r="M358" s="75"/>
      <c r="N358" s="75"/>
    </row>
    <row r="359" spans="4:14" ht="12.5">
      <c r="D359" s="75"/>
      <c r="E359" s="75"/>
      <c r="F359" s="75"/>
      <c r="G359" s="75"/>
      <c r="H359" s="75"/>
      <c r="I359" s="75"/>
      <c r="J359" s="75"/>
      <c r="K359" s="75"/>
      <c r="L359" s="75"/>
      <c r="M359" s="75"/>
      <c r="N359" s="75"/>
    </row>
    <row r="360" spans="4:14" ht="12.5">
      <c r="D360" s="75"/>
      <c r="E360" s="75"/>
      <c r="F360" s="75"/>
      <c r="G360" s="75"/>
      <c r="H360" s="75"/>
      <c r="I360" s="75"/>
      <c r="J360" s="75"/>
      <c r="K360" s="75"/>
      <c r="L360" s="75"/>
      <c r="M360" s="75"/>
      <c r="N360" s="75"/>
    </row>
    <row r="361" spans="4:14" ht="12.5">
      <c r="D361" s="75"/>
      <c r="E361" s="75"/>
      <c r="F361" s="75"/>
      <c r="G361" s="75"/>
      <c r="H361" s="75"/>
      <c r="I361" s="75"/>
      <c r="J361" s="75"/>
      <c r="K361" s="75"/>
      <c r="L361" s="75"/>
      <c r="M361" s="75"/>
      <c r="N361" s="75"/>
    </row>
    <row r="362" spans="4:14" ht="12.5">
      <c r="D362" s="75"/>
      <c r="E362" s="75"/>
      <c r="F362" s="75"/>
      <c r="G362" s="75"/>
      <c r="H362" s="75"/>
      <c r="I362" s="75"/>
      <c r="J362" s="75"/>
      <c r="K362" s="75"/>
      <c r="L362" s="75"/>
      <c r="M362" s="75"/>
      <c r="N362" s="75"/>
    </row>
    <row r="363" spans="4:14" ht="12.5">
      <c r="D363" s="75"/>
      <c r="E363" s="75"/>
      <c r="F363" s="75"/>
      <c r="G363" s="75"/>
      <c r="H363" s="75"/>
      <c r="I363" s="75"/>
      <c r="J363" s="75"/>
      <c r="K363" s="75"/>
      <c r="L363" s="75"/>
      <c r="M363" s="75"/>
      <c r="N363" s="75"/>
    </row>
    <row r="364" spans="4:14" ht="12.5">
      <c r="D364" s="75"/>
      <c r="E364" s="75"/>
      <c r="F364" s="75"/>
      <c r="G364" s="75"/>
      <c r="H364" s="75"/>
      <c r="I364" s="75"/>
      <c r="J364" s="75"/>
      <c r="K364" s="75"/>
      <c r="L364" s="75"/>
      <c r="M364" s="75"/>
      <c r="N364" s="75"/>
    </row>
    <row r="365" spans="4:14" ht="12.5">
      <c r="D365" s="75"/>
      <c r="E365" s="75"/>
      <c r="F365" s="75"/>
      <c r="G365" s="75"/>
      <c r="H365" s="75"/>
      <c r="I365" s="75"/>
      <c r="J365" s="75"/>
      <c r="K365" s="75"/>
      <c r="L365" s="75"/>
      <c r="M365" s="75"/>
      <c r="N365" s="75"/>
    </row>
    <row r="366" spans="4:14" ht="12.5">
      <c r="D366" s="75"/>
      <c r="E366" s="75"/>
      <c r="F366" s="75"/>
      <c r="G366" s="75"/>
      <c r="H366" s="75"/>
      <c r="I366" s="75"/>
      <c r="J366" s="75"/>
      <c r="K366" s="75"/>
      <c r="L366" s="75"/>
      <c r="M366" s="75"/>
      <c r="N366" s="75"/>
    </row>
    <row r="367" spans="4:14" ht="12.5">
      <c r="D367" s="75"/>
      <c r="E367" s="75"/>
      <c r="F367" s="75"/>
      <c r="G367" s="75"/>
      <c r="H367" s="75"/>
      <c r="I367" s="75"/>
      <c r="J367" s="75"/>
      <c r="K367" s="75"/>
      <c r="L367" s="75"/>
      <c r="M367" s="75"/>
      <c r="N367" s="75"/>
    </row>
    <row r="368" spans="4:14" ht="12.5">
      <c r="D368" s="75"/>
      <c r="E368" s="75"/>
      <c r="F368" s="75"/>
      <c r="G368" s="75"/>
      <c r="H368" s="75"/>
      <c r="I368" s="75"/>
      <c r="J368" s="75"/>
      <c r="K368" s="75"/>
      <c r="L368" s="75"/>
      <c r="M368" s="75"/>
      <c r="N368" s="75"/>
    </row>
    <row r="369" spans="4:14" ht="12.5">
      <c r="D369" s="75"/>
      <c r="E369" s="75"/>
      <c r="F369" s="75"/>
      <c r="G369" s="75"/>
      <c r="H369" s="75"/>
      <c r="I369" s="75"/>
      <c r="J369" s="75"/>
      <c r="K369" s="75"/>
      <c r="L369" s="75"/>
      <c r="M369" s="75"/>
      <c r="N369" s="75"/>
    </row>
    <row r="370" spans="4:14" ht="12.5">
      <c r="D370" s="75"/>
      <c r="E370" s="75"/>
      <c r="F370" s="75"/>
      <c r="G370" s="75"/>
      <c r="H370" s="75"/>
      <c r="I370" s="75"/>
      <c r="J370" s="75"/>
      <c r="K370" s="75"/>
      <c r="L370" s="75"/>
      <c r="M370" s="75"/>
      <c r="N370" s="75"/>
    </row>
    <row r="371" spans="4:14" ht="12.5">
      <c r="D371" s="75"/>
      <c r="E371" s="75"/>
      <c r="F371" s="75"/>
      <c r="G371" s="75"/>
      <c r="H371" s="75"/>
      <c r="I371" s="75"/>
      <c r="J371" s="75"/>
      <c r="K371" s="75"/>
      <c r="L371" s="75"/>
      <c r="M371" s="75"/>
      <c r="N371" s="75"/>
    </row>
    <row r="372" spans="4:14" ht="12.5">
      <c r="D372" s="75"/>
      <c r="E372" s="75"/>
      <c r="F372" s="75"/>
      <c r="G372" s="75"/>
      <c r="H372" s="75"/>
      <c r="I372" s="75"/>
      <c r="J372" s="75"/>
      <c r="K372" s="75"/>
      <c r="L372" s="75"/>
      <c r="M372" s="75"/>
      <c r="N372" s="75"/>
    </row>
    <row r="373" spans="4:14" ht="12.5">
      <c r="D373" s="75"/>
      <c r="E373" s="75"/>
      <c r="F373" s="75"/>
      <c r="G373" s="75"/>
      <c r="H373" s="75"/>
      <c r="I373" s="75"/>
      <c r="J373" s="75"/>
      <c r="K373" s="75"/>
      <c r="L373" s="75"/>
      <c r="M373" s="75"/>
      <c r="N373" s="75"/>
    </row>
    <row r="374" spans="4:14" ht="12.5">
      <c r="D374" s="75"/>
      <c r="E374" s="75"/>
      <c r="F374" s="75"/>
      <c r="G374" s="75"/>
      <c r="H374" s="75"/>
      <c r="I374" s="75"/>
      <c r="J374" s="75"/>
      <c r="K374" s="75"/>
      <c r="L374" s="75"/>
      <c r="M374" s="75"/>
      <c r="N374" s="75"/>
    </row>
    <row r="375" spans="4:14" ht="12.5">
      <c r="D375" s="75"/>
      <c r="E375" s="75"/>
      <c r="F375" s="75"/>
      <c r="G375" s="75"/>
      <c r="H375" s="75"/>
      <c r="I375" s="75"/>
      <c r="J375" s="75"/>
      <c r="K375" s="75"/>
      <c r="L375" s="75"/>
      <c r="M375" s="75"/>
      <c r="N375" s="75"/>
    </row>
    <row r="376" spans="4:14" ht="12.5">
      <c r="D376" s="75"/>
      <c r="E376" s="75"/>
      <c r="F376" s="75"/>
      <c r="G376" s="75"/>
      <c r="H376" s="75"/>
      <c r="I376" s="75"/>
      <c r="J376" s="75"/>
      <c r="K376" s="75"/>
      <c r="L376" s="75"/>
      <c r="M376" s="75"/>
      <c r="N376" s="75"/>
    </row>
    <row r="377" spans="4:14" ht="12.5">
      <c r="D377" s="75"/>
      <c r="E377" s="75"/>
      <c r="F377" s="75"/>
      <c r="G377" s="75"/>
      <c r="H377" s="75"/>
      <c r="I377" s="75"/>
      <c r="J377" s="75"/>
      <c r="K377" s="75"/>
      <c r="L377" s="75"/>
      <c r="M377" s="75"/>
      <c r="N377" s="75"/>
    </row>
    <row r="378" spans="4:14" ht="12.5">
      <c r="D378" s="75"/>
      <c r="E378" s="75"/>
      <c r="F378" s="75"/>
      <c r="G378" s="75"/>
      <c r="H378" s="75"/>
      <c r="I378" s="75"/>
      <c r="J378" s="75"/>
      <c r="K378" s="75"/>
      <c r="L378" s="75"/>
      <c r="M378" s="75"/>
      <c r="N378" s="75"/>
    </row>
    <row r="379" spans="4:14" ht="12.5">
      <c r="D379" s="75"/>
      <c r="E379" s="75"/>
      <c r="F379" s="75"/>
      <c r="G379" s="75"/>
      <c r="H379" s="75"/>
      <c r="I379" s="75"/>
      <c r="J379" s="75"/>
      <c r="K379" s="75"/>
      <c r="L379" s="75"/>
      <c r="M379" s="75"/>
      <c r="N379" s="75"/>
    </row>
    <row r="380" spans="4:14" ht="12.5">
      <c r="D380" s="75"/>
      <c r="E380" s="75"/>
      <c r="F380" s="75"/>
      <c r="G380" s="75"/>
      <c r="H380" s="75"/>
      <c r="I380" s="75"/>
      <c r="J380" s="75"/>
      <c r="K380" s="75"/>
      <c r="L380" s="75"/>
      <c r="M380" s="75"/>
      <c r="N380" s="75"/>
    </row>
    <row r="381" spans="4:14" ht="12.5">
      <c r="D381" s="75"/>
      <c r="E381" s="75"/>
      <c r="F381" s="75"/>
      <c r="G381" s="75"/>
      <c r="H381" s="75"/>
      <c r="I381" s="75"/>
      <c r="J381" s="75"/>
      <c r="K381" s="75"/>
      <c r="L381" s="75"/>
      <c r="M381" s="75"/>
      <c r="N381" s="75"/>
    </row>
    <row r="382" spans="4:14" ht="12.5">
      <c r="D382" s="75"/>
      <c r="E382" s="75"/>
      <c r="F382" s="75"/>
      <c r="G382" s="75"/>
      <c r="H382" s="75"/>
      <c r="I382" s="75"/>
      <c r="J382" s="75"/>
      <c r="K382" s="75"/>
      <c r="L382" s="75"/>
      <c r="M382" s="75"/>
      <c r="N382" s="75"/>
    </row>
    <row r="383" spans="4:14" ht="12.5">
      <c r="D383" s="75"/>
      <c r="E383" s="75"/>
      <c r="F383" s="75"/>
      <c r="G383" s="75"/>
      <c r="H383" s="75"/>
      <c r="I383" s="75"/>
      <c r="J383" s="75"/>
      <c r="K383" s="75"/>
      <c r="L383" s="75"/>
      <c r="M383" s="75"/>
      <c r="N383" s="75"/>
    </row>
    <row r="384" spans="4:14" ht="12.5">
      <c r="D384" s="75"/>
      <c r="E384" s="75"/>
      <c r="F384" s="75"/>
      <c r="G384" s="75"/>
      <c r="H384" s="75"/>
      <c r="I384" s="75"/>
      <c r="J384" s="75"/>
      <c r="K384" s="75"/>
      <c r="L384" s="75"/>
      <c r="M384" s="75"/>
      <c r="N384" s="75"/>
    </row>
    <row r="385" spans="4:14" ht="12.5">
      <c r="D385" s="75"/>
      <c r="E385" s="75"/>
      <c r="F385" s="75"/>
      <c r="G385" s="75"/>
      <c r="H385" s="75"/>
      <c r="I385" s="75"/>
      <c r="J385" s="75"/>
      <c r="K385" s="75"/>
      <c r="L385" s="75"/>
      <c r="M385" s="75"/>
      <c r="N385" s="75"/>
    </row>
    <row r="386" spans="4:14" ht="12.5">
      <c r="D386" s="75"/>
      <c r="E386" s="75"/>
      <c r="F386" s="75"/>
      <c r="G386" s="75"/>
      <c r="H386" s="75"/>
      <c r="I386" s="75"/>
      <c r="J386" s="75"/>
      <c r="K386" s="75"/>
      <c r="L386" s="75"/>
      <c r="M386" s="75"/>
      <c r="N386" s="75"/>
    </row>
    <row r="387" spans="4:14" ht="12.5">
      <c r="D387" s="75"/>
      <c r="E387" s="75"/>
      <c r="F387" s="75"/>
      <c r="G387" s="75"/>
      <c r="H387" s="75"/>
      <c r="I387" s="75"/>
      <c r="J387" s="75"/>
      <c r="K387" s="75"/>
      <c r="L387" s="75"/>
      <c r="M387" s="75"/>
      <c r="N387" s="75"/>
    </row>
    <row r="388" spans="4:14" ht="12.5">
      <c r="D388" s="75"/>
      <c r="E388" s="75"/>
      <c r="F388" s="75"/>
      <c r="G388" s="75"/>
      <c r="H388" s="75"/>
      <c r="I388" s="75"/>
      <c r="J388" s="75"/>
      <c r="K388" s="75"/>
      <c r="L388" s="75"/>
      <c r="M388" s="75"/>
      <c r="N388" s="75"/>
    </row>
    <row r="389" spans="4:14" ht="12.5">
      <c r="D389" s="75"/>
      <c r="E389" s="75"/>
      <c r="F389" s="75"/>
      <c r="G389" s="75"/>
      <c r="H389" s="75"/>
      <c r="I389" s="75"/>
      <c r="J389" s="75"/>
      <c r="K389" s="75"/>
      <c r="L389" s="75"/>
      <c r="M389" s="75"/>
      <c r="N389" s="75"/>
    </row>
    <row r="390" spans="4:14" ht="12.5">
      <c r="D390" s="75"/>
      <c r="E390" s="75"/>
      <c r="F390" s="75"/>
      <c r="G390" s="75"/>
      <c r="H390" s="75"/>
      <c r="I390" s="75"/>
      <c r="J390" s="75"/>
      <c r="K390" s="75"/>
      <c r="L390" s="75"/>
      <c r="M390" s="75"/>
      <c r="N390" s="75"/>
    </row>
    <row r="391" spans="4:14" ht="12.5">
      <c r="D391" s="75"/>
      <c r="E391" s="75"/>
      <c r="F391" s="75"/>
      <c r="G391" s="75"/>
      <c r="H391" s="75"/>
      <c r="I391" s="75"/>
      <c r="J391" s="75"/>
      <c r="K391" s="75"/>
      <c r="L391" s="75"/>
      <c r="M391" s="75"/>
      <c r="N391" s="75"/>
    </row>
    <row r="392" spans="4:14" ht="12.5">
      <c r="D392" s="75"/>
      <c r="E392" s="75"/>
      <c r="F392" s="75"/>
      <c r="G392" s="75"/>
      <c r="H392" s="75"/>
      <c r="I392" s="75"/>
      <c r="J392" s="75"/>
      <c r="K392" s="75"/>
      <c r="L392" s="75"/>
      <c r="M392" s="75"/>
      <c r="N392" s="75"/>
    </row>
    <row r="393" spans="4:14" ht="12.5">
      <c r="D393" s="75"/>
      <c r="E393" s="75"/>
      <c r="F393" s="75"/>
      <c r="G393" s="75"/>
      <c r="H393" s="75"/>
      <c r="I393" s="75"/>
      <c r="J393" s="75"/>
      <c r="K393" s="75"/>
      <c r="L393" s="75"/>
      <c r="M393" s="75"/>
      <c r="N393" s="75"/>
    </row>
    <row r="394" spans="4:14" ht="12.5">
      <c r="D394" s="75"/>
      <c r="E394" s="75"/>
      <c r="F394" s="75"/>
      <c r="G394" s="75"/>
      <c r="H394" s="75"/>
      <c r="I394" s="75"/>
      <c r="J394" s="75"/>
      <c r="K394" s="75"/>
      <c r="L394" s="75"/>
      <c r="M394" s="75"/>
      <c r="N394" s="75"/>
    </row>
    <row r="395" spans="4:14" ht="12.5">
      <c r="D395" s="75"/>
      <c r="E395" s="75"/>
      <c r="F395" s="75"/>
      <c r="G395" s="75"/>
      <c r="H395" s="75"/>
      <c r="I395" s="75"/>
      <c r="J395" s="75"/>
      <c r="K395" s="75"/>
      <c r="L395" s="75"/>
      <c r="M395" s="75"/>
      <c r="N395" s="75"/>
    </row>
    <row r="396" spans="4:14" ht="12.5">
      <c r="D396" s="75"/>
      <c r="E396" s="75"/>
      <c r="F396" s="75"/>
      <c r="G396" s="75"/>
      <c r="H396" s="75"/>
      <c r="I396" s="75"/>
      <c r="J396" s="75"/>
      <c r="K396" s="75"/>
      <c r="L396" s="75"/>
      <c r="M396" s="75"/>
      <c r="N396" s="75"/>
    </row>
    <row r="397" spans="4:14" ht="12.5">
      <c r="D397" s="75"/>
      <c r="E397" s="75"/>
      <c r="F397" s="75"/>
      <c r="G397" s="75"/>
      <c r="H397" s="75"/>
      <c r="I397" s="75"/>
      <c r="J397" s="75"/>
      <c r="K397" s="75"/>
      <c r="L397" s="75"/>
      <c r="M397" s="75"/>
      <c r="N397" s="75"/>
    </row>
    <row r="398" spans="4:14" ht="12.5">
      <c r="D398" s="75"/>
      <c r="E398" s="75"/>
      <c r="F398" s="75"/>
      <c r="G398" s="75"/>
      <c r="H398" s="75"/>
      <c r="I398" s="75"/>
      <c r="J398" s="75"/>
      <c r="K398" s="75"/>
      <c r="L398" s="75"/>
      <c r="M398" s="75"/>
      <c r="N398" s="75"/>
    </row>
    <row r="399" spans="4:14" ht="12.5">
      <c r="D399" s="75"/>
      <c r="E399" s="75"/>
      <c r="F399" s="75"/>
      <c r="G399" s="75"/>
      <c r="H399" s="75"/>
      <c r="I399" s="75"/>
      <c r="J399" s="75"/>
      <c r="K399" s="75"/>
      <c r="L399" s="75"/>
      <c r="M399" s="75"/>
      <c r="N399" s="75"/>
    </row>
    <row r="400" spans="4:14" ht="12.5">
      <c r="D400" s="75"/>
      <c r="E400" s="75"/>
      <c r="F400" s="75"/>
      <c r="G400" s="75"/>
      <c r="H400" s="75"/>
      <c r="I400" s="75"/>
      <c r="J400" s="75"/>
      <c r="K400" s="75"/>
      <c r="L400" s="75"/>
      <c r="M400" s="75"/>
      <c r="N400" s="75"/>
    </row>
    <row r="401" spans="4:14" ht="12.5">
      <c r="D401" s="75"/>
      <c r="E401" s="75"/>
      <c r="F401" s="75"/>
      <c r="G401" s="75"/>
      <c r="H401" s="75"/>
      <c r="I401" s="75"/>
      <c r="J401" s="75"/>
      <c r="K401" s="75"/>
      <c r="L401" s="75"/>
      <c r="M401" s="75"/>
      <c r="N401" s="75"/>
    </row>
    <row r="402" spans="4:14" ht="12.5">
      <c r="D402" s="75"/>
      <c r="E402" s="75"/>
      <c r="F402" s="75"/>
      <c r="G402" s="75"/>
      <c r="H402" s="75"/>
      <c r="I402" s="75"/>
      <c r="J402" s="75"/>
      <c r="K402" s="75"/>
      <c r="L402" s="75"/>
      <c r="M402" s="75"/>
      <c r="N402" s="75"/>
    </row>
    <row r="403" spans="4:14" ht="12.5">
      <c r="D403" s="75"/>
      <c r="E403" s="75"/>
      <c r="F403" s="75"/>
      <c r="G403" s="75"/>
      <c r="H403" s="75"/>
      <c r="I403" s="75"/>
      <c r="J403" s="75"/>
      <c r="K403" s="75"/>
      <c r="L403" s="75"/>
      <c r="M403" s="75"/>
      <c r="N403" s="75"/>
    </row>
    <row r="404" spans="4:14" ht="12.5">
      <c r="D404" s="75"/>
      <c r="E404" s="75"/>
      <c r="F404" s="75"/>
      <c r="G404" s="75"/>
      <c r="H404" s="75"/>
      <c r="I404" s="75"/>
      <c r="J404" s="75"/>
      <c r="K404" s="75"/>
      <c r="L404" s="75"/>
      <c r="M404" s="75"/>
      <c r="N404" s="75"/>
    </row>
    <row r="405" spans="4:14" ht="12.5">
      <c r="D405" s="75"/>
      <c r="E405" s="75"/>
      <c r="F405" s="75"/>
      <c r="G405" s="75"/>
      <c r="H405" s="75"/>
      <c r="I405" s="75"/>
      <c r="J405" s="75"/>
      <c r="K405" s="75"/>
      <c r="L405" s="75"/>
      <c r="M405" s="75"/>
      <c r="N405" s="75"/>
    </row>
    <row r="406" spans="4:14" ht="12.5">
      <c r="D406" s="75"/>
      <c r="E406" s="75"/>
      <c r="F406" s="75"/>
      <c r="G406" s="75"/>
      <c r="H406" s="75"/>
      <c r="I406" s="75"/>
      <c r="J406" s="75"/>
      <c r="K406" s="75"/>
      <c r="L406" s="75"/>
      <c r="M406" s="75"/>
      <c r="N406" s="75"/>
    </row>
    <row r="407" spans="4:14" ht="12.5">
      <c r="D407" s="75"/>
      <c r="E407" s="75"/>
      <c r="F407" s="75"/>
      <c r="G407" s="75"/>
      <c r="H407" s="75"/>
      <c r="I407" s="75"/>
      <c r="J407" s="75"/>
      <c r="K407" s="75"/>
      <c r="L407" s="75"/>
      <c r="M407" s="75"/>
      <c r="N407" s="75"/>
    </row>
    <row r="408" spans="4:14" ht="12.5">
      <c r="D408" s="75"/>
      <c r="E408" s="75"/>
      <c r="F408" s="75"/>
      <c r="G408" s="75"/>
      <c r="H408" s="75"/>
      <c r="I408" s="75"/>
      <c r="J408" s="75"/>
      <c r="K408" s="75"/>
      <c r="L408" s="75"/>
      <c r="M408" s="75"/>
      <c r="N408" s="75"/>
    </row>
    <row r="409" spans="4:14" ht="12.5">
      <c r="D409" s="75"/>
      <c r="E409" s="75"/>
      <c r="F409" s="75"/>
      <c r="G409" s="75"/>
      <c r="H409" s="75"/>
      <c r="I409" s="75"/>
      <c r="J409" s="75"/>
      <c r="K409" s="75"/>
      <c r="L409" s="75"/>
      <c r="M409" s="75"/>
      <c r="N409" s="75"/>
    </row>
    <row r="410" spans="4:14" ht="12.5">
      <c r="D410" s="75"/>
      <c r="E410" s="75"/>
      <c r="F410" s="75"/>
      <c r="G410" s="75"/>
      <c r="H410" s="75"/>
      <c r="I410" s="75"/>
      <c r="J410" s="75"/>
      <c r="K410" s="75"/>
      <c r="L410" s="75"/>
      <c r="M410" s="75"/>
      <c r="N410" s="75"/>
    </row>
    <row r="411" spans="4:14" ht="12.5">
      <c r="D411" s="75"/>
      <c r="E411" s="75"/>
      <c r="F411" s="75"/>
      <c r="G411" s="75"/>
      <c r="H411" s="75"/>
      <c r="I411" s="75"/>
      <c r="J411" s="75"/>
      <c r="K411" s="75"/>
      <c r="L411" s="75"/>
      <c r="M411" s="75"/>
      <c r="N411" s="75"/>
    </row>
    <row r="412" spans="4:14" ht="12.5">
      <c r="D412" s="75"/>
      <c r="E412" s="75"/>
      <c r="F412" s="75"/>
      <c r="G412" s="75"/>
      <c r="H412" s="75"/>
      <c r="I412" s="75"/>
      <c r="J412" s="75"/>
      <c r="K412" s="75"/>
      <c r="L412" s="75"/>
      <c r="M412" s="75"/>
      <c r="N412" s="75"/>
    </row>
    <row r="413" spans="4:14" ht="12.5">
      <c r="D413" s="75"/>
      <c r="E413" s="75"/>
      <c r="F413" s="75"/>
      <c r="G413" s="75"/>
      <c r="H413" s="75"/>
      <c r="I413" s="75"/>
      <c r="J413" s="75"/>
      <c r="K413" s="75"/>
      <c r="L413" s="75"/>
      <c r="M413" s="75"/>
      <c r="N413" s="75"/>
    </row>
    <row r="414" spans="4:14" ht="12.5">
      <c r="D414" s="75"/>
      <c r="E414" s="75"/>
      <c r="F414" s="75"/>
      <c r="G414" s="75"/>
      <c r="H414" s="75"/>
      <c r="I414" s="75"/>
      <c r="J414" s="75"/>
      <c r="K414" s="75"/>
      <c r="L414" s="75"/>
      <c r="M414" s="75"/>
      <c r="N414" s="75"/>
    </row>
    <row r="415" spans="4:14" ht="12.5">
      <c r="D415" s="75"/>
      <c r="E415" s="75"/>
      <c r="F415" s="75"/>
      <c r="G415" s="75"/>
      <c r="H415" s="75"/>
      <c r="I415" s="75"/>
      <c r="J415" s="75"/>
      <c r="K415" s="75"/>
      <c r="L415" s="75"/>
      <c r="M415" s="75"/>
      <c r="N415" s="75"/>
    </row>
    <row r="416" spans="4:14" ht="12.5">
      <c r="D416" s="75"/>
      <c r="E416" s="75"/>
      <c r="F416" s="75"/>
      <c r="G416" s="75"/>
      <c r="H416" s="75"/>
      <c r="I416" s="75"/>
      <c r="J416" s="75"/>
      <c r="K416" s="75"/>
      <c r="L416" s="75"/>
      <c r="M416" s="75"/>
      <c r="N416" s="75"/>
    </row>
    <row r="417" spans="4:14" ht="12.5">
      <c r="D417" s="75"/>
      <c r="E417" s="75"/>
      <c r="F417" s="75"/>
      <c r="G417" s="75"/>
      <c r="H417" s="75"/>
      <c r="I417" s="75"/>
      <c r="J417" s="75"/>
      <c r="K417" s="75"/>
      <c r="L417" s="75"/>
      <c r="M417" s="75"/>
      <c r="N417" s="75"/>
    </row>
    <row r="418" spans="4:14" ht="12.5">
      <c r="D418" s="75"/>
      <c r="E418" s="75"/>
      <c r="F418" s="75"/>
      <c r="G418" s="75"/>
      <c r="H418" s="75"/>
      <c r="I418" s="75"/>
      <c r="J418" s="75"/>
      <c r="K418" s="75"/>
      <c r="L418" s="75"/>
      <c r="M418" s="75"/>
      <c r="N418" s="75"/>
    </row>
    <row r="419" spans="4:14" ht="12.5">
      <c r="D419" s="75"/>
      <c r="E419" s="75"/>
      <c r="F419" s="75"/>
      <c r="G419" s="75"/>
      <c r="H419" s="75"/>
      <c r="I419" s="75"/>
      <c r="J419" s="75"/>
      <c r="K419" s="75"/>
      <c r="L419" s="75"/>
      <c r="M419" s="75"/>
      <c r="N419" s="75"/>
    </row>
    <row r="420" spans="4:14" ht="12.5">
      <c r="D420" s="75"/>
      <c r="E420" s="75"/>
      <c r="F420" s="75"/>
      <c r="G420" s="75"/>
      <c r="H420" s="75"/>
      <c r="I420" s="75"/>
      <c r="J420" s="75"/>
      <c r="K420" s="75"/>
      <c r="L420" s="75"/>
      <c r="M420" s="75"/>
      <c r="N420" s="75"/>
    </row>
    <row r="421" spans="4:14" ht="12.5">
      <c r="D421" s="75"/>
      <c r="E421" s="75"/>
      <c r="F421" s="75"/>
      <c r="G421" s="75"/>
      <c r="H421" s="75"/>
      <c r="I421" s="75"/>
      <c r="J421" s="75"/>
      <c r="K421" s="75"/>
      <c r="L421" s="75"/>
      <c r="M421" s="75"/>
      <c r="N421" s="75"/>
    </row>
    <row r="422" spans="4:14" ht="12.5">
      <c r="D422" s="75"/>
      <c r="E422" s="75"/>
      <c r="F422" s="75"/>
      <c r="G422" s="75"/>
      <c r="H422" s="75"/>
      <c r="I422" s="75"/>
      <c r="J422" s="75"/>
      <c r="K422" s="75"/>
      <c r="L422" s="75"/>
      <c r="M422" s="75"/>
      <c r="N422" s="75"/>
    </row>
    <row r="423" spans="4:14" ht="12.5">
      <c r="D423" s="75"/>
      <c r="E423" s="75"/>
      <c r="F423" s="75"/>
      <c r="G423" s="75"/>
      <c r="H423" s="75"/>
      <c r="I423" s="75"/>
      <c r="J423" s="75"/>
      <c r="K423" s="75"/>
      <c r="L423" s="75"/>
      <c r="M423" s="75"/>
      <c r="N423" s="75"/>
    </row>
    <row r="424" spans="4:14" ht="12.5">
      <c r="D424" s="75"/>
      <c r="E424" s="75"/>
      <c r="F424" s="75"/>
      <c r="G424" s="75"/>
      <c r="H424" s="75"/>
      <c r="I424" s="75"/>
      <c r="J424" s="75"/>
      <c r="K424" s="75"/>
      <c r="L424" s="75"/>
      <c r="M424" s="75"/>
      <c r="N424" s="75"/>
    </row>
    <row r="425" spans="4:14" ht="12.5">
      <c r="D425" s="75"/>
      <c r="E425" s="75"/>
      <c r="F425" s="75"/>
      <c r="G425" s="75"/>
      <c r="H425" s="75"/>
      <c r="I425" s="75"/>
      <c r="J425" s="75"/>
      <c r="K425" s="75"/>
      <c r="L425" s="75"/>
      <c r="M425" s="75"/>
      <c r="N425" s="75"/>
    </row>
    <row r="426" spans="4:14" ht="12.5">
      <c r="D426" s="75"/>
      <c r="E426" s="75"/>
      <c r="F426" s="75"/>
      <c r="G426" s="75"/>
      <c r="H426" s="75"/>
      <c r="I426" s="75"/>
      <c r="J426" s="75"/>
      <c r="K426" s="75"/>
      <c r="L426" s="75"/>
      <c r="M426" s="75"/>
      <c r="N426" s="75"/>
    </row>
    <row r="427" spans="4:14" ht="12.5">
      <c r="D427" s="75"/>
      <c r="E427" s="75"/>
      <c r="F427" s="75"/>
      <c r="G427" s="75"/>
      <c r="H427" s="75"/>
      <c r="I427" s="75"/>
      <c r="J427" s="75"/>
      <c r="K427" s="75"/>
      <c r="L427" s="75"/>
      <c r="M427" s="75"/>
      <c r="N427" s="75"/>
    </row>
    <row r="428" spans="4:14" ht="12.5">
      <c r="D428" s="75"/>
      <c r="E428" s="75"/>
      <c r="F428" s="75"/>
      <c r="G428" s="75"/>
      <c r="H428" s="75"/>
      <c r="I428" s="75"/>
      <c r="J428" s="75"/>
      <c r="K428" s="75"/>
      <c r="L428" s="75"/>
      <c r="M428" s="75"/>
      <c r="N428" s="75"/>
    </row>
    <row r="429" spans="4:14" ht="12.5">
      <c r="D429" s="75"/>
      <c r="E429" s="75"/>
      <c r="F429" s="75"/>
      <c r="G429" s="75"/>
      <c r="H429" s="75"/>
      <c r="I429" s="75"/>
      <c r="J429" s="75"/>
      <c r="K429" s="75"/>
      <c r="L429" s="75"/>
      <c r="M429" s="75"/>
      <c r="N429" s="75"/>
    </row>
    <row r="430" spans="4:14" ht="12.5">
      <c r="D430" s="75"/>
      <c r="E430" s="75"/>
      <c r="F430" s="75"/>
      <c r="G430" s="75"/>
      <c r="H430" s="75"/>
      <c r="I430" s="75"/>
      <c r="J430" s="75"/>
      <c r="K430" s="75"/>
      <c r="L430" s="75"/>
      <c r="M430" s="75"/>
      <c r="N430" s="75"/>
    </row>
    <row r="431" spans="4:14" ht="12.5">
      <c r="D431" s="75"/>
      <c r="E431" s="75"/>
      <c r="F431" s="75"/>
      <c r="G431" s="75"/>
      <c r="H431" s="75"/>
      <c r="I431" s="75"/>
      <c r="J431" s="75"/>
      <c r="K431" s="75"/>
      <c r="L431" s="75"/>
      <c r="M431" s="75"/>
      <c r="N431" s="75"/>
    </row>
    <row r="432" spans="4:14" ht="12.5">
      <c r="D432" s="75"/>
      <c r="E432" s="75"/>
      <c r="F432" s="75"/>
      <c r="G432" s="75"/>
      <c r="H432" s="75"/>
      <c r="I432" s="75"/>
      <c r="J432" s="75"/>
      <c r="K432" s="75"/>
      <c r="L432" s="75"/>
      <c r="M432" s="75"/>
      <c r="N432" s="75"/>
    </row>
    <row r="433" spans="4:14" ht="12.5">
      <c r="D433" s="75"/>
      <c r="E433" s="75"/>
      <c r="F433" s="75"/>
      <c r="G433" s="75"/>
      <c r="H433" s="75"/>
      <c r="I433" s="75"/>
      <c r="J433" s="75"/>
      <c r="K433" s="75"/>
      <c r="L433" s="75"/>
      <c r="M433" s="75"/>
      <c r="N433" s="75"/>
    </row>
    <row r="434" spans="4:14" ht="12.5">
      <c r="D434" s="75"/>
      <c r="E434" s="75"/>
      <c r="F434" s="75"/>
      <c r="G434" s="75"/>
      <c r="H434" s="75"/>
      <c r="I434" s="75"/>
      <c r="J434" s="75"/>
      <c r="K434" s="75"/>
      <c r="L434" s="75"/>
      <c r="M434" s="75"/>
      <c r="N434" s="75"/>
    </row>
    <row r="435" spans="4:14" ht="12.5">
      <c r="D435" s="75"/>
      <c r="E435" s="75"/>
      <c r="F435" s="75"/>
      <c r="G435" s="75"/>
      <c r="H435" s="75"/>
      <c r="I435" s="75"/>
      <c r="J435" s="75"/>
      <c r="K435" s="75"/>
      <c r="L435" s="75"/>
      <c r="M435" s="75"/>
      <c r="N435" s="75"/>
    </row>
    <row r="436" spans="4:14" ht="12.5">
      <c r="D436" s="75"/>
      <c r="E436" s="75"/>
      <c r="F436" s="75"/>
      <c r="G436" s="75"/>
      <c r="H436" s="75"/>
      <c r="I436" s="75"/>
      <c r="J436" s="75"/>
      <c r="K436" s="75"/>
      <c r="L436" s="75"/>
      <c r="M436" s="75"/>
      <c r="N436" s="75"/>
    </row>
    <row r="437" spans="4:14" ht="12.5">
      <c r="D437" s="75"/>
      <c r="E437" s="75"/>
      <c r="F437" s="75"/>
      <c r="G437" s="75"/>
      <c r="H437" s="75"/>
      <c r="I437" s="75"/>
      <c r="J437" s="75"/>
      <c r="K437" s="75"/>
      <c r="L437" s="75"/>
      <c r="M437" s="75"/>
      <c r="N437" s="75"/>
    </row>
    <row r="438" spans="4:14" ht="12.5">
      <c r="D438" s="75"/>
      <c r="E438" s="75"/>
      <c r="F438" s="75"/>
      <c r="G438" s="75"/>
      <c r="H438" s="75"/>
      <c r="I438" s="75"/>
      <c r="J438" s="75"/>
      <c r="K438" s="75"/>
      <c r="L438" s="75"/>
      <c r="M438" s="75"/>
      <c r="N438" s="75"/>
    </row>
    <row r="439" spans="4:14" ht="12.5">
      <c r="D439" s="75"/>
      <c r="E439" s="75"/>
      <c r="F439" s="75"/>
      <c r="G439" s="75"/>
      <c r="H439" s="75"/>
      <c r="I439" s="75"/>
      <c r="J439" s="75"/>
      <c r="K439" s="75"/>
      <c r="L439" s="75"/>
      <c r="M439" s="75"/>
      <c r="N439" s="75"/>
    </row>
    <row r="440" spans="4:14" ht="12.5">
      <c r="D440" s="75"/>
      <c r="E440" s="75"/>
      <c r="F440" s="75"/>
      <c r="G440" s="75"/>
      <c r="H440" s="75"/>
      <c r="I440" s="75"/>
      <c r="J440" s="75"/>
      <c r="K440" s="75"/>
      <c r="L440" s="75"/>
      <c r="M440" s="75"/>
      <c r="N440" s="75"/>
    </row>
    <row r="441" spans="4:14" ht="12.5">
      <c r="D441" s="75"/>
      <c r="E441" s="75"/>
      <c r="F441" s="75"/>
      <c r="G441" s="75"/>
      <c r="H441" s="75"/>
      <c r="I441" s="75"/>
      <c r="J441" s="75"/>
      <c r="K441" s="75"/>
      <c r="L441" s="75"/>
      <c r="M441" s="75"/>
      <c r="N441" s="75"/>
    </row>
    <row r="442" spans="4:14" ht="12.5">
      <c r="D442" s="75"/>
      <c r="E442" s="75"/>
      <c r="F442" s="75"/>
      <c r="G442" s="75"/>
      <c r="H442" s="75"/>
      <c r="I442" s="75"/>
      <c r="J442" s="75"/>
      <c r="K442" s="75"/>
      <c r="L442" s="75"/>
      <c r="M442" s="75"/>
      <c r="N442" s="75"/>
    </row>
    <row r="443" spans="4:14" ht="12.5">
      <c r="D443" s="75"/>
      <c r="E443" s="75"/>
      <c r="F443" s="75"/>
      <c r="G443" s="75"/>
      <c r="H443" s="75"/>
      <c r="I443" s="75"/>
      <c r="J443" s="75"/>
      <c r="K443" s="75"/>
      <c r="L443" s="75"/>
      <c r="M443" s="75"/>
      <c r="N443" s="75"/>
    </row>
    <row r="444" spans="4:14" ht="12.5">
      <c r="D444" s="75"/>
      <c r="E444" s="75"/>
      <c r="F444" s="75"/>
      <c r="G444" s="75"/>
      <c r="H444" s="75"/>
      <c r="I444" s="75"/>
      <c r="J444" s="75"/>
      <c r="K444" s="75"/>
      <c r="L444" s="75"/>
      <c r="M444" s="75"/>
      <c r="N444" s="75"/>
    </row>
    <row r="445" spans="4:14" ht="12.5">
      <c r="D445" s="75"/>
      <c r="E445" s="75"/>
      <c r="F445" s="75"/>
      <c r="G445" s="75"/>
      <c r="H445" s="75"/>
      <c r="I445" s="75"/>
      <c r="J445" s="75"/>
      <c r="K445" s="75"/>
      <c r="L445" s="75"/>
      <c r="M445" s="75"/>
      <c r="N445" s="75"/>
    </row>
    <row r="446" spans="4:14" ht="12.5">
      <c r="D446" s="75"/>
      <c r="E446" s="75"/>
      <c r="F446" s="75"/>
      <c r="G446" s="75"/>
      <c r="H446" s="75"/>
      <c r="I446" s="75"/>
      <c r="J446" s="75"/>
      <c r="K446" s="75"/>
      <c r="L446" s="75"/>
      <c r="M446" s="75"/>
      <c r="N446" s="75"/>
    </row>
    <row r="447" spans="4:14" ht="12.5">
      <c r="D447" s="75"/>
      <c r="E447" s="75"/>
      <c r="F447" s="75"/>
      <c r="G447" s="75"/>
      <c r="H447" s="75"/>
      <c r="I447" s="75"/>
      <c r="J447" s="75"/>
      <c r="K447" s="75"/>
      <c r="L447" s="75"/>
      <c r="M447" s="75"/>
      <c r="N447" s="75"/>
    </row>
    <row r="448" spans="4:14" ht="12.5">
      <c r="D448" s="75"/>
      <c r="E448" s="75"/>
      <c r="F448" s="75"/>
      <c r="G448" s="75"/>
      <c r="H448" s="75"/>
      <c r="I448" s="75"/>
      <c r="J448" s="75"/>
      <c r="K448" s="75"/>
      <c r="L448" s="75"/>
      <c r="M448" s="75"/>
      <c r="N448" s="75"/>
    </row>
    <row r="449" spans="4:14" ht="12.5">
      <c r="D449" s="75"/>
      <c r="E449" s="75"/>
      <c r="F449" s="75"/>
      <c r="G449" s="75"/>
      <c r="H449" s="75"/>
      <c r="I449" s="75"/>
      <c r="J449" s="75"/>
      <c r="K449" s="75"/>
      <c r="L449" s="75"/>
      <c r="M449" s="75"/>
      <c r="N449" s="75"/>
    </row>
    <row r="450" spans="4:14" ht="12.5">
      <c r="D450" s="75"/>
      <c r="E450" s="75"/>
      <c r="F450" s="75"/>
      <c r="G450" s="75"/>
      <c r="H450" s="75"/>
      <c r="I450" s="75"/>
      <c r="J450" s="75"/>
      <c r="K450" s="75"/>
      <c r="L450" s="75"/>
      <c r="M450" s="75"/>
      <c r="N450" s="75"/>
    </row>
    <row r="451" spans="4:14" ht="12.5">
      <c r="D451" s="75"/>
      <c r="E451" s="75"/>
      <c r="F451" s="75"/>
      <c r="G451" s="75"/>
      <c r="H451" s="75"/>
      <c r="I451" s="75"/>
      <c r="J451" s="75"/>
      <c r="K451" s="75"/>
      <c r="L451" s="75"/>
      <c r="M451" s="75"/>
      <c r="N451" s="75"/>
    </row>
    <row r="452" spans="4:14" ht="12.5">
      <c r="D452" s="75"/>
      <c r="E452" s="75"/>
      <c r="F452" s="75"/>
      <c r="G452" s="75"/>
      <c r="H452" s="75"/>
      <c r="I452" s="75"/>
      <c r="J452" s="75"/>
      <c r="K452" s="75"/>
      <c r="L452" s="75"/>
      <c r="M452" s="75"/>
      <c r="N452" s="75"/>
    </row>
    <row r="453" spans="4:14" ht="12.5">
      <c r="D453" s="75"/>
      <c r="E453" s="75"/>
      <c r="F453" s="75"/>
      <c r="G453" s="75"/>
      <c r="H453" s="75"/>
      <c r="I453" s="75"/>
      <c r="J453" s="75"/>
      <c r="K453" s="75"/>
      <c r="L453" s="75"/>
      <c r="M453" s="75"/>
      <c r="N453" s="75"/>
    </row>
    <row r="454" spans="4:14" ht="12.5">
      <c r="D454" s="75"/>
      <c r="E454" s="75"/>
      <c r="F454" s="75"/>
      <c r="G454" s="75"/>
      <c r="H454" s="75"/>
      <c r="I454" s="75"/>
      <c r="J454" s="75"/>
      <c r="K454" s="75"/>
      <c r="L454" s="75"/>
      <c r="M454" s="75"/>
      <c r="N454" s="75"/>
    </row>
    <row r="455" spans="4:14" ht="12.5">
      <c r="D455" s="75"/>
      <c r="E455" s="75"/>
      <c r="F455" s="75"/>
      <c r="G455" s="75"/>
      <c r="H455" s="75"/>
      <c r="I455" s="75"/>
      <c r="J455" s="75"/>
      <c r="K455" s="75"/>
      <c r="L455" s="75"/>
      <c r="M455" s="75"/>
      <c r="N455" s="75"/>
    </row>
    <row r="456" spans="4:14" ht="12.5">
      <c r="D456" s="75"/>
      <c r="E456" s="75"/>
      <c r="F456" s="75"/>
      <c r="G456" s="75"/>
      <c r="H456" s="75"/>
      <c r="I456" s="75"/>
      <c r="J456" s="75"/>
      <c r="K456" s="75"/>
      <c r="L456" s="75"/>
      <c r="M456" s="75"/>
      <c r="N456" s="75"/>
    </row>
    <row r="457" spans="4:14" ht="12.5">
      <c r="D457" s="75"/>
      <c r="E457" s="75"/>
      <c r="F457" s="75"/>
      <c r="G457" s="75"/>
      <c r="H457" s="75"/>
      <c r="I457" s="75"/>
      <c r="J457" s="75"/>
      <c r="K457" s="75"/>
      <c r="L457" s="75"/>
      <c r="M457" s="75"/>
      <c r="N457" s="75"/>
    </row>
    <row r="458" spans="4:14" ht="12.5">
      <c r="D458" s="75"/>
      <c r="E458" s="75"/>
      <c r="F458" s="75"/>
      <c r="G458" s="75"/>
      <c r="H458" s="75"/>
      <c r="I458" s="75"/>
      <c r="J458" s="75"/>
      <c r="K458" s="75"/>
      <c r="L458" s="75"/>
      <c r="M458" s="75"/>
      <c r="N458" s="75"/>
    </row>
    <row r="459" spans="4:14" ht="12.5">
      <c r="D459" s="75"/>
      <c r="E459" s="75"/>
      <c r="F459" s="75"/>
      <c r="G459" s="75"/>
      <c r="H459" s="75"/>
      <c r="I459" s="75"/>
      <c r="J459" s="75"/>
      <c r="K459" s="75"/>
      <c r="L459" s="75"/>
      <c r="M459" s="75"/>
      <c r="N459" s="75"/>
    </row>
    <row r="460" spans="4:14" ht="12.5">
      <c r="D460" s="75"/>
      <c r="E460" s="75"/>
      <c r="F460" s="75"/>
      <c r="G460" s="75"/>
      <c r="H460" s="75"/>
      <c r="I460" s="75"/>
      <c r="J460" s="75"/>
      <c r="K460" s="75"/>
      <c r="L460" s="75"/>
      <c r="M460" s="75"/>
      <c r="N460" s="75"/>
    </row>
    <row r="461" spans="4:14" ht="12.5">
      <c r="D461" s="75"/>
      <c r="E461" s="75"/>
      <c r="F461" s="75"/>
      <c r="G461" s="75"/>
      <c r="H461" s="75"/>
      <c r="I461" s="75"/>
      <c r="J461" s="75"/>
      <c r="K461" s="75"/>
      <c r="L461" s="75"/>
      <c r="M461" s="75"/>
      <c r="N461" s="75"/>
    </row>
    <row r="462" spans="4:14" ht="12.5">
      <c r="D462" s="75"/>
      <c r="E462" s="75"/>
      <c r="F462" s="75"/>
      <c r="G462" s="75"/>
      <c r="H462" s="75"/>
      <c r="I462" s="75"/>
      <c r="J462" s="75"/>
      <c r="K462" s="75"/>
      <c r="L462" s="75"/>
      <c r="M462" s="75"/>
      <c r="N462" s="75"/>
    </row>
    <row r="463" spans="4:14" ht="12.5">
      <c r="D463" s="75"/>
      <c r="E463" s="75"/>
      <c r="F463" s="75"/>
      <c r="G463" s="75"/>
      <c r="H463" s="75"/>
      <c r="I463" s="75"/>
      <c r="J463" s="75"/>
      <c r="K463" s="75"/>
      <c r="L463" s="75"/>
      <c r="M463" s="75"/>
      <c r="N463" s="75"/>
    </row>
    <row r="464" spans="4:14" ht="12.5">
      <c r="D464" s="75"/>
      <c r="E464" s="75"/>
      <c r="F464" s="75"/>
      <c r="G464" s="75"/>
      <c r="H464" s="75"/>
      <c r="I464" s="75"/>
      <c r="J464" s="75"/>
      <c r="K464" s="75"/>
      <c r="L464" s="75"/>
      <c r="M464" s="75"/>
      <c r="N464" s="75"/>
    </row>
    <row r="465" spans="4:14" ht="12.5">
      <c r="D465" s="75"/>
      <c r="E465" s="75"/>
      <c r="F465" s="75"/>
      <c r="G465" s="75"/>
      <c r="H465" s="75"/>
      <c r="I465" s="75"/>
      <c r="J465" s="75"/>
      <c r="K465" s="75"/>
      <c r="L465" s="75"/>
      <c r="M465" s="75"/>
      <c r="N465" s="75"/>
    </row>
    <row r="466" spans="4:14" ht="12.5">
      <c r="D466" s="75"/>
      <c r="E466" s="75"/>
      <c r="F466" s="75"/>
      <c r="G466" s="75"/>
      <c r="H466" s="75"/>
      <c r="I466" s="75"/>
      <c r="J466" s="75"/>
      <c r="K466" s="75"/>
      <c r="L466" s="75"/>
      <c r="M466" s="75"/>
      <c r="N466" s="75"/>
    </row>
    <row r="467" spans="4:14" ht="12.5">
      <c r="D467" s="75"/>
      <c r="E467" s="75"/>
      <c r="F467" s="75"/>
      <c r="G467" s="75"/>
      <c r="H467" s="75"/>
      <c r="I467" s="75"/>
      <c r="J467" s="75"/>
      <c r="K467" s="75"/>
      <c r="L467" s="75"/>
      <c r="M467" s="75"/>
      <c r="N467" s="75"/>
    </row>
    <row r="468" spans="4:14" ht="12.5">
      <c r="D468" s="75"/>
      <c r="E468" s="75"/>
      <c r="F468" s="75"/>
      <c r="G468" s="75"/>
      <c r="H468" s="75"/>
      <c r="I468" s="75"/>
      <c r="J468" s="75"/>
      <c r="K468" s="75"/>
      <c r="L468" s="75"/>
      <c r="M468" s="75"/>
      <c r="N468" s="75"/>
    </row>
    <row r="469" spans="4:14" ht="12.5">
      <c r="D469" s="75"/>
      <c r="E469" s="75"/>
      <c r="F469" s="75"/>
      <c r="G469" s="75"/>
      <c r="H469" s="75"/>
      <c r="I469" s="75"/>
      <c r="J469" s="75"/>
      <c r="K469" s="75"/>
      <c r="L469" s="75"/>
      <c r="M469" s="75"/>
      <c r="N469" s="75"/>
    </row>
    <row r="470" spans="4:14" ht="12.5">
      <c r="D470" s="75"/>
      <c r="E470" s="75"/>
      <c r="F470" s="75"/>
      <c r="G470" s="75"/>
      <c r="H470" s="75"/>
      <c r="I470" s="75"/>
      <c r="J470" s="75"/>
      <c r="K470" s="75"/>
      <c r="L470" s="75"/>
      <c r="M470" s="75"/>
      <c r="N470" s="75"/>
    </row>
    <row r="471" spans="4:14" ht="12.5">
      <c r="D471" s="75"/>
      <c r="E471" s="75"/>
      <c r="F471" s="75"/>
      <c r="G471" s="75"/>
      <c r="H471" s="75"/>
      <c r="I471" s="75"/>
      <c r="J471" s="75"/>
      <c r="K471" s="75"/>
      <c r="L471" s="75"/>
      <c r="M471" s="75"/>
      <c r="N471" s="75"/>
    </row>
    <row r="472" spans="4:14" ht="12.5">
      <c r="D472" s="75"/>
      <c r="E472" s="75"/>
      <c r="F472" s="75"/>
      <c r="G472" s="75"/>
      <c r="H472" s="75"/>
      <c r="I472" s="75"/>
      <c r="J472" s="75"/>
      <c r="K472" s="75"/>
      <c r="L472" s="75"/>
      <c r="M472" s="75"/>
      <c r="N472" s="75"/>
    </row>
    <row r="473" spans="4:14" ht="12.5">
      <c r="D473" s="75"/>
      <c r="E473" s="75"/>
      <c r="F473" s="75"/>
      <c r="G473" s="75"/>
      <c r="H473" s="75"/>
      <c r="I473" s="75"/>
      <c r="J473" s="75"/>
      <c r="K473" s="75"/>
      <c r="L473" s="75"/>
      <c r="M473" s="75"/>
      <c r="N473" s="75"/>
    </row>
    <row r="474" spans="4:14" ht="12.5">
      <c r="D474" s="75"/>
      <c r="E474" s="75"/>
      <c r="F474" s="75"/>
      <c r="G474" s="75"/>
      <c r="H474" s="75"/>
      <c r="I474" s="75"/>
      <c r="J474" s="75"/>
      <c r="K474" s="75"/>
      <c r="L474" s="75"/>
      <c r="M474" s="75"/>
      <c r="N474" s="75"/>
    </row>
    <row r="475" spans="4:14" ht="12.5">
      <c r="D475" s="75"/>
      <c r="E475" s="75"/>
      <c r="F475" s="75"/>
      <c r="G475" s="75"/>
      <c r="H475" s="75"/>
      <c r="I475" s="75"/>
      <c r="J475" s="75"/>
      <c r="K475" s="75"/>
      <c r="L475" s="75"/>
      <c r="M475" s="75"/>
      <c r="N475" s="75"/>
    </row>
    <row r="476" spans="4:14" ht="12.5">
      <c r="D476" s="75"/>
      <c r="E476" s="75"/>
      <c r="F476" s="75"/>
      <c r="G476" s="75"/>
      <c r="H476" s="75"/>
      <c r="I476" s="75"/>
      <c r="J476" s="75"/>
      <c r="K476" s="75"/>
      <c r="L476" s="75"/>
      <c r="M476" s="75"/>
      <c r="N476" s="75"/>
    </row>
    <row r="477" spans="4:14" ht="12.5">
      <c r="D477" s="75"/>
      <c r="E477" s="75"/>
      <c r="F477" s="75"/>
      <c r="G477" s="75"/>
      <c r="H477" s="75"/>
      <c r="I477" s="75"/>
      <c r="J477" s="75"/>
      <c r="K477" s="75"/>
      <c r="L477" s="75"/>
      <c r="M477" s="75"/>
      <c r="N477" s="75"/>
    </row>
    <row r="478" spans="4:14" ht="12.5">
      <c r="D478" s="75"/>
      <c r="E478" s="75"/>
      <c r="F478" s="75"/>
      <c r="G478" s="75"/>
      <c r="H478" s="75"/>
      <c r="I478" s="75"/>
      <c r="J478" s="75"/>
      <c r="K478" s="75"/>
      <c r="L478" s="75"/>
      <c r="M478" s="75"/>
      <c r="N478" s="75"/>
    </row>
    <row r="479" spans="4:14" ht="12.5">
      <c r="D479" s="75"/>
      <c r="E479" s="75"/>
      <c r="F479" s="75"/>
      <c r="G479" s="75"/>
      <c r="H479" s="75"/>
      <c r="I479" s="75"/>
      <c r="J479" s="75"/>
      <c r="K479" s="75"/>
      <c r="L479" s="75"/>
      <c r="M479" s="75"/>
      <c r="N479" s="75"/>
    </row>
    <row r="480" spans="4:14" ht="12.5">
      <c r="D480" s="75"/>
      <c r="E480" s="75"/>
      <c r="F480" s="75"/>
      <c r="G480" s="75"/>
      <c r="H480" s="75"/>
      <c r="I480" s="75"/>
      <c r="J480" s="75"/>
      <c r="K480" s="75"/>
      <c r="L480" s="75"/>
      <c r="M480" s="75"/>
      <c r="N480" s="75"/>
    </row>
    <row r="481" spans="4:14" ht="12.5">
      <c r="D481" s="75"/>
      <c r="E481" s="75"/>
      <c r="F481" s="75"/>
      <c r="G481" s="75"/>
      <c r="H481" s="75"/>
      <c r="I481" s="75"/>
      <c r="J481" s="75"/>
      <c r="K481" s="75"/>
      <c r="L481" s="75"/>
      <c r="M481" s="75"/>
      <c r="N481" s="75"/>
    </row>
    <row r="482" spans="4:14" ht="12.5">
      <c r="D482" s="75"/>
      <c r="E482" s="75"/>
      <c r="F482" s="75"/>
      <c r="G482" s="75"/>
      <c r="H482" s="75"/>
      <c r="I482" s="75"/>
      <c r="J482" s="75"/>
      <c r="K482" s="75"/>
      <c r="L482" s="75"/>
      <c r="M482" s="75"/>
      <c r="N482" s="75"/>
    </row>
    <row r="483" spans="4:14" ht="12.5">
      <c r="D483" s="75"/>
      <c r="E483" s="75"/>
      <c r="F483" s="75"/>
      <c r="G483" s="75"/>
      <c r="H483" s="75"/>
      <c r="I483" s="75"/>
      <c r="J483" s="75"/>
      <c r="K483" s="75"/>
      <c r="L483" s="75"/>
      <c r="M483" s="75"/>
      <c r="N483" s="75"/>
    </row>
    <row r="484" spans="4:14" ht="12.5">
      <c r="D484" s="75"/>
      <c r="E484" s="75"/>
      <c r="F484" s="75"/>
      <c r="G484" s="75"/>
      <c r="H484" s="75"/>
      <c r="I484" s="75"/>
      <c r="J484" s="75"/>
      <c r="K484" s="75"/>
      <c r="L484" s="75"/>
      <c r="M484" s="75"/>
      <c r="N484" s="75"/>
    </row>
    <row r="485" spans="4:14" ht="12.5">
      <c r="D485" s="75"/>
      <c r="E485" s="75"/>
      <c r="F485" s="75"/>
      <c r="G485" s="75"/>
      <c r="H485" s="75"/>
      <c r="I485" s="75"/>
      <c r="J485" s="75"/>
      <c r="K485" s="75"/>
      <c r="L485" s="75"/>
      <c r="M485" s="75"/>
      <c r="N485" s="75"/>
    </row>
    <row r="486" spans="4:14" ht="12.5">
      <c r="D486" s="75"/>
      <c r="E486" s="75"/>
      <c r="F486" s="75"/>
      <c r="G486" s="75"/>
      <c r="H486" s="75"/>
      <c r="I486" s="75"/>
      <c r="J486" s="75"/>
      <c r="K486" s="75"/>
      <c r="L486" s="75"/>
      <c r="M486" s="75"/>
      <c r="N486" s="75"/>
    </row>
    <row r="487" spans="4:14" ht="12.5">
      <c r="D487" s="75"/>
      <c r="E487" s="75"/>
      <c r="F487" s="75"/>
      <c r="G487" s="75"/>
      <c r="H487" s="75"/>
      <c r="I487" s="75"/>
      <c r="J487" s="75"/>
      <c r="K487" s="75"/>
      <c r="L487" s="75"/>
      <c r="M487" s="75"/>
      <c r="N487" s="75"/>
    </row>
    <row r="488" spans="4:14" ht="12.5">
      <c r="D488" s="75"/>
      <c r="E488" s="75"/>
      <c r="F488" s="75"/>
      <c r="G488" s="75"/>
      <c r="H488" s="75"/>
      <c r="I488" s="75"/>
      <c r="J488" s="75"/>
      <c r="K488" s="75"/>
      <c r="L488" s="75"/>
      <c r="M488" s="75"/>
      <c r="N488" s="75"/>
    </row>
    <row r="489" spans="4:14" ht="12.5">
      <c r="D489" s="75"/>
      <c r="E489" s="75"/>
      <c r="F489" s="75"/>
      <c r="G489" s="75"/>
      <c r="H489" s="75"/>
      <c r="I489" s="75"/>
      <c r="J489" s="75"/>
      <c r="K489" s="75"/>
      <c r="L489" s="75"/>
      <c r="M489" s="75"/>
      <c r="N489" s="75"/>
    </row>
    <row r="490" spans="4:14" ht="12.5">
      <c r="D490" s="75"/>
      <c r="E490" s="75"/>
      <c r="F490" s="75"/>
      <c r="G490" s="75"/>
      <c r="H490" s="75"/>
      <c r="I490" s="75"/>
      <c r="J490" s="75"/>
      <c r="K490" s="75"/>
      <c r="L490" s="75"/>
      <c r="M490" s="75"/>
      <c r="N490" s="75"/>
    </row>
    <row r="491" spans="4:14" ht="12.5">
      <c r="D491" s="75"/>
      <c r="E491" s="75"/>
      <c r="F491" s="75"/>
      <c r="G491" s="75"/>
      <c r="H491" s="75"/>
      <c r="I491" s="75"/>
      <c r="J491" s="75"/>
      <c r="K491" s="75"/>
      <c r="L491" s="75"/>
      <c r="M491" s="75"/>
      <c r="N491" s="75"/>
    </row>
    <row r="492" spans="4:14" ht="12.5">
      <c r="D492" s="75"/>
      <c r="E492" s="75"/>
      <c r="F492" s="75"/>
      <c r="G492" s="75"/>
      <c r="H492" s="75"/>
      <c r="I492" s="75"/>
      <c r="J492" s="75"/>
      <c r="K492" s="75"/>
      <c r="L492" s="75"/>
      <c r="M492" s="75"/>
      <c r="N492" s="75"/>
    </row>
    <row r="493" spans="4:14" ht="12.5">
      <c r="D493" s="75"/>
      <c r="E493" s="75"/>
      <c r="F493" s="75"/>
      <c r="G493" s="75"/>
      <c r="H493" s="75"/>
      <c r="I493" s="75"/>
      <c r="J493" s="75"/>
      <c r="K493" s="75"/>
      <c r="L493" s="75"/>
      <c r="M493" s="75"/>
      <c r="N493" s="75"/>
    </row>
    <row r="494" spans="4:14" ht="12.5">
      <c r="D494" s="75"/>
      <c r="E494" s="75"/>
      <c r="F494" s="75"/>
      <c r="G494" s="75"/>
      <c r="H494" s="75"/>
      <c r="I494" s="75"/>
      <c r="J494" s="75"/>
      <c r="K494" s="75"/>
      <c r="L494" s="75"/>
      <c r="M494" s="75"/>
      <c r="N494" s="75"/>
    </row>
    <row r="495" spans="4:14" ht="12.5">
      <c r="D495" s="75"/>
      <c r="E495" s="75"/>
      <c r="F495" s="75"/>
      <c r="G495" s="75"/>
      <c r="H495" s="75"/>
      <c r="I495" s="75"/>
      <c r="J495" s="75"/>
      <c r="K495" s="75"/>
      <c r="L495" s="75"/>
      <c r="M495" s="75"/>
      <c r="N495" s="75"/>
    </row>
    <row r="496" spans="4:14" ht="12.5">
      <c r="D496" s="75"/>
      <c r="E496" s="75"/>
      <c r="F496" s="75"/>
      <c r="G496" s="75"/>
      <c r="H496" s="75"/>
      <c r="I496" s="75"/>
      <c r="J496" s="75"/>
      <c r="K496" s="75"/>
      <c r="L496" s="75"/>
      <c r="M496" s="75"/>
      <c r="N496" s="75"/>
    </row>
    <row r="497" spans="4:14" ht="12.5">
      <c r="D497" s="75"/>
      <c r="E497" s="75"/>
      <c r="F497" s="75"/>
      <c r="G497" s="75"/>
      <c r="H497" s="75"/>
      <c r="I497" s="75"/>
      <c r="J497" s="75"/>
      <c r="K497" s="75"/>
      <c r="L497" s="75"/>
      <c r="M497" s="75"/>
      <c r="N497" s="75"/>
    </row>
    <row r="498" spans="4:14" ht="12.5">
      <c r="D498" s="75"/>
      <c r="E498" s="75"/>
      <c r="F498" s="75"/>
      <c r="G498" s="75"/>
      <c r="H498" s="75"/>
      <c r="I498" s="75"/>
      <c r="J498" s="75"/>
      <c r="K498" s="75"/>
      <c r="L498" s="75"/>
      <c r="M498" s="75"/>
      <c r="N498" s="75"/>
    </row>
    <row r="499" spans="4:14" ht="12.5">
      <c r="D499" s="75"/>
      <c r="E499" s="75"/>
      <c r="F499" s="75"/>
      <c r="G499" s="75"/>
      <c r="H499" s="75"/>
      <c r="I499" s="75"/>
      <c r="J499" s="75"/>
      <c r="K499" s="75"/>
      <c r="L499" s="75"/>
      <c r="M499" s="75"/>
      <c r="N499" s="75"/>
    </row>
    <row r="500" spans="4:14" ht="12.5">
      <c r="D500" s="75"/>
      <c r="E500" s="75"/>
      <c r="F500" s="75"/>
      <c r="G500" s="75"/>
      <c r="H500" s="75"/>
      <c r="I500" s="75"/>
      <c r="J500" s="75"/>
      <c r="K500" s="75"/>
      <c r="L500" s="75"/>
      <c r="M500" s="75"/>
      <c r="N500" s="75"/>
    </row>
    <row r="501" spans="4:14" ht="12.5">
      <c r="D501" s="75"/>
      <c r="E501" s="75"/>
      <c r="F501" s="75"/>
      <c r="G501" s="75"/>
      <c r="H501" s="75"/>
      <c r="I501" s="75"/>
      <c r="J501" s="75"/>
      <c r="K501" s="75"/>
      <c r="L501" s="75"/>
      <c r="M501" s="75"/>
      <c r="N501" s="75"/>
    </row>
    <row r="502" spans="4:14" ht="12.5">
      <c r="D502" s="75"/>
      <c r="E502" s="75"/>
      <c r="F502" s="75"/>
      <c r="G502" s="75"/>
      <c r="H502" s="75"/>
      <c r="I502" s="75"/>
      <c r="J502" s="75"/>
      <c r="K502" s="75"/>
      <c r="L502" s="75"/>
      <c r="M502" s="75"/>
      <c r="N502" s="75"/>
    </row>
    <row r="503" spans="4:14" ht="12.5">
      <c r="D503" s="75"/>
      <c r="E503" s="75"/>
      <c r="F503" s="75"/>
      <c r="G503" s="75"/>
      <c r="H503" s="75"/>
      <c r="I503" s="75"/>
      <c r="J503" s="75"/>
      <c r="K503" s="75"/>
      <c r="L503" s="75"/>
      <c r="M503" s="75"/>
      <c r="N503" s="75"/>
    </row>
    <row r="504" spans="4:14" ht="12.5">
      <c r="D504" s="75"/>
      <c r="E504" s="75"/>
      <c r="F504" s="75"/>
      <c r="G504" s="75"/>
      <c r="H504" s="75"/>
      <c r="I504" s="75"/>
      <c r="J504" s="75"/>
      <c r="K504" s="75"/>
      <c r="L504" s="75"/>
      <c r="M504" s="75"/>
      <c r="N504" s="75"/>
    </row>
    <row r="505" spans="4:14" ht="12.5">
      <c r="D505" s="75"/>
      <c r="E505" s="75"/>
      <c r="F505" s="75"/>
      <c r="G505" s="75"/>
      <c r="H505" s="75"/>
      <c r="I505" s="75"/>
      <c r="J505" s="75"/>
      <c r="K505" s="75"/>
      <c r="L505" s="75"/>
      <c r="M505" s="75"/>
      <c r="N505" s="75"/>
    </row>
    <row r="506" spans="4:14" ht="12.5">
      <c r="D506" s="75"/>
      <c r="E506" s="75"/>
      <c r="F506" s="75"/>
      <c r="G506" s="75"/>
      <c r="H506" s="75"/>
      <c r="I506" s="75"/>
      <c r="J506" s="75"/>
      <c r="K506" s="75"/>
      <c r="L506" s="75"/>
      <c r="M506" s="75"/>
      <c r="N506" s="75"/>
    </row>
    <row r="507" spans="4:14" ht="12.5">
      <c r="D507" s="75"/>
      <c r="E507" s="75"/>
      <c r="F507" s="75"/>
      <c r="G507" s="75"/>
      <c r="H507" s="75"/>
      <c r="I507" s="75"/>
      <c r="J507" s="75"/>
      <c r="K507" s="75"/>
      <c r="L507" s="75"/>
      <c r="M507" s="75"/>
      <c r="N507" s="75"/>
    </row>
    <row r="508" spans="4:14" ht="12.5">
      <c r="D508" s="75"/>
      <c r="E508" s="75"/>
      <c r="F508" s="75"/>
      <c r="G508" s="75"/>
      <c r="H508" s="75"/>
      <c r="I508" s="75"/>
      <c r="J508" s="75"/>
      <c r="K508" s="75"/>
      <c r="L508" s="75"/>
      <c r="M508" s="75"/>
      <c r="N508" s="75"/>
    </row>
    <row r="509" spans="4:14" ht="12.5">
      <c r="D509" s="75"/>
      <c r="E509" s="75"/>
      <c r="F509" s="75"/>
      <c r="G509" s="75"/>
      <c r="H509" s="75"/>
      <c r="I509" s="75"/>
      <c r="J509" s="75"/>
      <c r="K509" s="75"/>
      <c r="L509" s="75"/>
      <c r="M509" s="75"/>
      <c r="N509" s="75"/>
    </row>
    <row r="510" spans="4:14" ht="12.5">
      <c r="D510" s="75"/>
      <c r="E510" s="75"/>
      <c r="F510" s="75"/>
      <c r="G510" s="75"/>
      <c r="H510" s="75"/>
      <c r="I510" s="75"/>
      <c r="J510" s="75"/>
      <c r="K510" s="75"/>
      <c r="L510" s="75"/>
      <c r="M510" s="75"/>
      <c r="N510" s="75"/>
    </row>
    <row r="511" spans="4:14" ht="12.5">
      <c r="D511" s="75"/>
      <c r="E511" s="75"/>
      <c r="F511" s="75"/>
      <c r="G511" s="75"/>
      <c r="H511" s="75"/>
      <c r="I511" s="75"/>
      <c r="J511" s="75"/>
      <c r="K511" s="75"/>
      <c r="L511" s="75"/>
      <c r="M511" s="75"/>
      <c r="N511" s="75"/>
    </row>
    <row r="512" spans="4:14" ht="12.5">
      <c r="D512" s="75"/>
      <c r="E512" s="75"/>
      <c r="F512" s="75"/>
      <c r="G512" s="75"/>
      <c r="H512" s="75"/>
      <c r="I512" s="75"/>
      <c r="J512" s="75"/>
      <c r="K512" s="75"/>
      <c r="L512" s="75"/>
      <c r="M512" s="75"/>
      <c r="N512" s="75"/>
    </row>
    <row r="513" spans="4:14" ht="12.5">
      <c r="D513" s="75"/>
      <c r="E513" s="75"/>
      <c r="F513" s="75"/>
      <c r="G513" s="75"/>
      <c r="H513" s="75"/>
      <c r="I513" s="75"/>
      <c r="J513" s="75"/>
      <c r="K513" s="75"/>
      <c r="L513" s="75"/>
      <c r="M513" s="75"/>
      <c r="N513" s="75"/>
    </row>
    <row r="514" spans="4:14" ht="12.5">
      <c r="D514" s="75"/>
      <c r="E514" s="75"/>
      <c r="F514" s="75"/>
      <c r="G514" s="75"/>
      <c r="H514" s="75"/>
      <c r="I514" s="75"/>
      <c r="J514" s="75"/>
      <c r="K514" s="75"/>
      <c r="L514" s="75"/>
      <c r="M514" s="75"/>
      <c r="N514" s="75"/>
    </row>
    <row r="515" spans="4:14" ht="12.5">
      <c r="D515" s="75"/>
      <c r="E515" s="75"/>
      <c r="F515" s="75"/>
      <c r="G515" s="75"/>
      <c r="H515" s="75"/>
      <c r="I515" s="75"/>
      <c r="J515" s="75"/>
      <c r="K515" s="75"/>
      <c r="L515" s="75"/>
      <c r="M515" s="75"/>
      <c r="N515" s="75"/>
    </row>
    <row r="516" spans="4:14" ht="12.5">
      <c r="D516" s="75"/>
      <c r="E516" s="75"/>
      <c r="F516" s="75"/>
      <c r="G516" s="75"/>
      <c r="H516" s="75"/>
      <c r="I516" s="75"/>
      <c r="J516" s="75"/>
      <c r="K516" s="75"/>
      <c r="L516" s="75"/>
      <c r="M516" s="75"/>
      <c r="N516" s="75"/>
    </row>
    <row r="517" spans="4:14" ht="12.5">
      <c r="D517" s="75"/>
      <c r="E517" s="75"/>
      <c r="F517" s="75"/>
      <c r="G517" s="75"/>
      <c r="H517" s="75"/>
      <c r="I517" s="75"/>
      <c r="J517" s="75"/>
      <c r="K517" s="75"/>
      <c r="L517" s="75"/>
      <c r="M517" s="75"/>
      <c r="N517" s="75"/>
    </row>
    <row r="518" spans="4:14" ht="12.5">
      <c r="D518" s="75"/>
      <c r="E518" s="75"/>
      <c r="F518" s="75"/>
      <c r="G518" s="75"/>
      <c r="H518" s="75"/>
      <c r="I518" s="75"/>
      <c r="J518" s="75"/>
      <c r="K518" s="75"/>
      <c r="L518" s="75"/>
      <c r="M518" s="75"/>
      <c r="N518" s="75"/>
    </row>
    <row r="519" spans="4:14" ht="12.5">
      <c r="D519" s="75"/>
      <c r="E519" s="75"/>
      <c r="F519" s="75"/>
      <c r="G519" s="75"/>
      <c r="H519" s="75"/>
      <c r="I519" s="75"/>
      <c r="J519" s="75"/>
      <c r="K519" s="75"/>
      <c r="L519" s="75"/>
      <c r="M519" s="75"/>
      <c r="N519" s="75"/>
    </row>
    <row r="520" spans="4:14" ht="12.5">
      <c r="D520" s="75"/>
      <c r="E520" s="75"/>
      <c r="F520" s="75"/>
      <c r="G520" s="75"/>
      <c r="H520" s="75"/>
      <c r="I520" s="75"/>
      <c r="J520" s="75"/>
      <c r="K520" s="75"/>
      <c r="L520" s="75"/>
      <c r="M520" s="75"/>
      <c r="N520" s="75"/>
    </row>
    <row r="521" spans="4:14" ht="12.5">
      <c r="D521" s="75"/>
      <c r="E521" s="75"/>
      <c r="F521" s="75"/>
      <c r="G521" s="75"/>
      <c r="H521" s="75"/>
      <c r="I521" s="75"/>
      <c r="J521" s="75"/>
      <c r="K521" s="75"/>
      <c r="L521" s="75"/>
      <c r="M521" s="75"/>
      <c r="N521" s="75"/>
    </row>
    <row r="522" spans="4:14" ht="12.5">
      <c r="D522" s="75"/>
      <c r="E522" s="75"/>
      <c r="F522" s="75"/>
      <c r="G522" s="75"/>
      <c r="H522" s="75"/>
      <c r="I522" s="75"/>
      <c r="J522" s="75"/>
      <c r="K522" s="75"/>
      <c r="L522" s="75"/>
      <c r="M522" s="75"/>
      <c r="N522" s="75"/>
    </row>
    <row r="523" spans="4:14" ht="12.5">
      <c r="D523" s="75"/>
      <c r="E523" s="75"/>
      <c r="F523" s="75"/>
      <c r="G523" s="75"/>
      <c r="H523" s="75"/>
      <c r="I523" s="75"/>
      <c r="J523" s="75"/>
      <c r="K523" s="75"/>
      <c r="L523" s="75"/>
      <c r="M523" s="75"/>
      <c r="N523" s="75"/>
    </row>
    <row r="524" spans="4:14" ht="12.5">
      <c r="D524" s="75"/>
      <c r="E524" s="75"/>
      <c r="F524" s="75"/>
      <c r="G524" s="75"/>
      <c r="H524" s="75"/>
      <c r="I524" s="75"/>
      <c r="J524" s="75"/>
      <c r="K524" s="75"/>
      <c r="L524" s="75"/>
      <c r="M524" s="75"/>
      <c r="N524" s="75"/>
    </row>
    <row r="525" spans="4:14" ht="12.5">
      <c r="D525" s="75"/>
      <c r="E525" s="75"/>
      <c r="F525" s="75"/>
      <c r="G525" s="75"/>
      <c r="H525" s="75"/>
      <c r="I525" s="75"/>
      <c r="J525" s="75"/>
      <c r="K525" s="75"/>
      <c r="L525" s="75"/>
      <c r="M525" s="75"/>
      <c r="N525" s="75"/>
    </row>
    <row r="526" spans="4:14" ht="12.5">
      <c r="D526" s="75"/>
      <c r="E526" s="75"/>
      <c r="F526" s="75"/>
      <c r="G526" s="75"/>
      <c r="H526" s="75"/>
      <c r="I526" s="75"/>
      <c r="J526" s="75"/>
      <c r="K526" s="75"/>
      <c r="L526" s="75"/>
      <c r="M526" s="75"/>
      <c r="N526" s="75"/>
    </row>
    <row r="527" spans="4:14" ht="12.5">
      <c r="D527" s="75"/>
      <c r="E527" s="75"/>
      <c r="F527" s="75"/>
      <c r="G527" s="75"/>
      <c r="H527" s="75"/>
      <c r="I527" s="75"/>
      <c r="J527" s="75"/>
      <c r="K527" s="75"/>
      <c r="L527" s="75"/>
      <c r="M527" s="75"/>
      <c r="N527" s="75"/>
    </row>
    <row r="528" spans="4:14" ht="12.5">
      <c r="D528" s="75"/>
      <c r="E528" s="75"/>
      <c r="F528" s="75"/>
      <c r="G528" s="75"/>
      <c r="H528" s="75"/>
      <c r="I528" s="75"/>
      <c r="J528" s="75"/>
      <c r="K528" s="75"/>
      <c r="L528" s="75"/>
      <c r="M528" s="75"/>
      <c r="N528" s="75"/>
    </row>
    <row r="529" spans="4:14" ht="12.5">
      <c r="D529" s="75"/>
      <c r="E529" s="75"/>
      <c r="F529" s="75"/>
      <c r="G529" s="75"/>
      <c r="H529" s="75"/>
      <c r="I529" s="75"/>
      <c r="J529" s="75"/>
      <c r="K529" s="75"/>
      <c r="L529" s="75"/>
      <c r="M529" s="75"/>
      <c r="N529" s="75"/>
    </row>
    <row r="530" spans="4:14" ht="12.5">
      <c r="D530" s="75"/>
      <c r="E530" s="75"/>
      <c r="F530" s="75"/>
      <c r="G530" s="75"/>
      <c r="H530" s="75"/>
      <c r="I530" s="75"/>
      <c r="J530" s="75"/>
      <c r="K530" s="75"/>
      <c r="L530" s="75"/>
      <c r="M530" s="75"/>
      <c r="N530" s="75"/>
    </row>
    <row r="531" spans="4:14" ht="12.5">
      <c r="D531" s="75"/>
      <c r="E531" s="75"/>
      <c r="F531" s="75"/>
      <c r="G531" s="75"/>
      <c r="H531" s="75"/>
      <c r="I531" s="75"/>
      <c r="J531" s="75"/>
      <c r="K531" s="75"/>
      <c r="L531" s="75"/>
      <c r="M531" s="75"/>
      <c r="N531" s="75"/>
    </row>
    <row r="532" spans="4:14" ht="12.5">
      <c r="D532" s="75"/>
      <c r="E532" s="75"/>
      <c r="F532" s="75"/>
      <c r="G532" s="75"/>
      <c r="H532" s="75"/>
      <c r="I532" s="75"/>
      <c r="J532" s="75"/>
      <c r="K532" s="75"/>
      <c r="L532" s="75"/>
      <c r="M532" s="75"/>
      <c r="N532" s="75"/>
    </row>
    <row r="533" spans="4:14" ht="12.5">
      <c r="D533" s="75"/>
      <c r="E533" s="75"/>
      <c r="F533" s="75"/>
      <c r="G533" s="75"/>
      <c r="H533" s="75"/>
      <c r="I533" s="75"/>
      <c r="J533" s="75"/>
      <c r="K533" s="75"/>
      <c r="L533" s="75"/>
      <c r="M533" s="75"/>
      <c r="N533" s="75"/>
    </row>
    <row r="534" spans="4:14" ht="12.5">
      <c r="D534" s="75"/>
      <c r="E534" s="75"/>
      <c r="F534" s="75"/>
      <c r="G534" s="75"/>
      <c r="H534" s="75"/>
      <c r="I534" s="75"/>
      <c r="J534" s="75"/>
      <c r="K534" s="75"/>
      <c r="L534" s="75"/>
      <c r="M534" s="75"/>
      <c r="N534" s="75"/>
    </row>
    <row r="535" spans="4:14" ht="12.5">
      <c r="D535" s="75"/>
      <c r="E535" s="75"/>
      <c r="F535" s="75"/>
      <c r="G535" s="75"/>
      <c r="H535" s="75"/>
      <c r="I535" s="75"/>
      <c r="J535" s="75"/>
      <c r="K535" s="75"/>
      <c r="L535" s="75"/>
      <c r="M535" s="75"/>
      <c r="N535" s="75"/>
    </row>
    <row r="536" spans="4:14" ht="12.5">
      <c r="D536" s="75"/>
      <c r="E536" s="75"/>
      <c r="F536" s="75"/>
      <c r="G536" s="75"/>
      <c r="H536" s="75"/>
      <c r="I536" s="75"/>
      <c r="J536" s="75"/>
      <c r="K536" s="75"/>
      <c r="L536" s="75"/>
      <c r="M536" s="75"/>
      <c r="N536" s="75"/>
    </row>
    <row r="537" spans="4:14" ht="12.5">
      <c r="D537" s="75"/>
      <c r="E537" s="75"/>
      <c r="F537" s="75"/>
      <c r="G537" s="75"/>
      <c r="H537" s="75"/>
      <c r="I537" s="75"/>
      <c r="J537" s="75"/>
      <c r="K537" s="75"/>
      <c r="L537" s="75"/>
      <c r="M537" s="75"/>
      <c r="N537" s="75"/>
    </row>
    <row r="538" spans="4:14" ht="12.5">
      <c r="D538" s="75"/>
      <c r="E538" s="75"/>
      <c r="F538" s="75"/>
      <c r="G538" s="75"/>
      <c r="H538" s="75"/>
      <c r="I538" s="75"/>
      <c r="J538" s="75"/>
      <c r="K538" s="75"/>
      <c r="L538" s="75"/>
      <c r="M538" s="75"/>
      <c r="N538" s="75"/>
    </row>
    <row r="539" spans="4:14" ht="12.5">
      <c r="D539" s="75"/>
      <c r="E539" s="75"/>
      <c r="F539" s="75"/>
      <c r="G539" s="75"/>
      <c r="H539" s="75"/>
      <c r="I539" s="75"/>
      <c r="J539" s="75"/>
      <c r="K539" s="75"/>
      <c r="L539" s="75"/>
      <c r="M539" s="75"/>
      <c r="N539" s="75"/>
    </row>
    <row r="540" spans="4:14" ht="12.5">
      <c r="D540" s="75"/>
      <c r="E540" s="75"/>
      <c r="F540" s="75"/>
      <c r="G540" s="75"/>
      <c r="H540" s="75"/>
      <c r="I540" s="75"/>
      <c r="J540" s="75"/>
      <c r="K540" s="75"/>
      <c r="L540" s="75"/>
      <c r="M540" s="75"/>
      <c r="N540" s="75"/>
    </row>
    <row r="541" spans="4:14" ht="12.5">
      <c r="D541" s="75"/>
      <c r="E541" s="75"/>
      <c r="F541" s="75"/>
      <c r="G541" s="75"/>
      <c r="H541" s="75"/>
      <c r="I541" s="75"/>
      <c r="J541" s="75"/>
      <c r="K541" s="75"/>
      <c r="L541" s="75"/>
      <c r="M541" s="75"/>
      <c r="N541" s="75"/>
    </row>
    <row r="542" spans="4:14" ht="12.5">
      <c r="D542" s="75"/>
      <c r="E542" s="75"/>
      <c r="F542" s="75"/>
      <c r="G542" s="75"/>
      <c r="H542" s="75"/>
      <c r="I542" s="75"/>
      <c r="J542" s="75"/>
      <c r="K542" s="75"/>
      <c r="L542" s="75"/>
      <c r="M542" s="75"/>
      <c r="N542" s="75"/>
    </row>
    <row r="543" spans="4:14" ht="12.5">
      <c r="D543" s="75"/>
      <c r="E543" s="75"/>
      <c r="F543" s="75"/>
      <c r="G543" s="75"/>
      <c r="H543" s="75"/>
      <c r="I543" s="75"/>
      <c r="J543" s="75"/>
      <c r="K543" s="75"/>
      <c r="L543" s="75"/>
      <c r="M543" s="75"/>
      <c r="N543" s="75"/>
    </row>
    <row r="544" spans="4:14" ht="12.5">
      <c r="D544" s="75"/>
      <c r="E544" s="75"/>
      <c r="F544" s="75"/>
      <c r="G544" s="75"/>
      <c r="H544" s="75"/>
      <c r="I544" s="75"/>
      <c r="J544" s="75"/>
      <c r="K544" s="75"/>
      <c r="L544" s="75"/>
      <c r="M544" s="75"/>
      <c r="N544" s="75"/>
    </row>
    <row r="545" spans="4:14" ht="12.5">
      <c r="D545" s="75"/>
      <c r="E545" s="75"/>
      <c r="F545" s="75"/>
      <c r="G545" s="75"/>
      <c r="H545" s="75"/>
      <c r="I545" s="75"/>
      <c r="J545" s="75"/>
      <c r="K545" s="75"/>
      <c r="L545" s="75"/>
      <c r="M545" s="75"/>
      <c r="N545" s="75"/>
    </row>
    <row r="546" spans="4:14" ht="12.5">
      <c r="D546" s="75"/>
      <c r="E546" s="75"/>
      <c r="F546" s="75"/>
      <c r="G546" s="75"/>
      <c r="H546" s="75"/>
      <c r="I546" s="75"/>
      <c r="J546" s="75"/>
      <c r="K546" s="75"/>
      <c r="L546" s="75"/>
      <c r="M546" s="75"/>
      <c r="N546" s="75"/>
    </row>
    <row r="547" spans="4:14" ht="12.5">
      <c r="D547" s="75"/>
      <c r="E547" s="75"/>
      <c r="F547" s="75"/>
      <c r="G547" s="75"/>
      <c r="H547" s="75"/>
      <c r="I547" s="75"/>
      <c r="J547" s="75"/>
      <c r="K547" s="75"/>
      <c r="L547" s="75"/>
      <c r="M547" s="75"/>
      <c r="N547" s="75"/>
    </row>
    <row r="548" spans="4:14" ht="12.5">
      <c r="D548" s="75"/>
      <c r="E548" s="75"/>
      <c r="F548" s="75"/>
      <c r="G548" s="75"/>
      <c r="H548" s="75"/>
      <c r="I548" s="75"/>
      <c r="J548" s="75"/>
      <c r="K548" s="75"/>
      <c r="L548" s="75"/>
      <c r="M548" s="75"/>
      <c r="N548" s="75"/>
    </row>
    <row r="549" spans="4:14" ht="12.5">
      <c r="D549" s="75"/>
      <c r="E549" s="75"/>
      <c r="F549" s="75"/>
      <c r="G549" s="75"/>
      <c r="H549" s="75"/>
      <c r="I549" s="75"/>
      <c r="J549" s="75"/>
      <c r="K549" s="75"/>
      <c r="L549" s="75"/>
      <c r="M549" s="75"/>
      <c r="N549" s="75"/>
    </row>
    <row r="550" spans="4:14" ht="12.5">
      <c r="D550" s="75"/>
      <c r="E550" s="75"/>
      <c r="F550" s="75"/>
      <c r="G550" s="75"/>
      <c r="H550" s="75"/>
      <c r="I550" s="75"/>
      <c r="J550" s="75"/>
      <c r="K550" s="75"/>
      <c r="L550" s="75"/>
      <c r="M550" s="75"/>
      <c r="N550" s="75"/>
    </row>
    <row r="551" spans="4:14" ht="12.5">
      <c r="D551" s="75"/>
      <c r="E551" s="75"/>
      <c r="F551" s="75"/>
      <c r="G551" s="75"/>
      <c r="H551" s="75"/>
      <c r="I551" s="75"/>
      <c r="J551" s="75"/>
      <c r="K551" s="75"/>
      <c r="L551" s="75"/>
      <c r="M551" s="75"/>
      <c r="N551" s="75"/>
    </row>
    <row r="552" spans="4:14" ht="12.5">
      <c r="D552" s="75"/>
      <c r="E552" s="75"/>
      <c r="F552" s="75"/>
      <c r="G552" s="75"/>
      <c r="H552" s="75"/>
      <c r="I552" s="75"/>
      <c r="J552" s="75"/>
      <c r="K552" s="75"/>
      <c r="L552" s="75"/>
      <c r="M552" s="75"/>
      <c r="N552" s="75"/>
    </row>
    <row r="553" spans="4:14" ht="12.5">
      <c r="D553" s="75"/>
      <c r="E553" s="75"/>
      <c r="F553" s="75"/>
      <c r="G553" s="75"/>
      <c r="H553" s="75"/>
      <c r="I553" s="75"/>
      <c r="J553" s="75"/>
      <c r="K553" s="75"/>
      <c r="L553" s="75"/>
      <c r="M553" s="75"/>
      <c r="N553" s="75"/>
    </row>
    <row r="554" spans="4:14" ht="12.5">
      <c r="D554" s="75"/>
      <c r="E554" s="75"/>
      <c r="F554" s="75"/>
      <c r="G554" s="75"/>
      <c r="H554" s="75"/>
      <c r="I554" s="75"/>
      <c r="J554" s="75"/>
      <c r="K554" s="75"/>
      <c r="L554" s="75"/>
      <c r="M554" s="75"/>
      <c r="N554" s="75"/>
    </row>
    <row r="555" spans="4:14" ht="12.5">
      <c r="D555" s="75"/>
      <c r="E555" s="75"/>
      <c r="F555" s="75"/>
      <c r="G555" s="75"/>
      <c r="H555" s="75"/>
      <c r="I555" s="75"/>
      <c r="J555" s="75"/>
      <c r="K555" s="75"/>
      <c r="L555" s="75"/>
      <c r="M555" s="75"/>
      <c r="N555" s="75"/>
    </row>
    <row r="556" spans="4:14" ht="12.5">
      <c r="D556" s="75"/>
      <c r="E556" s="75"/>
      <c r="F556" s="75"/>
      <c r="G556" s="75"/>
      <c r="H556" s="75"/>
      <c r="I556" s="75"/>
      <c r="J556" s="75"/>
      <c r="K556" s="75"/>
      <c r="L556" s="75"/>
      <c r="M556" s="75"/>
      <c r="N556" s="75"/>
    </row>
    <row r="557" spans="4:14" ht="12.5">
      <c r="D557" s="75"/>
      <c r="E557" s="75"/>
      <c r="F557" s="75"/>
      <c r="G557" s="75"/>
      <c r="H557" s="75"/>
      <c r="I557" s="75"/>
      <c r="J557" s="75"/>
      <c r="K557" s="75"/>
      <c r="L557" s="75"/>
      <c r="M557" s="75"/>
      <c r="N557" s="75"/>
    </row>
    <row r="558" spans="4:14" ht="12.5">
      <c r="D558" s="75"/>
      <c r="E558" s="75"/>
      <c r="F558" s="75"/>
      <c r="G558" s="75"/>
      <c r="H558" s="75"/>
      <c r="I558" s="75"/>
      <c r="J558" s="75"/>
      <c r="K558" s="75"/>
      <c r="L558" s="75"/>
      <c r="M558" s="75"/>
      <c r="N558" s="75"/>
    </row>
    <row r="559" spans="4:14" ht="12.5">
      <c r="D559" s="75"/>
      <c r="E559" s="75"/>
      <c r="F559" s="75"/>
      <c r="G559" s="75"/>
      <c r="H559" s="75"/>
      <c r="I559" s="75"/>
      <c r="J559" s="75"/>
      <c r="K559" s="75"/>
      <c r="L559" s="75"/>
      <c r="M559" s="75"/>
      <c r="N559" s="75"/>
    </row>
    <row r="560" spans="4:14" ht="12.5">
      <c r="D560" s="75"/>
      <c r="E560" s="75"/>
      <c r="F560" s="75"/>
      <c r="G560" s="75"/>
      <c r="H560" s="75"/>
      <c r="I560" s="75"/>
      <c r="J560" s="75"/>
      <c r="K560" s="75"/>
      <c r="L560" s="75"/>
      <c r="M560" s="75"/>
      <c r="N560" s="75"/>
    </row>
    <row r="561" spans="4:14" ht="12.5">
      <c r="D561" s="75"/>
      <c r="E561" s="75"/>
      <c r="F561" s="75"/>
      <c r="G561" s="75"/>
      <c r="H561" s="75"/>
      <c r="I561" s="75"/>
      <c r="J561" s="75"/>
      <c r="K561" s="75"/>
      <c r="L561" s="75"/>
      <c r="M561" s="75"/>
      <c r="N561" s="75"/>
    </row>
    <row r="562" spans="4:14" ht="12.5">
      <c r="D562" s="75"/>
      <c r="E562" s="75"/>
      <c r="F562" s="75"/>
      <c r="G562" s="75"/>
      <c r="H562" s="75"/>
      <c r="I562" s="75"/>
      <c r="J562" s="75"/>
      <c r="K562" s="75"/>
      <c r="L562" s="75"/>
      <c r="M562" s="75"/>
      <c r="N562" s="75"/>
    </row>
    <row r="563" spans="4:14" ht="12.5">
      <c r="D563" s="75"/>
      <c r="E563" s="75"/>
      <c r="F563" s="75"/>
      <c r="G563" s="75"/>
      <c r="H563" s="75"/>
      <c r="I563" s="75"/>
      <c r="J563" s="75"/>
      <c r="K563" s="75"/>
      <c r="L563" s="75"/>
      <c r="M563" s="75"/>
      <c r="N563" s="75"/>
    </row>
    <row r="564" spans="4:14" ht="12.5">
      <c r="D564" s="75"/>
      <c r="E564" s="75"/>
      <c r="F564" s="75"/>
      <c r="G564" s="75"/>
      <c r="H564" s="75"/>
      <c r="I564" s="75"/>
      <c r="J564" s="75"/>
      <c r="K564" s="75"/>
      <c r="L564" s="75"/>
      <c r="M564" s="75"/>
      <c r="N564" s="75"/>
    </row>
    <row r="565" spans="4:14" ht="12.5">
      <c r="D565" s="75"/>
      <c r="E565" s="75"/>
      <c r="F565" s="75"/>
      <c r="G565" s="75"/>
      <c r="H565" s="75"/>
      <c r="I565" s="75"/>
      <c r="J565" s="75"/>
      <c r="K565" s="75"/>
      <c r="L565" s="75"/>
      <c r="M565" s="75"/>
      <c r="N565" s="75"/>
    </row>
    <row r="566" spans="4:14" ht="12.5">
      <c r="D566" s="75"/>
      <c r="E566" s="75"/>
      <c r="F566" s="75"/>
      <c r="G566" s="75"/>
      <c r="H566" s="75"/>
      <c r="I566" s="75"/>
      <c r="J566" s="75"/>
      <c r="K566" s="75"/>
      <c r="L566" s="75"/>
      <c r="M566" s="75"/>
      <c r="N566" s="75"/>
    </row>
    <row r="567" spans="4:14" ht="12.5">
      <c r="D567" s="75"/>
      <c r="E567" s="75"/>
      <c r="F567" s="75"/>
      <c r="G567" s="75"/>
      <c r="H567" s="75"/>
      <c r="I567" s="75"/>
      <c r="J567" s="75"/>
      <c r="K567" s="75"/>
      <c r="L567" s="75"/>
      <c r="M567" s="75"/>
      <c r="N567" s="75"/>
    </row>
    <row r="568" spans="4:14" ht="12.5">
      <c r="D568" s="75"/>
      <c r="E568" s="75"/>
      <c r="F568" s="75"/>
      <c r="G568" s="75"/>
      <c r="H568" s="75"/>
      <c r="I568" s="75"/>
      <c r="J568" s="75"/>
      <c r="K568" s="75"/>
      <c r="L568" s="75"/>
      <c r="M568" s="75"/>
      <c r="N568" s="75"/>
    </row>
    <row r="569" spans="4:14" ht="12.5">
      <c r="D569" s="75"/>
      <c r="E569" s="75"/>
      <c r="F569" s="75"/>
      <c r="G569" s="75"/>
      <c r="H569" s="75"/>
      <c r="I569" s="75"/>
      <c r="J569" s="75"/>
      <c r="K569" s="75"/>
      <c r="L569" s="75"/>
      <c r="M569" s="75"/>
      <c r="N569" s="75"/>
    </row>
    <row r="570" spans="4:14" ht="12.5">
      <c r="D570" s="75"/>
      <c r="E570" s="75"/>
      <c r="F570" s="75"/>
      <c r="G570" s="75"/>
      <c r="H570" s="75"/>
      <c r="I570" s="75"/>
      <c r="J570" s="75"/>
      <c r="K570" s="75"/>
      <c r="L570" s="75"/>
      <c r="M570" s="75"/>
      <c r="N570" s="75"/>
    </row>
    <row r="571" spans="4:14" ht="12.5">
      <c r="D571" s="75"/>
      <c r="E571" s="75"/>
      <c r="F571" s="75"/>
      <c r="G571" s="75"/>
      <c r="H571" s="75"/>
      <c r="I571" s="75"/>
      <c r="J571" s="75"/>
      <c r="K571" s="75"/>
      <c r="L571" s="75"/>
      <c r="M571" s="75"/>
      <c r="N571" s="75"/>
    </row>
    <row r="572" spans="4:14" ht="12.5">
      <c r="D572" s="75"/>
      <c r="E572" s="75"/>
      <c r="F572" s="75"/>
      <c r="G572" s="75"/>
      <c r="H572" s="75"/>
      <c r="I572" s="75"/>
      <c r="J572" s="75"/>
      <c r="K572" s="75"/>
      <c r="L572" s="75"/>
      <c r="M572" s="75"/>
      <c r="N572" s="75"/>
    </row>
    <row r="573" spans="4:14" ht="12.5">
      <c r="D573" s="75"/>
      <c r="E573" s="75"/>
      <c r="F573" s="75"/>
      <c r="G573" s="75"/>
      <c r="H573" s="75"/>
      <c r="I573" s="75"/>
      <c r="J573" s="75"/>
      <c r="K573" s="75"/>
      <c r="L573" s="75"/>
      <c r="M573" s="75"/>
      <c r="N573" s="75"/>
    </row>
    <row r="574" spans="4:14" ht="12.5">
      <c r="D574" s="75"/>
      <c r="E574" s="75"/>
      <c r="F574" s="75"/>
      <c r="G574" s="75"/>
      <c r="H574" s="75"/>
      <c r="I574" s="75"/>
      <c r="J574" s="75"/>
      <c r="K574" s="75"/>
      <c r="L574" s="75"/>
      <c r="M574" s="75"/>
      <c r="N574" s="75"/>
    </row>
    <row r="575" spans="4:14" ht="12.5">
      <c r="D575" s="75"/>
      <c r="E575" s="75"/>
      <c r="F575" s="75"/>
      <c r="G575" s="75"/>
      <c r="H575" s="75"/>
      <c r="I575" s="75"/>
      <c r="J575" s="75"/>
      <c r="K575" s="75"/>
      <c r="L575" s="75"/>
      <c r="M575" s="75"/>
      <c r="N575" s="75"/>
    </row>
    <row r="576" spans="4:14" ht="12.5">
      <c r="D576" s="75"/>
      <c r="E576" s="75"/>
      <c r="F576" s="75"/>
      <c r="G576" s="75"/>
      <c r="H576" s="75"/>
      <c r="I576" s="75"/>
      <c r="J576" s="75"/>
      <c r="K576" s="75"/>
      <c r="L576" s="75"/>
      <c r="M576" s="75"/>
      <c r="N576" s="75"/>
    </row>
    <row r="577" spans="4:14" ht="12.5">
      <c r="D577" s="75"/>
      <c r="E577" s="75"/>
      <c r="F577" s="75"/>
      <c r="G577" s="75"/>
      <c r="H577" s="75"/>
      <c r="I577" s="75"/>
      <c r="J577" s="75"/>
      <c r="K577" s="75"/>
      <c r="L577" s="75"/>
      <c r="M577" s="75"/>
      <c r="N577" s="75"/>
    </row>
    <row r="578" spans="4:14" ht="12.5">
      <c r="D578" s="75"/>
      <c r="E578" s="75"/>
      <c r="F578" s="75"/>
      <c r="G578" s="75"/>
      <c r="H578" s="75"/>
      <c r="I578" s="75"/>
      <c r="J578" s="75"/>
      <c r="K578" s="75"/>
      <c r="L578" s="75"/>
      <c r="M578" s="75"/>
      <c r="N578" s="75"/>
    </row>
    <row r="579" spans="4:14" ht="12.5">
      <c r="D579" s="75"/>
      <c r="E579" s="75"/>
      <c r="F579" s="75"/>
      <c r="G579" s="75"/>
      <c r="H579" s="75"/>
      <c r="I579" s="75"/>
      <c r="J579" s="75"/>
      <c r="K579" s="75"/>
      <c r="L579" s="75"/>
      <c r="M579" s="75"/>
      <c r="N579" s="75"/>
    </row>
    <row r="580" spans="4:14" ht="12.5">
      <c r="D580" s="75"/>
      <c r="E580" s="75"/>
      <c r="F580" s="75"/>
      <c r="G580" s="75"/>
      <c r="H580" s="75"/>
      <c r="I580" s="75"/>
      <c r="J580" s="75"/>
      <c r="K580" s="75"/>
      <c r="L580" s="75"/>
      <c r="M580" s="75"/>
      <c r="N580" s="75"/>
    </row>
    <row r="581" spans="4:14" ht="12.5">
      <c r="D581" s="75"/>
      <c r="E581" s="75"/>
      <c r="F581" s="75"/>
      <c r="G581" s="75"/>
      <c r="H581" s="75"/>
      <c r="I581" s="75"/>
      <c r="J581" s="75"/>
      <c r="K581" s="75"/>
      <c r="L581" s="75"/>
      <c r="M581" s="75"/>
      <c r="N581" s="75"/>
    </row>
    <row r="582" spans="4:14" ht="12.5">
      <c r="D582" s="75"/>
      <c r="E582" s="75"/>
      <c r="F582" s="75"/>
      <c r="G582" s="75"/>
      <c r="H582" s="75"/>
      <c r="I582" s="75"/>
      <c r="J582" s="75"/>
      <c r="K582" s="75"/>
      <c r="L582" s="75"/>
      <c r="M582" s="75"/>
      <c r="N582" s="75"/>
    </row>
    <row r="583" spans="4:14" ht="12.5">
      <c r="D583" s="75"/>
      <c r="E583" s="75"/>
      <c r="F583" s="75"/>
      <c r="G583" s="75"/>
      <c r="H583" s="75"/>
      <c r="I583" s="75"/>
      <c r="J583" s="75"/>
      <c r="K583" s="75"/>
      <c r="L583" s="75"/>
      <c r="M583" s="75"/>
      <c r="N583" s="75"/>
    </row>
    <row r="584" spans="4:14" ht="12.5">
      <c r="D584" s="75"/>
      <c r="E584" s="75"/>
      <c r="F584" s="75"/>
      <c r="G584" s="75"/>
      <c r="H584" s="75"/>
      <c r="I584" s="75"/>
      <c r="J584" s="75"/>
      <c r="K584" s="75"/>
      <c r="L584" s="75"/>
      <c r="M584" s="75"/>
      <c r="N584" s="75"/>
    </row>
    <row r="585" spans="4:14" ht="12.5">
      <c r="D585" s="75"/>
      <c r="E585" s="75"/>
      <c r="F585" s="75"/>
      <c r="G585" s="75"/>
      <c r="H585" s="75"/>
      <c r="I585" s="75"/>
      <c r="J585" s="75"/>
      <c r="K585" s="75"/>
      <c r="L585" s="75"/>
      <c r="M585" s="75"/>
      <c r="N585" s="75"/>
    </row>
    <row r="586" spans="4:14" ht="12.5">
      <c r="D586" s="75"/>
      <c r="E586" s="75"/>
      <c r="F586" s="75"/>
      <c r="G586" s="75"/>
      <c r="H586" s="75"/>
      <c r="I586" s="75"/>
      <c r="J586" s="75"/>
      <c r="K586" s="75"/>
      <c r="L586" s="75"/>
      <c r="M586" s="75"/>
      <c r="N586" s="75"/>
    </row>
    <row r="587" spans="4:14" ht="12.5">
      <c r="D587" s="75"/>
      <c r="E587" s="75"/>
      <c r="F587" s="75"/>
      <c r="G587" s="75"/>
      <c r="H587" s="75"/>
      <c r="I587" s="75"/>
      <c r="J587" s="75"/>
      <c r="K587" s="75"/>
      <c r="L587" s="75"/>
      <c r="M587" s="75"/>
      <c r="N587" s="75"/>
    </row>
    <row r="588" spans="4:14" ht="12.5">
      <c r="D588" s="75"/>
      <c r="E588" s="75"/>
      <c r="F588" s="75"/>
      <c r="G588" s="75"/>
      <c r="H588" s="75"/>
      <c r="I588" s="75"/>
      <c r="J588" s="75"/>
      <c r="K588" s="75"/>
      <c r="L588" s="75"/>
      <c r="M588" s="75"/>
      <c r="N588" s="75"/>
    </row>
    <row r="589" spans="4:14" ht="12.5">
      <c r="D589" s="75"/>
      <c r="E589" s="75"/>
      <c r="F589" s="75"/>
      <c r="G589" s="75"/>
      <c r="H589" s="75"/>
      <c r="I589" s="75"/>
      <c r="J589" s="75"/>
      <c r="K589" s="75"/>
      <c r="L589" s="75"/>
      <c r="M589" s="75"/>
      <c r="N589" s="75"/>
    </row>
    <row r="590" spans="4:14" ht="12.5">
      <c r="D590" s="75"/>
      <c r="E590" s="75"/>
      <c r="F590" s="75"/>
      <c r="G590" s="75"/>
      <c r="H590" s="75"/>
      <c r="I590" s="75"/>
      <c r="J590" s="75"/>
      <c r="K590" s="75"/>
      <c r="L590" s="75"/>
      <c r="M590" s="75"/>
      <c r="N590" s="75"/>
    </row>
    <row r="591" spans="4:14" ht="12.5">
      <c r="D591" s="75"/>
      <c r="E591" s="75"/>
      <c r="F591" s="75"/>
      <c r="G591" s="75"/>
      <c r="H591" s="75"/>
      <c r="I591" s="75"/>
      <c r="J591" s="75"/>
      <c r="K591" s="75"/>
      <c r="L591" s="75"/>
      <c r="M591" s="75"/>
      <c r="N591" s="75"/>
    </row>
    <row r="592" spans="4:14" ht="12.5">
      <c r="D592" s="75"/>
      <c r="E592" s="75"/>
      <c r="F592" s="75"/>
      <c r="G592" s="75"/>
      <c r="H592" s="75"/>
      <c r="I592" s="75"/>
      <c r="J592" s="75"/>
      <c r="K592" s="75"/>
      <c r="L592" s="75"/>
      <c r="M592" s="75"/>
      <c r="N592" s="75"/>
    </row>
    <row r="593" spans="4:14" ht="12.5">
      <c r="D593" s="75"/>
      <c r="E593" s="75"/>
      <c r="F593" s="75"/>
      <c r="G593" s="75"/>
      <c r="H593" s="75"/>
      <c r="I593" s="75"/>
      <c r="J593" s="75"/>
      <c r="K593" s="75"/>
      <c r="L593" s="75"/>
      <c r="M593" s="75"/>
      <c r="N593" s="75"/>
    </row>
    <row r="594" spans="4:14" ht="12.5">
      <c r="D594" s="75"/>
      <c r="E594" s="75"/>
      <c r="F594" s="75"/>
      <c r="G594" s="75"/>
      <c r="H594" s="75"/>
      <c r="I594" s="75"/>
      <c r="J594" s="75"/>
      <c r="K594" s="75"/>
      <c r="L594" s="75"/>
      <c r="M594" s="75"/>
      <c r="N594" s="75"/>
    </row>
    <row r="595" spans="4:14" ht="12.5">
      <c r="D595" s="75"/>
      <c r="E595" s="75"/>
      <c r="F595" s="75"/>
      <c r="G595" s="75"/>
      <c r="H595" s="75"/>
      <c r="I595" s="75"/>
      <c r="J595" s="75"/>
      <c r="K595" s="75"/>
      <c r="L595" s="75"/>
      <c r="M595" s="75"/>
      <c r="N595" s="75"/>
    </row>
    <row r="596" spans="4:14" ht="12.5">
      <c r="D596" s="75"/>
      <c r="E596" s="75"/>
      <c r="F596" s="75"/>
      <c r="G596" s="75"/>
      <c r="H596" s="75"/>
      <c r="I596" s="75"/>
      <c r="J596" s="75"/>
      <c r="K596" s="75"/>
      <c r="L596" s="75"/>
      <c r="M596" s="75"/>
      <c r="N596" s="75"/>
    </row>
    <row r="597" spans="4:14" ht="12.5">
      <c r="D597" s="75"/>
      <c r="E597" s="75"/>
      <c r="F597" s="75"/>
      <c r="G597" s="75"/>
      <c r="H597" s="75"/>
      <c r="I597" s="75"/>
      <c r="J597" s="75"/>
      <c r="K597" s="75"/>
      <c r="L597" s="75"/>
      <c r="M597" s="75"/>
      <c r="N597" s="75"/>
    </row>
    <row r="598" spans="4:14" ht="12.5">
      <c r="D598" s="75"/>
      <c r="E598" s="75"/>
      <c r="F598" s="75"/>
      <c r="G598" s="75"/>
      <c r="H598" s="75"/>
      <c r="I598" s="75"/>
      <c r="J598" s="75"/>
      <c r="K598" s="75"/>
      <c r="L598" s="75"/>
      <c r="M598" s="75"/>
      <c r="N598" s="75"/>
    </row>
    <row r="599" spans="4:14" ht="12.5">
      <c r="D599" s="75"/>
      <c r="E599" s="75"/>
      <c r="F599" s="75"/>
      <c r="G599" s="75"/>
      <c r="H599" s="75"/>
      <c r="I599" s="75"/>
      <c r="J599" s="75"/>
      <c r="K599" s="75"/>
      <c r="L599" s="75"/>
      <c r="M599" s="75"/>
      <c r="N599" s="75"/>
    </row>
    <row r="600" spans="4:14" ht="12.5">
      <c r="D600" s="75"/>
      <c r="E600" s="75"/>
      <c r="F600" s="75"/>
      <c r="G600" s="75"/>
      <c r="H600" s="75"/>
      <c r="I600" s="75"/>
      <c r="J600" s="75"/>
      <c r="K600" s="75"/>
      <c r="L600" s="75"/>
      <c r="M600" s="75"/>
      <c r="N600" s="75"/>
    </row>
    <row r="601" spans="4:14" ht="12.5">
      <c r="D601" s="75"/>
      <c r="E601" s="75"/>
      <c r="F601" s="75"/>
      <c r="G601" s="75"/>
      <c r="H601" s="75"/>
      <c r="I601" s="75"/>
      <c r="J601" s="75"/>
      <c r="K601" s="75"/>
      <c r="L601" s="75"/>
      <c r="M601" s="75"/>
      <c r="N601" s="75"/>
    </row>
    <row r="602" spans="4:14" ht="12.5">
      <c r="D602" s="75"/>
      <c r="E602" s="75"/>
      <c r="F602" s="75"/>
      <c r="G602" s="75"/>
      <c r="H602" s="75"/>
      <c r="I602" s="75"/>
      <c r="J602" s="75"/>
      <c r="K602" s="75"/>
      <c r="L602" s="75"/>
      <c r="M602" s="75"/>
      <c r="N602" s="75"/>
    </row>
    <row r="603" spans="4:14" ht="12.5">
      <c r="D603" s="75"/>
      <c r="E603" s="75"/>
      <c r="F603" s="75"/>
      <c r="G603" s="75"/>
      <c r="H603" s="75"/>
      <c r="I603" s="75"/>
      <c r="J603" s="75"/>
      <c r="K603" s="75"/>
      <c r="L603" s="75"/>
      <c r="M603" s="75"/>
      <c r="N603" s="75"/>
    </row>
    <row r="604" spans="4:14" ht="12.5">
      <c r="D604" s="75"/>
      <c r="E604" s="75"/>
      <c r="F604" s="75"/>
      <c r="G604" s="75"/>
      <c r="H604" s="75"/>
      <c r="I604" s="75"/>
      <c r="J604" s="75"/>
      <c r="K604" s="75"/>
      <c r="L604" s="75"/>
      <c r="M604" s="75"/>
      <c r="N604" s="75"/>
    </row>
    <row r="605" spans="4:14" ht="12.5">
      <c r="D605" s="75"/>
      <c r="E605" s="75"/>
      <c r="F605" s="75"/>
      <c r="G605" s="75"/>
      <c r="H605" s="75"/>
      <c r="I605" s="75"/>
      <c r="J605" s="75"/>
      <c r="K605" s="75"/>
      <c r="L605" s="75"/>
      <c r="M605" s="75"/>
      <c r="N605" s="75"/>
    </row>
    <row r="606" spans="4:14" ht="12.5">
      <c r="D606" s="75"/>
      <c r="E606" s="75"/>
      <c r="F606" s="75"/>
      <c r="G606" s="75"/>
      <c r="H606" s="75"/>
      <c r="I606" s="75"/>
      <c r="J606" s="75"/>
      <c r="K606" s="75"/>
      <c r="L606" s="75"/>
      <c r="M606" s="75"/>
      <c r="N606" s="75"/>
    </row>
    <row r="607" spans="4:14" ht="12.5">
      <c r="D607" s="75"/>
      <c r="E607" s="75"/>
      <c r="F607" s="75"/>
      <c r="G607" s="75"/>
      <c r="H607" s="75"/>
      <c r="I607" s="75"/>
      <c r="J607" s="75"/>
      <c r="K607" s="75"/>
      <c r="L607" s="75"/>
      <c r="M607" s="75"/>
      <c r="N607" s="75"/>
    </row>
    <row r="608" spans="4:14" ht="12.5">
      <c r="D608" s="75"/>
      <c r="E608" s="75"/>
      <c r="F608" s="75"/>
      <c r="G608" s="75"/>
      <c r="H608" s="75"/>
      <c r="I608" s="75"/>
      <c r="J608" s="75"/>
      <c r="K608" s="75"/>
      <c r="L608" s="75"/>
      <c r="M608" s="75"/>
      <c r="N608" s="75"/>
    </row>
    <row r="609" spans="4:14" ht="12.5">
      <c r="D609" s="75"/>
      <c r="E609" s="75"/>
      <c r="F609" s="75"/>
      <c r="G609" s="75"/>
      <c r="H609" s="75"/>
      <c r="I609" s="75"/>
      <c r="J609" s="75"/>
      <c r="K609" s="75"/>
      <c r="L609" s="75"/>
      <c r="M609" s="75"/>
      <c r="N609" s="75"/>
    </row>
    <row r="610" spans="4:14" ht="12.5">
      <c r="D610" s="75"/>
      <c r="E610" s="75"/>
      <c r="F610" s="75"/>
      <c r="G610" s="75"/>
      <c r="H610" s="75"/>
      <c r="I610" s="75"/>
      <c r="J610" s="75"/>
      <c r="K610" s="75"/>
      <c r="L610" s="75"/>
      <c r="M610" s="75"/>
      <c r="N610" s="75"/>
    </row>
    <row r="611" spans="4:14" ht="12.5">
      <c r="D611" s="75"/>
      <c r="E611" s="75"/>
      <c r="F611" s="75"/>
      <c r="G611" s="75"/>
      <c r="H611" s="75"/>
      <c r="I611" s="75"/>
      <c r="J611" s="75"/>
      <c r="K611" s="75"/>
      <c r="L611" s="75"/>
      <c r="M611" s="75"/>
      <c r="N611" s="75"/>
    </row>
    <row r="612" spans="4:14" ht="12.5">
      <c r="D612" s="75"/>
      <c r="E612" s="75"/>
      <c r="F612" s="75"/>
      <c r="G612" s="75"/>
      <c r="H612" s="75"/>
      <c r="I612" s="75"/>
      <c r="J612" s="75"/>
      <c r="K612" s="75"/>
      <c r="L612" s="75"/>
      <c r="M612" s="75"/>
      <c r="N612" s="75"/>
    </row>
    <row r="613" spans="4:14" ht="12.5">
      <c r="D613" s="75"/>
      <c r="E613" s="75"/>
      <c r="F613" s="75"/>
      <c r="G613" s="75"/>
      <c r="H613" s="75"/>
      <c r="I613" s="75"/>
      <c r="J613" s="75"/>
      <c r="K613" s="75"/>
      <c r="L613" s="75"/>
      <c r="M613" s="75"/>
      <c r="N613" s="75"/>
    </row>
    <row r="614" spans="4:14" ht="12.5">
      <c r="D614" s="75"/>
      <c r="E614" s="75"/>
      <c r="F614" s="75"/>
      <c r="G614" s="75"/>
      <c r="H614" s="75"/>
      <c r="I614" s="75"/>
      <c r="J614" s="75"/>
      <c r="K614" s="75"/>
      <c r="L614" s="75"/>
      <c r="M614" s="75"/>
      <c r="N614" s="75"/>
    </row>
    <row r="615" spans="4:14" ht="12.5">
      <c r="D615" s="75"/>
      <c r="E615" s="75"/>
      <c r="F615" s="75"/>
      <c r="G615" s="75"/>
      <c r="H615" s="75"/>
      <c r="I615" s="75"/>
      <c r="J615" s="75"/>
      <c r="K615" s="75"/>
      <c r="L615" s="75"/>
      <c r="M615" s="75"/>
      <c r="N615" s="75"/>
    </row>
    <row r="616" spans="4:14" ht="12.5">
      <c r="D616" s="75"/>
      <c r="E616" s="75"/>
      <c r="F616" s="75"/>
      <c r="G616" s="75"/>
      <c r="H616" s="75"/>
      <c r="I616" s="75"/>
      <c r="J616" s="75"/>
      <c r="K616" s="75"/>
      <c r="L616" s="75"/>
      <c r="M616" s="75"/>
      <c r="N616" s="75"/>
    </row>
    <row r="617" spans="4:14" ht="12.5">
      <c r="D617" s="75"/>
      <c r="E617" s="75"/>
      <c r="F617" s="75"/>
      <c r="G617" s="75"/>
      <c r="H617" s="75"/>
      <c r="I617" s="75"/>
      <c r="J617" s="75"/>
      <c r="K617" s="75"/>
      <c r="L617" s="75"/>
      <c r="M617" s="75"/>
      <c r="N617" s="75"/>
    </row>
    <row r="618" spans="4:14" ht="12.5">
      <c r="D618" s="75"/>
      <c r="E618" s="75"/>
      <c r="F618" s="75"/>
      <c r="G618" s="75"/>
      <c r="H618" s="75"/>
      <c r="I618" s="75"/>
      <c r="J618" s="75"/>
      <c r="K618" s="75"/>
      <c r="L618" s="75"/>
      <c r="M618" s="75"/>
      <c r="N618" s="75"/>
    </row>
    <row r="619" spans="4:14" ht="12.5">
      <c r="D619" s="75"/>
      <c r="E619" s="75"/>
      <c r="F619" s="75"/>
      <c r="G619" s="75"/>
      <c r="H619" s="75"/>
      <c r="I619" s="75"/>
      <c r="J619" s="75"/>
      <c r="K619" s="75"/>
      <c r="L619" s="75"/>
      <c r="M619" s="75"/>
      <c r="N619" s="75"/>
    </row>
    <row r="620" spans="4:14" ht="12.5">
      <c r="D620" s="75"/>
      <c r="E620" s="75"/>
      <c r="F620" s="75"/>
      <c r="G620" s="75"/>
      <c r="H620" s="75"/>
      <c r="I620" s="75"/>
      <c r="J620" s="75"/>
      <c r="K620" s="75"/>
      <c r="L620" s="75"/>
      <c r="M620" s="75"/>
      <c r="N620" s="75"/>
    </row>
    <row r="621" spans="4:14" ht="12.5">
      <c r="D621" s="75"/>
      <c r="E621" s="75"/>
      <c r="F621" s="75"/>
      <c r="G621" s="75"/>
      <c r="H621" s="75"/>
      <c r="I621" s="75"/>
      <c r="J621" s="75"/>
      <c r="K621" s="75"/>
      <c r="L621" s="75"/>
      <c r="M621" s="75"/>
      <c r="N621" s="75"/>
    </row>
    <row r="622" spans="4:14" ht="12.5">
      <c r="D622" s="75"/>
      <c r="E622" s="75"/>
      <c r="F622" s="75"/>
      <c r="G622" s="75"/>
      <c r="H622" s="75"/>
      <c r="I622" s="75"/>
      <c r="J622" s="75"/>
      <c r="K622" s="75"/>
      <c r="L622" s="75"/>
      <c r="M622" s="75"/>
      <c r="N622" s="75"/>
    </row>
    <row r="623" spans="4:14" ht="12.5">
      <c r="D623" s="75"/>
      <c r="E623" s="75"/>
      <c r="F623" s="75"/>
      <c r="G623" s="75"/>
      <c r="H623" s="75"/>
      <c r="I623" s="75"/>
      <c r="J623" s="75"/>
      <c r="K623" s="75"/>
      <c r="L623" s="75"/>
      <c r="M623" s="75"/>
      <c r="N623" s="75"/>
    </row>
    <row r="624" spans="4:14" ht="12.5">
      <c r="D624" s="75"/>
      <c r="E624" s="75"/>
      <c r="F624" s="75"/>
      <c r="G624" s="75"/>
      <c r="H624" s="75"/>
      <c r="I624" s="75"/>
      <c r="J624" s="75"/>
      <c r="K624" s="75"/>
      <c r="L624" s="75"/>
      <c r="M624" s="75"/>
      <c r="N624" s="75"/>
    </row>
    <row r="625" spans="4:14" ht="12.5">
      <c r="D625" s="75"/>
      <c r="E625" s="75"/>
      <c r="F625" s="75"/>
      <c r="G625" s="75"/>
      <c r="H625" s="75"/>
      <c r="I625" s="75"/>
      <c r="J625" s="75"/>
      <c r="K625" s="75"/>
      <c r="L625" s="75"/>
      <c r="M625" s="75"/>
      <c r="N625" s="75"/>
    </row>
    <row r="626" spans="4:14" ht="12.5">
      <c r="D626" s="75"/>
      <c r="E626" s="75"/>
      <c r="F626" s="75"/>
      <c r="G626" s="75"/>
      <c r="H626" s="75"/>
      <c r="I626" s="75"/>
      <c r="J626" s="75"/>
      <c r="K626" s="75"/>
      <c r="L626" s="75"/>
      <c r="M626" s="75"/>
      <c r="N626" s="75"/>
    </row>
    <row r="627" spans="4:14" ht="12.5">
      <c r="D627" s="75"/>
      <c r="E627" s="75"/>
      <c r="F627" s="75"/>
      <c r="G627" s="75"/>
      <c r="H627" s="75"/>
      <c r="I627" s="75"/>
      <c r="J627" s="75"/>
      <c r="K627" s="75"/>
      <c r="L627" s="75"/>
      <c r="M627" s="75"/>
      <c r="N627" s="75"/>
    </row>
    <row r="628" spans="4:14" ht="12.5">
      <c r="D628" s="75"/>
      <c r="E628" s="75"/>
      <c r="F628" s="75"/>
      <c r="G628" s="75"/>
      <c r="H628" s="75"/>
      <c r="I628" s="75"/>
      <c r="J628" s="75"/>
      <c r="K628" s="75"/>
      <c r="L628" s="75"/>
      <c r="M628" s="75"/>
      <c r="N628" s="75"/>
    </row>
    <row r="629" spans="4:14" ht="12.5">
      <c r="D629" s="75"/>
      <c r="E629" s="75"/>
      <c r="F629" s="75"/>
      <c r="G629" s="75"/>
      <c r="H629" s="75"/>
      <c r="I629" s="75"/>
      <c r="J629" s="75"/>
      <c r="K629" s="75"/>
      <c r="L629" s="75"/>
      <c r="M629" s="75"/>
      <c r="N629" s="75"/>
    </row>
    <row r="630" spans="4:14" ht="12.5">
      <c r="D630" s="75"/>
      <c r="E630" s="75"/>
      <c r="F630" s="75"/>
      <c r="G630" s="75"/>
      <c r="H630" s="75"/>
      <c r="I630" s="75"/>
      <c r="J630" s="75"/>
      <c r="K630" s="75"/>
      <c r="L630" s="75"/>
      <c r="M630" s="75"/>
      <c r="N630" s="75"/>
    </row>
    <row r="631" spans="4:14" ht="12.5">
      <c r="D631" s="75"/>
      <c r="E631" s="75"/>
      <c r="F631" s="75"/>
      <c r="G631" s="75"/>
      <c r="H631" s="75"/>
      <c r="I631" s="75"/>
      <c r="J631" s="75"/>
      <c r="K631" s="75"/>
      <c r="L631" s="75"/>
      <c r="M631" s="75"/>
      <c r="N631" s="75"/>
    </row>
    <row r="632" spans="4:14" ht="12.5">
      <c r="D632" s="75"/>
      <c r="E632" s="75"/>
      <c r="F632" s="75"/>
      <c r="G632" s="75"/>
      <c r="H632" s="75"/>
      <c r="I632" s="75"/>
      <c r="J632" s="75"/>
      <c r="K632" s="75"/>
      <c r="L632" s="75"/>
      <c r="M632" s="75"/>
      <c r="N632" s="75"/>
    </row>
    <row r="633" spans="4:14" ht="12.5">
      <c r="D633" s="75"/>
      <c r="E633" s="75"/>
      <c r="F633" s="75"/>
      <c r="G633" s="75"/>
      <c r="H633" s="75"/>
      <c r="I633" s="75"/>
      <c r="J633" s="75"/>
      <c r="K633" s="75"/>
      <c r="L633" s="75"/>
      <c r="M633" s="75"/>
      <c r="N633" s="75"/>
    </row>
    <row r="634" spans="4:14" ht="12.5">
      <c r="D634" s="75"/>
      <c r="E634" s="75"/>
      <c r="F634" s="75"/>
      <c r="G634" s="75"/>
      <c r="H634" s="75"/>
      <c r="I634" s="75"/>
      <c r="J634" s="75"/>
      <c r="K634" s="75"/>
      <c r="L634" s="75"/>
      <c r="M634" s="75"/>
      <c r="N634" s="75"/>
    </row>
    <row r="635" spans="4:14" ht="12.5">
      <c r="D635" s="75"/>
      <c r="E635" s="75"/>
      <c r="F635" s="75"/>
      <c r="G635" s="75"/>
      <c r="H635" s="75"/>
      <c r="I635" s="75"/>
      <c r="J635" s="75"/>
      <c r="K635" s="75"/>
      <c r="L635" s="75"/>
      <c r="M635" s="75"/>
      <c r="N635" s="75"/>
    </row>
    <row r="636" spans="4:14" ht="12.5">
      <c r="D636" s="75"/>
      <c r="E636" s="75"/>
      <c r="F636" s="75"/>
      <c r="G636" s="75"/>
      <c r="H636" s="75"/>
      <c r="I636" s="75"/>
      <c r="J636" s="75"/>
      <c r="K636" s="75"/>
      <c r="L636" s="75"/>
      <c r="M636" s="75"/>
      <c r="N636" s="75"/>
    </row>
    <row r="637" spans="4:14" ht="12.5">
      <c r="D637" s="75"/>
      <c r="E637" s="75"/>
      <c r="F637" s="75"/>
      <c r="G637" s="75"/>
      <c r="H637" s="75"/>
      <c r="I637" s="75"/>
      <c r="J637" s="75"/>
      <c r="K637" s="75"/>
      <c r="L637" s="75"/>
      <c r="M637" s="75"/>
      <c r="N637" s="75"/>
    </row>
    <row r="638" spans="4:14" ht="12.5">
      <c r="D638" s="75"/>
      <c r="E638" s="75"/>
      <c r="F638" s="75"/>
      <c r="G638" s="75"/>
      <c r="H638" s="75"/>
      <c r="I638" s="75"/>
      <c r="J638" s="75"/>
      <c r="K638" s="75"/>
      <c r="L638" s="75"/>
      <c r="M638" s="75"/>
      <c r="N638" s="75"/>
    </row>
    <row r="639" spans="4:14" ht="12.5">
      <c r="D639" s="75"/>
      <c r="E639" s="75"/>
      <c r="F639" s="75"/>
      <c r="G639" s="75"/>
      <c r="H639" s="75"/>
      <c r="I639" s="75"/>
      <c r="J639" s="75"/>
      <c r="K639" s="75"/>
      <c r="L639" s="75"/>
      <c r="M639" s="75"/>
      <c r="N639" s="75"/>
    </row>
    <row r="640" spans="4:14" ht="12.5">
      <c r="D640" s="75"/>
      <c r="E640" s="75"/>
      <c r="F640" s="75"/>
      <c r="G640" s="75"/>
      <c r="H640" s="75"/>
      <c r="I640" s="75"/>
      <c r="J640" s="75"/>
      <c r="K640" s="75"/>
      <c r="L640" s="75"/>
      <c r="M640" s="75"/>
      <c r="N640" s="75"/>
    </row>
    <row r="641" spans="4:14" ht="12.5">
      <c r="D641" s="75"/>
      <c r="E641" s="75"/>
      <c r="F641" s="75"/>
      <c r="G641" s="75"/>
      <c r="H641" s="75"/>
      <c r="I641" s="75"/>
      <c r="J641" s="75"/>
      <c r="K641" s="75"/>
      <c r="L641" s="75"/>
      <c r="M641" s="75"/>
      <c r="N641" s="75"/>
    </row>
    <row r="642" spans="4:14" ht="12.5">
      <c r="D642" s="75"/>
      <c r="E642" s="75"/>
      <c r="F642" s="75"/>
      <c r="G642" s="75"/>
      <c r="H642" s="75"/>
      <c r="I642" s="75"/>
      <c r="J642" s="75"/>
      <c r="K642" s="75"/>
      <c r="L642" s="75"/>
      <c r="M642" s="75"/>
      <c r="N642" s="75"/>
    </row>
    <row r="643" spans="4:14" ht="12.5">
      <c r="D643" s="75"/>
      <c r="E643" s="75"/>
      <c r="F643" s="75"/>
      <c r="G643" s="75"/>
      <c r="H643" s="75"/>
      <c r="I643" s="75"/>
      <c r="J643" s="75"/>
      <c r="K643" s="75"/>
      <c r="L643" s="75"/>
      <c r="M643" s="75"/>
      <c r="N643" s="75"/>
    </row>
    <row r="644" spans="4:14" ht="12.5">
      <c r="D644" s="75"/>
      <c r="E644" s="75"/>
      <c r="F644" s="75"/>
      <c r="G644" s="75"/>
      <c r="H644" s="75"/>
      <c r="I644" s="75"/>
      <c r="J644" s="75"/>
      <c r="K644" s="75"/>
      <c r="L644" s="75"/>
      <c r="M644" s="75"/>
      <c r="N644" s="75"/>
    </row>
    <row r="645" spans="4:14" ht="12.5">
      <c r="D645" s="75"/>
      <c r="E645" s="75"/>
      <c r="F645" s="75"/>
      <c r="G645" s="75"/>
      <c r="H645" s="75"/>
      <c r="I645" s="75"/>
      <c r="J645" s="75"/>
      <c r="K645" s="75"/>
      <c r="L645" s="75"/>
      <c r="M645" s="75"/>
      <c r="N645" s="75"/>
    </row>
    <row r="646" spans="4:14" ht="12.5">
      <c r="D646" s="75"/>
      <c r="E646" s="75"/>
      <c r="F646" s="75"/>
      <c r="G646" s="75"/>
      <c r="H646" s="75"/>
      <c r="I646" s="75"/>
      <c r="J646" s="75"/>
      <c r="K646" s="75"/>
      <c r="L646" s="75"/>
      <c r="M646" s="75"/>
      <c r="N646" s="75"/>
    </row>
    <row r="647" spans="4:14" ht="12.5">
      <c r="D647" s="75"/>
      <c r="E647" s="75"/>
      <c r="F647" s="75"/>
      <c r="G647" s="75"/>
      <c r="H647" s="75"/>
      <c r="I647" s="75"/>
      <c r="J647" s="75"/>
      <c r="K647" s="75"/>
      <c r="L647" s="75"/>
      <c r="M647" s="75"/>
      <c r="N647" s="75"/>
    </row>
    <row r="648" spans="4:14" ht="12.5">
      <c r="D648" s="75"/>
      <c r="E648" s="75"/>
      <c r="F648" s="75"/>
      <c r="G648" s="75"/>
      <c r="H648" s="75"/>
      <c r="I648" s="75"/>
      <c r="J648" s="75"/>
      <c r="K648" s="75"/>
      <c r="L648" s="75"/>
      <c r="M648" s="75"/>
      <c r="N648" s="75"/>
    </row>
    <row r="649" spans="4:14" ht="12.5">
      <c r="D649" s="75"/>
      <c r="E649" s="75"/>
      <c r="F649" s="75"/>
      <c r="G649" s="75"/>
      <c r="H649" s="75"/>
      <c r="I649" s="75"/>
      <c r="J649" s="75"/>
      <c r="K649" s="75"/>
      <c r="L649" s="75"/>
      <c r="M649" s="75"/>
      <c r="N649" s="75"/>
    </row>
    <row r="650" spans="4:14" ht="12.5">
      <c r="D650" s="75"/>
      <c r="E650" s="75"/>
      <c r="F650" s="75"/>
      <c r="G650" s="75"/>
      <c r="H650" s="75"/>
      <c r="I650" s="75"/>
      <c r="J650" s="75"/>
      <c r="K650" s="75"/>
      <c r="L650" s="75"/>
      <c r="M650" s="75"/>
      <c r="N650" s="75"/>
    </row>
    <row r="651" spans="4:14" ht="12.5">
      <c r="D651" s="75"/>
      <c r="E651" s="75"/>
      <c r="F651" s="75"/>
      <c r="G651" s="75"/>
      <c r="H651" s="75"/>
      <c r="I651" s="75"/>
      <c r="J651" s="75"/>
      <c r="K651" s="75"/>
      <c r="L651" s="75"/>
      <c r="M651" s="75"/>
      <c r="N651" s="75"/>
    </row>
    <row r="652" spans="4:14" ht="12.5">
      <c r="D652" s="75"/>
      <c r="E652" s="75"/>
      <c r="F652" s="75"/>
      <c r="G652" s="75"/>
      <c r="H652" s="75"/>
      <c r="I652" s="75"/>
      <c r="J652" s="75"/>
      <c r="K652" s="75"/>
      <c r="L652" s="75"/>
      <c r="M652" s="75"/>
      <c r="N652" s="75"/>
    </row>
    <row r="653" spans="4:14" ht="12.5">
      <c r="D653" s="75"/>
      <c r="E653" s="75"/>
      <c r="F653" s="75"/>
      <c r="G653" s="75"/>
      <c r="H653" s="75"/>
      <c r="I653" s="75"/>
      <c r="J653" s="75"/>
      <c r="K653" s="75"/>
      <c r="L653" s="75"/>
      <c r="M653" s="75"/>
      <c r="N653" s="75"/>
    </row>
    <row r="654" spans="4:14" ht="12.5">
      <c r="D654" s="75"/>
      <c r="E654" s="75"/>
      <c r="F654" s="75"/>
      <c r="G654" s="75"/>
      <c r="H654" s="75"/>
      <c r="I654" s="75"/>
      <c r="J654" s="75"/>
      <c r="K654" s="75"/>
      <c r="L654" s="75"/>
      <c r="M654" s="75"/>
      <c r="N654" s="75"/>
    </row>
    <row r="655" spans="4:14" ht="12.5">
      <c r="D655" s="75"/>
      <c r="E655" s="75"/>
      <c r="F655" s="75"/>
      <c r="G655" s="75"/>
      <c r="H655" s="75"/>
      <c r="I655" s="75"/>
      <c r="J655" s="75"/>
      <c r="K655" s="75"/>
      <c r="L655" s="75"/>
      <c r="M655" s="75"/>
      <c r="N655" s="75"/>
    </row>
    <row r="656" spans="4:14" ht="12.5">
      <c r="D656" s="75"/>
      <c r="E656" s="75"/>
      <c r="F656" s="75"/>
      <c r="G656" s="75"/>
      <c r="H656" s="75"/>
      <c r="I656" s="75"/>
      <c r="J656" s="75"/>
      <c r="K656" s="75"/>
      <c r="L656" s="75"/>
      <c r="M656" s="75"/>
      <c r="N656" s="75"/>
    </row>
    <row r="657" spans="4:14" ht="12.5">
      <c r="D657" s="75"/>
      <c r="E657" s="75"/>
      <c r="F657" s="75"/>
      <c r="G657" s="75"/>
      <c r="H657" s="75"/>
      <c r="I657" s="75"/>
      <c r="J657" s="75"/>
      <c r="K657" s="75"/>
      <c r="L657" s="75"/>
      <c r="M657" s="75"/>
      <c r="N657" s="75"/>
    </row>
    <row r="658" spans="4:14" ht="12.5">
      <c r="D658" s="75"/>
      <c r="E658" s="75"/>
      <c r="F658" s="75"/>
      <c r="G658" s="75"/>
      <c r="H658" s="75"/>
      <c r="I658" s="75"/>
      <c r="J658" s="75"/>
      <c r="K658" s="75"/>
      <c r="L658" s="75"/>
      <c r="M658" s="75"/>
      <c r="N658" s="75"/>
    </row>
    <row r="659" spans="4:14" ht="12.5">
      <c r="D659" s="75"/>
      <c r="E659" s="75"/>
      <c r="F659" s="75"/>
      <c r="G659" s="75"/>
      <c r="H659" s="75"/>
      <c r="I659" s="75"/>
      <c r="J659" s="75"/>
      <c r="K659" s="75"/>
      <c r="L659" s="75"/>
      <c r="M659" s="75"/>
      <c r="N659" s="75"/>
    </row>
    <row r="660" spans="4:14" ht="12.5">
      <c r="D660" s="75"/>
      <c r="E660" s="75"/>
      <c r="F660" s="75"/>
      <c r="G660" s="75"/>
      <c r="H660" s="75"/>
      <c r="I660" s="75"/>
      <c r="J660" s="75"/>
      <c r="K660" s="75"/>
      <c r="L660" s="75"/>
      <c r="M660" s="75"/>
      <c r="N660" s="75"/>
    </row>
    <row r="661" spans="4:14" ht="12.5">
      <c r="D661" s="75"/>
      <c r="E661" s="75"/>
      <c r="F661" s="75"/>
      <c r="G661" s="75"/>
      <c r="H661" s="75"/>
      <c r="I661" s="75"/>
      <c r="J661" s="75"/>
      <c r="K661" s="75"/>
      <c r="L661" s="75"/>
      <c r="M661" s="75"/>
      <c r="N661" s="75"/>
    </row>
    <row r="662" spans="4:14" ht="12.5">
      <c r="D662" s="75"/>
      <c r="E662" s="75"/>
      <c r="F662" s="75"/>
      <c r="G662" s="75"/>
      <c r="H662" s="75"/>
      <c r="I662" s="75"/>
      <c r="J662" s="75"/>
      <c r="K662" s="75"/>
      <c r="L662" s="75"/>
      <c r="M662" s="75"/>
      <c r="N662" s="75"/>
    </row>
    <row r="663" spans="4:14" ht="12.5">
      <c r="D663" s="75"/>
      <c r="E663" s="75"/>
      <c r="F663" s="75"/>
      <c r="G663" s="75"/>
      <c r="H663" s="75"/>
      <c r="I663" s="75"/>
      <c r="J663" s="75"/>
      <c r="K663" s="75"/>
      <c r="L663" s="75"/>
      <c r="M663" s="75"/>
      <c r="N663" s="75"/>
    </row>
    <row r="664" spans="4:14" ht="12.5">
      <c r="D664" s="75"/>
      <c r="E664" s="75"/>
      <c r="F664" s="75"/>
      <c r="G664" s="75"/>
      <c r="H664" s="75"/>
      <c r="I664" s="75"/>
      <c r="J664" s="75"/>
      <c r="K664" s="75"/>
      <c r="L664" s="75"/>
      <c r="M664" s="75"/>
      <c r="N664" s="75"/>
    </row>
    <row r="665" spans="4:14" ht="12.5">
      <c r="D665" s="75"/>
      <c r="E665" s="75"/>
      <c r="F665" s="75"/>
      <c r="G665" s="75"/>
      <c r="H665" s="75"/>
      <c r="I665" s="75"/>
      <c r="J665" s="75"/>
      <c r="K665" s="75"/>
      <c r="L665" s="75"/>
      <c r="M665" s="75"/>
      <c r="N665" s="75"/>
    </row>
    <row r="666" spans="4:14" ht="12.5">
      <c r="D666" s="75"/>
      <c r="E666" s="75"/>
      <c r="F666" s="75"/>
      <c r="G666" s="75"/>
      <c r="H666" s="75"/>
      <c r="I666" s="75"/>
      <c r="J666" s="75"/>
      <c r="K666" s="75"/>
      <c r="L666" s="75"/>
      <c r="M666" s="75"/>
      <c r="N666" s="75"/>
    </row>
    <row r="667" spans="4:14" ht="12.5">
      <c r="D667" s="75"/>
      <c r="E667" s="75"/>
      <c r="F667" s="75"/>
      <c r="G667" s="75"/>
      <c r="H667" s="75"/>
      <c r="I667" s="75"/>
      <c r="J667" s="75"/>
      <c r="K667" s="75"/>
      <c r="L667" s="75"/>
      <c r="M667" s="75"/>
      <c r="N667" s="75"/>
    </row>
    <row r="668" spans="4:14" ht="12.5">
      <c r="D668" s="75"/>
      <c r="E668" s="75"/>
      <c r="F668" s="75"/>
      <c r="G668" s="75"/>
      <c r="H668" s="75"/>
      <c r="I668" s="75"/>
      <c r="J668" s="75"/>
      <c r="K668" s="75"/>
      <c r="L668" s="75"/>
      <c r="M668" s="75"/>
      <c r="N668" s="75"/>
    </row>
    <row r="669" spans="4:14" ht="12.5">
      <c r="D669" s="75"/>
      <c r="E669" s="75"/>
      <c r="F669" s="75"/>
      <c r="G669" s="75"/>
      <c r="H669" s="75"/>
      <c r="I669" s="75"/>
      <c r="J669" s="75"/>
      <c r="K669" s="75"/>
      <c r="L669" s="75"/>
      <c r="M669" s="75"/>
      <c r="N669" s="75"/>
    </row>
    <row r="670" spans="4:14" ht="12.5">
      <c r="D670" s="75"/>
      <c r="E670" s="75"/>
      <c r="F670" s="75"/>
      <c r="G670" s="75"/>
      <c r="H670" s="75"/>
      <c r="I670" s="75"/>
      <c r="J670" s="75"/>
      <c r="K670" s="75"/>
      <c r="L670" s="75"/>
      <c r="M670" s="75"/>
      <c r="N670" s="75"/>
    </row>
    <row r="671" spans="4:14" ht="12.5">
      <c r="D671" s="75"/>
      <c r="E671" s="75"/>
      <c r="F671" s="75"/>
      <c r="G671" s="75"/>
      <c r="H671" s="75"/>
      <c r="I671" s="75"/>
      <c r="J671" s="75"/>
      <c r="K671" s="75"/>
      <c r="L671" s="75"/>
      <c r="M671" s="75"/>
      <c r="N671" s="75"/>
    </row>
    <row r="672" spans="4:14" ht="12.5">
      <c r="D672" s="75"/>
      <c r="E672" s="75"/>
      <c r="F672" s="75"/>
      <c r="G672" s="75"/>
      <c r="H672" s="75"/>
      <c r="I672" s="75"/>
      <c r="J672" s="75"/>
      <c r="K672" s="75"/>
      <c r="L672" s="75"/>
      <c r="M672" s="75"/>
      <c r="N672" s="75"/>
    </row>
    <row r="673" spans="4:14" ht="12.5">
      <c r="D673" s="75"/>
      <c r="E673" s="75"/>
      <c r="F673" s="75"/>
      <c r="G673" s="75"/>
      <c r="H673" s="75"/>
      <c r="I673" s="75"/>
      <c r="J673" s="75"/>
      <c r="K673" s="75"/>
      <c r="L673" s="75"/>
      <c r="M673" s="75"/>
      <c r="N673" s="75"/>
    </row>
    <row r="674" spans="4:14" ht="12.5">
      <c r="D674" s="75"/>
      <c r="E674" s="75"/>
      <c r="F674" s="75"/>
      <c r="G674" s="75"/>
      <c r="H674" s="75"/>
      <c r="I674" s="75"/>
      <c r="J674" s="75"/>
      <c r="K674" s="75"/>
      <c r="L674" s="75"/>
      <c r="M674" s="75"/>
      <c r="N674" s="75"/>
    </row>
    <row r="675" spans="4:14" ht="12.5">
      <c r="D675" s="75"/>
      <c r="E675" s="75"/>
      <c r="F675" s="75"/>
      <c r="G675" s="75"/>
      <c r="H675" s="75"/>
      <c r="I675" s="75"/>
      <c r="J675" s="75"/>
      <c r="K675" s="75"/>
      <c r="L675" s="75"/>
      <c r="M675" s="75"/>
      <c r="N675" s="75"/>
    </row>
    <row r="676" spans="4:14" ht="12.5">
      <c r="D676" s="75"/>
      <c r="E676" s="75"/>
      <c r="F676" s="75"/>
      <c r="G676" s="75"/>
      <c r="H676" s="75"/>
      <c r="I676" s="75"/>
      <c r="J676" s="75"/>
      <c r="K676" s="75"/>
      <c r="L676" s="75"/>
      <c r="M676" s="75"/>
      <c r="N676" s="75"/>
    </row>
    <row r="677" spans="4:14" ht="12.5">
      <c r="D677" s="75"/>
      <c r="E677" s="75"/>
      <c r="F677" s="75"/>
      <c r="G677" s="75"/>
      <c r="H677" s="75"/>
      <c r="I677" s="75"/>
      <c r="J677" s="75"/>
      <c r="K677" s="75"/>
      <c r="L677" s="75"/>
      <c r="M677" s="75"/>
      <c r="N677" s="75"/>
    </row>
    <row r="678" spans="4:14" ht="12.5">
      <c r="D678" s="75"/>
      <c r="E678" s="75"/>
      <c r="F678" s="75"/>
      <c r="G678" s="75"/>
      <c r="H678" s="75"/>
      <c r="I678" s="75"/>
      <c r="J678" s="75"/>
      <c r="K678" s="75"/>
      <c r="L678" s="75"/>
      <c r="M678" s="75"/>
      <c r="N678" s="75"/>
    </row>
    <row r="679" spans="4:14" ht="12.5">
      <c r="D679" s="75"/>
      <c r="E679" s="75"/>
      <c r="F679" s="75"/>
      <c r="G679" s="75"/>
      <c r="H679" s="75"/>
      <c r="I679" s="75"/>
      <c r="J679" s="75"/>
      <c r="K679" s="75"/>
      <c r="L679" s="75"/>
      <c r="M679" s="75"/>
      <c r="N679" s="75"/>
    </row>
    <row r="680" spans="4:14" ht="12.5">
      <c r="D680" s="75"/>
      <c r="E680" s="75"/>
      <c r="F680" s="75"/>
      <c r="G680" s="75"/>
      <c r="H680" s="75"/>
      <c r="I680" s="75"/>
      <c r="J680" s="75"/>
      <c r="K680" s="75"/>
      <c r="L680" s="75"/>
      <c r="M680" s="75"/>
      <c r="N680" s="75"/>
    </row>
    <row r="681" spans="4:14" ht="12.5">
      <c r="D681" s="75"/>
      <c r="E681" s="75"/>
      <c r="F681" s="75"/>
      <c r="G681" s="75"/>
      <c r="H681" s="75"/>
      <c r="I681" s="75"/>
      <c r="J681" s="75"/>
      <c r="K681" s="75"/>
      <c r="L681" s="75"/>
      <c r="M681" s="75"/>
      <c r="N681" s="75"/>
    </row>
    <row r="682" spans="4:14" ht="12.5">
      <c r="D682" s="75"/>
      <c r="E682" s="75"/>
      <c r="F682" s="75"/>
      <c r="G682" s="75"/>
      <c r="H682" s="75"/>
      <c r="I682" s="75"/>
      <c r="J682" s="75"/>
      <c r="K682" s="75"/>
      <c r="L682" s="75"/>
      <c r="M682" s="75"/>
      <c r="N682" s="75"/>
    </row>
    <row r="683" spans="4:14" ht="12.5">
      <c r="D683" s="75"/>
      <c r="E683" s="75"/>
      <c r="F683" s="75"/>
      <c r="G683" s="75"/>
      <c r="H683" s="75"/>
      <c r="I683" s="75"/>
      <c r="J683" s="75"/>
      <c r="K683" s="75"/>
      <c r="L683" s="75"/>
      <c r="M683" s="75"/>
      <c r="N683" s="75"/>
    </row>
    <row r="684" spans="4:14" ht="12.5">
      <c r="D684" s="75"/>
      <c r="E684" s="75"/>
      <c r="F684" s="75"/>
      <c r="G684" s="75"/>
      <c r="H684" s="75"/>
      <c r="I684" s="75"/>
      <c r="J684" s="75"/>
      <c r="K684" s="75"/>
      <c r="L684" s="75"/>
      <c r="M684" s="75"/>
      <c r="N684" s="75"/>
    </row>
    <row r="685" spans="4:14" ht="12.5">
      <c r="D685" s="75"/>
      <c r="E685" s="75"/>
      <c r="F685" s="75"/>
      <c r="G685" s="75"/>
      <c r="H685" s="75"/>
      <c r="I685" s="75"/>
      <c r="J685" s="75"/>
      <c r="K685" s="75"/>
      <c r="L685" s="75"/>
      <c r="M685" s="75"/>
      <c r="N685" s="75"/>
    </row>
    <row r="686" spans="4:14" ht="12.5">
      <c r="D686" s="75"/>
      <c r="E686" s="75"/>
      <c r="F686" s="75"/>
      <c r="G686" s="75"/>
      <c r="H686" s="75"/>
      <c r="I686" s="75"/>
      <c r="J686" s="75"/>
      <c r="K686" s="75"/>
      <c r="L686" s="75"/>
      <c r="M686" s="75"/>
      <c r="N686" s="75"/>
    </row>
    <row r="687" spans="4:14" ht="12.5">
      <c r="D687" s="75"/>
      <c r="E687" s="75"/>
      <c r="F687" s="75"/>
      <c r="G687" s="75"/>
      <c r="H687" s="75"/>
      <c r="I687" s="75"/>
      <c r="J687" s="75"/>
      <c r="K687" s="75"/>
      <c r="L687" s="75"/>
      <c r="M687" s="75"/>
      <c r="N687" s="75"/>
    </row>
    <row r="688" spans="4:14" ht="12.5">
      <c r="D688" s="75"/>
      <c r="E688" s="75"/>
      <c r="F688" s="75"/>
      <c r="G688" s="75"/>
      <c r="H688" s="75"/>
      <c r="I688" s="75"/>
      <c r="J688" s="75"/>
      <c r="K688" s="75"/>
      <c r="L688" s="75"/>
      <c r="M688" s="75"/>
      <c r="N688" s="75"/>
    </row>
    <row r="689" spans="4:14" ht="12.5">
      <c r="D689" s="75"/>
      <c r="E689" s="75"/>
      <c r="F689" s="75"/>
      <c r="G689" s="75"/>
      <c r="H689" s="75"/>
      <c r="I689" s="75"/>
      <c r="J689" s="75"/>
      <c r="K689" s="75"/>
      <c r="L689" s="75"/>
      <c r="M689" s="75"/>
      <c r="N689" s="75"/>
    </row>
    <row r="690" spans="4:14" ht="12.5">
      <c r="D690" s="75"/>
      <c r="E690" s="75"/>
      <c r="F690" s="75"/>
      <c r="G690" s="75"/>
      <c r="H690" s="75"/>
      <c r="I690" s="75"/>
      <c r="J690" s="75"/>
      <c r="K690" s="75"/>
      <c r="L690" s="75"/>
      <c r="M690" s="75"/>
      <c r="N690" s="75"/>
    </row>
    <row r="691" spans="4:14" ht="12.5">
      <c r="D691" s="75"/>
      <c r="E691" s="75"/>
      <c r="F691" s="75"/>
      <c r="G691" s="75"/>
      <c r="H691" s="75"/>
      <c r="I691" s="75"/>
      <c r="J691" s="75"/>
      <c r="K691" s="75"/>
      <c r="L691" s="75"/>
      <c r="M691" s="75"/>
      <c r="N691" s="75"/>
    </row>
    <row r="692" spans="4:14" ht="12.5">
      <c r="D692" s="75"/>
      <c r="E692" s="75"/>
      <c r="F692" s="75"/>
      <c r="G692" s="75"/>
      <c r="H692" s="75"/>
      <c r="I692" s="75"/>
      <c r="J692" s="75"/>
      <c r="K692" s="75"/>
      <c r="L692" s="75"/>
      <c r="M692" s="75"/>
      <c r="N692" s="75"/>
    </row>
    <row r="693" spans="4:14" ht="12.5">
      <c r="D693" s="75"/>
      <c r="E693" s="75"/>
      <c r="F693" s="75"/>
      <c r="G693" s="75"/>
      <c r="H693" s="75"/>
      <c r="I693" s="75"/>
      <c r="J693" s="75"/>
      <c r="K693" s="75"/>
      <c r="L693" s="75"/>
      <c r="M693" s="75"/>
      <c r="N693" s="75"/>
    </row>
    <row r="694" spans="4:14" ht="12.5">
      <c r="D694" s="75"/>
      <c r="E694" s="75"/>
      <c r="F694" s="75"/>
      <c r="G694" s="75"/>
      <c r="H694" s="75"/>
      <c r="I694" s="75"/>
      <c r="J694" s="75"/>
      <c r="K694" s="75"/>
      <c r="L694" s="75"/>
      <c r="M694" s="75"/>
      <c r="N694" s="75"/>
    </row>
    <row r="695" spans="4:14" ht="12.5">
      <c r="D695" s="75"/>
      <c r="E695" s="75"/>
      <c r="F695" s="75"/>
      <c r="G695" s="75"/>
      <c r="H695" s="75"/>
      <c r="I695" s="75"/>
      <c r="J695" s="75"/>
      <c r="K695" s="75"/>
      <c r="L695" s="75"/>
      <c r="M695" s="75"/>
      <c r="N695" s="75"/>
    </row>
    <row r="696" spans="4:14" ht="12.5">
      <c r="D696" s="75"/>
      <c r="E696" s="75"/>
      <c r="F696" s="75"/>
      <c r="G696" s="75"/>
      <c r="H696" s="75"/>
      <c r="I696" s="75"/>
      <c r="J696" s="75"/>
      <c r="K696" s="75"/>
      <c r="L696" s="75"/>
      <c r="M696" s="75"/>
      <c r="N696" s="75"/>
    </row>
    <row r="697" spans="4:14" ht="12.5">
      <c r="D697" s="75"/>
      <c r="E697" s="75"/>
      <c r="F697" s="75"/>
      <c r="G697" s="75"/>
      <c r="H697" s="75"/>
      <c r="I697" s="75"/>
      <c r="J697" s="75"/>
      <c r="K697" s="75"/>
      <c r="L697" s="75"/>
      <c r="M697" s="75"/>
      <c r="N697" s="75"/>
    </row>
    <row r="698" spans="4:14" ht="12.5">
      <c r="D698" s="75"/>
      <c r="E698" s="75"/>
      <c r="F698" s="75"/>
      <c r="G698" s="75"/>
      <c r="H698" s="75"/>
      <c r="I698" s="75"/>
      <c r="J698" s="75"/>
      <c r="K698" s="75"/>
      <c r="L698" s="75"/>
      <c r="M698" s="75"/>
      <c r="N698" s="75"/>
    </row>
    <row r="699" spans="4:14" ht="12.5">
      <c r="D699" s="75"/>
      <c r="E699" s="75"/>
      <c r="F699" s="75"/>
      <c r="G699" s="75"/>
      <c r="H699" s="75"/>
      <c r="I699" s="75"/>
      <c r="J699" s="75"/>
      <c r="K699" s="75"/>
      <c r="L699" s="75"/>
      <c r="M699" s="75"/>
      <c r="N699" s="75"/>
    </row>
    <row r="700" spans="4:14" ht="12.5">
      <c r="D700" s="75"/>
      <c r="E700" s="75"/>
      <c r="F700" s="75"/>
      <c r="G700" s="75"/>
      <c r="H700" s="75"/>
      <c r="I700" s="75"/>
      <c r="J700" s="75"/>
      <c r="K700" s="75"/>
      <c r="L700" s="75"/>
      <c r="M700" s="75"/>
      <c r="N700" s="75"/>
    </row>
    <row r="701" spans="4:14" ht="12.5">
      <c r="D701" s="75"/>
      <c r="E701" s="75"/>
      <c r="F701" s="75"/>
      <c r="G701" s="75"/>
      <c r="H701" s="75"/>
      <c r="I701" s="75"/>
      <c r="J701" s="75"/>
      <c r="K701" s="75"/>
      <c r="L701" s="75"/>
      <c r="M701" s="75"/>
      <c r="N701" s="75"/>
    </row>
    <row r="702" spans="4:14" ht="12.5">
      <c r="D702" s="75"/>
      <c r="E702" s="75"/>
      <c r="F702" s="75"/>
      <c r="G702" s="75"/>
      <c r="H702" s="75"/>
      <c r="I702" s="75"/>
      <c r="J702" s="75"/>
      <c r="K702" s="75"/>
      <c r="L702" s="75"/>
      <c r="M702" s="75"/>
      <c r="N702" s="75"/>
    </row>
    <row r="703" spans="4:14" ht="12.5">
      <c r="D703" s="75"/>
      <c r="E703" s="75"/>
      <c r="F703" s="75"/>
      <c r="G703" s="75"/>
      <c r="H703" s="75"/>
      <c r="I703" s="75"/>
      <c r="J703" s="75"/>
      <c r="K703" s="75"/>
      <c r="L703" s="75"/>
      <c r="M703" s="75"/>
      <c r="N703" s="75"/>
    </row>
    <row r="704" spans="4:14" ht="12.5">
      <c r="D704" s="75"/>
      <c r="E704" s="75"/>
      <c r="F704" s="75"/>
      <c r="G704" s="75"/>
      <c r="H704" s="75"/>
      <c r="I704" s="75"/>
      <c r="J704" s="75"/>
      <c r="K704" s="75"/>
      <c r="L704" s="75"/>
      <c r="M704" s="75"/>
      <c r="N704" s="75"/>
    </row>
    <row r="705" spans="4:14" ht="12.5">
      <c r="D705" s="75"/>
      <c r="E705" s="75"/>
      <c r="F705" s="75"/>
      <c r="G705" s="75"/>
      <c r="H705" s="75"/>
      <c r="I705" s="75"/>
      <c r="J705" s="75"/>
      <c r="K705" s="75"/>
      <c r="L705" s="75"/>
      <c r="M705" s="75"/>
      <c r="N705" s="75"/>
    </row>
    <row r="706" spans="4:14" ht="12.5">
      <c r="D706" s="75"/>
      <c r="E706" s="75"/>
      <c r="F706" s="75"/>
      <c r="G706" s="75"/>
      <c r="H706" s="75"/>
      <c r="I706" s="75"/>
      <c r="J706" s="75"/>
      <c r="K706" s="75"/>
      <c r="L706" s="75"/>
      <c r="M706" s="75"/>
      <c r="N706" s="75"/>
    </row>
    <row r="707" spans="4:14" ht="12.5">
      <c r="D707" s="75"/>
      <c r="E707" s="75"/>
      <c r="F707" s="75"/>
      <c r="G707" s="75"/>
      <c r="H707" s="75"/>
      <c r="I707" s="75"/>
      <c r="J707" s="75"/>
      <c r="K707" s="75"/>
      <c r="L707" s="75"/>
      <c r="M707" s="75"/>
      <c r="N707" s="75"/>
    </row>
    <row r="708" spans="4:14" ht="12.5">
      <c r="D708" s="75"/>
      <c r="E708" s="75"/>
      <c r="F708" s="75"/>
      <c r="G708" s="75"/>
      <c r="H708" s="75"/>
      <c r="I708" s="75"/>
      <c r="J708" s="75"/>
      <c r="K708" s="75"/>
      <c r="L708" s="75"/>
      <c r="M708" s="75"/>
      <c r="N708" s="75"/>
    </row>
    <row r="709" spans="4:14" ht="12.5">
      <c r="D709" s="75"/>
      <c r="E709" s="75"/>
      <c r="F709" s="75"/>
      <c r="G709" s="75"/>
      <c r="H709" s="75"/>
      <c r="I709" s="75"/>
      <c r="J709" s="75"/>
      <c r="K709" s="75"/>
      <c r="L709" s="75"/>
      <c r="M709" s="75"/>
      <c r="N709" s="75"/>
    </row>
    <row r="710" spans="4:14" ht="12.5">
      <c r="D710" s="75"/>
      <c r="E710" s="75"/>
      <c r="F710" s="75"/>
      <c r="G710" s="75"/>
      <c r="H710" s="75"/>
      <c r="I710" s="75"/>
      <c r="J710" s="75"/>
      <c r="K710" s="75"/>
      <c r="L710" s="75"/>
      <c r="M710" s="75"/>
      <c r="N710" s="75"/>
    </row>
    <row r="711" spans="4:14" ht="12.5">
      <c r="D711" s="75"/>
      <c r="E711" s="75"/>
      <c r="F711" s="75"/>
      <c r="G711" s="75"/>
      <c r="H711" s="75"/>
      <c r="I711" s="75"/>
      <c r="J711" s="75"/>
      <c r="K711" s="75"/>
      <c r="L711" s="75"/>
      <c r="M711" s="75"/>
      <c r="N711" s="75"/>
    </row>
    <row r="712" spans="4:14" ht="12.5">
      <c r="D712" s="75"/>
      <c r="E712" s="75"/>
      <c r="F712" s="75"/>
      <c r="G712" s="75"/>
      <c r="H712" s="75"/>
      <c r="I712" s="75"/>
      <c r="J712" s="75"/>
      <c r="K712" s="75"/>
      <c r="L712" s="75"/>
      <c r="M712" s="75"/>
      <c r="N712" s="75"/>
    </row>
    <row r="713" spans="4:14" ht="12.5">
      <c r="D713" s="75"/>
      <c r="E713" s="75"/>
      <c r="F713" s="75"/>
      <c r="G713" s="75"/>
      <c r="H713" s="75"/>
      <c r="I713" s="75"/>
      <c r="J713" s="75"/>
      <c r="K713" s="75"/>
      <c r="L713" s="75"/>
      <c r="M713" s="75"/>
      <c r="N713" s="75"/>
    </row>
    <row r="714" spans="4:14" ht="12.5">
      <c r="D714" s="75"/>
      <c r="E714" s="75"/>
      <c r="F714" s="75"/>
      <c r="G714" s="75"/>
      <c r="H714" s="75"/>
      <c r="I714" s="75"/>
      <c r="J714" s="75"/>
      <c r="K714" s="75"/>
      <c r="L714" s="75"/>
      <c r="M714" s="75"/>
      <c r="N714" s="75"/>
    </row>
    <row r="715" spans="4:14" ht="12.5">
      <c r="D715" s="75"/>
      <c r="E715" s="75"/>
      <c r="F715" s="75"/>
      <c r="G715" s="75"/>
      <c r="H715" s="75"/>
      <c r="I715" s="75"/>
      <c r="J715" s="75"/>
      <c r="K715" s="75"/>
      <c r="L715" s="75"/>
      <c r="M715" s="75"/>
      <c r="N715" s="75"/>
    </row>
    <row r="716" spans="4:14" ht="12.5">
      <c r="D716" s="75"/>
      <c r="E716" s="75"/>
      <c r="F716" s="75"/>
      <c r="G716" s="75"/>
      <c r="H716" s="75"/>
      <c r="I716" s="75"/>
      <c r="J716" s="75"/>
      <c r="K716" s="75"/>
      <c r="L716" s="75"/>
      <c r="M716" s="75"/>
      <c r="N716" s="75"/>
    </row>
    <row r="717" spans="4:14" ht="12.5">
      <c r="D717" s="75"/>
      <c r="E717" s="75"/>
      <c r="F717" s="75"/>
      <c r="G717" s="75"/>
      <c r="H717" s="75"/>
      <c r="I717" s="75"/>
      <c r="J717" s="75"/>
      <c r="K717" s="75"/>
      <c r="L717" s="75"/>
      <c r="M717" s="75"/>
      <c r="N717" s="75"/>
    </row>
    <row r="718" spans="4:14" ht="12.5">
      <c r="D718" s="75"/>
      <c r="E718" s="75"/>
      <c r="F718" s="75"/>
      <c r="G718" s="75"/>
      <c r="H718" s="75"/>
      <c r="I718" s="75"/>
      <c r="J718" s="75"/>
      <c r="K718" s="75"/>
      <c r="L718" s="75"/>
      <c r="M718" s="75"/>
      <c r="N718" s="75"/>
    </row>
    <row r="719" spans="4:14" ht="12.5">
      <c r="D719" s="75"/>
      <c r="E719" s="75"/>
      <c r="F719" s="75"/>
      <c r="G719" s="75"/>
      <c r="H719" s="75"/>
      <c r="I719" s="75"/>
      <c r="J719" s="75"/>
      <c r="K719" s="75"/>
      <c r="L719" s="75"/>
      <c r="M719" s="75"/>
      <c r="N719" s="75"/>
    </row>
    <row r="720" spans="4:14" ht="12.5">
      <c r="D720" s="75"/>
      <c r="E720" s="75"/>
      <c r="F720" s="75"/>
      <c r="G720" s="75"/>
      <c r="H720" s="75"/>
      <c r="I720" s="75"/>
      <c r="J720" s="75"/>
      <c r="K720" s="75"/>
      <c r="L720" s="75"/>
      <c r="M720" s="75"/>
      <c r="N720" s="75"/>
    </row>
    <row r="721" spans="4:14" ht="12.5">
      <c r="D721" s="75"/>
      <c r="E721" s="75"/>
      <c r="F721" s="75"/>
      <c r="G721" s="75"/>
      <c r="H721" s="75"/>
      <c r="I721" s="75"/>
      <c r="J721" s="75"/>
      <c r="K721" s="75"/>
      <c r="L721" s="75"/>
      <c r="M721" s="75"/>
      <c r="N721" s="75"/>
    </row>
    <row r="722" spans="4:14" ht="12.5">
      <c r="D722" s="75"/>
      <c r="E722" s="75"/>
      <c r="F722" s="75"/>
      <c r="G722" s="75"/>
      <c r="H722" s="75"/>
      <c r="I722" s="75"/>
      <c r="J722" s="75"/>
      <c r="K722" s="75"/>
      <c r="L722" s="75"/>
      <c r="M722" s="75"/>
      <c r="N722" s="75"/>
    </row>
    <row r="723" spans="4:14" ht="12.5">
      <c r="D723" s="75"/>
      <c r="E723" s="75"/>
      <c r="F723" s="75"/>
      <c r="G723" s="75"/>
      <c r="H723" s="75"/>
      <c r="I723" s="75"/>
      <c r="J723" s="75"/>
      <c r="K723" s="75"/>
      <c r="L723" s="75"/>
      <c r="M723" s="75"/>
      <c r="N723" s="75"/>
    </row>
    <row r="724" spans="4:14" ht="12.5">
      <c r="D724" s="75"/>
      <c r="E724" s="75"/>
      <c r="F724" s="75"/>
      <c r="G724" s="75"/>
      <c r="H724" s="75"/>
      <c r="I724" s="75"/>
      <c r="J724" s="75"/>
      <c r="K724" s="75"/>
      <c r="L724" s="75"/>
      <c r="M724" s="75"/>
      <c r="N724" s="75"/>
    </row>
    <row r="725" spans="4:14" ht="12.5">
      <c r="D725" s="75"/>
      <c r="E725" s="75"/>
      <c r="F725" s="75"/>
      <c r="G725" s="75"/>
      <c r="H725" s="75"/>
      <c r="I725" s="75"/>
      <c r="J725" s="75"/>
      <c r="K725" s="75"/>
      <c r="L725" s="75"/>
      <c r="M725" s="75"/>
      <c r="N725" s="75"/>
    </row>
    <row r="726" spans="4:14" ht="12.5">
      <c r="D726" s="75"/>
      <c r="E726" s="75"/>
      <c r="F726" s="75"/>
      <c r="G726" s="75"/>
      <c r="H726" s="75"/>
      <c r="I726" s="75"/>
      <c r="J726" s="75"/>
      <c r="K726" s="75"/>
      <c r="L726" s="75"/>
      <c r="M726" s="75"/>
      <c r="N726" s="75"/>
    </row>
    <row r="727" spans="4:14" ht="12.5">
      <c r="D727" s="75"/>
      <c r="E727" s="75"/>
      <c r="F727" s="75"/>
      <c r="G727" s="75"/>
      <c r="H727" s="75"/>
      <c r="I727" s="75"/>
      <c r="J727" s="75"/>
      <c r="K727" s="75"/>
      <c r="L727" s="75"/>
      <c r="M727" s="75"/>
      <c r="N727" s="75"/>
    </row>
    <row r="728" spans="4:14" ht="12.5">
      <c r="D728" s="75"/>
      <c r="E728" s="75"/>
      <c r="F728" s="75"/>
      <c r="G728" s="75"/>
      <c r="H728" s="75"/>
      <c r="I728" s="75"/>
      <c r="J728" s="75"/>
      <c r="K728" s="75"/>
      <c r="L728" s="75"/>
      <c r="M728" s="75"/>
      <c r="N728" s="75"/>
    </row>
    <row r="729" spans="4:14" ht="12.5">
      <c r="D729" s="75"/>
      <c r="E729" s="75"/>
      <c r="F729" s="75"/>
      <c r="G729" s="75"/>
      <c r="H729" s="75"/>
      <c r="I729" s="75"/>
      <c r="J729" s="75"/>
      <c r="K729" s="75"/>
      <c r="L729" s="75"/>
      <c r="M729" s="75"/>
      <c r="N729" s="75"/>
    </row>
    <row r="730" spans="4:14" ht="12.5">
      <c r="D730" s="75"/>
      <c r="E730" s="75"/>
      <c r="F730" s="75"/>
      <c r="G730" s="75"/>
      <c r="H730" s="75"/>
      <c r="I730" s="75"/>
      <c r="J730" s="75"/>
      <c r="K730" s="75"/>
      <c r="L730" s="75"/>
      <c r="M730" s="75"/>
      <c r="N730" s="75"/>
    </row>
    <row r="731" spans="4:14" ht="12.5">
      <c r="D731" s="75"/>
      <c r="E731" s="75"/>
      <c r="F731" s="75"/>
      <c r="G731" s="75"/>
      <c r="H731" s="75"/>
      <c r="I731" s="75"/>
      <c r="J731" s="75"/>
      <c r="K731" s="75"/>
      <c r="L731" s="75"/>
      <c r="M731" s="75"/>
      <c r="N731" s="75"/>
    </row>
    <row r="732" spans="4:14" ht="12.5">
      <c r="D732" s="75"/>
      <c r="E732" s="75"/>
      <c r="F732" s="75"/>
      <c r="G732" s="75"/>
      <c r="H732" s="75"/>
      <c r="I732" s="75"/>
      <c r="J732" s="75"/>
      <c r="K732" s="75"/>
      <c r="L732" s="75"/>
      <c r="M732" s="75"/>
      <c r="N732" s="75"/>
    </row>
    <row r="733" spans="4:14" ht="12.5">
      <c r="D733" s="75"/>
      <c r="E733" s="75"/>
      <c r="F733" s="75"/>
      <c r="G733" s="75"/>
      <c r="H733" s="75"/>
      <c r="I733" s="75"/>
      <c r="J733" s="75"/>
      <c r="K733" s="75"/>
      <c r="L733" s="75"/>
      <c r="M733" s="75"/>
      <c r="N733" s="75"/>
    </row>
    <row r="734" spans="4:14" ht="12.5">
      <c r="D734" s="75"/>
      <c r="E734" s="75"/>
      <c r="F734" s="75"/>
      <c r="G734" s="75"/>
      <c r="H734" s="75"/>
      <c r="I734" s="75"/>
      <c r="J734" s="75"/>
      <c r="K734" s="75"/>
      <c r="L734" s="75"/>
      <c r="M734" s="75"/>
      <c r="N734" s="75"/>
    </row>
    <row r="735" spans="4:14" ht="12.5">
      <c r="D735" s="75"/>
      <c r="E735" s="75"/>
      <c r="F735" s="75"/>
      <c r="G735" s="75"/>
      <c r="H735" s="75"/>
      <c r="I735" s="75"/>
      <c r="J735" s="75"/>
      <c r="K735" s="75"/>
      <c r="L735" s="75"/>
      <c r="M735" s="75"/>
      <c r="N735" s="75"/>
    </row>
    <row r="736" spans="4:14" ht="12.5">
      <c r="D736" s="75"/>
      <c r="E736" s="75"/>
      <c r="F736" s="75"/>
      <c r="G736" s="75"/>
      <c r="H736" s="75"/>
      <c r="I736" s="75"/>
      <c r="J736" s="75"/>
      <c r="K736" s="75"/>
      <c r="L736" s="75"/>
      <c r="M736" s="75"/>
      <c r="N736" s="75"/>
    </row>
    <row r="737" spans="4:14" ht="12.5">
      <c r="D737" s="75"/>
      <c r="E737" s="75"/>
      <c r="F737" s="75"/>
      <c r="G737" s="75"/>
      <c r="H737" s="75"/>
      <c r="I737" s="75"/>
      <c r="J737" s="75"/>
      <c r="K737" s="75"/>
      <c r="L737" s="75"/>
      <c r="M737" s="75"/>
      <c r="N737" s="75"/>
    </row>
    <row r="738" spans="4:14" ht="12.5">
      <c r="D738" s="75"/>
      <c r="E738" s="75"/>
      <c r="F738" s="75"/>
      <c r="G738" s="75"/>
      <c r="H738" s="75"/>
      <c r="I738" s="75"/>
      <c r="J738" s="75"/>
      <c r="K738" s="75"/>
      <c r="L738" s="75"/>
      <c r="M738" s="75"/>
      <c r="N738" s="75"/>
    </row>
    <row r="739" spans="4:14" ht="12.5">
      <c r="D739" s="75"/>
      <c r="E739" s="75"/>
      <c r="F739" s="75"/>
      <c r="G739" s="75"/>
      <c r="H739" s="75"/>
      <c r="I739" s="75"/>
      <c r="J739" s="75"/>
      <c r="K739" s="75"/>
      <c r="L739" s="75"/>
      <c r="M739" s="75"/>
      <c r="N739" s="75"/>
    </row>
    <row r="740" spans="4:14" ht="12.5">
      <c r="D740" s="75"/>
      <c r="E740" s="75"/>
      <c r="F740" s="75"/>
      <c r="G740" s="75"/>
      <c r="H740" s="75"/>
      <c r="I740" s="75"/>
      <c r="J740" s="75"/>
      <c r="K740" s="75"/>
      <c r="L740" s="75"/>
      <c r="M740" s="75"/>
      <c r="N740" s="75"/>
    </row>
    <row r="741" spans="4:14" ht="12.5">
      <c r="D741" s="75"/>
      <c r="E741" s="75"/>
      <c r="F741" s="75"/>
      <c r="G741" s="75"/>
      <c r="H741" s="75"/>
      <c r="I741" s="75"/>
      <c r="J741" s="75"/>
      <c r="K741" s="75"/>
      <c r="L741" s="75"/>
      <c r="M741" s="75"/>
      <c r="N741" s="75"/>
    </row>
    <row r="742" spans="4:14" ht="12.5">
      <c r="D742" s="75"/>
      <c r="E742" s="75"/>
      <c r="F742" s="75"/>
      <c r="G742" s="75"/>
      <c r="H742" s="75"/>
      <c r="I742" s="75"/>
      <c r="J742" s="75"/>
      <c r="K742" s="75"/>
      <c r="L742" s="75"/>
      <c r="M742" s="75"/>
      <c r="N742" s="75"/>
    </row>
    <row r="743" spans="4:14" ht="12.5">
      <c r="D743" s="75"/>
      <c r="E743" s="75"/>
      <c r="F743" s="75"/>
      <c r="G743" s="75"/>
      <c r="H743" s="75"/>
      <c r="I743" s="75"/>
      <c r="J743" s="75"/>
      <c r="K743" s="75"/>
      <c r="L743" s="75"/>
      <c r="M743" s="75"/>
      <c r="N743" s="75"/>
    </row>
    <row r="744" spans="4:14" ht="12.5">
      <c r="D744" s="75"/>
      <c r="E744" s="75"/>
      <c r="F744" s="75"/>
      <c r="G744" s="75"/>
      <c r="H744" s="75"/>
      <c r="I744" s="75"/>
      <c r="J744" s="75"/>
      <c r="K744" s="75"/>
      <c r="L744" s="75"/>
      <c r="M744" s="75"/>
      <c r="N744" s="75"/>
    </row>
    <row r="745" spans="4:14" ht="12.5">
      <c r="D745" s="75"/>
      <c r="E745" s="75"/>
      <c r="F745" s="75"/>
      <c r="G745" s="75"/>
      <c r="H745" s="75"/>
      <c r="I745" s="75"/>
      <c r="J745" s="75"/>
      <c r="K745" s="75"/>
      <c r="L745" s="75"/>
      <c r="M745" s="75"/>
      <c r="N745" s="75"/>
    </row>
    <row r="746" spans="4:14" ht="12.5">
      <c r="D746" s="75"/>
      <c r="E746" s="75"/>
      <c r="F746" s="75"/>
      <c r="G746" s="75"/>
      <c r="H746" s="75"/>
      <c r="I746" s="75"/>
      <c r="J746" s="75"/>
      <c r="K746" s="75"/>
      <c r="L746" s="75"/>
      <c r="M746" s="75"/>
      <c r="N746" s="75"/>
    </row>
    <row r="747" spans="4:14" ht="12.5">
      <c r="D747" s="75"/>
      <c r="E747" s="75"/>
      <c r="F747" s="75"/>
      <c r="G747" s="75"/>
      <c r="H747" s="75"/>
      <c r="I747" s="75"/>
      <c r="J747" s="75"/>
      <c r="K747" s="75"/>
      <c r="L747" s="75"/>
      <c r="M747" s="75"/>
      <c r="N747" s="75"/>
    </row>
    <row r="748" spans="4:14" ht="12.5">
      <c r="D748" s="75"/>
      <c r="E748" s="75"/>
      <c r="F748" s="75"/>
      <c r="G748" s="75"/>
      <c r="H748" s="75"/>
      <c r="I748" s="75"/>
      <c r="J748" s="75"/>
      <c r="K748" s="75"/>
      <c r="L748" s="75"/>
      <c r="M748" s="75"/>
      <c r="N748" s="75"/>
    </row>
    <row r="749" spans="4:14" ht="12.5">
      <c r="D749" s="75"/>
      <c r="E749" s="75"/>
      <c r="F749" s="75"/>
      <c r="G749" s="75"/>
      <c r="H749" s="75"/>
      <c r="I749" s="75"/>
      <c r="J749" s="75"/>
      <c r="K749" s="75"/>
      <c r="L749" s="75"/>
      <c r="M749" s="75"/>
      <c r="N749" s="75"/>
    </row>
    <row r="750" spans="4:14" ht="12.5">
      <c r="D750" s="75"/>
      <c r="E750" s="75"/>
      <c r="F750" s="75"/>
      <c r="G750" s="75"/>
      <c r="H750" s="75"/>
      <c r="I750" s="75"/>
      <c r="J750" s="75"/>
      <c r="K750" s="75"/>
      <c r="L750" s="75"/>
      <c r="M750" s="75"/>
      <c r="N750" s="75"/>
    </row>
    <row r="751" spans="4:14" ht="12.5">
      <c r="D751" s="75"/>
      <c r="E751" s="75"/>
      <c r="F751" s="75"/>
      <c r="G751" s="75"/>
      <c r="H751" s="75"/>
      <c r="I751" s="75"/>
      <c r="J751" s="75"/>
      <c r="K751" s="75"/>
      <c r="L751" s="75"/>
      <c r="M751" s="75"/>
      <c r="N751" s="75"/>
    </row>
    <row r="752" spans="4:14" ht="12.5">
      <c r="D752" s="75"/>
      <c r="E752" s="75"/>
      <c r="F752" s="75"/>
      <c r="G752" s="75"/>
      <c r="H752" s="75"/>
      <c r="I752" s="75"/>
      <c r="J752" s="75"/>
      <c r="K752" s="75"/>
      <c r="L752" s="75"/>
      <c r="M752" s="75"/>
      <c r="N752" s="75"/>
    </row>
    <row r="753" spans="4:14" ht="12.5">
      <c r="D753" s="75"/>
      <c r="E753" s="75"/>
      <c r="F753" s="75"/>
      <c r="G753" s="75"/>
      <c r="H753" s="75"/>
      <c r="I753" s="75"/>
      <c r="J753" s="75"/>
      <c r="K753" s="75"/>
      <c r="L753" s="75"/>
      <c r="M753" s="75"/>
      <c r="N753" s="75"/>
    </row>
    <row r="754" spans="4:14" ht="12.5">
      <c r="D754" s="75"/>
      <c r="E754" s="75"/>
      <c r="F754" s="75"/>
      <c r="G754" s="75"/>
      <c r="H754" s="75"/>
      <c r="I754" s="75"/>
      <c r="J754" s="75"/>
      <c r="K754" s="75"/>
      <c r="L754" s="75"/>
      <c r="M754" s="75"/>
      <c r="N754" s="75"/>
    </row>
    <row r="755" spans="4:14" ht="12.5">
      <c r="D755" s="75"/>
      <c r="E755" s="75"/>
      <c r="F755" s="75"/>
      <c r="G755" s="75"/>
      <c r="H755" s="75"/>
      <c r="I755" s="75"/>
      <c r="J755" s="75"/>
      <c r="K755" s="75"/>
      <c r="L755" s="75"/>
      <c r="M755" s="75"/>
      <c r="N755" s="75"/>
    </row>
    <row r="756" spans="4:14" ht="12.5">
      <c r="D756" s="75"/>
      <c r="E756" s="75"/>
      <c r="F756" s="75"/>
      <c r="G756" s="75"/>
      <c r="H756" s="75"/>
      <c r="I756" s="75"/>
      <c r="J756" s="75"/>
      <c r="K756" s="75"/>
      <c r="L756" s="75"/>
      <c r="M756" s="75"/>
      <c r="N756" s="75"/>
    </row>
    <row r="757" spans="4:14" ht="12.5">
      <c r="D757" s="75"/>
      <c r="E757" s="75"/>
      <c r="F757" s="75"/>
      <c r="G757" s="75"/>
      <c r="H757" s="75"/>
      <c r="I757" s="75"/>
      <c r="J757" s="75"/>
      <c r="K757" s="75"/>
      <c r="L757" s="75"/>
      <c r="M757" s="75"/>
      <c r="N757" s="75"/>
    </row>
    <row r="758" spans="4:14" ht="12.5">
      <c r="D758" s="75"/>
      <c r="E758" s="75"/>
      <c r="F758" s="75"/>
      <c r="G758" s="75"/>
      <c r="H758" s="75"/>
      <c r="I758" s="75"/>
      <c r="J758" s="75"/>
      <c r="K758" s="75"/>
      <c r="L758" s="75"/>
      <c r="M758" s="75"/>
      <c r="N758" s="75"/>
    </row>
    <row r="759" spans="4:14" ht="12.5">
      <c r="D759" s="75"/>
      <c r="E759" s="75"/>
      <c r="F759" s="75"/>
      <c r="G759" s="75"/>
      <c r="H759" s="75"/>
      <c r="I759" s="75"/>
      <c r="J759" s="75"/>
      <c r="K759" s="75"/>
      <c r="L759" s="75"/>
      <c r="M759" s="75"/>
      <c r="N759" s="75"/>
    </row>
    <row r="760" spans="4:14" ht="12.5">
      <c r="D760" s="75"/>
      <c r="E760" s="75"/>
      <c r="F760" s="75"/>
      <c r="G760" s="75"/>
      <c r="H760" s="75"/>
      <c r="I760" s="75"/>
      <c r="J760" s="75"/>
      <c r="K760" s="75"/>
      <c r="L760" s="75"/>
      <c r="M760" s="75"/>
      <c r="N760" s="75"/>
    </row>
    <row r="761" spans="4:14" ht="12.5">
      <c r="D761" s="75"/>
      <c r="E761" s="75"/>
      <c r="F761" s="75"/>
      <c r="G761" s="75"/>
      <c r="H761" s="75"/>
      <c r="I761" s="75"/>
      <c r="J761" s="75"/>
      <c r="K761" s="75"/>
      <c r="L761" s="75"/>
      <c r="M761" s="75"/>
      <c r="N761" s="75"/>
    </row>
    <row r="762" spans="4:14" ht="12.5">
      <c r="D762" s="75"/>
      <c r="E762" s="75"/>
      <c r="F762" s="75"/>
      <c r="G762" s="75"/>
      <c r="H762" s="75"/>
      <c r="I762" s="75"/>
      <c r="J762" s="75"/>
      <c r="K762" s="75"/>
      <c r="L762" s="75"/>
      <c r="M762" s="75"/>
      <c r="N762" s="75"/>
    </row>
    <row r="763" spans="4:14" ht="12.5">
      <c r="D763" s="75"/>
      <c r="E763" s="75"/>
      <c r="F763" s="75"/>
      <c r="G763" s="75"/>
      <c r="H763" s="75"/>
      <c r="I763" s="75"/>
      <c r="J763" s="75"/>
      <c r="K763" s="75"/>
      <c r="L763" s="75"/>
      <c r="M763" s="75"/>
      <c r="N763" s="75"/>
    </row>
    <row r="764" spans="4:14" ht="12.5">
      <c r="D764" s="75"/>
      <c r="E764" s="75"/>
      <c r="F764" s="75"/>
      <c r="G764" s="75"/>
      <c r="H764" s="75"/>
      <c r="I764" s="75"/>
      <c r="J764" s="75"/>
      <c r="K764" s="75"/>
      <c r="L764" s="75"/>
      <c r="M764" s="75"/>
      <c r="N764" s="75"/>
    </row>
    <row r="765" spans="4:14" ht="12.5">
      <c r="D765" s="75"/>
      <c r="E765" s="75"/>
      <c r="F765" s="75"/>
      <c r="G765" s="75"/>
      <c r="H765" s="75"/>
      <c r="I765" s="75"/>
      <c r="J765" s="75"/>
      <c r="K765" s="75"/>
      <c r="L765" s="75"/>
      <c r="M765" s="75"/>
      <c r="N765" s="75"/>
    </row>
    <row r="766" spans="4:14" ht="12.5">
      <c r="D766" s="75"/>
      <c r="E766" s="75"/>
      <c r="F766" s="75"/>
      <c r="G766" s="75"/>
      <c r="H766" s="75"/>
      <c r="I766" s="75"/>
      <c r="J766" s="75"/>
      <c r="K766" s="75"/>
      <c r="L766" s="75"/>
      <c r="M766" s="75"/>
      <c r="N766" s="75"/>
    </row>
    <row r="767" spans="4:14" ht="12.5">
      <c r="D767" s="75"/>
      <c r="E767" s="75"/>
      <c r="F767" s="75"/>
      <c r="G767" s="75"/>
      <c r="H767" s="75"/>
      <c r="I767" s="75"/>
      <c r="J767" s="75"/>
      <c r="K767" s="75"/>
      <c r="L767" s="75"/>
      <c r="M767" s="75"/>
      <c r="N767" s="75"/>
    </row>
    <row r="768" spans="4:14" ht="12.5">
      <c r="D768" s="75"/>
      <c r="E768" s="75"/>
      <c r="F768" s="75"/>
      <c r="G768" s="75"/>
      <c r="H768" s="75"/>
      <c r="I768" s="75"/>
      <c r="J768" s="75"/>
      <c r="K768" s="75"/>
      <c r="L768" s="75"/>
      <c r="M768" s="75"/>
      <c r="N768" s="75"/>
    </row>
    <row r="769" spans="4:14" ht="12.5">
      <c r="D769" s="75"/>
      <c r="E769" s="75"/>
      <c r="F769" s="75"/>
      <c r="G769" s="75"/>
      <c r="H769" s="75"/>
      <c r="I769" s="75"/>
      <c r="J769" s="75"/>
      <c r="K769" s="75"/>
      <c r="L769" s="75"/>
      <c r="M769" s="75"/>
      <c r="N769" s="75"/>
    </row>
    <row r="770" spans="4:14" ht="12.5">
      <c r="D770" s="75"/>
      <c r="E770" s="75"/>
      <c r="F770" s="75"/>
      <c r="G770" s="75"/>
      <c r="H770" s="75"/>
      <c r="I770" s="75"/>
      <c r="J770" s="75"/>
      <c r="K770" s="75"/>
      <c r="L770" s="75"/>
      <c r="M770" s="75"/>
      <c r="N770" s="75"/>
    </row>
    <row r="771" spans="4:14" ht="12.5">
      <c r="D771" s="75"/>
      <c r="E771" s="75"/>
      <c r="F771" s="75"/>
      <c r="G771" s="75"/>
      <c r="H771" s="75"/>
      <c r="I771" s="75"/>
      <c r="J771" s="75"/>
      <c r="K771" s="75"/>
      <c r="L771" s="75"/>
      <c r="M771" s="75"/>
      <c r="N771" s="75"/>
    </row>
    <row r="772" spans="4:14" ht="12.5">
      <c r="D772" s="75"/>
      <c r="E772" s="75"/>
      <c r="F772" s="75"/>
      <c r="G772" s="75"/>
      <c r="H772" s="75"/>
      <c r="I772" s="75"/>
      <c r="J772" s="75"/>
      <c r="K772" s="75"/>
      <c r="L772" s="75"/>
      <c r="M772" s="75"/>
      <c r="N772" s="75"/>
    </row>
    <row r="773" spans="4:14" ht="12.5">
      <c r="D773" s="75"/>
      <c r="E773" s="75"/>
      <c r="F773" s="75"/>
      <c r="G773" s="75"/>
      <c r="H773" s="75"/>
      <c r="I773" s="75"/>
      <c r="J773" s="75"/>
      <c r="K773" s="75"/>
      <c r="L773" s="75"/>
      <c r="M773" s="75"/>
      <c r="N773" s="75"/>
    </row>
    <row r="774" spans="4:14" ht="12.5">
      <c r="D774" s="75"/>
      <c r="E774" s="75"/>
      <c r="F774" s="75"/>
      <c r="G774" s="75"/>
      <c r="H774" s="75"/>
      <c r="I774" s="75"/>
      <c r="J774" s="75"/>
      <c r="K774" s="75"/>
      <c r="L774" s="75"/>
      <c r="M774" s="75"/>
      <c r="N774" s="75"/>
    </row>
    <row r="775" spans="4:14" ht="12.5">
      <c r="D775" s="75"/>
      <c r="E775" s="75"/>
      <c r="F775" s="75"/>
      <c r="G775" s="75"/>
      <c r="H775" s="75"/>
      <c r="I775" s="75"/>
      <c r="J775" s="75"/>
      <c r="K775" s="75"/>
      <c r="L775" s="75"/>
      <c r="M775" s="75"/>
      <c r="N775" s="75"/>
    </row>
    <row r="776" spans="4:14" ht="12.5">
      <c r="D776" s="75"/>
      <c r="E776" s="75"/>
      <c r="F776" s="75"/>
      <c r="G776" s="75"/>
      <c r="H776" s="75"/>
      <c r="I776" s="75"/>
      <c r="J776" s="75"/>
      <c r="K776" s="75"/>
      <c r="L776" s="75"/>
      <c r="M776" s="75"/>
      <c r="N776" s="75"/>
    </row>
    <row r="777" spans="4:14" ht="12.5">
      <c r="D777" s="75"/>
      <c r="E777" s="75"/>
      <c r="F777" s="75"/>
      <c r="G777" s="75"/>
      <c r="H777" s="75"/>
      <c r="I777" s="75"/>
      <c r="J777" s="75"/>
      <c r="K777" s="75"/>
      <c r="L777" s="75"/>
      <c r="M777" s="75"/>
      <c r="N777" s="75"/>
    </row>
    <row r="778" spans="4:14" ht="12.5">
      <c r="D778" s="75"/>
      <c r="E778" s="75"/>
      <c r="F778" s="75"/>
      <c r="G778" s="75"/>
      <c r="H778" s="75"/>
      <c r="I778" s="75"/>
      <c r="J778" s="75"/>
      <c r="K778" s="75"/>
      <c r="L778" s="75"/>
      <c r="M778" s="75"/>
      <c r="N778" s="75"/>
    </row>
    <row r="779" spans="4:14" ht="12.5">
      <c r="D779" s="75"/>
      <c r="E779" s="75"/>
      <c r="F779" s="75"/>
      <c r="G779" s="75"/>
      <c r="H779" s="75"/>
      <c r="I779" s="75"/>
      <c r="J779" s="75"/>
      <c r="K779" s="75"/>
      <c r="L779" s="75"/>
      <c r="M779" s="75"/>
      <c r="N779" s="75"/>
    </row>
    <row r="780" spans="4:14" ht="12.5">
      <c r="D780" s="75"/>
      <c r="E780" s="75"/>
      <c r="F780" s="75"/>
      <c r="G780" s="75"/>
      <c r="H780" s="75"/>
      <c r="I780" s="75"/>
      <c r="J780" s="75"/>
      <c r="K780" s="75"/>
      <c r="L780" s="75"/>
      <c r="M780" s="75"/>
      <c r="N780" s="75"/>
    </row>
    <row r="781" spans="4:14" ht="12.5">
      <c r="D781" s="75"/>
      <c r="E781" s="75"/>
      <c r="F781" s="75"/>
      <c r="G781" s="75"/>
      <c r="H781" s="75"/>
      <c r="I781" s="75"/>
      <c r="J781" s="75"/>
      <c r="K781" s="75"/>
      <c r="L781" s="75"/>
      <c r="M781" s="75"/>
      <c r="N781" s="75"/>
    </row>
    <row r="782" spans="4:14" ht="12.5">
      <c r="D782" s="75"/>
      <c r="E782" s="75"/>
      <c r="F782" s="75"/>
      <c r="G782" s="75"/>
      <c r="H782" s="75"/>
      <c r="I782" s="75"/>
      <c r="J782" s="75"/>
      <c r="K782" s="75"/>
      <c r="L782" s="75"/>
      <c r="M782" s="75"/>
      <c r="N782" s="75"/>
    </row>
    <row r="783" spans="4:14" ht="12.5">
      <c r="D783" s="75"/>
      <c r="E783" s="75"/>
      <c r="F783" s="75"/>
      <c r="G783" s="75"/>
      <c r="H783" s="75"/>
      <c r="I783" s="75"/>
      <c r="J783" s="75"/>
      <c r="K783" s="75"/>
      <c r="L783" s="75"/>
      <c r="M783" s="75"/>
      <c r="N783" s="75"/>
    </row>
    <row r="784" spans="4:14" ht="12.5">
      <c r="D784" s="75"/>
      <c r="E784" s="75"/>
      <c r="F784" s="75"/>
      <c r="G784" s="75"/>
      <c r="H784" s="75"/>
      <c r="I784" s="75"/>
      <c r="J784" s="75"/>
      <c r="K784" s="75"/>
      <c r="L784" s="75"/>
      <c r="M784" s="75"/>
      <c r="N784" s="75"/>
    </row>
    <row r="785" spans="4:14" ht="12.5">
      <c r="D785" s="75"/>
      <c r="E785" s="75"/>
      <c r="F785" s="75"/>
      <c r="G785" s="75"/>
      <c r="H785" s="75"/>
      <c r="I785" s="75"/>
      <c r="J785" s="75"/>
      <c r="K785" s="75"/>
      <c r="L785" s="75"/>
      <c r="M785" s="75"/>
      <c r="N785" s="75"/>
    </row>
    <row r="786" spans="4:14" ht="12.5">
      <c r="D786" s="75"/>
      <c r="E786" s="75"/>
      <c r="F786" s="75"/>
      <c r="G786" s="75"/>
      <c r="H786" s="75"/>
      <c r="I786" s="75"/>
      <c r="J786" s="75"/>
      <c r="K786" s="75"/>
      <c r="L786" s="75"/>
      <c r="M786" s="75"/>
      <c r="N786" s="75"/>
    </row>
    <row r="787" spans="4:14" ht="12.5">
      <c r="D787" s="75"/>
      <c r="E787" s="75"/>
      <c r="F787" s="75"/>
      <c r="G787" s="75"/>
      <c r="H787" s="75"/>
      <c r="I787" s="75"/>
      <c r="J787" s="75"/>
      <c r="K787" s="75"/>
      <c r="L787" s="75"/>
      <c r="M787" s="75"/>
      <c r="N787" s="75"/>
    </row>
    <row r="788" spans="4:14" ht="12.5">
      <c r="D788" s="75"/>
      <c r="E788" s="75"/>
      <c r="F788" s="75"/>
      <c r="G788" s="75"/>
      <c r="H788" s="75"/>
      <c r="I788" s="75"/>
      <c r="J788" s="75"/>
      <c r="K788" s="75"/>
      <c r="L788" s="75"/>
      <c r="M788" s="75"/>
      <c r="N788" s="75"/>
    </row>
    <row r="789" spans="4:14" ht="12.5">
      <c r="D789" s="75"/>
      <c r="E789" s="75"/>
      <c r="F789" s="75"/>
      <c r="G789" s="75"/>
      <c r="H789" s="75"/>
      <c r="I789" s="75"/>
      <c r="J789" s="75"/>
      <c r="K789" s="75"/>
      <c r="L789" s="75"/>
      <c r="M789" s="75"/>
      <c r="N789" s="75"/>
    </row>
    <row r="790" spans="4:14" ht="12.5">
      <c r="D790" s="75"/>
      <c r="E790" s="75"/>
      <c r="F790" s="75"/>
      <c r="G790" s="75"/>
      <c r="H790" s="75"/>
      <c r="I790" s="75"/>
      <c r="J790" s="75"/>
      <c r="K790" s="75"/>
      <c r="L790" s="75"/>
      <c r="M790" s="75"/>
      <c r="N790" s="75"/>
    </row>
    <row r="791" spans="4:14" ht="12.5">
      <c r="D791" s="75"/>
      <c r="E791" s="75"/>
      <c r="F791" s="75"/>
      <c r="G791" s="75"/>
      <c r="H791" s="75"/>
      <c r="I791" s="75"/>
      <c r="J791" s="75"/>
      <c r="K791" s="75"/>
      <c r="L791" s="75"/>
      <c r="M791" s="75"/>
      <c r="N791" s="75"/>
    </row>
    <row r="792" spans="4:14" ht="12.5">
      <c r="D792" s="75"/>
      <c r="E792" s="75"/>
      <c r="F792" s="75"/>
      <c r="G792" s="75"/>
      <c r="H792" s="75"/>
      <c r="I792" s="75"/>
      <c r="J792" s="75"/>
      <c r="K792" s="75"/>
      <c r="L792" s="75"/>
      <c r="M792" s="75"/>
      <c r="N792" s="75"/>
    </row>
    <row r="793" spans="4:14" ht="12.5">
      <c r="D793" s="75"/>
      <c r="E793" s="75"/>
      <c r="F793" s="75"/>
      <c r="G793" s="75"/>
      <c r="H793" s="75"/>
      <c r="I793" s="75"/>
      <c r="J793" s="75"/>
      <c r="K793" s="75"/>
      <c r="L793" s="75"/>
      <c r="M793" s="75"/>
      <c r="N793" s="75"/>
    </row>
    <row r="794" spans="4:14" ht="12.5">
      <c r="D794" s="75"/>
      <c r="E794" s="75"/>
      <c r="F794" s="75"/>
      <c r="G794" s="75"/>
      <c r="H794" s="75"/>
      <c r="I794" s="75"/>
      <c r="J794" s="75"/>
      <c r="K794" s="75"/>
      <c r="L794" s="75"/>
      <c r="M794" s="75"/>
      <c r="N794" s="75"/>
    </row>
    <row r="795" spans="4:14" ht="12.5">
      <c r="D795" s="75"/>
      <c r="E795" s="75"/>
      <c r="F795" s="75"/>
      <c r="G795" s="75"/>
      <c r="H795" s="75"/>
      <c r="I795" s="75"/>
      <c r="J795" s="75"/>
      <c r="K795" s="75"/>
      <c r="L795" s="75"/>
      <c r="M795" s="75"/>
      <c r="N795" s="75"/>
    </row>
    <row r="796" spans="4:14" ht="12.5">
      <c r="D796" s="75"/>
      <c r="E796" s="75"/>
      <c r="F796" s="75"/>
      <c r="G796" s="75"/>
      <c r="H796" s="75"/>
      <c r="I796" s="75"/>
      <c r="J796" s="75"/>
      <c r="K796" s="75"/>
      <c r="L796" s="75"/>
      <c r="M796" s="75"/>
      <c r="N796" s="75"/>
    </row>
    <row r="797" spans="4:14" ht="12.5">
      <c r="D797" s="75"/>
      <c r="E797" s="75"/>
      <c r="F797" s="75"/>
      <c r="G797" s="75"/>
      <c r="H797" s="75"/>
      <c r="I797" s="75"/>
      <c r="J797" s="75"/>
      <c r="K797" s="75"/>
      <c r="L797" s="75"/>
      <c r="M797" s="75"/>
      <c r="N797" s="75"/>
    </row>
    <row r="798" spans="4:14" ht="12.5">
      <c r="D798" s="75"/>
      <c r="E798" s="75"/>
      <c r="F798" s="75"/>
      <c r="G798" s="75"/>
      <c r="H798" s="75"/>
      <c r="I798" s="75"/>
      <c r="J798" s="75"/>
      <c r="K798" s="75"/>
      <c r="L798" s="75"/>
      <c r="M798" s="75"/>
      <c r="N798" s="75"/>
    </row>
    <row r="799" spans="4:14" ht="12.5">
      <c r="D799" s="75"/>
      <c r="E799" s="75"/>
      <c r="F799" s="75"/>
      <c r="G799" s="75"/>
      <c r="H799" s="75"/>
      <c r="I799" s="75"/>
      <c r="J799" s="75"/>
      <c r="K799" s="75"/>
      <c r="L799" s="75"/>
      <c r="M799" s="75"/>
      <c r="N799" s="75"/>
    </row>
    <row r="800" spans="4:14" ht="12.5">
      <c r="D800" s="75"/>
      <c r="E800" s="75"/>
      <c r="F800" s="75"/>
      <c r="G800" s="75"/>
      <c r="H800" s="75"/>
      <c r="I800" s="75"/>
      <c r="J800" s="75"/>
      <c r="K800" s="75"/>
      <c r="L800" s="75"/>
      <c r="M800" s="75"/>
      <c r="N800" s="75"/>
    </row>
    <row r="801" spans="4:14" ht="12.5">
      <c r="D801" s="75"/>
      <c r="E801" s="75"/>
      <c r="F801" s="75"/>
      <c r="G801" s="75"/>
      <c r="H801" s="75"/>
      <c r="I801" s="75"/>
      <c r="J801" s="75"/>
      <c r="K801" s="75"/>
      <c r="L801" s="75"/>
      <c r="M801" s="75"/>
      <c r="N801" s="75"/>
    </row>
    <row r="802" spans="4:14" ht="12.5">
      <c r="D802" s="75"/>
      <c r="E802" s="75"/>
      <c r="F802" s="75"/>
      <c r="G802" s="75"/>
      <c r="H802" s="75"/>
      <c r="I802" s="75"/>
      <c r="J802" s="75"/>
      <c r="K802" s="75"/>
      <c r="L802" s="75"/>
      <c r="M802" s="75"/>
      <c r="N802" s="75"/>
    </row>
    <row r="803" spans="4:14" ht="12.5">
      <c r="D803" s="75"/>
      <c r="E803" s="75"/>
      <c r="F803" s="75"/>
      <c r="G803" s="75"/>
      <c r="H803" s="75"/>
      <c r="I803" s="75"/>
      <c r="J803" s="75"/>
      <c r="K803" s="75"/>
      <c r="L803" s="75"/>
      <c r="M803" s="75"/>
      <c r="N803" s="75"/>
    </row>
    <row r="804" spans="4:14" ht="12.5">
      <c r="D804" s="75"/>
      <c r="E804" s="75"/>
      <c r="F804" s="75"/>
      <c r="G804" s="75"/>
      <c r="H804" s="75"/>
      <c r="I804" s="75"/>
      <c r="J804" s="75"/>
      <c r="K804" s="75"/>
      <c r="L804" s="75"/>
      <c r="M804" s="75"/>
      <c r="N804" s="75"/>
    </row>
    <row r="805" spans="4:14" ht="12.5">
      <c r="D805" s="75"/>
      <c r="E805" s="75"/>
      <c r="F805" s="75"/>
      <c r="G805" s="75"/>
      <c r="H805" s="75"/>
      <c r="I805" s="75"/>
      <c r="J805" s="75"/>
      <c r="K805" s="75"/>
      <c r="L805" s="75"/>
      <c r="M805" s="75"/>
      <c r="N805" s="75"/>
    </row>
    <row r="806" spans="4:14" ht="12.5">
      <c r="D806" s="75"/>
      <c r="E806" s="75"/>
      <c r="F806" s="75"/>
      <c r="G806" s="75"/>
      <c r="H806" s="75"/>
      <c r="I806" s="75"/>
      <c r="J806" s="75"/>
      <c r="K806" s="75"/>
      <c r="L806" s="75"/>
      <c r="M806" s="75"/>
      <c r="N806" s="75"/>
    </row>
    <row r="807" spans="4:14" ht="12.5">
      <c r="D807" s="75"/>
      <c r="E807" s="75"/>
      <c r="F807" s="75"/>
      <c r="G807" s="75"/>
      <c r="H807" s="75"/>
      <c r="I807" s="75"/>
      <c r="J807" s="75"/>
      <c r="K807" s="75"/>
      <c r="L807" s="75"/>
      <c r="M807" s="75"/>
      <c r="N807" s="75"/>
    </row>
    <row r="808" spans="4:14" ht="12.5">
      <c r="D808" s="75"/>
      <c r="E808" s="75"/>
      <c r="F808" s="75"/>
      <c r="G808" s="75"/>
      <c r="H808" s="75"/>
      <c r="I808" s="75"/>
      <c r="J808" s="75"/>
      <c r="K808" s="75"/>
      <c r="L808" s="75"/>
      <c r="M808" s="75"/>
      <c r="N808" s="75"/>
    </row>
    <row r="809" spans="4:14" ht="12.5">
      <c r="D809" s="75"/>
      <c r="E809" s="75"/>
      <c r="F809" s="75"/>
      <c r="G809" s="75"/>
      <c r="H809" s="75"/>
      <c r="I809" s="75"/>
      <c r="J809" s="75"/>
      <c r="K809" s="75"/>
      <c r="L809" s="75"/>
      <c r="M809" s="75"/>
      <c r="N809" s="75"/>
    </row>
    <row r="810" spans="4:14" ht="12.5">
      <c r="D810" s="75"/>
      <c r="E810" s="75"/>
      <c r="F810" s="75"/>
      <c r="G810" s="75"/>
      <c r="H810" s="75"/>
      <c r="I810" s="75"/>
      <c r="J810" s="75"/>
      <c r="K810" s="75"/>
      <c r="L810" s="75"/>
      <c r="M810" s="75"/>
      <c r="N810" s="75"/>
    </row>
    <row r="811" spans="4:14" ht="12.5">
      <c r="D811" s="75"/>
      <c r="E811" s="75"/>
      <c r="F811" s="75"/>
      <c r="G811" s="75"/>
      <c r="H811" s="75"/>
      <c r="I811" s="75"/>
      <c r="J811" s="75"/>
      <c r="K811" s="75"/>
      <c r="L811" s="75"/>
      <c r="M811" s="75"/>
      <c r="N811" s="75"/>
    </row>
    <row r="812" spans="4:14" ht="12.5">
      <c r="D812" s="75"/>
      <c r="E812" s="75"/>
      <c r="F812" s="75"/>
      <c r="G812" s="75"/>
      <c r="H812" s="75"/>
      <c r="I812" s="75"/>
      <c r="J812" s="75"/>
      <c r="K812" s="75"/>
      <c r="L812" s="75"/>
      <c r="M812" s="75"/>
      <c r="N812" s="75"/>
    </row>
    <row r="813" spans="4:14" ht="12.5">
      <c r="D813" s="75"/>
      <c r="E813" s="75"/>
      <c r="F813" s="75"/>
      <c r="G813" s="75"/>
      <c r="H813" s="75"/>
      <c r="I813" s="75"/>
      <c r="J813" s="75"/>
      <c r="K813" s="75"/>
      <c r="L813" s="75"/>
      <c r="M813" s="75"/>
      <c r="N813" s="75"/>
    </row>
    <row r="814" spans="4:14" ht="12.5">
      <c r="D814" s="75"/>
      <c r="E814" s="75"/>
      <c r="F814" s="75"/>
      <c r="G814" s="75"/>
      <c r="H814" s="75"/>
      <c r="I814" s="75"/>
      <c r="J814" s="75"/>
      <c r="K814" s="75"/>
      <c r="L814" s="75"/>
      <c r="M814" s="75"/>
      <c r="N814" s="75"/>
    </row>
    <row r="815" spans="4:14" ht="12.5">
      <c r="D815" s="75"/>
      <c r="E815" s="75"/>
      <c r="F815" s="75"/>
      <c r="G815" s="75"/>
      <c r="H815" s="75"/>
      <c r="I815" s="75"/>
      <c r="J815" s="75"/>
      <c r="K815" s="75"/>
      <c r="L815" s="75"/>
      <c r="M815" s="75"/>
      <c r="N815" s="75"/>
    </row>
    <row r="816" spans="4:14" ht="12.5">
      <c r="D816" s="75"/>
      <c r="E816" s="75"/>
      <c r="F816" s="75"/>
      <c r="G816" s="75"/>
      <c r="H816" s="75"/>
      <c r="I816" s="75"/>
      <c r="J816" s="75"/>
      <c r="K816" s="75"/>
      <c r="L816" s="75"/>
      <c r="M816" s="75"/>
      <c r="N816" s="75"/>
    </row>
    <row r="817" spans="4:14" ht="12.5">
      <c r="D817" s="75"/>
      <c r="E817" s="75"/>
      <c r="F817" s="75"/>
      <c r="G817" s="75"/>
      <c r="H817" s="75"/>
      <c r="I817" s="75"/>
      <c r="J817" s="75"/>
      <c r="K817" s="75"/>
      <c r="L817" s="75"/>
      <c r="M817" s="75"/>
      <c r="N817" s="75"/>
    </row>
    <row r="818" spans="4:14" ht="12.5">
      <c r="D818" s="75"/>
      <c r="E818" s="75"/>
      <c r="F818" s="75"/>
      <c r="G818" s="75"/>
      <c r="H818" s="75"/>
      <c r="I818" s="75"/>
      <c r="J818" s="75"/>
      <c r="K818" s="75"/>
      <c r="L818" s="75"/>
      <c r="M818" s="75"/>
      <c r="N818" s="75"/>
    </row>
    <row r="819" spans="4:14" ht="12.5">
      <c r="D819" s="75"/>
      <c r="E819" s="75"/>
      <c r="F819" s="75"/>
      <c r="G819" s="75"/>
      <c r="H819" s="75"/>
      <c r="I819" s="75"/>
      <c r="J819" s="75"/>
      <c r="K819" s="75"/>
      <c r="L819" s="75"/>
      <c r="M819" s="75"/>
      <c r="N819" s="75"/>
    </row>
    <row r="820" spans="4:14" ht="12.5">
      <c r="D820" s="75"/>
      <c r="E820" s="75"/>
      <c r="F820" s="75"/>
      <c r="G820" s="75"/>
      <c r="H820" s="75"/>
      <c r="I820" s="75"/>
      <c r="J820" s="75"/>
      <c r="K820" s="75"/>
      <c r="L820" s="75"/>
      <c r="M820" s="75"/>
      <c r="N820" s="75"/>
    </row>
    <row r="821" spans="4:14" ht="12.5">
      <c r="D821" s="75"/>
      <c r="E821" s="75"/>
      <c r="F821" s="75"/>
      <c r="G821" s="75"/>
      <c r="H821" s="75"/>
      <c r="I821" s="75"/>
      <c r="J821" s="75"/>
      <c r="K821" s="75"/>
      <c r="L821" s="75"/>
      <c r="M821" s="75"/>
      <c r="N821" s="75"/>
    </row>
    <row r="822" spans="4:14" ht="12.5">
      <c r="D822" s="75"/>
      <c r="E822" s="75"/>
      <c r="F822" s="75"/>
      <c r="G822" s="75"/>
      <c r="H822" s="75"/>
      <c r="I822" s="75"/>
      <c r="J822" s="75"/>
      <c r="K822" s="75"/>
      <c r="L822" s="75"/>
      <c r="M822" s="75"/>
      <c r="N822" s="75"/>
    </row>
    <row r="823" spans="4:14" ht="12.5">
      <c r="D823" s="75"/>
      <c r="E823" s="75"/>
      <c r="F823" s="75"/>
      <c r="G823" s="75"/>
      <c r="H823" s="75"/>
      <c r="I823" s="75"/>
      <c r="J823" s="75"/>
      <c r="K823" s="75"/>
      <c r="L823" s="75"/>
      <c r="M823" s="75"/>
      <c r="N823" s="75"/>
    </row>
    <row r="824" spans="4:14" ht="12.5">
      <c r="D824" s="75"/>
      <c r="E824" s="75"/>
      <c r="F824" s="75"/>
      <c r="G824" s="75"/>
      <c r="H824" s="75"/>
      <c r="I824" s="75"/>
      <c r="J824" s="75"/>
      <c r="K824" s="75"/>
      <c r="L824" s="75"/>
      <c r="M824" s="75"/>
      <c r="N824" s="75"/>
    </row>
    <row r="825" spans="4:14" ht="12.5">
      <c r="D825" s="75"/>
      <c r="E825" s="75"/>
      <c r="F825" s="75"/>
      <c r="G825" s="75"/>
      <c r="H825" s="75"/>
      <c r="I825" s="75"/>
      <c r="J825" s="75"/>
      <c r="K825" s="75"/>
      <c r="L825" s="75"/>
      <c r="M825" s="75"/>
      <c r="N825" s="75"/>
    </row>
    <row r="826" spans="4:14" ht="12.5">
      <c r="D826" s="75"/>
      <c r="E826" s="75"/>
      <c r="F826" s="75"/>
      <c r="G826" s="75"/>
      <c r="H826" s="75"/>
      <c r="I826" s="75"/>
      <c r="J826" s="75"/>
      <c r="K826" s="75"/>
      <c r="L826" s="75"/>
      <c r="M826" s="75"/>
      <c r="N826" s="75"/>
    </row>
    <row r="827" spans="4:14" ht="12.5">
      <c r="D827" s="75"/>
      <c r="E827" s="75"/>
      <c r="F827" s="75"/>
      <c r="G827" s="75"/>
      <c r="H827" s="75"/>
      <c r="I827" s="75"/>
      <c r="J827" s="75"/>
      <c r="K827" s="75"/>
      <c r="L827" s="75"/>
      <c r="M827" s="75"/>
      <c r="N827" s="75"/>
    </row>
    <row r="828" spans="4:14" ht="12.5">
      <c r="D828" s="75"/>
      <c r="E828" s="75"/>
      <c r="F828" s="75"/>
      <c r="G828" s="75"/>
      <c r="H828" s="75"/>
      <c r="I828" s="75"/>
      <c r="J828" s="75"/>
      <c r="K828" s="75"/>
      <c r="L828" s="75"/>
      <c r="M828" s="75"/>
      <c r="N828" s="75"/>
    </row>
    <row r="829" spans="4:14" ht="12.5">
      <c r="D829" s="75"/>
      <c r="E829" s="75"/>
      <c r="F829" s="75"/>
      <c r="G829" s="75"/>
      <c r="H829" s="75"/>
      <c r="I829" s="75"/>
      <c r="J829" s="75"/>
      <c r="K829" s="75"/>
      <c r="L829" s="75"/>
      <c r="M829" s="75"/>
      <c r="N829" s="75"/>
    </row>
    <row r="830" spans="4:14" ht="12.5">
      <c r="D830" s="75"/>
      <c r="E830" s="75"/>
      <c r="F830" s="75"/>
      <c r="G830" s="75"/>
      <c r="H830" s="75"/>
      <c r="I830" s="75"/>
      <c r="J830" s="75"/>
      <c r="K830" s="75"/>
      <c r="L830" s="75"/>
      <c r="M830" s="75"/>
      <c r="N830" s="75"/>
    </row>
    <row r="831" spans="4:14" ht="12.5">
      <c r="D831" s="75"/>
      <c r="E831" s="75"/>
      <c r="F831" s="75"/>
      <c r="G831" s="75"/>
      <c r="H831" s="75"/>
      <c r="I831" s="75"/>
      <c r="J831" s="75"/>
      <c r="K831" s="75"/>
      <c r="L831" s="75"/>
      <c r="M831" s="75"/>
      <c r="N831" s="75"/>
    </row>
    <row r="832" spans="4:14" ht="12.5">
      <c r="D832" s="75"/>
      <c r="E832" s="75"/>
      <c r="F832" s="75"/>
      <c r="G832" s="75"/>
      <c r="H832" s="75"/>
      <c r="I832" s="75"/>
      <c r="J832" s="75"/>
      <c r="K832" s="75"/>
      <c r="L832" s="75"/>
      <c r="M832" s="75"/>
      <c r="N832" s="75"/>
    </row>
    <row r="833" spans="4:14" ht="12.5">
      <c r="D833" s="75"/>
      <c r="E833" s="75"/>
      <c r="F833" s="75"/>
      <c r="G833" s="75"/>
      <c r="H833" s="75"/>
      <c r="I833" s="75"/>
      <c r="J833" s="75"/>
      <c r="K833" s="75"/>
      <c r="L833" s="75"/>
      <c r="M833" s="75"/>
      <c r="N833" s="75"/>
    </row>
    <row r="834" spans="4:14" ht="12.5">
      <c r="D834" s="75"/>
      <c r="E834" s="75"/>
      <c r="F834" s="75"/>
      <c r="G834" s="75"/>
      <c r="H834" s="75"/>
      <c r="I834" s="75"/>
      <c r="J834" s="75"/>
      <c r="K834" s="75"/>
      <c r="L834" s="75"/>
      <c r="M834" s="75"/>
      <c r="N834" s="75"/>
    </row>
    <row r="835" spans="4:14" ht="12.5">
      <c r="D835" s="75"/>
      <c r="E835" s="75"/>
      <c r="F835" s="75"/>
      <c r="G835" s="75"/>
      <c r="H835" s="75"/>
      <c r="I835" s="75"/>
      <c r="J835" s="75"/>
      <c r="K835" s="75"/>
      <c r="L835" s="75"/>
      <c r="M835" s="75"/>
      <c r="N835" s="75"/>
    </row>
    <row r="836" spans="4:14" ht="12.5">
      <c r="D836" s="75"/>
      <c r="E836" s="75"/>
      <c r="F836" s="75"/>
      <c r="G836" s="75"/>
      <c r="H836" s="75"/>
      <c r="I836" s="75"/>
      <c r="J836" s="75"/>
      <c r="K836" s="75"/>
      <c r="L836" s="75"/>
      <c r="M836" s="75"/>
      <c r="N836" s="75"/>
    </row>
    <row r="837" spans="4:14" ht="12.5">
      <c r="D837" s="75"/>
      <c r="E837" s="75"/>
      <c r="F837" s="75"/>
      <c r="G837" s="75"/>
      <c r="H837" s="75"/>
      <c r="I837" s="75"/>
      <c r="J837" s="75"/>
      <c r="K837" s="75"/>
      <c r="L837" s="75"/>
      <c r="M837" s="75"/>
      <c r="N837" s="75"/>
    </row>
    <row r="838" spans="4:14" ht="12.5">
      <c r="D838" s="75"/>
      <c r="E838" s="75"/>
      <c r="F838" s="75"/>
      <c r="G838" s="75"/>
      <c r="H838" s="75"/>
      <c r="I838" s="75"/>
      <c r="J838" s="75"/>
      <c r="K838" s="75"/>
      <c r="L838" s="75"/>
      <c r="M838" s="75"/>
      <c r="N838" s="75"/>
    </row>
    <row r="839" spans="4:14" ht="12.5">
      <c r="D839" s="75"/>
      <c r="E839" s="75"/>
      <c r="F839" s="75"/>
      <c r="G839" s="75"/>
      <c r="H839" s="75"/>
      <c r="I839" s="75"/>
      <c r="J839" s="75"/>
      <c r="K839" s="75"/>
      <c r="L839" s="75"/>
      <c r="M839" s="75"/>
      <c r="N839" s="75"/>
    </row>
    <row r="840" spans="4:14" ht="12.5">
      <c r="D840" s="75"/>
      <c r="E840" s="75"/>
      <c r="F840" s="75"/>
      <c r="G840" s="75"/>
      <c r="H840" s="75"/>
      <c r="I840" s="75"/>
      <c r="J840" s="75"/>
      <c r="K840" s="75"/>
      <c r="L840" s="75"/>
      <c r="M840" s="75"/>
      <c r="N840" s="75"/>
    </row>
    <row r="841" spans="4:14" ht="12.5">
      <c r="D841" s="75"/>
      <c r="E841" s="75"/>
      <c r="F841" s="75"/>
      <c r="G841" s="75"/>
      <c r="H841" s="75"/>
      <c r="I841" s="75"/>
      <c r="J841" s="75"/>
      <c r="K841" s="75"/>
      <c r="L841" s="75"/>
      <c r="M841" s="75"/>
      <c r="N841" s="75"/>
    </row>
    <row r="842" spans="4:14" ht="12.5">
      <c r="D842" s="75"/>
      <c r="E842" s="75"/>
      <c r="F842" s="75"/>
      <c r="G842" s="75"/>
      <c r="H842" s="75"/>
      <c r="I842" s="75"/>
      <c r="J842" s="75"/>
      <c r="K842" s="75"/>
      <c r="L842" s="75"/>
      <c r="M842" s="75"/>
      <c r="N842" s="75"/>
    </row>
    <row r="843" spans="4:14" ht="12.5">
      <c r="D843" s="75"/>
      <c r="E843" s="75"/>
      <c r="F843" s="75"/>
      <c r="G843" s="75"/>
      <c r="H843" s="75"/>
      <c r="I843" s="75"/>
      <c r="J843" s="75"/>
      <c r="K843" s="75"/>
      <c r="L843" s="75"/>
      <c r="M843" s="75"/>
      <c r="N843" s="75"/>
    </row>
    <row r="844" spans="4:14" ht="12.5">
      <c r="D844" s="75"/>
      <c r="E844" s="75"/>
      <c r="F844" s="75"/>
      <c r="G844" s="75"/>
      <c r="H844" s="75"/>
      <c r="I844" s="75"/>
      <c r="J844" s="75"/>
      <c r="K844" s="75"/>
      <c r="L844" s="75"/>
      <c r="M844" s="75"/>
      <c r="N844" s="75"/>
    </row>
    <row r="845" spans="4:14" ht="12.5">
      <c r="D845" s="75"/>
      <c r="E845" s="75"/>
      <c r="F845" s="75"/>
      <c r="G845" s="75"/>
      <c r="H845" s="75"/>
      <c r="I845" s="75"/>
      <c r="J845" s="75"/>
      <c r="K845" s="75"/>
      <c r="L845" s="75"/>
      <c r="M845" s="75"/>
      <c r="N845" s="75"/>
    </row>
    <row r="846" spans="4:14" ht="12.5">
      <c r="D846" s="75"/>
      <c r="E846" s="75"/>
      <c r="F846" s="75"/>
      <c r="G846" s="75"/>
      <c r="H846" s="75"/>
      <c r="I846" s="75"/>
      <c r="J846" s="75"/>
      <c r="K846" s="75"/>
      <c r="L846" s="75"/>
      <c r="M846" s="75"/>
      <c r="N846" s="75"/>
    </row>
    <row r="847" spans="4:14" ht="12.5">
      <c r="D847" s="75"/>
      <c r="E847" s="75"/>
      <c r="F847" s="75"/>
      <c r="G847" s="75"/>
      <c r="H847" s="75"/>
      <c r="I847" s="75"/>
      <c r="J847" s="75"/>
      <c r="K847" s="75"/>
      <c r="L847" s="75"/>
      <c r="M847" s="75"/>
      <c r="N847" s="75"/>
    </row>
    <row r="848" spans="4:14" ht="12.5">
      <c r="D848" s="75"/>
      <c r="E848" s="75"/>
      <c r="F848" s="75"/>
      <c r="G848" s="75"/>
      <c r="H848" s="75"/>
      <c r="I848" s="75"/>
      <c r="J848" s="75"/>
      <c r="K848" s="75"/>
      <c r="L848" s="75"/>
      <c r="M848" s="75"/>
      <c r="N848" s="75"/>
    </row>
    <row r="849" spans="4:14" ht="12.5">
      <c r="D849" s="75"/>
      <c r="E849" s="75"/>
      <c r="F849" s="75"/>
      <c r="G849" s="75"/>
      <c r="H849" s="75"/>
      <c r="I849" s="75"/>
      <c r="J849" s="75"/>
      <c r="K849" s="75"/>
      <c r="L849" s="75"/>
      <c r="M849" s="75"/>
      <c r="N849" s="75"/>
    </row>
    <row r="850" spans="4:14" ht="12.5">
      <c r="D850" s="75"/>
      <c r="E850" s="75"/>
      <c r="F850" s="75"/>
      <c r="G850" s="75"/>
      <c r="H850" s="75"/>
      <c r="I850" s="75"/>
      <c r="J850" s="75"/>
      <c r="K850" s="75"/>
      <c r="L850" s="75"/>
      <c r="M850" s="75"/>
      <c r="N850" s="75"/>
    </row>
    <row r="851" spans="4:14" ht="12.5">
      <c r="D851" s="75"/>
      <c r="E851" s="75"/>
      <c r="F851" s="75"/>
      <c r="G851" s="75"/>
      <c r="H851" s="75"/>
      <c r="I851" s="75"/>
      <c r="J851" s="75"/>
      <c r="K851" s="75"/>
      <c r="L851" s="75"/>
      <c r="M851" s="75"/>
      <c r="N851" s="75"/>
    </row>
    <row r="852" spans="4:14" ht="12.5">
      <c r="D852" s="75"/>
      <c r="E852" s="75"/>
      <c r="F852" s="75"/>
      <c r="G852" s="75"/>
      <c r="H852" s="75"/>
      <c r="I852" s="75"/>
      <c r="J852" s="75"/>
      <c r="K852" s="75"/>
      <c r="L852" s="75"/>
      <c r="M852" s="75"/>
      <c r="N852" s="75"/>
    </row>
    <row r="853" spans="4:14" ht="12.5">
      <c r="D853" s="75"/>
      <c r="E853" s="75"/>
      <c r="F853" s="75"/>
      <c r="G853" s="75"/>
      <c r="H853" s="75"/>
      <c r="I853" s="75"/>
      <c r="J853" s="75"/>
      <c r="K853" s="75"/>
      <c r="L853" s="75"/>
      <c r="M853" s="75"/>
      <c r="N853" s="75"/>
    </row>
    <row r="854" spans="4:14" ht="12.5">
      <c r="D854" s="75"/>
      <c r="E854" s="75"/>
      <c r="F854" s="75"/>
      <c r="G854" s="75"/>
      <c r="H854" s="75"/>
      <c r="I854" s="75"/>
      <c r="J854" s="75"/>
      <c r="K854" s="75"/>
      <c r="L854" s="75"/>
      <c r="M854" s="75"/>
      <c r="N854" s="75"/>
    </row>
    <row r="855" spans="4:14" ht="12.5">
      <c r="D855" s="75"/>
      <c r="E855" s="75"/>
      <c r="F855" s="75"/>
      <c r="G855" s="75"/>
      <c r="H855" s="75"/>
      <c r="I855" s="75"/>
      <c r="J855" s="75"/>
      <c r="K855" s="75"/>
      <c r="L855" s="75"/>
      <c r="M855" s="75"/>
      <c r="N855" s="75"/>
    </row>
    <row r="856" spans="4:14" ht="12.5">
      <c r="D856" s="75"/>
      <c r="E856" s="75"/>
      <c r="F856" s="75"/>
      <c r="G856" s="75"/>
      <c r="H856" s="75"/>
      <c r="I856" s="75"/>
      <c r="J856" s="75"/>
      <c r="K856" s="75"/>
      <c r="L856" s="75"/>
      <c r="M856" s="75"/>
      <c r="N856" s="75"/>
    </row>
    <row r="857" spans="4:14" ht="12.5">
      <c r="D857" s="75"/>
      <c r="E857" s="75"/>
      <c r="F857" s="75"/>
      <c r="G857" s="75"/>
      <c r="H857" s="75"/>
      <c r="I857" s="75"/>
      <c r="J857" s="75"/>
      <c r="K857" s="75"/>
      <c r="L857" s="75"/>
      <c r="M857" s="75"/>
      <c r="N857" s="75"/>
    </row>
    <row r="858" spans="4:14" ht="12.5">
      <c r="D858" s="75"/>
      <c r="E858" s="75"/>
      <c r="F858" s="75"/>
      <c r="G858" s="75"/>
      <c r="H858" s="75"/>
      <c r="I858" s="75"/>
      <c r="J858" s="75"/>
      <c r="K858" s="75"/>
      <c r="L858" s="75"/>
      <c r="M858" s="75"/>
      <c r="N858" s="75"/>
    </row>
    <row r="859" spans="4:14" ht="12.5">
      <c r="D859" s="75"/>
      <c r="E859" s="75"/>
      <c r="F859" s="75"/>
      <c r="G859" s="75"/>
      <c r="H859" s="75"/>
      <c r="I859" s="75"/>
      <c r="J859" s="75"/>
      <c r="K859" s="75"/>
      <c r="L859" s="75"/>
      <c r="M859" s="75"/>
      <c r="N859" s="75"/>
    </row>
    <row r="860" spans="4:14" ht="12.5">
      <c r="D860" s="75"/>
      <c r="E860" s="75"/>
      <c r="F860" s="75"/>
      <c r="G860" s="75"/>
      <c r="H860" s="75"/>
      <c r="I860" s="75"/>
      <c r="J860" s="75"/>
      <c r="K860" s="75"/>
      <c r="L860" s="75"/>
      <c r="M860" s="75"/>
      <c r="N860" s="75"/>
    </row>
    <row r="861" spans="4:14" ht="12.5">
      <c r="D861" s="75"/>
      <c r="E861" s="75"/>
      <c r="F861" s="75"/>
      <c r="G861" s="75"/>
      <c r="H861" s="75"/>
      <c r="I861" s="75"/>
      <c r="J861" s="75"/>
      <c r="K861" s="75"/>
      <c r="L861" s="75"/>
      <c r="M861" s="75"/>
      <c r="N861" s="75"/>
    </row>
    <row r="862" spans="4:14" ht="12.5">
      <c r="D862" s="75"/>
      <c r="E862" s="75"/>
      <c r="F862" s="75"/>
      <c r="G862" s="75"/>
      <c r="H862" s="75"/>
      <c r="I862" s="75"/>
      <c r="J862" s="75"/>
      <c r="K862" s="75"/>
      <c r="L862" s="75"/>
      <c r="M862" s="75"/>
      <c r="N862" s="75"/>
    </row>
    <row r="863" spans="4:14" ht="12.5">
      <c r="D863" s="75"/>
      <c r="E863" s="75"/>
      <c r="F863" s="75"/>
      <c r="G863" s="75"/>
      <c r="H863" s="75"/>
      <c r="I863" s="75"/>
      <c r="J863" s="75"/>
      <c r="K863" s="75"/>
      <c r="L863" s="75"/>
      <c r="M863" s="75"/>
      <c r="N863" s="75"/>
    </row>
    <row r="864" spans="4:14" ht="12.5">
      <c r="D864" s="75"/>
      <c r="E864" s="75"/>
      <c r="F864" s="75"/>
      <c r="G864" s="75"/>
      <c r="H864" s="75"/>
      <c r="I864" s="75"/>
      <c r="J864" s="75"/>
      <c r="K864" s="75"/>
      <c r="L864" s="75"/>
      <c r="M864" s="75"/>
      <c r="N864" s="75"/>
    </row>
    <row r="865" spans="4:14" ht="12.5">
      <c r="D865" s="75"/>
      <c r="E865" s="75"/>
      <c r="F865" s="75"/>
      <c r="G865" s="75"/>
      <c r="H865" s="75"/>
      <c r="I865" s="75"/>
      <c r="J865" s="75"/>
      <c r="K865" s="75"/>
      <c r="L865" s="75"/>
      <c r="M865" s="75"/>
      <c r="N865" s="75"/>
    </row>
    <row r="866" spans="4:14" ht="12.5">
      <c r="D866" s="75"/>
      <c r="E866" s="75"/>
      <c r="F866" s="75"/>
      <c r="G866" s="75"/>
      <c r="H866" s="75"/>
      <c r="I866" s="75"/>
      <c r="J866" s="75"/>
      <c r="K866" s="75"/>
      <c r="L866" s="75"/>
      <c r="M866" s="75"/>
      <c r="N866" s="75"/>
    </row>
    <row r="867" spans="4:14" ht="12.5">
      <c r="D867" s="75"/>
      <c r="E867" s="75"/>
      <c r="F867" s="75"/>
      <c r="G867" s="75"/>
      <c r="H867" s="75"/>
      <c r="I867" s="75"/>
      <c r="J867" s="75"/>
      <c r="K867" s="75"/>
      <c r="L867" s="75"/>
      <c r="M867" s="75"/>
      <c r="N867" s="75"/>
    </row>
    <row r="868" spans="4:14" ht="12.5">
      <c r="D868" s="75"/>
      <c r="E868" s="75"/>
      <c r="F868" s="75"/>
      <c r="G868" s="75"/>
      <c r="H868" s="75"/>
      <c r="I868" s="75"/>
      <c r="J868" s="75"/>
      <c r="K868" s="75"/>
      <c r="L868" s="75"/>
      <c r="M868" s="75"/>
      <c r="N868" s="75"/>
    </row>
    <row r="869" spans="4:14" ht="12.5">
      <c r="D869" s="75"/>
      <c r="E869" s="75"/>
      <c r="F869" s="75"/>
      <c r="G869" s="75"/>
      <c r="H869" s="75"/>
      <c r="I869" s="75"/>
      <c r="J869" s="75"/>
      <c r="K869" s="75"/>
      <c r="L869" s="75"/>
      <c r="M869" s="75"/>
      <c r="N869" s="75"/>
    </row>
    <row r="870" spans="4:14" ht="12.5">
      <c r="D870" s="75"/>
      <c r="E870" s="75"/>
      <c r="F870" s="75"/>
      <c r="G870" s="75"/>
      <c r="H870" s="75"/>
      <c r="I870" s="75"/>
      <c r="J870" s="75"/>
      <c r="K870" s="75"/>
      <c r="L870" s="75"/>
      <c r="M870" s="75"/>
      <c r="N870" s="75"/>
    </row>
    <row r="871" spans="4:14" ht="12.5">
      <c r="D871" s="75"/>
      <c r="E871" s="75"/>
      <c r="F871" s="75"/>
      <c r="G871" s="75"/>
      <c r="H871" s="75"/>
      <c r="I871" s="75"/>
      <c r="J871" s="75"/>
      <c r="K871" s="75"/>
      <c r="L871" s="75"/>
      <c r="M871" s="75"/>
      <c r="N871" s="75"/>
    </row>
    <row r="872" spans="4:14" ht="12.5">
      <c r="D872" s="75"/>
      <c r="E872" s="75"/>
      <c r="F872" s="75"/>
      <c r="G872" s="75"/>
      <c r="H872" s="75"/>
      <c r="I872" s="75"/>
      <c r="J872" s="75"/>
      <c r="K872" s="75"/>
      <c r="L872" s="75"/>
      <c r="M872" s="75"/>
      <c r="N872" s="75"/>
    </row>
    <row r="873" spans="4:14" ht="12.5">
      <c r="D873" s="75"/>
      <c r="E873" s="75"/>
      <c r="F873" s="75"/>
      <c r="G873" s="75"/>
      <c r="H873" s="75"/>
      <c r="I873" s="75"/>
      <c r="J873" s="75"/>
      <c r="K873" s="75"/>
      <c r="L873" s="75"/>
      <c r="M873" s="75"/>
      <c r="N873" s="75"/>
    </row>
    <row r="874" spans="4:14" ht="12.5">
      <c r="D874" s="75"/>
      <c r="E874" s="75"/>
      <c r="F874" s="75"/>
      <c r="G874" s="75"/>
      <c r="H874" s="75"/>
      <c r="I874" s="75"/>
      <c r="J874" s="75"/>
      <c r="K874" s="75"/>
      <c r="L874" s="75"/>
      <c r="M874" s="75"/>
      <c r="N874" s="75"/>
    </row>
    <row r="875" spans="4:14" ht="12.5">
      <c r="D875" s="75"/>
      <c r="E875" s="75"/>
      <c r="F875" s="75"/>
      <c r="G875" s="75"/>
      <c r="H875" s="75"/>
      <c r="I875" s="75"/>
      <c r="J875" s="75"/>
      <c r="K875" s="75"/>
      <c r="L875" s="75"/>
      <c r="M875" s="75"/>
      <c r="N875" s="75"/>
    </row>
    <row r="876" spans="4:14" ht="12.5">
      <c r="D876" s="75"/>
      <c r="E876" s="75"/>
      <c r="F876" s="75"/>
      <c r="G876" s="75"/>
      <c r="H876" s="75"/>
      <c r="I876" s="75"/>
      <c r="J876" s="75"/>
      <c r="K876" s="75"/>
      <c r="L876" s="75"/>
      <c r="M876" s="75"/>
      <c r="N876" s="75"/>
    </row>
    <row r="877" spans="4:14" ht="12.5">
      <c r="D877" s="75"/>
      <c r="E877" s="75"/>
      <c r="F877" s="75"/>
      <c r="G877" s="75"/>
      <c r="H877" s="75"/>
      <c r="I877" s="75"/>
      <c r="J877" s="75"/>
      <c r="K877" s="75"/>
      <c r="L877" s="75"/>
      <c r="M877" s="75"/>
      <c r="N877" s="75"/>
    </row>
    <row r="878" spans="4:14" ht="12.5">
      <c r="D878" s="75"/>
      <c r="E878" s="75"/>
      <c r="F878" s="75"/>
      <c r="G878" s="75"/>
      <c r="H878" s="75"/>
      <c r="I878" s="75"/>
      <c r="J878" s="75"/>
      <c r="K878" s="75"/>
      <c r="L878" s="75"/>
      <c r="M878" s="75"/>
      <c r="N878" s="75"/>
    </row>
    <row r="879" spans="4:14" ht="12.5">
      <c r="D879" s="75"/>
      <c r="E879" s="75"/>
      <c r="F879" s="75"/>
      <c r="G879" s="75"/>
      <c r="H879" s="75"/>
      <c r="I879" s="75"/>
      <c r="J879" s="75"/>
      <c r="K879" s="75"/>
      <c r="L879" s="75"/>
      <c r="M879" s="75"/>
      <c r="N879" s="75"/>
    </row>
    <row r="880" spans="4:14" ht="12.5">
      <c r="D880" s="75"/>
      <c r="E880" s="75"/>
      <c r="F880" s="75"/>
      <c r="G880" s="75"/>
      <c r="H880" s="75"/>
      <c r="I880" s="75"/>
      <c r="J880" s="75"/>
      <c r="K880" s="75"/>
      <c r="L880" s="75"/>
      <c r="M880" s="75"/>
      <c r="N880" s="75"/>
    </row>
    <row r="881" spans="4:14" ht="12.5">
      <c r="D881" s="75"/>
      <c r="E881" s="75"/>
      <c r="F881" s="75"/>
      <c r="G881" s="75"/>
      <c r="H881" s="75"/>
      <c r="I881" s="75"/>
      <c r="J881" s="75"/>
      <c r="K881" s="75"/>
      <c r="L881" s="75"/>
      <c r="M881" s="75"/>
      <c r="N881" s="75"/>
    </row>
    <row r="882" spans="4:14" ht="12.5">
      <c r="D882" s="75"/>
      <c r="E882" s="75"/>
      <c r="F882" s="75"/>
      <c r="G882" s="75"/>
      <c r="H882" s="75"/>
      <c r="I882" s="75"/>
      <c r="J882" s="75"/>
      <c r="K882" s="75"/>
      <c r="L882" s="75"/>
      <c r="M882" s="75"/>
      <c r="N882" s="75"/>
    </row>
    <row r="883" spans="4:14" ht="12.5">
      <c r="D883" s="75"/>
      <c r="E883" s="75"/>
      <c r="F883" s="75"/>
      <c r="G883" s="75"/>
      <c r="H883" s="75"/>
      <c r="I883" s="75"/>
      <c r="J883" s="75"/>
      <c r="K883" s="75"/>
      <c r="L883" s="75"/>
      <c r="M883" s="75"/>
      <c r="N883" s="75"/>
    </row>
    <row r="884" spans="4:14" ht="12.5">
      <c r="D884" s="75"/>
      <c r="E884" s="75"/>
      <c r="F884" s="75"/>
      <c r="G884" s="75"/>
      <c r="H884" s="75"/>
      <c r="I884" s="75"/>
      <c r="J884" s="75"/>
      <c r="K884" s="75"/>
      <c r="L884" s="75"/>
      <c r="M884" s="75"/>
      <c r="N884" s="75"/>
    </row>
    <row r="885" spans="4:14" ht="12.5">
      <c r="D885" s="75"/>
      <c r="E885" s="75"/>
      <c r="F885" s="75"/>
      <c r="G885" s="75"/>
      <c r="H885" s="75"/>
      <c r="I885" s="75"/>
      <c r="J885" s="75"/>
      <c r="K885" s="75"/>
      <c r="L885" s="75"/>
      <c r="M885" s="75"/>
      <c r="N885" s="75"/>
    </row>
    <row r="886" spans="4:14" ht="12.5">
      <c r="D886" s="75"/>
      <c r="E886" s="75"/>
      <c r="F886" s="75"/>
      <c r="G886" s="75"/>
      <c r="H886" s="75"/>
      <c r="I886" s="75"/>
      <c r="J886" s="75"/>
      <c r="K886" s="75"/>
      <c r="L886" s="75"/>
      <c r="M886" s="75"/>
      <c r="N886" s="75"/>
    </row>
    <row r="887" spans="4:14" ht="12.5">
      <c r="D887" s="75"/>
      <c r="E887" s="75"/>
      <c r="F887" s="75"/>
      <c r="G887" s="75"/>
      <c r="H887" s="75"/>
      <c r="I887" s="75"/>
      <c r="J887" s="75"/>
      <c r="K887" s="75"/>
      <c r="L887" s="75"/>
      <c r="M887" s="75"/>
      <c r="N887" s="75"/>
    </row>
    <row r="888" spans="4:14" ht="12.5">
      <c r="D888" s="75"/>
      <c r="E888" s="75"/>
      <c r="F888" s="75"/>
      <c r="G888" s="75"/>
      <c r="H888" s="75"/>
      <c r="I888" s="75"/>
      <c r="J888" s="75"/>
      <c r="K888" s="75"/>
      <c r="L888" s="75"/>
      <c r="M888" s="75"/>
      <c r="N888" s="75"/>
    </row>
    <row r="889" spans="4:14" ht="12.5">
      <c r="D889" s="75"/>
      <c r="E889" s="75"/>
      <c r="F889" s="75"/>
      <c r="G889" s="75"/>
      <c r="H889" s="75"/>
      <c r="I889" s="75"/>
      <c r="J889" s="75"/>
      <c r="K889" s="75"/>
      <c r="L889" s="75"/>
      <c r="M889" s="75"/>
      <c r="N889" s="75"/>
    </row>
    <row r="890" spans="4:14" ht="12.5">
      <c r="D890" s="75"/>
      <c r="E890" s="75"/>
      <c r="F890" s="75"/>
      <c r="G890" s="75"/>
      <c r="H890" s="75"/>
      <c r="I890" s="75"/>
      <c r="J890" s="75"/>
      <c r="K890" s="75"/>
      <c r="L890" s="75"/>
      <c r="M890" s="75"/>
      <c r="N890" s="75"/>
    </row>
    <row r="891" spans="4:14" ht="12.5">
      <c r="D891" s="75"/>
      <c r="E891" s="75"/>
      <c r="F891" s="75"/>
      <c r="G891" s="75"/>
      <c r="H891" s="75"/>
      <c r="I891" s="75"/>
      <c r="J891" s="75"/>
      <c r="K891" s="75"/>
      <c r="L891" s="75"/>
      <c r="M891" s="75"/>
      <c r="N891" s="75"/>
    </row>
    <row r="892" spans="4:14" ht="12.5">
      <c r="D892" s="75"/>
      <c r="E892" s="75"/>
      <c r="F892" s="75"/>
      <c r="G892" s="75"/>
      <c r="H892" s="75"/>
      <c r="I892" s="75"/>
      <c r="J892" s="75"/>
      <c r="K892" s="75"/>
      <c r="L892" s="75"/>
      <c r="M892" s="75"/>
      <c r="N892" s="75"/>
    </row>
    <row r="893" spans="4:14" ht="12.5">
      <c r="D893" s="75"/>
      <c r="E893" s="75"/>
      <c r="F893" s="75"/>
      <c r="G893" s="75"/>
      <c r="H893" s="75"/>
      <c r="I893" s="75"/>
      <c r="J893" s="75"/>
      <c r="K893" s="75"/>
      <c r="L893" s="75"/>
      <c r="M893" s="75"/>
      <c r="N893" s="75"/>
    </row>
    <row r="894" spans="4:14" ht="12.5">
      <c r="D894" s="75"/>
      <c r="E894" s="75"/>
      <c r="F894" s="75"/>
      <c r="G894" s="75"/>
      <c r="H894" s="75"/>
      <c r="I894" s="75"/>
      <c r="J894" s="75"/>
      <c r="K894" s="75"/>
      <c r="L894" s="75"/>
      <c r="M894" s="75"/>
      <c r="N894" s="75"/>
    </row>
    <row r="895" spans="4:14" ht="12.5">
      <c r="D895" s="75"/>
      <c r="E895" s="75"/>
      <c r="F895" s="75"/>
      <c r="G895" s="75"/>
      <c r="H895" s="75"/>
      <c r="I895" s="75"/>
      <c r="J895" s="75"/>
      <c r="K895" s="75"/>
      <c r="L895" s="75"/>
      <c r="M895" s="75"/>
      <c r="N895" s="75"/>
    </row>
    <row r="896" spans="4:14" ht="12.5">
      <c r="D896" s="75"/>
      <c r="E896" s="75"/>
      <c r="F896" s="75"/>
      <c r="G896" s="75"/>
      <c r="H896" s="75"/>
      <c r="I896" s="75"/>
      <c r="J896" s="75"/>
      <c r="K896" s="75"/>
      <c r="L896" s="75"/>
      <c r="M896" s="75"/>
      <c r="N896" s="75"/>
    </row>
    <row r="897" spans="4:14" ht="12.5">
      <c r="D897" s="75"/>
      <c r="E897" s="75"/>
      <c r="F897" s="75"/>
      <c r="G897" s="75"/>
      <c r="H897" s="75"/>
      <c r="I897" s="75"/>
      <c r="J897" s="75"/>
      <c r="K897" s="75"/>
      <c r="L897" s="75"/>
      <c r="M897" s="75"/>
      <c r="N897" s="75"/>
    </row>
    <row r="898" spans="4:14" ht="12.5">
      <c r="D898" s="75"/>
      <c r="E898" s="75"/>
      <c r="F898" s="75"/>
      <c r="G898" s="75"/>
      <c r="H898" s="75"/>
      <c r="I898" s="75"/>
      <c r="J898" s="75"/>
      <c r="K898" s="75"/>
      <c r="L898" s="75"/>
      <c r="M898" s="75"/>
      <c r="N898" s="75"/>
    </row>
    <row r="899" spans="4:14" ht="12.5">
      <c r="D899" s="75"/>
      <c r="E899" s="75"/>
      <c r="F899" s="75"/>
      <c r="G899" s="75"/>
      <c r="H899" s="75"/>
      <c r="I899" s="75"/>
      <c r="J899" s="75"/>
      <c r="K899" s="75"/>
      <c r="L899" s="75"/>
      <c r="M899" s="75"/>
      <c r="N899" s="75"/>
    </row>
    <row r="900" spans="4:14" ht="12.5">
      <c r="D900" s="75"/>
      <c r="E900" s="75"/>
      <c r="F900" s="75"/>
      <c r="G900" s="75"/>
      <c r="H900" s="75"/>
      <c r="I900" s="75"/>
      <c r="J900" s="75"/>
      <c r="K900" s="75"/>
      <c r="L900" s="75"/>
      <c r="M900" s="75"/>
      <c r="N900" s="75"/>
    </row>
    <row r="901" spans="4:14" ht="12.5">
      <c r="D901" s="75"/>
      <c r="E901" s="75"/>
      <c r="F901" s="75"/>
      <c r="G901" s="75"/>
      <c r="H901" s="75"/>
      <c r="I901" s="75"/>
      <c r="J901" s="75"/>
      <c r="K901" s="75"/>
      <c r="L901" s="75"/>
      <c r="M901" s="75"/>
      <c r="N901" s="75"/>
    </row>
    <row r="902" spans="4:14" ht="12.5">
      <c r="D902" s="75"/>
      <c r="E902" s="75"/>
      <c r="F902" s="75"/>
      <c r="G902" s="75"/>
      <c r="H902" s="75"/>
      <c r="I902" s="75"/>
      <c r="J902" s="75"/>
      <c r="K902" s="75"/>
      <c r="L902" s="75"/>
      <c r="M902" s="75"/>
      <c r="N902" s="75"/>
    </row>
    <row r="903" spans="4:14" ht="12.5">
      <c r="D903" s="75"/>
      <c r="E903" s="75"/>
      <c r="F903" s="75"/>
      <c r="G903" s="75"/>
      <c r="H903" s="75"/>
      <c r="I903" s="75"/>
      <c r="J903" s="75"/>
      <c r="K903" s="75"/>
      <c r="L903" s="75"/>
      <c r="M903" s="75"/>
      <c r="N903" s="75"/>
    </row>
    <row r="904" spans="4:14" ht="12.5">
      <c r="D904" s="75"/>
      <c r="E904" s="75"/>
      <c r="F904" s="75"/>
      <c r="G904" s="75"/>
      <c r="H904" s="75"/>
      <c r="I904" s="75"/>
      <c r="J904" s="75"/>
      <c r="K904" s="75"/>
      <c r="L904" s="75"/>
      <c r="M904" s="75"/>
      <c r="N904" s="75"/>
    </row>
    <row r="905" spans="4:14" ht="12.5">
      <c r="D905" s="75"/>
      <c r="E905" s="75"/>
      <c r="F905" s="75"/>
      <c r="G905" s="75"/>
      <c r="H905" s="75"/>
      <c r="I905" s="75"/>
      <c r="J905" s="75"/>
      <c r="K905" s="75"/>
      <c r="L905" s="75"/>
      <c r="M905" s="75"/>
      <c r="N905" s="75"/>
    </row>
    <row r="906" spans="4:14" ht="12.5">
      <c r="D906" s="75"/>
      <c r="E906" s="75"/>
      <c r="F906" s="75"/>
      <c r="G906" s="75"/>
      <c r="H906" s="75"/>
      <c r="I906" s="75"/>
      <c r="J906" s="75"/>
      <c r="K906" s="75"/>
      <c r="L906" s="75"/>
      <c r="M906" s="75"/>
      <c r="N906" s="75"/>
    </row>
    <row r="907" spans="4:14" ht="12.5">
      <c r="D907" s="75"/>
      <c r="E907" s="75"/>
      <c r="F907" s="75"/>
      <c r="G907" s="75"/>
      <c r="H907" s="75"/>
      <c r="I907" s="75"/>
      <c r="J907" s="75"/>
      <c r="K907" s="75"/>
      <c r="L907" s="75"/>
      <c r="M907" s="75"/>
      <c r="N907" s="75"/>
    </row>
    <row r="908" spans="4:14" ht="12.5">
      <c r="D908" s="75"/>
      <c r="E908" s="75"/>
      <c r="F908" s="75"/>
      <c r="G908" s="75"/>
      <c r="H908" s="75"/>
      <c r="I908" s="75"/>
      <c r="J908" s="75"/>
      <c r="K908" s="75"/>
      <c r="L908" s="75"/>
      <c r="M908" s="75"/>
      <c r="N908" s="75"/>
    </row>
    <row r="909" spans="4:14" ht="12.5">
      <c r="D909" s="75"/>
      <c r="E909" s="75"/>
      <c r="F909" s="75"/>
      <c r="G909" s="75"/>
      <c r="H909" s="75"/>
      <c r="I909" s="75"/>
      <c r="J909" s="75"/>
      <c r="K909" s="75"/>
      <c r="L909" s="75"/>
      <c r="M909" s="75"/>
      <c r="N909" s="75"/>
    </row>
    <row r="910" spans="4:14" ht="12.5">
      <c r="D910" s="75"/>
      <c r="E910" s="75"/>
      <c r="F910" s="75"/>
      <c r="G910" s="75"/>
      <c r="H910" s="75"/>
      <c r="I910" s="75"/>
      <c r="J910" s="75"/>
      <c r="K910" s="75"/>
      <c r="L910" s="75"/>
      <c r="M910" s="75"/>
      <c r="N910" s="75"/>
    </row>
    <row r="911" spans="4:14" ht="12.5">
      <c r="D911" s="75"/>
      <c r="E911" s="75"/>
      <c r="F911" s="75"/>
      <c r="G911" s="75"/>
      <c r="H911" s="75"/>
      <c r="I911" s="75"/>
      <c r="J911" s="75"/>
      <c r="K911" s="75"/>
      <c r="L911" s="75"/>
      <c r="M911" s="75"/>
      <c r="N911" s="75"/>
    </row>
    <row r="912" spans="4:14" ht="12.5">
      <c r="D912" s="75"/>
      <c r="E912" s="75"/>
      <c r="F912" s="75"/>
      <c r="G912" s="75"/>
      <c r="H912" s="75"/>
      <c r="I912" s="75"/>
      <c r="J912" s="75"/>
      <c r="K912" s="75"/>
      <c r="L912" s="75"/>
      <c r="M912" s="75"/>
      <c r="N912" s="75"/>
    </row>
    <row r="913" spans="4:14" ht="12.5">
      <c r="D913" s="75"/>
      <c r="E913" s="75"/>
      <c r="F913" s="75"/>
      <c r="G913" s="75"/>
      <c r="H913" s="75"/>
      <c r="I913" s="75"/>
      <c r="J913" s="75"/>
      <c r="K913" s="75"/>
      <c r="L913" s="75"/>
      <c r="M913" s="75"/>
      <c r="N913" s="75"/>
    </row>
    <row r="914" spans="4:14" ht="12.5">
      <c r="D914" s="75"/>
      <c r="E914" s="75"/>
      <c r="F914" s="75"/>
      <c r="G914" s="75"/>
      <c r="H914" s="75"/>
      <c r="I914" s="75"/>
      <c r="J914" s="75"/>
      <c r="K914" s="75"/>
      <c r="L914" s="75"/>
      <c r="M914" s="75"/>
      <c r="N914" s="75"/>
    </row>
    <row r="915" spans="4:14" ht="12.5">
      <c r="D915" s="75"/>
      <c r="E915" s="75"/>
      <c r="F915" s="75"/>
      <c r="G915" s="75"/>
      <c r="H915" s="75"/>
      <c r="I915" s="75"/>
      <c r="J915" s="75"/>
      <c r="K915" s="75"/>
      <c r="L915" s="75"/>
      <c r="M915" s="75"/>
      <c r="N915" s="75"/>
    </row>
    <row r="916" spans="4:14" ht="12.5">
      <c r="D916" s="75"/>
      <c r="E916" s="75"/>
      <c r="F916" s="75"/>
      <c r="G916" s="75"/>
      <c r="H916" s="75"/>
      <c r="I916" s="75"/>
      <c r="J916" s="75"/>
      <c r="K916" s="75"/>
      <c r="L916" s="75"/>
      <c r="M916" s="75"/>
      <c r="N916" s="75"/>
    </row>
    <row r="917" spans="4:14" ht="12.5">
      <c r="D917" s="75"/>
      <c r="E917" s="75"/>
      <c r="F917" s="75"/>
      <c r="G917" s="75"/>
      <c r="H917" s="75"/>
      <c r="I917" s="75"/>
      <c r="J917" s="75"/>
      <c r="K917" s="75"/>
      <c r="L917" s="75"/>
      <c r="M917" s="75"/>
      <c r="N917" s="75"/>
    </row>
    <row r="918" spans="4:14" ht="12.5">
      <c r="D918" s="75"/>
      <c r="E918" s="75"/>
      <c r="F918" s="75"/>
      <c r="G918" s="75"/>
      <c r="H918" s="75"/>
      <c r="I918" s="75"/>
      <c r="J918" s="75"/>
      <c r="K918" s="75"/>
      <c r="L918" s="75"/>
      <c r="M918" s="75"/>
      <c r="N918" s="75"/>
    </row>
    <row r="919" spans="4:14" ht="12.5">
      <c r="D919" s="75"/>
      <c r="E919" s="75"/>
      <c r="F919" s="75"/>
      <c r="G919" s="75"/>
      <c r="H919" s="75"/>
      <c r="I919" s="75"/>
      <c r="J919" s="75"/>
      <c r="K919" s="75"/>
      <c r="L919" s="75"/>
      <c r="M919" s="75"/>
      <c r="N919" s="75"/>
    </row>
    <row r="920" spans="4:14" ht="12.5">
      <c r="D920" s="75"/>
      <c r="E920" s="75"/>
      <c r="F920" s="75"/>
      <c r="G920" s="75"/>
      <c r="H920" s="75"/>
      <c r="I920" s="75"/>
      <c r="J920" s="75"/>
      <c r="K920" s="75"/>
      <c r="L920" s="75"/>
      <c r="M920" s="75"/>
      <c r="N920" s="75"/>
    </row>
    <row r="921" spans="4:14" ht="12.5">
      <c r="D921" s="75"/>
      <c r="E921" s="75"/>
      <c r="F921" s="75"/>
      <c r="G921" s="75"/>
      <c r="H921" s="75"/>
      <c r="I921" s="75"/>
      <c r="J921" s="75"/>
      <c r="K921" s="75"/>
      <c r="L921" s="75"/>
      <c r="M921" s="75"/>
      <c r="N921" s="75"/>
    </row>
    <row r="922" spans="4:14" ht="12.5">
      <c r="D922" s="75"/>
      <c r="E922" s="75"/>
      <c r="F922" s="75"/>
      <c r="G922" s="75"/>
      <c r="H922" s="75"/>
      <c r="I922" s="75"/>
      <c r="J922" s="75"/>
      <c r="K922" s="75"/>
      <c r="L922" s="75"/>
      <c r="M922" s="75"/>
      <c r="N922" s="75"/>
    </row>
    <row r="923" spans="4:14" ht="12.5">
      <c r="D923" s="75"/>
      <c r="E923" s="75"/>
      <c r="F923" s="75"/>
      <c r="G923" s="75"/>
      <c r="H923" s="75"/>
      <c r="I923" s="75"/>
      <c r="J923" s="75"/>
      <c r="K923" s="75"/>
      <c r="L923" s="75"/>
      <c r="M923" s="75"/>
      <c r="N923" s="75"/>
    </row>
    <row r="924" spans="4:14" ht="12.5">
      <c r="D924" s="75"/>
      <c r="E924" s="75"/>
      <c r="F924" s="75"/>
      <c r="G924" s="75"/>
      <c r="H924" s="75"/>
      <c r="I924" s="75"/>
      <c r="J924" s="75"/>
      <c r="K924" s="75"/>
      <c r="L924" s="75"/>
      <c r="M924" s="75"/>
      <c r="N924" s="75"/>
    </row>
    <row r="925" spans="4:14" ht="12.5">
      <c r="D925" s="75"/>
      <c r="E925" s="75"/>
      <c r="F925" s="75"/>
      <c r="G925" s="75"/>
      <c r="H925" s="75"/>
      <c r="I925" s="75"/>
      <c r="J925" s="75"/>
      <c r="K925" s="75"/>
      <c r="L925" s="75"/>
      <c r="M925" s="75"/>
      <c r="N925" s="75"/>
    </row>
    <row r="926" spans="4:14" ht="12.5">
      <c r="D926" s="75"/>
      <c r="E926" s="75"/>
      <c r="F926" s="75"/>
      <c r="G926" s="75"/>
      <c r="H926" s="75"/>
      <c r="I926" s="75"/>
      <c r="J926" s="75"/>
      <c r="K926" s="75"/>
      <c r="L926" s="75"/>
      <c r="M926" s="75"/>
      <c r="N926" s="75"/>
    </row>
    <row r="927" spans="4:14" ht="12.5">
      <c r="D927" s="75"/>
      <c r="E927" s="75"/>
      <c r="F927" s="75"/>
      <c r="G927" s="75"/>
      <c r="H927" s="75"/>
      <c r="I927" s="75"/>
      <c r="J927" s="75"/>
      <c r="K927" s="75"/>
      <c r="L927" s="75"/>
      <c r="M927" s="75"/>
      <c r="N927" s="75"/>
    </row>
    <row r="928" spans="4:14" ht="12.5">
      <c r="D928" s="75"/>
      <c r="E928" s="75"/>
      <c r="F928" s="75"/>
      <c r="G928" s="75"/>
      <c r="H928" s="75"/>
      <c r="I928" s="75"/>
      <c r="J928" s="75"/>
      <c r="K928" s="75"/>
      <c r="L928" s="75"/>
      <c r="M928" s="75"/>
      <c r="N928" s="75"/>
    </row>
    <row r="929" spans="4:14" ht="12.5">
      <c r="D929" s="75"/>
      <c r="E929" s="75"/>
      <c r="F929" s="75"/>
      <c r="G929" s="75"/>
      <c r="H929" s="75"/>
      <c r="I929" s="75"/>
      <c r="J929" s="75"/>
      <c r="K929" s="75"/>
      <c r="L929" s="75"/>
      <c r="M929" s="75"/>
      <c r="N929" s="75"/>
    </row>
    <row r="930" spans="4:14" ht="12.5">
      <c r="D930" s="75"/>
      <c r="E930" s="75"/>
      <c r="F930" s="75"/>
      <c r="G930" s="75"/>
      <c r="H930" s="75"/>
      <c r="I930" s="75"/>
      <c r="J930" s="75"/>
      <c r="K930" s="75"/>
      <c r="L930" s="75"/>
      <c r="M930" s="75"/>
      <c r="N930" s="75"/>
    </row>
    <row r="931" spans="4:14" ht="12.5">
      <c r="D931" s="75"/>
      <c r="E931" s="75"/>
      <c r="F931" s="75"/>
      <c r="G931" s="75"/>
      <c r="H931" s="75"/>
      <c r="I931" s="75"/>
      <c r="J931" s="75"/>
      <c r="K931" s="75"/>
      <c r="L931" s="75"/>
      <c r="M931" s="75"/>
      <c r="N931" s="75"/>
    </row>
    <row r="932" spans="4:14" ht="12.5">
      <c r="D932" s="75"/>
      <c r="E932" s="75"/>
      <c r="F932" s="75"/>
      <c r="G932" s="75"/>
      <c r="H932" s="75"/>
      <c r="I932" s="75"/>
      <c r="J932" s="75"/>
      <c r="K932" s="75"/>
      <c r="L932" s="75"/>
      <c r="M932" s="75"/>
      <c r="N932" s="75"/>
    </row>
    <row r="933" spans="4:14" ht="12.5">
      <c r="D933" s="75"/>
      <c r="E933" s="75"/>
      <c r="F933" s="75"/>
      <c r="G933" s="75"/>
      <c r="H933" s="75"/>
      <c r="I933" s="75"/>
      <c r="J933" s="75"/>
      <c r="K933" s="75"/>
      <c r="L933" s="75"/>
      <c r="M933" s="75"/>
      <c r="N933" s="75"/>
    </row>
    <row r="934" spans="4:14" ht="12.5">
      <c r="D934" s="75"/>
      <c r="E934" s="75"/>
      <c r="F934" s="75"/>
      <c r="G934" s="75"/>
      <c r="H934" s="75"/>
      <c r="I934" s="75"/>
      <c r="J934" s="75"/>
      <c r="K934" s="75"/>
      <c r="L934" s="75"/>
      <c r="M934" s="75"/>
      <c r="N934" s="75"/>
    </row>
    <row r="935" spans="4:14" ht="12.5">
      <c r="D935" s="75"/>
      <c r="E935" s="75"/>
      <c r="F935" s="75"/>
      <c r="G935" s="75"/>
      <c r="H935" s="75"/>
      <c r="I935" s="75"/>
      <c r="J935" s="75"/>
      <c r="K935" s="75"/>
      <c r="L935" s="75"/>
      <c r="M935" s="75"/>
      <c r="N935" s="75"/>
    </row>
    <row r="936" spans="4:14" ht="12.5">
      <c r="D936" s="75"/>
      <c r="E936" s="75"/>
      <c r="F936" s="75"/>
      <c r="G936" s="75"/>
      <c r="H936" s="75"/>
      <c r="I936" s="75"/>
      <c r="J936" s="75"/>
      <c r="K936" s="75"/>
      <c r="L936" s="75"/>
      <c r="M936" s="75"/>
      <c r="N936" s="75"/>
    </row>
    <row r="937" spans="4:14" ht="12.5">
      <c r="D937" s="75"/>
      <c r="E937" s="75"/>
      <c r="F937" s="75"/>
      <c r="G937" s="75"/>
      <c r="H937" s="75"/>
      <c r="I937" s="75"/>
      <c r="J937" s="75"/>
      <c r="K937" s="75"/>
      <c r="L937" s="75"/>
      <c r="M937" s="75"/>
      <c r="N937" s="75"/>
    </row>
    <row r="938" spans="4:14" ht="12.5">
      <c r="D938" s="75"/>
      <c r="E938" s="75"/>
      <c r="F938" s="75"/>
      <c r="G938" s="75"/>
      <c r="H938" s="75"/>
      <c r="I938" s="75"/>
      <c r="J938" s="75"/>
      <c r="K938" s="75"/>
      <c r="L938" s="75"/>
      <c r="M938" s="75"/>
      <c r="N938" s="75"/>
    </row>
    <row r="939" spans="4:14" ht="12.5">
      <c r="D939" s="75"/>
      <c r="E939" s="75"/>
      <c r="F939" s="75"/>
      <c r="G939" s="75"/>
      <c r="H939" s="75"/>
      <c r="I939" s="75"/>
      <c r="J939" s="75"/>
      <c r="K939" s="75"/>
      <c r="L939" s="75"/>
      <c r="M939" s="75"/>
      <c r="N939" s="75"/>
    </row>
    <row r="940" spans="4:14" ht="12.5">
      <c r="D940" s="75"/>
      <c r="E940" s="75"/>
      <c r="F940" s="75"/>
      <c r="G940" s="75"/>
      <c r="H940" s="75"/>
      <c r="I940" s="75"/>
      <c r="J940" s="75"/>
      <c r="K940" s="75"/>
      <c r="L940" s="75"/>
      <c r="M940" s="75"/>
      <c r="N940" s="75"/>
    </row>
    <row r="941" spans="4:14" ht="12.5">
      <c r="D941" s="75"/>
      <c r="E941" s="75"/>
      <c r="F941" s="75"/>
      <c r="G941" s="75"/>
      <c r="H941" s="75"/>
      <c r="I941" s="75"/>
      <c r="J941" s="75"/>
      <c r="K941" s="75"/>
      <c r="L941" s="75"/>
      <c r="M941" s="75"/>
      <c r="N941" s="75"/>
    </row>
    <row r="942" spans="4:14" ht="12.5">
      <c r="D942" s="75"/>
      <c r="E942" s="75"/>
      <c r="F942" s="75"/>
      <c r="G942" s="75"/>
      <c r="H942" s="75"/>
      <c r="I942" s="75"/>
      <c r="J942" s="75"/>
      <c r="K942" s="75"/>
      <c r="L942" s="75"/>
      <c r="M942" s="75"/>
      <c r="N942" s="75"/>
    </row>
    <row r="943" spans="4:14" ht="12.5">
      <c r="D943" s="75"/>
      <c r="E943" s="75"/>
      <c r="F943" s="75"/>
      <c r="G943" s="75"/>
      <c r="H943" s="75"/>
      <c r="I943" s="75"/>
      <c r="J943" s="75"/>
      <c r="K943" s="75"/>
      <c r="L943" s="75"/>
      <c r="M943" s="75"/>
      <c r="N943" s="75"/>
    </row>
    <row r="944" spans="4:14" ht="12.5">
      <c r="D944" s="75"/>
      <c r="E944" s="75"/>
      <c r="F944" s="75"/>
      <c r="G944" s="75"/>
      <c r="H944" s="75"/>
      <c r="I944" s="75"/>
      <c r="J944" s="75"/>
      <c r="K944" s="75"/>
      <c r="L944" s="75"/>
      <c r="M944" s="75"/>
      <c r="N944" s="75"/>
    </row>
    <row r="945" spans="4:14" ht="12.5">
      <c r="D945" s="75"/>
      <c r="E945" s="75"/>
      <c r="F945" s="75"/>
      <c r="G945" s="75"/>
      <c r="H945" s="75"/>
      <c r="I945" s="75"/>
      <c r="J945" s="75"/>
      <c r="K945" s="75"/>
      <c r="L945" s="75"/>
      <c r="M945" s="75"/>
      <c r="N945" s="75"/>
    </row>
    <row r="946" spans="4:14" ht="12.5">
      <c r="D946" s="75"/>
      <c r="E946" s="75"/>
      <c r="F946" s="75"/>
      <c r="G946" s="75"/>
      <c r="H946" s="75"/>
      <c r="I946" s="75"/>
      <c r="J946" s="75"/>
      <c r="K946" s="75"/>
      <c r="L946" s="75"/>
      <c r="M946" s="75"/>
      <c r="N946" s="75"/>
    </row>
    <row r="947" spans="4:14" ht="12.5">
      <c r="D947" s="75"/>
      <c r="E947" s="75"/>
      <c r="F947" s="75"/>
      <c r="G947" s="75"/>
      <c r="H947" s="75"/>
      <c r="I947" s="75"/>
      <c r="J947" s="75"/>
      <c r="K947" s="75"/>
      <c r="L947" s="75"/>
      <c r="M947" s="75"/>
      <c r="N947" s="75"/>
    </row>
    <row r="948" spans="4:14" ht="12.5">
      <c r="D948" s="75"/>
      <c r="E948" s="75"/>
      <c r="F948" s="75"/>
      <c r="G948" s="75"/>
      <c r="H948" s="75"/>
      <c r="I948" s="75"/>
      <c r="J948" s="75"/>
      <c r="K948" s="75"/>
      <c r="L948" s="75"/>
      <c r="M948" s="75"/>
      <c r="N948" s="75"/>
    </row>
    <row r="949" spans="4:14" ht="12.5">
      <c r="D949" s="75"/>
      <c r="E949" s="75"/>
      <c r="F949" s="75"/>
      <c r="G949" s="75"/>
      <c r="H949" s="75"/>
      <c r="I949" s="75"/>
      <c r="J949" s="75"/>
      <c r="K949" s="75"/>
      <c r="L949" s="75"/>
      <c r="M949" s="75"/>
      <c r="N949" s="75"/>
    </row>
    <row r="950" spans="4:14" ht="12.5">
      <c r="D950" s="75"/>
      <c r="E950" s="75"/>
      <c r="F950" s="75"/>
      <c r="G950" s="75"/>
      <c r="H950" s="75"/>
      <c r="I950" s="75"/>
      <c r="J950" s="75"/>
      <c r="K950" s="75"/>
      <c r="L950" s="75"/>
      <c r="M950" s="75"/>
      <c r="N950" s="75"/>
    </row>
    <row r="951" spans="4:14" ht="12.5">
      <c r="D951" s="75"/>
      <c r="E951" s="75"/>
      <c r="F951" s="75"/>
      <c r="G951" s="75"/>
      <c r="H951" s="75"/>
      <c r="I951" s="75"/>
      <c r="J951" s="75"/>
      <c r="K951" s="75"/>
      <c r="L951" s="75"/>
      <c r="M951" s="75"/>
      <c r="N951" s="75"/>
    </row>
    <row r="952" spans="4:14" ht="12.5">
      <c r="D952" s="75"/>
      <c r="E952" s="75"/>
      <c r="F952" s="75"/>
      <c r="G952" s="75"/>
      <c r="H952" s="75"/>
      <c r="I952" s="75"/>
      <c r="J952" s="75"/>
      <c r="K952" s="75"/>
      <c r="L952" s="75"/>
      <c r="M952" s="75"/>
      <c r="N952" s="75"/>
    </row>
    <row r="953" spans="4:14" ht="12.5">
      <c r="D953" s="75"/>
      <c r="E953" s="75"/>
      <c r="F953" s="75"/>
      <c r="G953" s="75"/>
      <c r="H953" s="75"/>
      <c r="I953" s="75"/>
      <c r="J953" s="75"/>
      <c r="K953" s="75"/>
      <c r="L953" s="75"/>
      <c r="M953" s="75"/>
      <c r="N953" s="75"/>
    </row>
    <row r="954" spans="4:14" ht="12.5">
      <c r="D954" s="75"/>
      <c r="E954" s="75"/>
      <c r="F954" s="75"/>
      <c r="G954" s="75"/>
      <c r="H954" s="75"/>
      <c r="I954" s="75"/>
      <c r="J954" s="75"/>
      <c r="K954" s="75"/>
      <c r="L954" s="75"/>
      <c r="M954" s="75"/>
      <c r="N954" s="75"/>
    </row>
    <row r="955" spans="4:14" ht="12.5">
      <c r="D955" s="75"/>
      <c r="E955" s="75"/>
      <c r="F955" s="75"/>
      <c r="G955" s="75"/>
      <c r="H955" s="75"/>
      <c r="I955" s="75"/>
      <c r="J955" s="75"/>
      <c r="K955" s="75"/>
      <c r="L955" s="75"/>
      <c r="M955" s="75"/>
      <c r="N955" s="75"/>
    </row>
    <row r="956" spans="4:14" ht="12.5">
      <c r="D956" s="75"/>
      <c r="E956" s="75"/>
      <c r="F956" s="75"/>
      <c r="G956" s="75"/>
      <c r="H956" s="75"/>
      <c r="I956" s="75"/>
      <c r="J956" s="75"/>
      <c r="K956" s="75"/>
      <c r="L956" s="75"/>
      <c r="M956" s="75"/>
      <c r="N956" s="75"/>
    </row>
    <row r="957" spans="4:14" ht="12.5">
      <c r="D957" s="75"/>
      <c r="E957" s="75"/>
      <c r="F957" s="75"/>
      <c r="G957" s="75"/>
      <c r="H957" s="75"/>
      <c r="I957" s="75"/>
      <c r="J957" s="75"/>
      <c r="K957" s="75"/>
      <c r="L957" s="75"/>
      <c r="M957" s="75"/>
      <c r="N957" s="75"/>
    </row>
    <row r="958" spans="4:14" ht="12.5">
      <c r="D958" s="75"/>
      <c r="E958" s="75"/>
      <c r="F958" s="75"/>
      <c r="G958" s="75"/>
      <c r="H958" s="75"/>
      <c r="I958" s="75"/>
      <c r="J958" s="75"/>
      <c r="K958" s="75"/>
      <c r="L958" s="75"/>
      <c r="M958" s="75"/>
      <c r="N958" s="75"/>
    </row>
    <row r="959" spans="4:14" ht="12.5">
      <c r="D959" s="75"/>
      <c r="E959" s="75"/>
      <c r="F959" s="75"/>
      <c r="G959" s="75"/>
      <c r="H959" s="75"/>
      <c r="I959" s="75"/>
      <c r="J959" s="75"/>
      <c r="K959" s="75"/>
      <c r="L959" s="75"/>
      <c r="M959" s="75"/>
      <c r="N959" s="75"/>
    </row>
    <row r="960" spans="4:14" ht="12.5">
      <c r="D960" s="75"/>
      <c r="E960" s="75"/>
      <c r="F960" s="75"/>
      <c r="G960" s="75"/>
      <c r="H960" s="75"/>
      <c r="I960" s="75"/>
      <c r="J960" s="75"/>
      <c r="K960" s="75"/>
      <c r="L960" s="75"/>
      <c r="M960" s="75"/>
      <c r="N960" s="75"/>
    </row>
    <row r="961" spans="4:14" ht="12.5">
      <c r="D961" s="75"/>
      <c r="E961" s="75"/>
      <c r="F961" s="75"/>
      <c r="G961" s="75"/>
      <c r="H961" s="75"/>
      <c r="I961" s="75"/>
      <c r="J961" s="75"/>
      <c r="K961" s="75"/>
      <c r="L961" s="75"/>
      <c r="M961" s="75"/>
      <c r="N961" s="75"/>
    </row>
    <row r="962" spans="4:14" ht="12.5">
      <c r="D962" s="75"/>
      <c r="E962" s="75"/>
      <c r="F962" s="75"/>
      <c r="G962" s="75"/>
      <c r="H962" s="75"/>
      <c r="I962" s="75"/>
      <c r="J962" s="75"/>
      <c r="K962" s="75"/>
      <c r="L962" s="75"/>
      <c r="M962" s="75"/>
      <c r="N962" s="75"/>
    </row>
    <row r="963" spans="4:14" ht="12.5">
      <c r="D963" s="75"/>
      <c r="E963" s="75"/>
      <c r="F963" s="75"/>
      <c r="G963" s="75"/>
      <c r="H963" s="75"/>
      <c r="I963" s="75"/>
      <c r="J963" s="75"/>
      <c r="K963" s="75"/>
      <c r="L963" s="75"/>
      <c r="M963" s="75"/>
      <c r="N963" s="75"/>
    </row>
    <row r="964" spans="4:14" ht="12.5">
      <c r="D964" s="75"/>
      <c r="E964" s="75"/>
      <c r="F964" s="75"/>
      <c r="G964" s="75"/>
      <c r="H964" s="75"/>
      <c r="I964" s="75"/>
      <c r="J964" s="75"/>
      <c r="K964" s="75"/>
      <c r="L964" s="75"/>
      <c r="M964" s="75"/>
      <c r="N964" s="75"/>
    </row>
    <row r="965" spans="4:14" ht="12.5">
      <c r="D965" s="75"/>
      <c r="E965" s="75"/>
      <c r="F965" s="75"/>
      <c r="G965" s="75"/>
      <c r="H965" s="75"/>
      <c r="I965" s="75"/>
      <c r="J965" s="75"/>
      <c r="K965" s="75"/>
      <c r="L965" s="75"/>
      <c r="M965" s="75"/>
      <c r="N965" s="75"/>
    </row>
    <row r="966" spans="4:14" ht="12.5">
      <c r="D966" s="75"/>
      <c r="E966" s="75"/>
      <c r="F966" s="75"/>
      <c r="G966" s="75"/>
      <c r="H966" s="75"/>
      <c r="I966" s="75"/>
      <c r="J966" s="75"/>
      <c r="K966" s="75"/>
      <c r="L966" s="75"/>
      <c r="M966" s="75"/>
      <c r="N966" s="75"/>
    </row>
    <row r="967" spans="4:14" ht="12.5">
      <c r="D967" s="75"/>
      <c r="E967" s="75"/>
      <c r="F967" s="75"/>
      <c r="G967" s="75"/>
      <c r="H967" s="75"/>
      <c r="I967" s="75"/>
      <c r="J967" s="75"/>
      <c r="K967" s="75"/>
      <c r="L967" s="75"/>
      <c r="M967" s="75"/>
      <c r="N967" s="75"/>
    </row>
    <row r="968" spans="4:14" ht="12.5">
      <c r="D968" s="75"/>
      <c r="E968" s="75"/>
      <c r="F968" s="75"/>
      <c r="G968" s="75"/>
      <c r="H968" s="75"/>
      <c r="I968" s="75"/>
      <c r="J968" s="75"/>
      <c r="K968" s="75"/>
      <c r="L968" s="75"/>
      <c r="M968" s="75"/>
      <c r="N968" s="75"/>
    </row>
    <row r="969" spans="4:14" ht="12.5">
      <c r="D969" s="75"/>
      <c r="E969" s="75"/>
      <c r="F969" s="75"/>
      <c r="G969" s="75"/>
      <c r="H969" s="75"/>
      <c r="I969" s="75"/>
      <c r="J969" s="75"/>
      <c r="K969" s="75"/>
      <c r="L969" s="75"/>
      <c r="M969" s="75"/>
      <c r="N969" s="75"/>
    </row>
    <row r="970" spans="4:14" ht="12.5">
      <c r="D970" s="75"/>
      <c r="E970" s="75"/>
      <c r="F970" s="75"/>
      <c r="G970" s="75"/>
      <c r="H970" s="75"/>
      <c r="I970" s="75"/>
      <c r="J970" s="75"/>
      <c r="K970" s="75"/>
      <c r="L970" s="75"/>
      <c r="M970" s="75"/>
      <c r="N970" s="75"/>
    </row>
    <row r="971" spans="4:14" ht="12.5">
      <c r="D971" s="75"/>
      <c r="E971" s="75"/>
      <c r="F971" s="75"/>
      <c r="G971" s="75"/>
      <c r="H971" s="75"/>
      <c r="I971" s="75"/>
      <c r="J971" s="75"/>
      <c r="K971" s="75"/>
      <c r="L971" s="75"/>
      <c r="M971" s="75"/>
      <c r="N971" s="75"/>
    </row>
    <row r="972" spans="4:14" ht="12.5">
      <c r="D972" s="75"/>
      <c r="E972" s="75"/>
      <c r="F972" s="75"/>
      <c r="G972" s="75"/>
      <c r="H972" s="75"/>
      <c r="I972" s="75"/>
      <c r="J972" s="75"/>
      <c r="K972" s="75"/>
      <c r="L972" s="75"/>
      <c r="M972" s="75"/>
      <c r="N972" s="75"/>
    </row>
    <row r="973" spans="4:14" ht="12.5">
      <c r="D973" s="75"/>
      <c r="E973" s="75"/>
      <c r="F973" s="75"/>
      <c r="G973" s="75"/>
      <c r="H973" s="75"/>
      <c r="I973" s="75"/>
      <c r="J973" s="75"/>
      <c r="K973" s="75"/>
      <c r="L973" s="75"/>
      <c r="M973" s="75"/>
      <c r="N973" s="75"/>
    </row>
    <row r="974" spans="4:14" ht="12.5">
      <c r="D974" s="75"/>
      <c r="E974" s="75"/>
      <c r="F974" s="75"/>
      <c r="G974" s="75"/>
      <c r="H974" s="75"/>
      <c r="I974" s="75"/>
      <c r="J974" s="75"/>
      <c r="K974" s="75"/>
      <c r="L974" s="75"/>
      <c r="M974" s="75"/>
      <c r="N974" s="75"/>
    </row>
    <row r="975" spans="4:14" ht="12.5">
      <c r="D975" s="75"/>
      <c r="E975" s="75"/>
      <c r="F975" s="75"/>
      <c r="G975" s="75"/>
      <c r="H975" s="75"/>
      <c r="I975" s="75"/>
      <c r="J975" s="75"/>
      <c r="K975" s="75"/>
      <c r="L975" s="75"/>
      <c r="M975" s="75"/>
      <c r="N975" s="75"/>
    </row>
    <row r="976" spans="4:14" ht="12.5">
      <c r="D976" s="75"/>
      <c r="E976" s="75"/>
      <c r="F976" s="75"/>
      <c r="G976" s="75"/>
      <c r="H976" s="75"/>
      <c r="I976" s="75"/>
      <c r="J976" s="75"/>
      <c r="K976" s="75"/>
      <c r="L976" s="75"/>
      <c r="M976" s="75"/>
      <c r="N976" s="75"/>
    </row>
    <row r="977" spans="4:14" ht="12.5">
      <c r="D977" s="75"/>
      <c r="E977" s="75"/>
      <c r="F977" s="75"/>
      <c r="G977" s="75"/>
      <c r="H977" s="75"/>
      <c r="I977" s="75"/>
      <c r="J977" s="75"/>
      <c r="K977" s="75"/>
      <c r="L977" s="75"/>
      <c r="M977" s="75"/>
      <c r="N977" s="75"/>
    </row>
    <row r="978" spans="4:14" ht="12.5">
      <c r="D978" s="75"/>
      <c r="E978" s="75"/>
      <c r="F978" s="75"/>
      <c r="G978" s="75"/>
      <c r="H978" s="75"/>
      <c r="I978" s="75"/>
      <c r="J978" s="75"/>
      <c r="K978" s="75"/>
      <c r="L978" s="75"/>
      <c r="M978" s="75"/>
      <c r="N978" s="75"/>
    </row>
    <row r="979" spans="4:14" ht="12.5">
      <c r="D979" s="75"/>
      <c r="E979" s="75"/>
      <c r="F979" s="75"/>
      <c r="G979" s="75"/>
      <c r="H979" s="75"/>
      <c r="I979" s="75"/>
      <c r="J979" s="75"/>
      <c r="K979" s="75"/>
      <c r="L979" s="75"/>
      <c r="M979" s="75"/>
      <c r="N979" s="75"/>
    </row>
    <row r="980" spans="4:14" ht="12.5">
      <c r="D980" s="75"/>
      <c r="E980" s="75"/>
      <c r="F980" s="75"/>
      <c r="G980" s="75"/>
      <c r="H980" s="75"/>
      <c r="I980" s="75"/>
      <c r="J980" s="75"/>
      <c r="K980" s="75"/>
      <c r="L980" s="75"/>
      <c r="M980" s="75"/>
      <c r="N980" s="75"/>
    </row>
    <row r="981" spans="4:14" ht="12.5">
      <c r="D981" s="75"/>
      <c r="E981" s="75"/>
      <c r="F981" s="75"/>
      <c r="G981" s="75"/>
      <c r="H981" s="75"/>
      <c r="I981" s="75"/>
      <c r="J981" s="75"/>
      <c r="K981" s="75"/>
      <c r="L981" s="75"/>
      <c r="M981" s="75"/>
      <c r="N981" s="75"/>
    </row>
    <row r="982" spans="4:14" ht="12.5">
      <c r="D982" s="75"/>
      <c r="E982" s="75"/>
      <c r="F982" s="75"/>
      <c r="G982" s="75"/>
      <c r="H982" s="75"/>
      <c r="I982" s="75"/>
      <c r="J982" s="75"/>
      <c r="K982" s="75"/>
      <c r="L982" s="75"/>
      <c r="M982" s="75"/>
      <c r="N982" s="75"/>
    </row>
    <row r="983" spans="4:14" ht="12.5">
      <c r="D983" s="75"/>
      <c r="E983" s="75"/>
      <c r="F983" s="75"/>
      <c r="G983" s="75"/>
      <c r="H983" s="75"/>
      <c r="I983" s="75"/>
      <c r="J983" s="75"/>
      <c r="K983" s="75"/>
      <c r="L983" s="75"/>
      <c r="M983" s="75"/>
      <c r="N983" s="75"/>
    </row>
    <row r="984" spans="4:14" ht="12.5">
      <c r="D984" s="75"/>
      <c r="E984" s="75"/>
      <c r="F984" s="75"/>
      <c r="G984" s="75"/>
      <c r="H984" s="75"/>
      <c r="I984" s="75"/>
      <c r="J984" s="75"/>
      <c r="K984" s="75"/>
      <c r="L984" s="75"/>
      <c r="M984" s="75"/>
      <c r="N984" s="75"/>
    </row>
    <row r="985" spans="4:14" ht="12.5">
      <c r="D985" s="75"/>
      <c r="E985" s="75"/>
      <c r="F985" s="75"/>
      <c r="G985" s="75"/>
      <c r="H985" s="75"/>
      <c r="I985" s="75"/>
      <c r="J985" s="75"/>
      <c r="K985" s="75"/>
      <c r="L985" s="75"/>
      <c r="M985" s="75"/>
      <c r="N985" s="75"/>
    </row>
    <row r="986" spans="4:14" ht="12.5">
      <c r="D986" s="75"/>
      <c r="E986" s="75"/>
      <c r="F986" s="75"/>
      <c r="G986" s="75"/>
      <c r="H986" s="75"/>
      <c r="I986" s="75"/>
      <c r="J986" s="75"/>
      <c r="K986" s="75"/>
      <c r="L986" s="75"/>
      <c r="M986" s="75"/>
      <c r="N986" s="75"/>
    </row>
    <row r="987" spans="4:14" ht="12.5">
      <c r="D987" s="75"/>
      <c r="E987" s="75"/>
      <c r="F987" s="75"/>
      <c r="G987" s="75"/>
      <c r="H987" s="75"/>
      <c r="I987" s="75"/>
      <c r="J987" s="75"/>
      <c r="K987" s="75"/>
      <c r="L987" s="75"/>
      <c r="M987" s="75"/>
      <c r="N987" s="75"/>
    </row>
    <row r="988" spans="4:14" ht="12.5">
      <c r="D988" s="75"/>
      <c r="E988" s="75"/>
      <c r="F988" s="75"/>
      <c r="G988" s="75"/>
      <c r="H988" s="75"/>
      <c r="I988" s="75"/>
      <c r="J988" s="75"/>
      <c r="K988" s="75"/>
      <c r="L988" s="75"/>
      <c r="M988" s="75"/>
      <c r="N988" s="75"/>
    </row>
    <row r="989" spans="4:14" ht="12.5">
      <c r="D989" s="75"/>
      <c r="E989" s="75"/>
      <c r="F989" s="75"/>
      <c r="G989" s="75"/>
      <c r="H989" s="75"/>
      <c r="I989" s="75"/>
      <c r="J989" s="75"/>
      <c r="K989" s="75"/>
      <c r="L989" s="75"/>
      <c r="M989" s="75"/>
      <c r="N989" s="75"/>
    </row>
    <row r="990" spans="4:14" ht="12.5">
      <c r="D990" s="75"/>
      <c r="E990" s="75"/>
      <c r="F990" s="75"/>
      <c r="G990" s="75"/>
      <c r="H990" s="75"/>
      <c r="I990" s="75"/>
      <c r="J990" s="75"/>
      <c r="K990" s="75"/>
      <c r="L990" s="75"/>
      <c r="M990" s="75"/>
      <c r="N990" s="75"/>
    </row>
    <row r="991" spans="4:14" ht="12.5">
      <c r="D991" s="75"/>
      <c r="E991" s="75"/>
      <c r="F991" s="75"/>
      <c r="G991" s="75"/>
      <c r="H991" s="75"/>
      <c r="I991" s="75"/>
      <c r="J991" s="75"/>
      <c r="K991" s="75"/>
      <c r="L991" s="75"/>
      <c r="M991" s="75"/>
      <c r="N991" s="75"/>
    </row>
    <row r="992" spans="4:14" ht="12.5">
      <c r="D992" s="75"/>
      <c r="E992" s="75"/>
      <c r="F992" s="75"/>
      <c r="G992" s="75"/>
      <c r="H992" s="75"/>
      <c r="I992" s="75"/>
      <c r="J992" s="75"/>
      <c r="K992" s="75"/>
      <c r="L992" s="75"/>
      <c r="M992" s="75"/>
      <c r="N992" s="75"/>
    </row>
    <row r="993" spans="4:14" ht="12.5">
      <c r="D993" s="75"/>
      <c r="E993" s="75"/>
      <c r="F993" s="75"/>
      <c r="G993" s="75"/>
      <c r="H993" s="75"/>
      <c r="I993" s="75"/>
      <c r="J993" s="75"/>
      <c r="K993" s="75"/>
      <c r="L993" s="75"/>
      <c r="M993" s="75"/>
      <c r="N993" s="75"/>
    </row>
    <row r="994" spans="4:14" ht="12.5">
      <c r="D994" s="75"/>
      <c r="E994" s="75"/>
      <c r="F994" s="75"/>
      <c r="G994" s="75"/>
      <c r="H994" s="75"/>
      <c r="I994" s="75"/>
      <c r="J994" s="75"/>
      <c r="K994" s="75"/>
      <c r="L994" s="75"/>
      <c r="M994" s="75"/>
      <c r="N994" s="75"/>
    </row>
    <row r="995" spans="4:14" ht="12.5">
      <c r="D995" s="75"/>
      <c r="E995" s="75"/>
      <c r="F995" s="75"/>
      <c r="G995" s="75"/>
      <c r="H995" s="75"/>
      <c r="I995" s="75"/>
      <c r="J995" s="75"/>
      <c r="K995" s="75"/>
      <c r="L995" s="75"/>
      <c r="M995" s="75"/>
      <c r="N995" s="75"/>
    </row>
    <row r="996" spans="4:14" ht="12.5">
      <c r="D996" s="75"/>
      <c r="E996" s="75"/>
      <c r="F996" s="75"/>
      <c r="G996" s="75"/>
      <c r="H996" s="75"/>
      <c r="I996" s="75"/>
      <c r="J996" s="75"/>
      <c r="K996" s="75"/>
      <c r="L996" s="75"/>
      <c r="M996" s="75"/>
      <c r="N996" s="75"/>
    </row>
    <row r="997" spans="4:14" ht="12.5">
      <c r="D997" s="75"/>
      <c r="E997" s="75"/>
      <c r="F997" s="75"/>
      <c r="G997" s="75"/>
      <c r="H997" s="75"/>
      <c r="I997" s="75"/>
      <c r="J997" s="75"/>
      <c r="K997" s="75"/>
      <c r="L997" s="75"/>
      <c r="M997" s="75"/>
      <c r="N997" s="75"/>
    </row>
    <row r="998" spans="4:14" ht="12.5">
      <c r="D998" s="75"/>
      <c r="E998" s="75"/>
      <c r="F998" s="75"/>
      <c r="G998" s="75"/>
      <c r="H998" s="75"/>
      <c r="I998" s="75"/>
      <c r="J998" s="75"/>
      <c r="K998" s="75"/>
      <c r="L998" s="75"/>
      <c r="M998" s="75"/>
      <c r="N998" s="75"/>
    </row>
    <row r="999" spans="4:14" ht="12.5">
      <c r="D999" s="75"/>
      <c r="E999" s="75"/>
      <c r="F999" s="75"/>
      <c r="G999" s="75"/>
      <c r="H999" s="75"/>
      <c r="I999" s="75"/>
      <c r="J999" s="75"/>
      <c r="K999" s="75"/>
      <c r="L999" s="75"/>
      <c r="M999" s="75"/>
      <c r="N999" s="75"/>
    </row>
    <row r="1000" spans="4:14" ht="12.5">
      <c r="D1000" s="75"/>
      <c r="E1000" s="75"/>
      <c r="F1000" s="75"/>
      <c r="G1000" s="75"/>
      <c r="H1000" s="75"/>
      <c r="I1000" s="75"/>
      <c r="J1000" s="75"/>
      <c r="K1000" s="75"/>
      <c r="L1000" s="75"/>
      <c r="M1000" s="75"/>
      <c r="N1000" s="75"/>
    </row>
  </sheetData>
  <mergeCells count="2">
    <mergeCell ref="D1:E1"/>
    <mergeCell ref="I1:J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M1001"/>
  <sheetViews>
    <sheetView workbookViewId="0">
      <pane ySplit="2" topLeftCell="A3" activePane="bottomLeft" state="frozen"/>
      <selection pane="bottomLeft" activeCell="B4" sqref="B4"/>
    </sheetView>
  </sheetViews>
  <sheetFormatPr defaultColWidth="12.6328125" defaultRowHeight="15.75" customHeight="1" outlineLevelCol="1"/>
  <cols>
    <col min="1" max="1" width="15.36328125" customWidth="1"/>
    <col min="2" max="2" width="15.453125" customWidth="1"/>
    <col min="3" max="7" width="11.7265625" customWidth="1" outlineLevel="1"/>
    <col min="8" max="9" width="14.7265625" customWidth="1"/>
    <col min="10" max="12" width="13.36328125" customWidth="1"/>
    <col min="13" max="13" width="12.7265625" customWidth="1"/>
  </cols>
  <sheetData>
    <row r="1" spans="1:13" ht="14">
      <c r="A1" s="204"/>
      <c r="B1" s="204"/>
      <c r="C1" s="205"/>
      <c r="D1" s="205"/>
      <c r="E1" s="206"/>
      <c r="F1" s="206"/>
      <c r="G1" s="204"/>
      <c r="H1" s="207"/>
      <c r="I1" s="207"/>
      <c r="J1" s="206"/>
      <c r="K1" s="206"/>
      <c r="L1" s="204"/>
      <c r="M1" s="204"/>
    </row>
    <row r="2" spans="1:13" ht="28">
      <c r="A2" s="204" t="s">
        <v>171</v>
      </c>
      <c r="B2" s="204" t="s">
        <v>173</v>
      </c>
      <c r="C2" s="205" t="s">
        <v>191</v>
      </c>
      <c r="D2" s="205" t="s">
        <v>192</v>
      </c>
      <c r="E2" s="206" t="s">
        <v>174</v>
      </c>
      <c r="F2" s="206" t="s">
        <v>175</v>
      </c>
      <c r="G2" s="204" t="s">
        <v>176</v>
      </c>
      <c r="H2" s="207" t="s">
        <v>193</v>
      </c>
      <c r="I2" s="207" t="s">
        <v>194</v>
      </c>
      <c r="J2" s="206" t="s">
        <v>177</v>
      </c>
      <c r="K2" s="206" t="s">
        <v>178</v>
      </c>
      <c r="L2" s="204" t="s">
        <v>179</v>
      </c>
      <c r="M2" s="204" t="s">
        <v>180</v>
      </c>
    </row>
    <row r="3" spans="1:13" ht="14">
      <c r="A3" s="208" t="s">
        <v>8</v>
      </c>
      <c r="B3" s="208" t="s">
        <v>51</v>
      </c>
      <c r="C3" s="209"/>
      <c r="D3" s="209">
        <v>6992491</v>
      </c>
      <c r="E3" s="210">
        <v>59787207.5</v>
      </c>
      <c r="F3" s="210">
        <v>171294773.80000001</v>
      </c>
      <c r="G3" s="211">
        <v>1519615354</v>
      </c>
      <c r="H3" s="212"/>
      <c r="I3" s="212">
        <v>0.39500000000000002</v>
      </c>
      <c r="J3" s="213">
        <v>1.8525</v>
      </c>
      <c r="K3" s="213">
        <v>4.4602000000000004</v>
      </c>
      <c r="L3" s="214">
        <v>26.432099999999998</v>
      </c>
      <c r="M3" s="214" t="b">
        <v>1</v>
      </c>
    </row>
    <row r="4" spans="1:13" ht="14">
      <c r="A4" s="208" t="s">
        <v>8</v>
      </c>
      <c r="B4" s="208" t="s">
        <v>40</v>
      </c>
      <c r="C4" s="209">
        <v>48053507</v>
      </c>
      <c r="D4" s="209">
        <v>834713014</v>
      </c>
      <c r="E4" s="210">
        <v>889849942.60000002</v>
      </c>
      <c r="F4" s="210">
        <v>380378603.89999998</v>
      </c>
      <c r="G4" s="211">
        <v>584646084.89999998</v>
      </c>
      <c r="H4" s="212">
        <v>14.4796</v>
      </c>
      <c r="I4" s="212">
        <v>47.154899999999998</v>
      </c>
      <c r="J4" s="213">
        <v>27.5717</v>
      </c>
      <c r="K4" s="213">
        <v>9.9042999999999992</v>
      </c>
      <c r="L4" s="214">
        <v>10.1693</v>
      </c>
      <c r="M4" s="214"/>
    </row>
    <row r="5" spans="1:13" ht="14">
      <c r="A5" s="208" t="s">
        <v>8</v>
      </c>
      <c r="B5" s="208" t="s">
        <v>60</v>
      </c>
      <c r="C5" s="209">
        <v>2214624</v>
      </c>
      <c r="D5" s="209">
        <v>81798318</v>
      </c>
      <c r="E5" s="210">
        <v>331661794.10000002</v>
      </c>
      <c r="F5" s="210">
        <v>733827748.39999998</v>
      </c>
      <c r="G5" s="211">
        <v>531826098.19999999</v>
      </c>
      <c r="H5" s="212">
        <v>0.6673</v>
      </c>
      <c r="I5" s="212">
        <v>4.6210000000000004</v>
      </c>
      <c r="J5" s="213">
        <v>10.276400000000001</v>
      </c>
      <c r="K5" s="213">
        <v>19.107500000000002</v>
      </c>
      <c r="L5" s="214">
        <v>9.2506000000000004</v>
      </c>
      <c r="M5" s="214" t="b">
        <v>1</v>
      </c>
    </row>
    <row r="6" spans="1:13" ht="14">
      <c r="A6" s="208" t="s">
        <v>8</v>
      </c>
      <c r="B6" s="208" t="s">
        <v>94</v>
      </c>
      <c r="C6" s="209"/>
      <c r="D6" s="209"/>
      <c r="E6" s="210">
        <v>156539436.90000001</v>
      </c>
      <c r="F6" s="210">
        <v>287113948</v>
      </c>
      <c r="G6" s="211">
        <v>340610669.5</v>
      </c>
      <c r="H6" s="212"/>
      <c r="I6" s="212"/>
      <c r="J6" s="213">
        <v>4.8502999999999998</v>
      </c>
      <c r="K6" s="213">
        <v>7.4759000000000002</v>
      </c>
      <c r="L6" s="214">
        <v>5.9245999999999999</v>
      </c>
      <c r="M6" s="214" t="b">
        <v>1</v>
      </c>
    </row>
    <row r="7" spans="1:13" ht="14">
      <c r="A7" s="208" t="s">
        <v>8</v>
      </c>
      <c r="B7" s="208" t="s">
        <v>137</v>
      </c>
      <c r="C7" s="209"/>
      <c r="D7" s="209">
        <v>19767009</v>
      </c>
      <c r="E7" s="210">
        <v>206404923</v>
      </c>
      <c r="F7" s="210">
        <v>235246098</v>
      </c>
      <c r="G7" s="211">
        <v>330029850</v>
      </c>
      <c r="H7" s="212"/>
      <c r="I7" s="212">
        <v>1.1167</v>
      </c>
      <c r="J7" s="213">
        <v>6.3954000000000004</v>
      </c>
      <c r="K7" s="213">
        <v>6.1254</v>
      </c>
      <c r="L7" s="214">
        <v>5.7404999999999999</v>
      </c>
      <c r="M7" s="214"/>
    </row>
    <row r="8" spans="1:13" ht="14">
      <c r="A8" s="208" t="s">
        <v>8</v>
      </c>
      <c r="B8" s="208" t="s">
        <v>73</v>
      </c>
      <c r="C8" s="209">
        <v>27636</v>
      </c>
      <c r="D8" s="209">
        <v>75737453</v>
      </c>
      <c r="E8" s="210">
        <v>244331550</v>
      </c>
      <c r="F8" s="210">
        <v>256401002</v>
      </c>
      <c r="G8" s="211">
        <v>204886046</v>
      </c>
      <c r="H8" s="212">
        <v>8.3000000000000001E-3</v>
      </c>
      <c r="I8" s="212">
        <v>4.2786</v>
      </c>
      <c r="J8" s="213">
        <v>7.5705</v>
      </c>
      <c r="K8" s="213">
        <v>6.6761999999999997</v>
      </c>
      <c r="L8" s="214">
        <v>3.5638000000000001</v>
      </c>
      <c r="M8" s="214" t="b">
        <v>1</v>
      </c>
    </row>
    <row r="9" spans="1:13" ht="14">
      <c r="A9" s="208" t="s">
        <v>8</v>
      </c>
      <c r="B9" s="208" t="s">
        <v>146</v>
      </c>
      <c r="C9" s="209"/>
      <c r="D9" s="209">
        <v>9275921</v>
      </c>
      <c r="E9" s="210">
        <v>45189754.130000003</v>
      </c>
      <c r="F9" s="210">
        <v>182833801</v>
      </c>
      <c r="G9" s="211">
        <v>198665745</v>
      </c>
      <c r="H9" s="212"/>
      <c r="I9" s="212">
        <v>0.52400000000000002</v>
      </c>
      <c r="J9" s="213">
        <v>1.4001999999999999</v>
      </c>
      <c r="K9" s="213">
        <v>4.7606000000000002</v>
      </c>
      <c r="L9" s="214">
        <v>3.4556</v>
      </c>
      <c r="M9" s="214"/>
    </row>
    <row r="10" spans="1:13" ht="14">
      <c r="A10" s="208" t="s">
        <v>8</v>
      </c>
      <c r="B10" s="208" t="s">
        <v>139</v>
      </c>
      <c r="C10" s="209"/>
      <c r="D10" s="209">
        <v>28651125</v>
      </c>
      <c r="E10" s="210">
        <v>66041307</v>
      </c>
      <c r="F10" s="210">
        <v>54682925.899999999</v>
      </c>
      <c r="G10" s="211">
        <v>176249304.30000001</v>
      </c>
      <c r="H10" s="212"/>
      <c r="I10" s="212">
        <v>1.6186</v>
      </c>
      <c r="J10" s="213">
        <v>2.0463</v>
      </c>
      <c r="K10" s="213">
        <v>1.4238</v>
      </c>
      <c r="L10" s="214">
        <v>3.0657000000000001</v>
      </c>
      <c r="M10" s="214"/>
    </row>
    <row r="11" spans="1:13" ht="14">
      <c r="A11" s="208" t="s">
        <v>8</v>
      </c>
      <c r="B11" s="208" t="s">
        <v>78</v>
      </c>
      <c r="C11" s="209">
        <v>198730747</v>
      </c>
      <c r="D11" s="209">
        <v>283478951</v>
      </c>
      <c r="E11" s="210">
        <v>277835236</v>
      </c>
      <c r="F11" s="210"/>
      <c r="G11" s="211">
        <v>169327607</v>
      </c>
      <c r="H11" s="212">
        <v>59.882199999999997</v>
      </c>
      <c r="I11" s="212">
        <v>16.014399999999998</v>
      </c>
      <c r="J11" s="213">
        <v>8.6085999999999991</v>
      </c>
      <c r="K11" s="213"/>
      <c r="L11" s="214">
        <v>2.9453</v>
      </c>
      <c r="M11" s="214"/>
    </row>
    <row r="12" spans="1:13" ht="14">
      <c r="A12" s="208" t="s">
        <v>8</v>
      </c>
      <c r="B12" s="208" t="s">
        <v>47</v>
      </c>
      <c r="C12" s="209"/>
      <c r="D12" s="209">
        <v>47836070</v>
      </c>
      <c r="E12" s="210">
        <v>20017671.460000001</v>
      </c>
      <c r="F12" s="210">
        <v>98827830.349999994</v>
      </c>
      <c r="G12" s="211">
        <v>159920624</v>
      </c>
      <c r="H12" s="212"/>
      <c r="I12" s="212">
        <v>2.7023999999999999</v>
      </c>
      <c r="J12" s="213">
        <v>0.62019999999999997</v>
      </c>
      <c r="K12" s="213">
        <v>2.5733000000000001</v>
      </c>
      <c r="L12" s="214">
        <v>2.7816999999999998</v>
      </c>
      <c r="M12" s="214" t="b">
        <v>1</v>
      </c>
    </row>
    <row r="13" spans="1:13" ht="14">
      <c r="A13" s="208" t="s">
        <v>8</v>
      </c>
      <c r="B13" s="208" t="s">
        <v>56</v>
      </c>
      <c r="C13" s="209"/>
      <c r="D13" s="209">
        <v>106856234</v>
      </c>
      <c r="E13" s="210">
        <v>193838581.40000001</v>
      </c>
      <c r="F13" s="210">
        <v>220695265.80000001</v>
      </c>
      <c r="G13" s="211">
        <v>146239891.59999999</v>
      </c>
      <c r="H13" s="212"/>
      <c r="I13" s="212">
        <v>6.0366</v>
      </c>
      <c r="J13" s="213">
        <v>6.0060000000000002</v>
      </c>
      <c r="K13" s="213">
        <v>5.7465000000000002</v>
      </c>
      <c r="L13" s="214">
        <v>2.5436999999999999</v>
      </c>
      <c r="M13" s="214" t="b">
        <v>1</v>
      </c>
    </row>
    <row r="14" spans="1:13" ht="14">
      <c r="A14" s="208" t="s">
        <v>8</v>
      </c>
      <c r="B14" s="208" t="s">
        <v>229</v>
      </c>
      <c r="C14" s="209"/>
      <c r="D14" s="209"/>
      <c r="E14" s="210">
        <v>1160306</v>
      </c>
      <c r="F14" s="210">
        <v>10759715</v>
      </c>
      <c r="G14" s="211">
        <v>137691069</v>
      </c>
      <c r="H14" s="212"/>
      <c r="I14" s="212"/>
      <c r="J14" s="213">
        <v>3.5999999999999997E-2</v>
      </c>
      <c r="K14" s="213">
        <v>0.2802</v>
      </c>
      <c r="L14" s="214">
        <v>2.395</v>
      </c>
      <c r="M14" s="214"/>
    </row>
    <row r="15" spans="1:13" ht="14">
      <c r="A15" s="208" t="s">
        <v>8</v>
      </c>
      <c r="B15" s="208" t="s">
        <v>71</v>
      </c>
      <c r="C15" s="209">
        <v>1408742</v>
      </c>
      <c r="D15" s="209">
        <v>21388787.899999999</v>
      </c>
      <c r="E15" s="210">
        <v>56812976.200000003</v>
      </c>
      <c r="F15" s="210">
        <v>90737509.980000004</v>
      </c>
      <c r="G15" s="211">
        <v>105406571.3</v>
      </c>
      <c r="H15" s="212">
        <v>0.42449999999999999</v>
      </c>
      <c r="I15" s="212">
        <v>1.2082999999999999</v>
      </c>
      <c r="J15" s="213">
        <v>1.7603</v>
      </c>
      <c r="K15" s="213">
        <v>2.3626</v>
      </c>
      <c r="L15" s="214">
        <v>1.8333999999999999</v>
      </c>
      <c r="M15" s="214" t="b">
        <v>1</v>
      </c>
    </row>
    <row r="16" spans="1:13" ht="14">
      <c r="A16" s="208" t="s">
        <v>8</v>
      </c>
      <c r="B16" s="208" t="s">
        <v>98</v>
      </c>
      <c r="C16" s="209">
        <v>16819044</v>
      </c>
      <c r="D16" s="209">
        <v>50043618.299999997</v>
      </c>
      <c r="E16" s="210">
        <v>64275717.640000001</v>
      </c>
      <c r="F16" s="210">
        <v>82439680.810000002</v>
      </c>
      <c r="G16" s="211">
        <v>102385408.90000001</v>
      </c>
      <c r="H16" s="212">
        <v>5.0679999999999996</v>
      </c>
      <c r="I16" s="212">
        <v>2.8271000000000002</v>
      </c>
      <c r="J16" s="213">
        <v>1.9916</v>
      </c>
      <c r="K16" s="213">
        <v>2.1465999999999998</v>
      </c>
      <c r="L16" s="214">
        <v>1.7808999999999999</v>
      </c>
      <c r="M16" s="214" t="b">
        <v>1</v>
      </c>
    </row>
    <row r="17" spans="1:13" ht="14">
      <c r="A17" s="208" t="s">
        <v>8</v>
      </c>
      <c r="B17" s="208" t="s">
        <v>148</v>
      </c>
      <c r="C17" s="209"/>
      <c r="D17" s="209"/>
      <c r="E17" s="210"/>
      <c r="F17" s="210">
        <v>107261239</v>
      </c>
      <c r="G17" s="211">
        <v>100759156</v>
      </c>
      <c r="H17" s="212"/>
      <c r="I17" s="212"/>
      <c r="J17" s="213"/>
      <c r="K17" s="213">
        <v>2.7928999999999999</v>
      </c>
      <c r="L17" s="214">
        <v>1.7525999999999999</v>
      </c>
      <c r="M17" s="214"/>
    </row>
    <row r="18" spans="1:13" ht="14">
      <c r="A18" s="208" t="s">
        <v>8</v>
      </c>
      <c r="B18" s="208" t="s">
        <v>92</v>
      </c>
      <c r="C18" s="209">
        <v>88859</v>
      </c>
      <c r="D18" s="209">
        <v>6364742.2000000002</v>
      </c>
      <c r="E18" s="210">
        <v>26714318</v>
      </c>
      <c r="F18" s="210">
        <v>54217656</v>
      </c>
      <c r="G18" s="211">
        <v>94519513</v>
      </c>
      <c r="H18" s="212">
        <v>2.6800000000000001E-2</v>
      </c>
      <c r="I18" s="212">
        <v>0.35959999999999998</v>
      </c>
      <c r="J18" s="213">
        <v>0.82769999999999999</v>
      </c>
      <c r="K18" s="213">
        <v>1.4117</v>
      </c>
      <c r="L18" s="214">
        <v>1.6440999999999999</v>
      </c>
      <c r="M18" s="214" t="b">
        <v>1</v>
      </c>
    </row>
    <row r="19" spans="1:13" ht="14">
      <c r="A19" s="208" t="s">
        <v>8</v>
      </c>
      <c r="B19" s="208" t="s">
        <v>214</v>
      </c>
      <c r="C19" s="209"/>
      <c r="D19" s="209"/>
      <c r="E19" s="210">
        <v>51277782</v>
      </c>
      <c r="F19" s="210">
        <v>29147552.84</v>
      </c>
      <c r="G19" s="211">
        <v>76546792</v>
      </c>
      <c r="H19" s="212"/>
      <c r="I19" s="212"/>
      <c r="J19" s="213">
        <v>1.5888</v>
      </c>
      <c r="K19" s="213">
        <v>0.75890000000000002</v>
      </c>
      <c r="L19" s="214">
        <v>1.3314999999999999</v>
      </c>
      <c r="M19" s="214"/>
    </row>
    <row r="20" spans="1:13" ht="14">
      <c r="A20" s="208" t="s">
        <v>8</v>
      </c>
      <c r="B20" s="208" t="s">
        <v>116</v>
      </c>
      <c r="C20" s="209"/>
      <c r="D20" s="209"/>
      <c r="E20" s="210">
        <v>1445323</v>
      </c>
      <c r="F20" s="210">
        <v>8023123.1699999999</v>
      </c>
      <c r="G20" s="211">
        <v>67715112</v>
      </c>
      <c r="H20" s="212"/>
      <c r="I20" s="212"/>
      <c r="J20" s="213">
        <v>4.48E-2</v>
      </c>
      <c r="K20" s="213">
        <v>0.2089</v>
      </c>
      <c r="L20" s="214">
        <v>1.1778</v>
      </c>
      <c r="M20" s="214"/>
    </row>
    <row r="21" spans="1:13" ht="14">
      <c r="A21" s="208" t="s">
        <v>8</v>
      </c>
      <c r="B21" s="208" t="s">
        <v>108</v>
      </c>
      <c r="C21" s="209"/>
      <c r="D21" s="209"/>
      <c r="E21" s="210"/>
      <c r="F21" s="210">
        <v>1125476</v>
      </c>
      <c r="G21" s="211">
        <v>67430183.900000006</v>
      </c>
      <c r="H21" s="212"/>
      <c r="I21" s="212"/>
      <c r="J21" s="213"/>
      <c r="K21" s="213">
        <v>2.93E-2</v>
      </c>
      <c r="L21" s="214">
        <v>1.1729000000000001</v>
      </c>
      <c r="M21" s="214"/>
    </row>
    <row r="22" spans="1:13" ht="14">
      <c r="A22" s="208" t="s">
        <v>8</v>
      </c>
      <c r="B22" s="208" t="s">
        <v>129</v>
      </c>
      <c r="C22" s="209"/>
      <c r="D22" s="209"/>
      <c r="E22" s="210">
        <v>37919245</v>
      </c>
      <c r="F22" s="210">
        <v>49532860</v>
      </c>
      <c r="G22" s="211">
        <v>64737276</v>
      </c>
      <c r="H22" s="212"/>
      <c r="I22" s="212"/>
      <c r="J22" s="213">
        <v>1.1749000000000001</v>
      </c>
      <c r="K22" s="213">
        <v>1.2897000000000001</v>
      </c>
      <c r="L22" s="214">
        <v>1.1259999999999999</v>
      </c>
      <c r="M22" s="214"/>
    </row>
    <row r="23" spans="1:13" ht="14">
      <c r="A23" s="208" t="s">
        <v>8</v>
      </c>
      <c r="B23" s="208" t="s">
        <v>125</v>
      </c>
      <c r="C23" s="209">
        <v>6838434</v>
      </c>
      <c r="D23" s="209">
        <v>15210589</v>
      </c>
      <c r="E23" s="210">
        <v>17405918</v>
      </c>
      <c r="F23" s="210">
        <v>87334679</v>
      </c>
      <c r="G23" s="211">
        <v>57889564.600000001</v>
      </c>
      <c r="H23" s="212">
        <v>2.0606</v>
      </c>
      <c r="I23" s="212">
        <v>0.85929999999999995</v>
      </c>
      <c r="J23" s="213">
        <v>0.5393</v>
      </c>
      <c r="K23" s="213">
        <v>2.274</v>
      </c>
      <c r="L23" s="214">
        <v>1.0068999999999999</v>
      </c>
      <c r="M23" s="214"/>
    </row>
    <row r="24" spans="1:13" ht="14">
      <c r="A24" s="208" t="s">
        <v>8</v>
      </c>
      <c r="B24" s="208" t="s">
        <v>225</v>
      </c>
      <c r="C24" s="209"/>
      <c r="D24" s="209"/>
      <c r="E24" s="210">
        <v>4249620</v>
      </c>
      <c r="F24" s="210">
        <v>17131593</v>
      </c>
      <c r="G24" s="211">
        <v>54881454</v>
      </c>
      <c r="H24" s="212"/>
      <c r="I24" s="212"/>
      <c r="J24" s="213">
        <v>0.13170000000000001</v>
      </c>
      <c r="K24" s="213">
        <v>0.4461</v>
      </c>
      <c r="L24" s="214">
        <v>0.9546</v>
      </c>
      <c r="M24" s="214"/>
    </row>
    <row r="25" spans="1:13" ht="14">
      <c r="A25" s="208" t="s">
        <v>8</v>
      </c>
      <c r="B25" s="208" t="s">
        <v>63</v>
      </c>
      <c r="C25" s="209"/>
      <c r="D25" s="209">
        <v>10943055.51</v>
      </c>
      <c r="E25" s="210">
        <v>3042846.61</v>
      </c>
      <c r="F25" s="210">
        <v>17997465.710000001</v>
      </c>
      <c r="G25" s="211">
        <v>53115754.329999998</v>
      </c>
      <c r="H25" s="212"/>
      <c r="I25" s="212">
        <v>0.61819999999999997</v>
      </c>
      <c r="J25" s="213">
        <v>9.4299999999999995E-2</v>
      </c>
      <c r="K25" s="213">
        <v>0.46860000000000002</v>
      </c>
      <c r="L25" s="214">
        <v>0.92390000000000005</v>
      </c>
      <c r="M25" s="214" t="b">
        <v>1</v>
      </c>
    </row>
    <row r="26" spans="1:13" ht="14">
      <c r="A26" s="208" t="s">
        <v>8</v>
      </c>
      <c r="B26" s="208" t="s">
        <v>82</v>
      </c>
      <c r="C26" s="209">
        <v>31011732</v>
      </c>
      <c r="D26" s="209">
        <v>69792232.469999999</v>
      </c>
      <c r="E26" s="210">
        <v>179490054.90000001</v>
      </c>
      <c r="F26" s="210">
        <v>197528731.90000001</v>
      </c>
      <c r="G26" s="211">
        <v>43954132.119999997</v>
      </c>
      <c r="H26" s="212">
        <v>9.3445999999999998</v>
      </c>
      <c r="I26" s="212">
        <v>3.9426999999999999</v>
      </c>
      <c r="J26" s="213">
        <v>5.5613999999999999</v>
      </c>
      <c r="K26" s="213">
        <v>5.1433</v>
      </c>
      <c r="L26" s="214">
        <v>0.76449999999999996</v>
      </c>
      <c r="M26" s="214" t="b">
        <v>1</v>
      </c>
    </row>
    <row r="27" spans="1:13" ht="14">
      <c r="A27" s="208" t="s">
        <v>8</v>
      </c>
      <c r="B27" s="208" t="s">
        <v>143</v>
      </c>
      <c r="C27" s="209"/>
      <c r="D27" s="209"/>
      <c r="E27" s="210">
        <v>63305671</v>
      </c>
      <c r="F27" s="210">
        <v>109588038</v>
      </c>
      <c r="G27" s="211">
        <v>43234845</v>
      </c>
      <c r="H27" s="212"/>
      <c r="I27" s="212"/>
      <c r="J27" s="213">
        <v>1.9615</v>
      </c>
      <c r="K27" s="213">
        <v>2.8534999999999999</v>
      </c>
      <c r="L27" s="214">
        <v>0.752</v>
      </c>
      <c r="M27" s="214"/>
    </row>
    <row r="28" spans="1:13" ht="14">
      <c r="A28" s="208" t="s">
        <v>8</v>
      </c>
      <c r="B28" s="208" t="s">
        <v>110</v>
      </c>
      <c r="C28" s="209"/>
      <c r="D28" s="209"/>
      <c r="E28" s="210">
        <v>2980370.38</v>
      </c>
      <c r="F28" s="210">
        <v>11290252.140000001</v>
      </c>
      <c r="G28" s="211">
        <v>34134930.810000002</v>
      </c>
      <c r="H28" s="212"/>
      <c r="I28" s="212"/>
      <c r="J28" s="213">
        <v>9.2299999999999993E-2</v>
      </c>
      <c r="K28" s="213">
        <v>0.29399999999999998</v>
      </c>
      <c r="L28" s="214">
        <v>0.59370000000000001</v>
      </c>
      <c r="M28" s="214" t="b">
        <v>1</v>
      </c>
    </row>
    <row r="29" spans="1:13" ht="14">
      <c r="A29" s="208" t="s">
        <v>8</v>
      </c>
      <c r="B29" s="208" t="s">
        <v>236</v>
      </c>
      <c r="C29" s="209"/>
      <c r="D29" s="209"/>
      <c r="E29" s="210"/>
      <c r="F29" s="210">
        <v>20755632</v>
      </c>
      <c r="G29" s="211">
        <v>33186329</v>
      </c>
      <c r="H29" s="212"/>
      <c r="I29" s="212"/>
      <c r="J29" s="213"/>
      <c r="K29" s="213">
        <v>0.54039999999999999</v>
      </c>
      <c r="L29" s="214">
        <v>0.57720000000000005</v>
      </c>
      <c r="M29" s="214"/>
    </row>
    <row r="30" spans="1:13" ht="14">
      <c r="A30" s="208" t="s">
        <v>8</v>
      </c>
      <c r="B30" s="208" t="s">
        <v>233</v>
      </c>
      <c r="C30" s="209"/>
      <c r="D30" s="209"/>
      <c r="E30" s="210">
        <v>366708</v>
      </c>
      <c r="F30" s="210">
        <v>62942982</v>
      </c>
      <c r="G30" s="211">
        <v>31082364</v>
      </c>
      <c r="H30" s="212"/>
      <c r="I30" s="212"/>
      <c r="J30" s="213">
        <v>1.14E-2</v>
      </c>
      <c r="K30" s="213">
        <v>1.6389</v>
      </c>
      <c r="L30" s="214">
        <v>0.54059999999999997</v>
      </c>
      <c r="M30" s="214"/>
    </row>
    <row r="31" spans="1:13" ht="14">
      <c r="A31" s="208" t="s">
        <v>8</v>
      </c>
      <c r="B31" s="208" t="s">
        <v>219</v>
      </c>
      <c r="C31" s="209"/>
      <c r="D31" s="209"/>
      <c r="E31" s="210">
        <v>32565870</v>
      </c>
      <c r="F31" s="210">
        <v>55488677</v>
      </c>
      <c r="G31" s="211">
        <v>27975394</v>
      </c>
      <c r="H31" s="212"/>
      <c r="I31" s="212"/>
      <c r="J31" s="213">
        <v>1.0089999999999999</v>
      </c>
      <c r="K31" s="213">
        <v>1.4448000000000001</v>
      </c>
      <c r="L31" s="214">
        <v>0.48659999999999998</v>
      </c>
      <c r="M31" s="214"/>
    </row>
    <row r="32" spans="1:13" ht="14">
      <c r="A32" s="208" t="s">
        <v>8</v>
      </c>
      <c r="B32" s="208" t="s">
        <v>218</v>
      </c>
      <c r="C32" s="209"/>
      <c r="D32" s="209"/>
      <c r="E32" s="210">
        <v>28440185</v>
      </c>
      <c r="F32" s="210">
        <v>26812365</v>
      </c>
      <c r="G32" s="211">
        <v>26836592</v>
      </c>
      <c r="H32" s="212"/>
      <c r="I32" s="212"/>
      <c r="J32" s="213">
        <v>0.88119999999999998</v>
      </c>
      <c r="K32" s="213">
        <v>0.69810000000000005</v>
      </c>
      <c r="L32" s="214">
        <v>0.46679999999999999</v>
      </c>
      <c r="M32" s="214"/>
    </row>
    <row r="33" spans="1:13" ht="14">
      <c r="A33" s="208" t="s">
        <v>8</v>
      </c>
      <c r="B33" s="208" t="s">
        <v>103</v>
      </c>
      <c r="C33" s="209"/>
      <c r="D33" s="209">
        <v>10317155</v>
      </c>
      <c r="E33" s="210">
        <v>11495473</v>
      </c>
      <c r="F33" s="210">
        <v>385741</v>
      </c>
      <c r="G33" s="211">
        <v>26339438.07</v>
      </c>
      <c r="H33" s="212"/>
      <c r="I33" s="212">
        <v>0.58279999999999998</v>
      </c>
      <c r="J33" s="213">
        <v>0.35620000000000002</v>
      </c>
      <c r="K33" s="213">
        <v>0.01</v>
      </c>
      <c r="L33" s="214">
        <v>0.45810000000000001</v>
      </c>
      <c r="M33" s="214" t="b">
        <v>1</v>
      </c>
    </row>
    <row r="34" spans="1:13" ht="14">
      <c r="A34" s="208" t="s">
        <v>8</v>
      </c>
      <c r="B34" s="208" t="s">
        <v>67</v>
      </c>
      <c r="C34" s="209">
        <v>9828000</v>
      </c>
      <c r="D34" s="209">
        <v>39271712</v>
      </c>
      <c r="E34" s="210">
        <v>95097339.540000007</v>
      </c>
      <c r="F34" s="210">
        <v>92622817.709999993</v>
      </c>
      <c r="G34" s="211">
        <v>21281248.690000001</v>
      </c>
      <c r="H34" s="212">
        <v>2.9613999999999998</v>
      </c>
      <c r="I34" s="212">
        <v>2.2185999999999999</v>
      </c>
      <c r="J34" s="213">
        <v>2.9466000000000001</v>
      </c>
      <c r="K34" s="213">
        <v>2.4117000000000002</v>
      </c>
      <c r="L34" s="214">
        <v>0.37019999999999997</v>
      </c>
      <c r="M34" s="214" t="b">
        <v>1</v>
      </c>
    </row>
    <row r="35" spans="1:13" ht="14">
      <c r="A35" s="208" t="s">
        <v>8</v>
      </c>
      <c r="B35" s="208" t="s">
        <v>105</v>
      </c>
      <c r="C35" s="209">
        <v>1475227</v>
      </c>
      <c r="D35" s="209">
        <v>7685782</v>
      </c>
      <c r="E35" s="210"/>
      <c r="F35" s="210">
        <v>11868673.220000001</v>
      </c>
      <c r="G35" s="211">
        <v>20461289.800000001</v>
      </c>
      <c r="H35" s="212">
        <v>0.44450000000000001</v>
      </c>
      <c r="I35" s="212">
        <v>0.43419999999999997</v>
      </c>
      <c r="J35" s="213"/>
      <c r="K35" s="213">
        <v>0.309</v>
      </c>
      <c r="L35" s="214">
        <v>0.35589999999999999</v>
      </c>
      <c r="M35" s="214"/>
    </row>
    <row r="36" spans="1:13" ht="14">
      <c r="A36" s="208" t="s">
        <v>8</v>
      </c>
      <c r="B36" s="208" t="s">
        <v>84</v>
      </c>
      <c r="C36" s="209">
        <v>0</v>
      </c>
      <c r="D36" s="209">
        <v>3707966</v>
      </c>
      <c r="E36" s="210">
        <v>19553094.829999998</v>
      </c>
      <c r="F36" s="210">
        <v>19680977.140000001</v>
      </c>
      <c r="G36" s="211">
        <v>19565400.629999999</v>
      </c>
      <c r="H36" s="212">
        <v>0</v>
      </c>
      <c r="I36" s="212">
        <v>0.20949999999999999</v>
      </c>
      <c r="J36" s="213">
        <v>0.60580000000000001</v>
      </c>
      <c r="K36" s="213">
        <v>0.51249999999999996</v>
      </c>
      <c r="L36" s="214">
        <v>0.34029999999999999</v>
      </c>
      <c r="M36" s="214" t="b">
        <v>1</v>
      </c>
    </row>
    <row r="37" spans="1:13" ht="14">
      <c r="A37" s="208" t="s">
        <v>8</v>
      </c>
      <c r="B37" s="208" t="s">
        <v>114</v>
      </c>
      <c r="C37" s="209"/>
      <c r="D37" s="209"/>
      <c r="E37" s="210">
        <v>0</v>
      </c>
      <c r="F37" s="210">
        <v>2662094.7999999998</v>
      </c>
      <c r="G37" s="211">
        <v>17947027</v>
      </c>
      <c r="H37" s="212"/>
      <c r="I37" s="212"/>
      <c r="J37" s="213">
        <v>0</v>
      </c>
      <c r="K37" s="213">
        <v>6.93E-2</v>
      </c>
      <c r="L37" s="214">
        <v>0.31219999999999998</v>
      </c>
      <c r="M37" s="214"/>
    </row>
    <row r="38" spans="1:13" ht="14">
      <c r="A38" s="208" t="s">
        <v>8</v>
      </c>
      <c r="B38" s="208" t="s">
        <v>121</v>
      </c>
      <c r="C38" s="209">
        <v>2318072</v>
      </c>
      <c r="D38" s="209">
        <v>10977010</v>
      </c>
      <c r="E38" s="210">
        <v>2938344.29</v>
      </c>
      <c r="F38" s="210">
        <v>3282369.91</v>
      </c>
      <c r="G38" s="211">
        <v>13353312.76</v>
      </c>
      <c r="H38" s="212">
        <v>0.69850000000000001</v>
      </c>
      <c r="I38" s="212">
        <v>0.62009999999999998</v>
      </c>
      <c r="J38" s="213">
        <v>9.0999999999999998E-2</v>
      </c>
      <c r="K38" s="213">
        <v>8.5500000000000007E-2</v>
      </c>
      <c r="L38" s="214">
        <v>0.23230000000000001</v>
      </c>
      <c r="M38" s="214"/>
    </row>
    <row r="39" spans="1:13" ht="14">
      <c r="A39" s="208" t="s">
        <v>8</v>
      </c>
      <c r="B39" s="208" t="s">
        <v>102</v>
      </c>
      <c r="C39" s="209">
        <v>5118804</v>
      </c>
      <c r="D39" s="209">
        <v>20330091</v>
      </c>
      <c r="E39" s="210">
        <v>20326913</v>
      </c>
      <c r="F39" s="210">
        <v>27234969.989999998</v>
      </c>
      <c r="G39" s="211">
        <v>11896890.449999999</v>
      </c>
      <c r="H39" s="212">
        <v>1.5424</v>
      </c>
      <c r="I39" s="212">
        <v>1.1485000000000001</v>
      </c>
      <c r="J39" s="213">
        <v>0.62980000000000003</v>
      </c>
      <c r="K39" s="213">
        <v>0.70909999999999995</v>
      </c>
      <c r="L39" s="214">
        <v>0.2069</v>
      </c>
      <c r="M39" s="214" t="b">
        <v>1</v>
      </c>
    </row>
    <row r="40" spans="1:13" ht="14">
      <c r="A40" s="208" t="s">
        <v>8</v>
      </c>
      <c r="B40" s="208" t="s">
        <v>87</v>
      </c>
      <c r="C40" s="209"/>
      <c r="D40" s="209"/>
      <c r="E40" s="210">
        <v>59564.67</v>
      </c>
      <c r="F40" s="210">
        <v>6919809.9699999997</v>
      </c>
      <c r="G40" s="211">
        <v>11809304.52</v>
      </c>
      <c r="H40" s="212"/>
      <c r="I40" s="212"/>
      <c r="J40" s="213">
        <v>1.8E-3</v>
      </c>
      <c r="K40" s="213">
        <v>0.1802</v>
      </c>
      <c r="L40" s="214">
        <v>0.2054</v>
      </c>
      <c r="M40" s="214" t="b">
        <v>1</v>
      </c>
    </row>
    <row r="41" spans="1:13" ht="14">
      <c r="A41" s="208" t="s">
        <v>8</v>
      </c>
      <c r="B41" s="208" t="s">
        <v>152</v>
      </c>
      <c r="C41" s="209"/>
      <c r="D41" s="209"/>
      <c r="E41" s="210"/>
      <c r="F41" s="210">
        <v>1360181</v>
      </c>
      <c r="G41" s="211">
        <v>8735924</v>
      </c>
      <c r="H41" s="212"/>
      <c r="I41" s="212"/>
      <c r="J41" s="213"/>
      <c r="K41" s="213">
        <v>3.5400000000000001E-2</v>
      </c>
      <c r="L41" s="214">
        <v>0.152</v>
      </c>
      <c r="M41" s="214"/>
    </row>
    <row r="42" spans="1:13" ht="14">
      <c r="A42" s="208" t="s">
        <v>8</v>
      </c>
      <c r="B42" s="208" t="s">
        <v>89</v>
      </c>
      <c r="C42" s="209">
        <v>1022830</v>
      </c>
      <c r="D42" s="209">
        <v>942029</v>
      </c>
      <c r="E42" s="210">
        <v>8033753.0300000003</v>
      </c>
      <c r="F42" s="210">
        <v>5061377.66</v>
      </c>
      <c r="G42" s="211">
        <v>4386339.74</v>
      </c>
      <c r="H42" s="212">
        <v>0.30819999999999997</v>
      </c>
      <c r="I42" s="212">
        <v>5.3199999999999997E-2</v>
      </c>
      <c r="J42" s="213">
        <v>0.24890000000000001</v>
      </c>
      <c r="K42" s="213">
        <v>0.1318</v>
      </c>
      <c r="L42" s="214">
        <v>7.6300000000000007E-2</v>
      </c>
      <c r="M42" s="214" t="b">
        <v>1</v>
      </c>
    </row>
    <row r="43" spans="1:13" ht="14">
      <c r="A43" s="208" t="s">
        <v>8</v>
      </c>
      <c r="B43" s="208" t="s">
        <v>220</v>
      </c>
      <c r="C43" s="209"/>
      <c r="D43" s="209"/>
      <c r="E43" s="210"/>
      <c r="F43" s="210"/>
      <c r="G43" s="211">
        <v>2766817</v>
      </c>
      <c r="H43" s="212"/>
      <c r="I43" s="212"/>
      <c r="J43" s="213"/>
      <c r="K43" s="213"/>
      <c r="L43" s="214">
        <v>4.8099999999999997E-2</v>
      </c>
      <c r="M43" s="214"/>
    </row>
    <row r="44" spans="1:13" ht="14">
      <c r="A44" s="208" t="s">
        <v>8</v>
      </c>
      <c r="B44" s="208" t="s">
        <v>240</v>
      </c>
      <c r="C44" s="209"/>
      <c r="D44" s="209"/>
      <c r="E44" s="210">
        <v>145800</v>
      </c>
      <c r="F44" s="210">
        <v>3993071</v>
      </c>
      <c r="G44" s="211">
        <v>2346650</v>
      </c>
      <c r="H44" s="212"/>
      <c r="I44" s="212"/>
      <c r="J44" s="213">
        <v>4.4999999999999997E-3</v>
      </c>
      <c r="K44" s="213">
        <v>0.104</v>
      </c>
      <c r="L44" s="214">
        <v>4.0800000000000003E-2</v>
      </c>
      <c r="M44" s="214"/>
    </row>
    <row r="45" spans="1:13" ht="14">
      <c r="A45" s="208" t="s">
        <v>8</v>
      </c>
      <c r="B45" s="208" t="s">
        <v>127</v>
      </c>
      <c r="C45" s="209"/>
      <c r="D45" s="209"/>
      <c r="E45" s="210"/>
      <c r="F45" s="210"/>
      <c r="G45" s="211">
        <v>2099356.15</v>
      </c>
      <c r="H45" s="212"/>
      <c r="I45" s="212"/>
      <c r="J45" s="213"/>
      <c r="K45" s="213"/>
      <c r="L45" s="214">
        <v>3.6499999999999998E-2</v>
      </c>
      <c r="M45" s="214"/>
    </row>
    <row r="46" spans="1:13" ht="14">
      <c r="A46" s="208" t="s">
        <v>8</v>
      </c>
      <c r="B46" s="208" t="s">
        <v>119</v>
      </c>
      <c r="C46" s="209"/>
      <c r="D46" s="209">
        <v>9250.6299999999992</v>
      </c>
      <c r="E46" s="210">
        <v>2321423.0099999998</v>
      </c>
      <c r="F46" s="210">
        <v>2234168.98</v>
      </c>
      <c r="G46" s="211">
        <v>476840</v>
      </c>
      <c r="H46" s="212"/>
      <c r="I46" s="212">
        <v>5.0000000000000001E-4</v>
      </c>
      <c r="J46" s="213">
        <v>7.1900000000000006E-2</v>
      </c>
      <c r="K46" s="213">
        <v>5.8200000000000002E-2</v>
      </c>
      <c r="L46" s="214">
        <v>8.3000000000000001E-3</v>
      </c>
      <c r="M46" s="214"/>
    </row>
    <row r="47" spans="1:13" ht="14">
      <c r="A47" s="208" t="s">
        <v>8</v>
      </c>
      <c r="B47" s="208" t="s">
        <v>122</v>
      </c>
      <c r="C47" s="209">
        <v>2963894.1</v>
      </c>
      <c r="D47" s="209">
        <v>3660894.55</v>
      </c>
      <c r="E47" s="210">
        <v>1266832.17</v>
      </c>
      <c r="F47" s="210">
        <v>1455393.57</v>
      </c>
      <c r="G47" s="211">
        <v>57729.79</v>
      </c>
      <c r="H47" s="212">
        <v>0.8931</v>
      </c>
      <c r="I47" s="212">
        <v>0.20680000000000001</v>
      </c>
      <c r="J47" s="213">
        <v>3.9300000000000002E-2</v>
      </c>
      <c r="K47" s="213">
        <v>3.7900000000000003E-2</v>
      </c>
      <c r="L47" s="214">
        <v>1E-3</v>
      </c>
      <c r="M47" s="214" t="b">
        <v>1</v>
      </c>
    </row>
    <row r="48" spans="1:13" ht="14">
      <c r="A48" s="208" t="s">
        <v>8</v>
      </c>
      <c r="B48" s="208" t="s">
        <v>132</v>
      </c>
      <c r="C48" s="209"/>
      <c r="D48" s="209"/>
      <c r="E48" s="210">
        <v>0</v>
      </c>
      <c r="F48" s="210">
        <v>0</v>
      </c>
      <c r="G48" s="211">
        <v>49175.48</v>
      </c>
      <c r="H48" s="212"/>
      <c r="I48" s="212"/>
      <c r="J48" s="213">
        <v>0</v>
      </c>
      <c r="K48" s="213">
        <v>0</v>
      </c>
      <c r="L48" s="214">
        <v>8.9999999999999998E-4</v>
      </c>
      <c r="M48" s="214" t="b">
        <v>1</v>
      </c>
    </row>
    <row r="49" spans="1:13" ht="14">
      <c r="A49" s="208" t="s">
        <v>8</v>
      </c>
      <c r="B49" s="208" t="s">
        <v>188</v>
      </c>
      <c r="C49" s="209"/>
      <c r="D49" s="209"/>
      <c r="E49" s="210"/>
      <c r="F49" s="210"/>
      <c r="G49" s="211">
        <v>47030</v>
      </c>
      <c r="H49" s="212"/>
      <c r="I49" s="212"/>
      <c r="J49" s="213"/>
      <c r="K49" s="213"/>
      <c r="L49" s="214">
        <v>8.0000000000000004E-4</v>
      </c>
      <c r="M49" s="214"/>
    </row>
    <row r="50" spans="1:13" ht="14">
      <c r="A50" s="208" t="s">
        <v>8</v>
      </c>
      <c r="B50" s="208" t="s">
        <v>124</v>
      </c>
      <c r="C50" s="209"/>
      <c r="D50" s="209"/>
      <c r="E50" s="210"/>
      <c r="F50" s="210"/>
      <c r="G50" s="211">
        <v>0</v>
      </c>
      <c r="H50" s="212"/>
      <c r="I50" s="212"/>
      <c r="J50" s="213"/>
      <c r="K50" s="213"/>
      <c r="L50" s="214">
        <v>0</v>
      </c>
      <c r="M50" s="214"/>
    </row>
    <row r="51" spans="1:13" ht="14">
      <c r="A51" s="208" t="s">
        <v>8</v>
      </c>
      <c r="B51" s="208" t="s">
        <v>149</v>
      </c>
      <c r="C51" s="209"/>
      <c r="D51" s="209"/>
      <c r="E51" s="210">
        <v>0</v>
      </c>
      <c r="F51" s="210">
        <v>0</v>
      </c>
      <c r="G51" s="211"/>
      <c r="H51" s="212"/>
      <c r="I51" s="212"/>
      <c r="J51" s="213">
        <v>0</v>
      </c>
      <c r="K51" s="213">
        <v>0</v>
      </c>
      <c r="L51" s="214"/>
      <c r="M51" s="214"/>
    </row>
    <row r="52" spans="1:13" ht="14">
      <c r="A52" s="208" t="s">
        <v>8</v>
      </c>
      <c r="B52" s="208" t="s">
        <v>142</v>
      </c>
      <c r="C52" s="209">
        <v>3949492</v>
      </c>
      <c r="D52" s="209">
        <v>4399393</v>
      </c>
      <c r="E52" s="210">
        <v>3214266</v>
      </c>
      <c r="F52" s="210">
        <v>352875</v>
      </c>
      <c r="G52" s="211"/>
      <c r="H52" s="212">
        <v>1.1900999999999999</v>
      </c>
      <c r="I52" s="212">
        <v>0.2485</v>
      </c>
      <c r="J52" s="213">
        <v>9.9599999999999994E-2</v>
      </c>
      <c r="K52" s="213">
        <v>9.1999999999999998E-3</v>
      </c>
      <c r="L52" s="214"/>
      <c r="M52" s="214"/>
    </row>
    <row r="53" spans="1:13" ht="14">
      <c r="A53" s="215"/>
      <c r="B53" s="215"/>
      <c r="C53" s="216"/>
      <c r="D53" s="216"/>
      <c r="E53" s="217"/>
      <c r="F53" s="217"/>
      <c r="G53" s="217"/>
      <c r="H53" s="218"/>
      <c r="I53" s="219"/>
      <c r="J53" s="220"/>
      <c r="K53" s="220"/>
      <c r="L53" s="220"/>
      <c r="M53" s="220"/>
    </row>
    <row r="54" spans="1:13" ht="14">
      <c r="A54" s="215"/>
      <c r="B54" s="215"/>
      <c r="C54" s="216"/>
      <c r="D54" s="216"/>
      <c r="E54" s="217"/>
      <c r="F54" s="217"/>
      <c r="G54" s="217"/>
      <c r="H54" s="218"/>
      <c r="I54" s="218"/>
      <c r="J54" s="220"/>
      <c r="K54" s="220"/>
      <c r="L54" s="220"/>
      <c r="M54" s="220"/>
    </row>
    <row r="55" spans="1:13" ht="14">
      <c r="A55" s="215"/>
      <c r="B55" s="215"/>
      <c r="C55" s="216"/>
      <c r="D55" s="216"/>
      <c r="E55" s="217"/>
      <c r="F55" s="217"/>
      <c r="G55" s="217"/>
      <c r="H55" s="218"/>
      <c r="I55" s="218"/>
      <c r="J55" s="220"/>
      <c r="K55" s="220"/>
      <c r="L55" s="220"/>
      <c r="M55" s="220"/>
    </row>
    <row r="56" spans="1:13" ht="14">
      <c r="A56" s="215"/>
      <c r="B56" s="215"/>
      <c r="C56" s="216"/>
      <c r="D56" s="216"/>
      <c r="E56" s="217"/>
      <c r="F56" s="217"/>
      <c r="G56" s="217"/>
      <c r="H56" s="218"/>
      <c r="I56" s="218"/>
      <c r="J56" s="220"/>
      <c r="K56" s="220"/>
      <c r="L56" s="221"/>
      <c r="M56" s="220"/>
    </row>
    <row r="57" spans="1:13" ht="14">
      <c r="A57" s="215"/>
      <c r="B57" s="215"/>
      <c r="C57" s="216"/>
      <c r="D57" s="216"/>
      <c r="E57" s="217"/>
      <c r="F57" s="217"/>
      <c r="G57" s="217"/>
      <c r="H57" s="218"/>
      <c r="I57" s="219"/>
      <c r="J57" s="220"/>
      <c r="K57" s="220"/>
      <c r="L57" s="221"/>
      <c r="M57" s="220"/>
    </row>
    <row r="58" spans="1:13" ht="14">
      <c r="A58" s="215"/>
      <c r="B58" s="215"/>
      <c r="C58" s="216"/>
      <c r="D58" s="216"/>
      <c r="E58" s="217"/>
      <c r="F58" s="217"/>
      <c r="G58" s="217"/>
      <c r="H58" s="218"/>
      <c r="I58" s="218"/>
      <c r="J58" s="220"/>
      <c r="K58" s="220"/>
      <c r="L58" s="220"/>
      <c r="M58" s="220"/>
    </row>
    <row r="59" spans="1:13" ht="14">
      <c r="A59" s="215"/>
      <c r="B59" s="215"/>
      <c r="C59" s="216"/>
      <c r="D59" s="216"/>
      <c r="E59" s="217"/>
      <c r="F59" s="217"/>
      <c r="G59" s="217"/>
      <c r="H59" s="218"/>
      <c r="I59" s="218"/>
      <c r="J59" s="220"/>
      <c r="K59" s="220"/>
      <c r="L59" s="221"/>
      <c r="M59" s="220"/>
    </row>
    <row r="60" spans="1:13" ht="14">
      <c r="A60" s="215"/>
      <c r="B60" s="215"/>
      <c r="C60" s="216"/>
      <c r="D60" s="216"/>
      <c r="E60" s="217"/>
      <c r="F60" s="217"/>
      <c r="G60" s="217"/>
      <c r="H60" s="218"/>
      <c r="I60" s="218"/>
      <c r="J60" s="220"/>
      <c r="K60" s="220"/>
      <c r="L60" s="221"/>
      <c r="M60" s="220"/>
    </row>
    <row r="61" spans="1:13" ht="14">
      <c r="A61" s="215"/>
      <c r="B61" s="215"/>
      <c r="C61" s="216"/>
      <c r="D61" s="216"/>
      <c r="E61" s="217"/>
      <c r="F61" s="217"/>
      <c r="G61" s="217"/>
      <c r="H61" s="218"/>
      <c r="I61" s="218"/>
      <c r="J61" s="220"/>
      <c r="K61" s="220"/>
      <c r="L61" s="220"/>
      <c r="M61" s="220"/>
    </row>
    <row r="62" spans="1:13" ht="14">
      <c r="A62" s="215"/>
      <c r="B62" s="215"/>
      <c r="C62" s="216"/>
      <c r="D62" s="216"/>
      <c r="E62" s="217"/>
      <c r="F62" s="217"/>
      <c r="G62" s="217"/>
      <c r="H62" s="218"/>
      <c r="I62" s="218"/>
      <c r="J62" s="220"/>
      <c r="K62" s="220"/>
      <c r="L62" s="220"/>
      <c r="M62" s="220"/>
    </row>
    <row r="63" spans="1:13" ht="14">
      <c r="A63" s="215"/>
      <c r="B63" s="215"/>
      <c r="C63" s="216"/>
      <c r="D63" s="216"/>
      <c r="E63" s="217"/>
      <c r="F63" s="217"/>
      <c r="G63" s="217"/>
      <c r="H63" s="218"/>
      <c r="I63" s="218"/>
      <c r="J63" s="220"/>
      <c r="K63" s="220"/>
      <c r="L63" s="220"/>
      <c r="M63" s="220"/>
    </row>
    <row r="64" spans="1:13" ht="14">
      <c r="A64" s="215"/>
      <c r="B64" s="215"/>
      <c r="C64" s="216"/>
      <c r="D64" s="216"/>
      <c r="E64" s="217"/>
      <c r="F64" s="217"/>
      <c r="G64" s="217"/>
      <c r="H64" s="218"/>
      <c r="I64" s="218"/>
      <c r="J64" s="220"/>
      <c r="K64" s="220"/>
      <c r="L64" s="220"/>
      <c r="M64" s="220"/>
    </row>
    <row r="65" spans="1:13" ht="14">
      <c r="A65" s="215"/>
      <c r="B65" s="215"/>
      <c r="C65" s="216"/>
      <c r="D65" s="216"/>
      <c r="E65" s="217"/>
      <c r="F65" s="217"/>
      <c r="G65" s="217"/>
      <c r="H65" s="218"/>
      <c r="I65" s="218"/>
      <c r="J65" s="220"/>
      <c r="K65" s="220"/>
      <c r="L65" s="220"/>
      <c r="M65" s="220"/>
    </row>
    <row r="66" spans="1:13" ht="14">
      <c r="A66" s="215"/>
      <c r="B66" s="215"/>
      <c r="C66" s="216"/>
      <c r="D66" s="216"/>
      <c r="E66" s="217"/>
      <c r="F66" s="217"/>
      <c r="G66" s="217"/>
      <c r="H66" s="218"/>
      <c r="I66" s="218"/>
      <c r="J66" s="220"/>
      <c r="K66" s="220"/>
      <c r="L66" s="220"/>
      <c r="M66" s="220"/>
    </row>
    <row r="67" spans="1:13" ht="14">
      <c r="A67" s="215"/>
      <c r="B67" s="215"/>
      <c r="C67" s="216"/>
      <c r="D67" s="216"/>
      <c r="E67" s="217"/>
      <c r="F67" s="217"/>
      <c r="G67" s="217"/>
      <c r="H67" s="218"/>
      <c r="I67" s="218"/>
      <c r="J67" s="220"/>
      <c r="K67" s="220"/>
      <c r="L67" s="220"/>
      <c r="M67" s="220"/>
    </row>
    <row r="68" spans="1:13" ht="14">
      <c r="A68" s="215"/>
      <c r="B68" s="215"/>
      <c r="C68" s="216"/>
      <c r="D68" s="216"/>
      <c r="E68" s="217"/>
      <c r="F68" s="217"/>
      <c r="G68" s="217"/>
      <c r="H68" s="218"/>
      <c r="I68" s="218"/>
      <c r="J68" s="220"/>
      <c r="K68" s="220"/>
      <c r="L68" s="220"/>
      <c r="M68" s="220"/>
    </row>
    <row r="69" spans="1:13" ht="15.75" customHeight="1">
      <c r="A69" s="222"/>
      <c r="B69" s="222"/>
      <c r="C69" s="223"/>
      <c r="D69" s="223"/>
      <c r="E69" s="224"/>
      <c r="F69" s="224"/>
      <c r="G69" s="224"/>
      <c r="H69" s="225"/>
      <c r="I69" s="225"/>
      <c r="J69" s="224"/>
      <c r="K69" s="224"/>
      <c r="L69" s="224"/>
      <c r="M69" s="224"/>
    </row>
    <row r="70" spans="1:13" ht="15.75" customHeight="1">
      <c r="A70" s="222"/>
      <c r="B70" s="222"/>
      <c r="C70" s="223"/>
      <c r="D70" s="223"/>
      <c r="E70" s="224"/>
      <c r="F70" s="224"/>
      <c r="G70" s="224"/>
      <c r="H70" s="225"/>
      <c r="I70" s="225"/>
      <c r="J70" s="224"/>
      <c r="K70" s="224"/>
      <c r="L70" s="224"/>
      <c r="M70" s="224"/>
    </row>
    <row r="71" spans="1:13" ht="15.75" customHeight="1">
      <c r="A71" s="222"/>
      <c r="B71" s="222"/>
      <c r="C71" s="223"/>
      <c r="D71" s="223"/>
      <c r="E71" s="224"/>
      <c r="F71" s="224"/>
      <c r="G71" s="224"/>
      <c r="H71" s="225"/>
      <c r="I71" s="225"/>
      <c r="J71" s="224"/>
      <c r="K71" s="224"/>
      <c r="L71" s="224"/>
      <c r="M71" s="224"/>
    </row>
    <row r="72" spans="1:13" ht="15.75" customHeight="1">
      <c r="A72" s="222"/>
      <c r="B72" s="222"/>
      <c r="C72" s="223"/>
      <c r="D72" s="223"/>
      <c r="E72" s="224"/>
      <c r="F72" s="224"/>
      <c r="G72" s="224"/>
      <c r="H72" s="225"/>
      <c r="I72" s="225"/>
      <c r="J72" s="224"/>
      <c r="K72" s="224"/>
      <c r="L72" s="224"/>
      <c r="M72" s="224"/>
    </row>
    <row r="73" spans="1:13" ht="15.75" customHeight="1">
      <c r="A73" s="222"/>
      <c r="B73" s="222"/>
      <c r="C73" s="223"/>
      <c r="D73" s="223"/>
      <c r="E73" s="224"/>
      <c r="F73" s="224"/>
      <c r="G73" s="224"/>
      <c r="H73" s="225"/>
      <c r="I73" s="225"/>
      <c r="J73" s="224"/>
      <c r="K73" s="224"/>
      <c r="L73" s="224"/>
      <c r="M73" s="224"/>
    </row>
    <row r="74" spans="1:13" ht="15.75" customHeight="1">
      <c r="A74" s="222"/>
      <c r="B74" s="222"/>
      <c r="C74" s="223"/>
      <c r="D74" s="223"/>
      <c r="E74" s="224"/>
      <c r="F74" s="224"/>
      <c r="G74" s="224"/>
      <c r="H74" s="225"/>
      <c r="I74" s="225"/>
      <c r="J74" s="224"/>
      <c r="K74" s="224"/>
      <c r="L74" s="224"/>
      <c r="M74" s="224"/>
    </row>
    <row r="75" spans="1:13" ht="15.75" customHeight="1">
      <c r="A75" s="222"/>
      <c r="B75" s="222"/>
      <c r="C75" s="223"/>
      <c r="D75" s="223"/>
      <c r="E75" s="224"/>
      <c r="F75" s="224"/>
      <c r="G75" s="224"/>
      <c r="H75" s="225"/>
      <c r="I75" s="225"/>
      <c r="J75" s="224"/>
      <c r="K75" s="224"/>
      <c r="L75" s="224"/>
      <c r="M75" s="224"/>
    </row>
    <row r="76" spans="1:13" ht="15.75" customHeight="1">
      <c r="A76" s="222"/>
      <c r="B76" s="222"/>
      <c r="C76" s="223"/>
      <c r="D76" s="223"/>
      <c r="E76" s="224"/>
      <c r="F76" s="224"/>
      <c r="G76" s="224"/>
      <c r="H76" s="225"/>
      <c r="I76" s="225"/>
      <c r="J76" s="224"/>
      <c r="K76" s="224"/>
      <c r="L76" s="224"/>
      <c r="M76" s="224"/>
    </row>
    <row r="77" spans="1:13" ht="15.75" customHeight="1">
      <c r="A77" s="222"/>
      <c r="B77" s="222"/>
      <c r="C77" s="223"/>
      <c r="D77" s="223"/>
      <c r="E77" s="224"/>
      <c r="F77" s="224"/>
      <c r="G77" s="224"/>
      <c r="H77" s="225"/>
      <c r="I77" s="225"/>
      <c r="J77" s="224"/>
      <c r="K77" s="224"/>
      <c r="L77" s="224"/>
      <c r="M77" s="224"/>
    </row>
    <row r="78" spans="1:13" ht="15.75" customHeight="1">
      <c r="A78" s="222"/>
      <c r="B78" s="222"/>
      <c r="C78" s="223"/>
      <c r="D78" s="223"/>
      <c r="E78" s="224"/>
      <c r="F78" s="224"/>
      <c r="G78" s="224"/>
      <c r="H78" s="225"/>
      <c r="I78" s="225"/>
      <c r="J78" s="224"/>
      <c r="K78" s="224"/>
      <c r="L78" s="224"/>
      <c r="M78" s="224"/>
    </row>
    <row r="79" spans="1:13" ht="15.75" customHeight="1">
      <c r="A79" s="222"/>
      <c r="B79" s="222"/>
      <c r="C79" s="223"/>
      <c r="D79" s="223"/>
      <c r="E79" s="224"/>
      <c r="F79" s="224"/>
      <c r="G79" s="224"/>
      <c r="H79" s="225"/>
      <c r="I79" s="225"/>
      <c r="J79" s="224"/>
      <c r="K79" s="224"/>
      <c r="L79" s="224"/>
      <c r="M79" s="224"/>
    </row>
    <row r="80" spans="1:13" ht="15.75" customHeight="1">
      <c r="A80" s="222"/>
      <c r="B80" s="222"/>
      <c r="C80" s="223"/>
      <c r="D80" s="223"/>
      <c r="E80" s="224"/>
      <c r="F80" s="224"/>
      <c r="G80" s="224"/>
      <c r="H80" s="225"/>
      <c r="I80" s="225"/>
      <c r="J80" s="224"/>
      <c r="K80" s="224"/>
      <c r="L80" s="224"/>
      <c r="M80" s="224"/>
    </row>
    <row r="81" spans="1:13" ht="15.75" customHeight="1">
      <c r="A81" s="222"/>
      <c r="B81" s="222"/>
      <c r="C81" s="223"/>
      <c r="D81" s="223"/>
      <c r="E81" s="224"/>
      <c r="F81" s="224"/>
      <c r="G81" s="224"/>
      <c r="H81" s="225"/>
      <c r="I81" s="225"/>
      <c r="J81" s="224"/>
      <c r="K81" s="224"/>
      <c r="L81" s="224"/>
      <c r="M81" s="224"/>
    </row>
    <row r="82" spans="1:13" ht="15.75" customHeight="1">
      <c r="A82" s="222"/>
      <c r="B82" s="222"/>
      <c r="C82" s="223"/>
      <c r="D82" s="223"/>
      <c r="E82" s="224"/>
      <c r="F82" s="224"/>
      <c r="G82" s="224"/>
      <c r="H82" s="225"/>
      <c r="I82" s="225"/>
      <c r="J82" s="224"/>
      <c r="K82" s="224"/>
      <c r="L82" s="224"/>
      <c r="M82" s="224"/>
    </row>
    <row r="83" spans="1:13" ht="15.75" customHeight="1">
      <c r="A83" s="222"/>
      <c r="B83" s="222"/>
      <c r="C83" s="223"/>
      <c r="D83" s="223"/>
      <c r="E83" s="224"/>
      <c r="F83" s="224"/>
      <c r="G83" s="224"/>
      <c r="H83" s="225"/>
      <c r="I83" s="225"/>
      <c r="J83" s="224"/>
      <c r="K83" s="224"/>
      <c r="L83" s="224"/>
      <c r="M83" s="224"/>
    </row>
    <row r="84" spans="1:13" ht="15.75" customHeight="1">
      <c r="A84" s="222"/>
      <c r="B84" s="222"/>
      <c r="C84" s="223"/>
      <c r="D84" s="223"/>
      <c r="E84" s="224"/>
      <c r="F84" s="224"/>
      <c r="G84" s="224"/>
      <c r="H84" s="225"/>
      <c r="I84" s="225"/>
      <c r="J84" s="224"/>
      <c r="K84" s="224"/>
      <c r="L84" s="224"/>
      <c r="M84" s="224"/>
    </row>
    <row r="85" spans="1:13" ht="15.75" customHeight="1">
      <c r="A85" s="222"/>
      <c r="B85" s="222"/>
      <c r="C85" s="223"/>
      <c r="D85" s="223"/>
      <c r="E85" s="224"/>
      <c r="F85" s="224"/>
      <c r="G85" s="224"/>
      <c r="H85" s="225"/>
      <c r="I85" s="225"/>
      <c r="J85" s="224"/>
      <c r="K85" s="224"/>
      <c r="L85" s="224"/>
      <c r="M85" s="224"/>
    </row>
    <row r="86" spans="1:13" ht="15.75" customHeight="1">
      <c r="A86" s="222"/>
      <c r="B86" s="222"/>
      <c r="C86" s="223"/>
      <c r="D86" s="223"/>
      <c r="E86" s="224"/>
      <c r="F86" s="224"/>
      <c r="G86" s="224"/>
      <c r="H86" s="225"/>
      <c r="I86" s="225"/>
      <c r="J86" s="224"/>
      <c r="K86" s="224"/>
      <c r="L86" s="224"/>
      <c r="M86" s="224"/>
    </row>
    <row r="87" spans="1:13" ht="15.75" customHeight="1">
      <c r="A87" s="222"/>
      <c r="B87" s="222"/>
      <c r="C87" s="223"/>
      <c r="D87" s="223"/>
      <c r="E87" s="224"/>
      <c r="F87" s="224"/>
      <c r="G87" s="224"/>
      <c r="H87" s="225"/>
      <c r="I87" s="225"/>
      <c r="J87" s="224"/>
      <c r="K87" s="224"/>
      <c r="L87" s="224"/>
      <c r="M87" s="224"/>
    </row>
    <row r="88" spans="1:13" ht="15.75" customHeight="1">
      <c r="A88" s="222"/>
      <c r="B88" s="222"/>
      <c r="C88" s="223"/>
      <c r="D88" s="223"/>
      <c r="E88" s="224"/>
      <c r="F88" s="224"/>
      <c r="G88" s="224"/>
      <c r="H88" s="225"/>
      <c r="I88" s="225"/>
      <c r="J88" s="224"/>
      <c r="K88" s="224"/>
      <c r="L88" s="224"/>
      <c r="M88" s="224"/>
    </row>
    <row r="89" spans="1:13" ht="15.75" customHeight="1">
      <c r="A89" s="222"/>
      <c r="B89" s="222"/>
      <c r="C89" s="223"/>
      <c r="D89" s="223"/>
      <c r="E89" s="224"/>
      <c r="F89" s="224"/>
      <c r="G89" s="224"/>
      <c r="H89" s="225"/>
      <c r="I89" s="225"/>
      <c r="J89" s="224"/>
      <c r="K89" s="224"/>
      <c r="L89" s="224"/>
      <c r="M89" s="224"/>
    </row>
    <row r="90" spans="1:13" ht="15.75" customHeight="1">
      <c r="A90" s="222"/>
      <c r="B90" s="222"/>
      <c r="C90" s="223"/>
      <c r="D90" s="223"/>
      <c r="E90" s="224"/>
      <c r="F90" s="224"/>
      <c r="G90" s="224"/>
      <c r="H90" s="225"/>
      <c r="I90" s="225"/>
      <c r="J90" s="224"/>
      <c r="K90" s="224"/>
      <c r="L90" s="224"/>
      <c r="M90" s="224"/>
    </row>
    <row r="91" spans="1:13" ht="15.75" customHeight="1">
      <c r="A91" s="222"/>
      <c r="B91" s="222"/>
      <c r="C91" s="223"/>
      <c r="D91" s="223"/>
      <c r="E91" s="224"/>
      <c r="F91" s="224"/>
      <c r="G91" s="224"/>
      <c r="H91" s="225"/>
      <c r="I91" s="225"/>
      <c r="J91" s="224"/>
      <c r="K91" s="224"/>
      <c r="L91" s="224"/>
      <c r="M91" s="224"/>
    </row>
    <row r="92" spans="1:13" ht="15.75" customHeight="1">
      <c r="A92" s="222"/>
      <c r="B92" s="222"/>
      <c r="C92" s="223"/>
      <c r="D92" s="223"/>
      <c r="E92" s="224"/>
      <c r="F92" s="224"/>
      <c r="G92" s="224"/>
      <c r="H92" s="225"/>
      <c r="I92" s="225"/>
      <c r="J92" s="224"/>
      <c r="K92" s="224"/>
      <c r="L92" s="224"/>
      <c r="M92" s="224"/>
    </row>
    <row r="93" spans="1:13" ht="15.75" customHeight="1">
      <c r="A93" s="222"/>
      <c r="B93" s="222"/>
      <c r="C93" s="223"/>
      <c r="D93" s="223"/>
      <c r="E93" s="224"/>
      <c r="F93" s="224"/>
      <c r="G93" s="224"/>
      <c r="H93" s="225"/>
      <c r="I93" s="225"/>
      <c r="J93" s="224"/>
      <c r="K93" s="224"/>
      <c r="L93" s="224"/>
      <c r="M93" s="224"/>
    </row>
    <row r="94" spans="1:13" ht="15.75" customHeight="1">
      <c r="A94" s="222"/>
      <c r="B94" s="222"/>
      <c r="C94" s="223"/>
      <c r="D94" s="223"/>
      <c r="E94" s="224"/>
      <c r="F94" s="224"/>
      <c r="G94" s="224"/>
      <c r="H94" s="225"/>
      <c r="I94" s="225"/>
      <c r="J94" s="224"/>
      <c r="K94" s="224"/>
      <c r="L94" s="224"/>
      <c r="M94" s="224"/>
    </row>
    <row r="95" spans="1:13" ht="15.75" customHeight="1">
      <c r="A95" s="222"/>
      <c r="B95" s="222"/>
      <c r="C95" s="223"/>
      <c r="D95" s="223"/>
      <c r="E95" s="224"/>
      <c r="F95" s="224"/>
      <c r="G95" s="224"/>
      <c r="H95" s="225"/>
      <c r="I95" s="225"/>
      <c r="J95" s="224"/>
      <c r="K95" s="224"/>
      <c r="L95" s="224"/>
      <c r="M95" s="224"/>
    </row>
    <row r="96" spans="1:13" ht="15.75" customHeight="1">
      <c r="A96" s="222"/>
      <c r="B96" s="222"/>
      <c r="C96" s="223"/>
      <c r="D96" s="223"/>
      <c r="E96" s="224"/>
      <c r="F96" s="224"/>
      <c r="G96" s="224"/>
      <c r="H96" s="225"/>
      <c r="I96" s="225"/>
      <c r="J96" s="224"/>
      <c r="K96" s="224"/>
      <c r="L96" s="224"/>
      <c r="M96" s="224"/>
    </row>
    <row r="97" spans="1:13" ht="15.75" customHeight="1">
      <c r="A97" s="222"/>
      <c r="B97" s="222"/>
      <c r="C97" s="223"/>
      <c r="D97" s="223"/>
      <c r="E97" s="224"/>
      <c r="F97" s="224"/>
      <c r="G97" s="224"/>
      <c r="H97" s="225"/>
      <c r="I97" s="225"/>
      <c r="J97" s="224"/>
      <c r="K97" s="224"/>
      <c r="L97" s="224"/>
      <c r="M97" s="224"/>
    </row>
    <row r="98" spans="1:13" ht="15.75" customHeight="1">
      <c r="A98" s="222"/>
      <c r="B98" s="222"/>
      <c r="C98" s="223"/>
      <c r="D98" s="223"/>
      <c r="E98" s="224"/>
      <c r="F98" s="224"/>
      <c r="G98" s="224"/>
      <c r="H98" s="225"/>
      <c r="I98" s="225"/>
      <c r="J98" s="224"/>
      <c r="K98" s="224"/>
      <c r="L98" s="224"/>
      <c r="M98" s="224"/>
    </row>
    <row r="99" spans="1:13" ht="15.75" customHeight="1">
      <c r="A99" s="222"/>
      <c r="B99" s="222"/>
      <c r="C99" s="223"/>
      <c r="D99" s="223"/>
      <c r="E99" s="224"/>
      <c r="F99" s="224"/>
      <c r="G99" s="224"/>
      <c r="H99" s="225"/>
      <c r="I99" s="225"/>
      <c r="J99" s="224"/>
      <c r="K99" s="224"/>
      <c r="L99" s="224"/>
      <c r="M99" s="224"/>
    </row>
    <row r="100" spans="1:13" ht="15.75" customHeight="1">
      <c r="A100" s="222"/>
      <c r="B100" s="222"/>
      <c r="C100" s="223"/>
      <c r="D100" s="223"/>
      <c r="E100" s="224"/>
      <c r="F100" s="224"/>
      <c r="G100" s="224"/>
      <c r="H100" s="225"/>
      <c r="I100" s="225"/>
      <c r="J100" s="224"/>
      <c r="K100" s="224"/>
      <c r="L100" s="224"/>
      <c r="M100" s="224"/>
    </row>
    <row r="101" spans="1:13" ht="15.75" customHeight="1">
      <c r="A101" s="222"/>
      <c r="B101" s="222"/>
      <c r="C101" s="223"/>
      <c r="D101" s="223"/>
      <c r="E101" s="224"/>
      <c r="F101" s="224"/>
      <c r="G101" s="224"/>
      <c r="H101" s="225"/>
      <c r="I101" s="225"/>
      <c r="J101" s="224"/>
      <c r="K101" s="224"/>
      <c r="L101" s="224"/>
      <c r="M101" s="224"/>
    </row>
    <row r="102" spans="1:13" ht="15.75" customHeight="1">
      <c r="A102" s="222"/>
      <c r="B102" s="222"/>
      <c r="C102" s="223"/>
      <c r="D102" s="223"/>
      <c r="E102" s="224"/>
      <c r="F102" s="224"/>
      <c r="G102" s="224"/>
      <c r="H102" s="225"/>
      <c r="I102" s="225"/>
      <c r="J102" s="224"/>
      <c r="K102" s="224"/>
      <c r="L102" s="224"/>
      <c r="M102" s="224"/>
    </row>
    <row r="103" spans="1:13" ht="15.75" customHeight="1">
      <c r="A103" s="222"/>
      <c r="B103" s="222"/>
      <c r="C103" s="223"/>
      <c r="D103" s="223"/>
      <c r="E103" s="224"/>
      <c r="F103" s="224"/>
      <c r="G103" s="224"/>
      <c r="H103" s="225"/>
      <c r="I103" s="225"/>
      <c r="J103" s="224"/>
      <c r="K103" s="224"/>
      <c r="L103" s="224"/>
      <c r="M103" s="224"/>
    </row>
    <row r="104" spans="1:13" ht="15.75" customHeight="1">
      <c r="A104" s="222"/>
      <c r="B104" s="222"/>
      <c r="C104" s="223"/>
      <c r="D104" s="223"/>
      <c r="E104" s="224"/>
      <c r="F104" s="224"/>
      <c r="G104" s="224"/>
      <c r="H104" s="225"/>
      <c r="I104" s="225"/>
      <c r="J104" s="224"/>
      <c r="K104" s="224"/>
      <c r="L104" s="224"/>
      <c r="M104" s="224"/>
    </row>
    <row r="105" spans="1:13" ht="15.75" customHeight="1">
      <c r="A105" s="222"/>
      <c r="B105" s="222"/>
      <c r="C105" s="223"/>
      <c r="D105" s="223"/>
      <c r="E105" s="224"/>
      <c r="F105" s="224"/>
      <c r="G105" s="224"/>
      <c r="H105" s="225"/>
      <c r="I105" s="225"/>
      <c r="J105" s="224"/>
      <c r="K105" s="224"/>
      <c r="L105" s="224"/>
      <c r="M105" s="224"/>
    </row>
    <row r="106" spans="1:13" ht="15.75" customHeight="1">
      <c r="A106" s="222"/>
      <c r="B106" s="222"/>
      <c r="C106" s="223"/>
      <c r="D106" s="223"/>
      <c r="E106" s="224"/>
      <c r="F106" s="224"/>
      <c r="G106" s="224"/>
      <c r="H106" s="225"/>
      <c r="I106" s="225"/>
      <c r="J106" s="224"/>
      <c r="K106" s="224"/>
      <c r="L106" s="224"/>
      <c r="M106" s="224"/>
    </row>
    <row r="107" spans="1:13" ht="15.75" customHeight="1">
      <c r="A107" s="222"/>
      <c r="B107" s="222"/>
      <c r="C107" s="223"/>
      <c r="D107" s="223"/>
      <c r="E107" s="224"/>
      <c r="F107" s="224"/>
      <c r="G107" s="224"/>
      <c r="H107" s="225"/>
      <c r="I107" s="225"/>
      <c r="J107" s="224"/>
      <c r="K107" s="224"/>
      <c r="L107" s="224"/>
      <c r="M107" s="224"/>
    </row>
    <row r="108" spans="1:13" ht="15.75" customHeight="1">
      <c r="A108" s="222"/>
      <c r="B108" s="222"/>
      <c r="C108" s="223"/>
      <c r="D108" s="223"/>
      <c r="E108" s="224"/>
      <c r="F108" s="224"/>
      <c r="G108" s="224"/>
      <c r="H108" s="225"/>
      <c r="I108" s="225"/>
      <c r="J108" s="224"/>
      <c r="K108" s="224"/>
      <c r="L108" s="224"/>
      <c r="M108" s="224"/>
    </row>
    <row r="109" spans="1:13" ht="15.75" customHeight="1">
      <c r="A109" s="222"/>
      <c r="B109" s="222"/>
      <c r="C109" s="223"/>
      <c r="D109" s="223"/>
      <c r="E109" s="224"/>
      <c r="F109" s="224"/>
      <c r="G109" s="224"/>
      <c r="H109" s="225"/>
      <c r="I109" s="225"/>
      <c r="J109" s="224"/>
      <c r="K109" s="224"/>
      <c r="L109" s="224"/>
      <c r="M109" s="224"/>
    </row>
    <row r="110" spans="1:13" ht="15.75" customHeight="1">
      <c r="A110" s="222"/>
      <c r="B110" s="222"/>
      <c r="C110" s="223"/>
      <c r="D110" s="223"/>
      <c r="E110" s="224"/>
      <c r="F110" s="224"/>
      <c r="G110" s="224"/>
      <c r="H110" s="225"/>
      <c r="I110" s="225"/>
      <c r="J110" s="224"/>
      <c r="K110" s="224"/>
      <c r="L110" s="224"/>
      <c r="M110" s="224"/>
    </row>
    <row r="111" spans="1:13" ht="15.75" customHeight="1">
      <c r="A111" s="222"/>
      <c r="B111" s="222"/>
      <c r="C111" s="223"/>
      <c r="D111" s="223"/>
      <c r="E111" s="224"/>
      <c r="F111" s="224"/>
      <c r="G111" s="224"/>
      <c r="H111" s="225"/>
      <c r="I111" s="225"/>
      <c r="J111" s="224"/>
      <c r="K111" s="224"/>
      <c r="L111" s="224"/>
      <c r="M111" s="224"/>
    </row>
    <row r="112" spans="1:13" ht="15.75" customHeight="1">
      <c r="A112" s="222"/>
      <c r="B112" s="222"/>
      <c r="C112" s="223"/>
      <c r="D112" s="223"/>
      <c r="E112" s="224"/>
      <c r="F112" s="224"/>
      <c r="G112" s="224"/>
      <c r="H112" s="225"/>
      <c r="I112" s="225"/>
      <c r="J112" s="224"/>
      <c r="K112" s="224"/>
      <c r="L112" s="224"/>
      <c r="M112" s="224"/>
    </row>
    <row r="113" spans="1:13" ht="15.75" customHeight="1">
      <c r="A113" s="222"/>
      <c r="B113" s="222"/>
      <c r="C113" s="223"/>
      <c r="D113" s="223"/>
      <c r="E113" s="224"/>
      <c r="F113" s="224"/>
      <c r="G113" s="224"/>
      <c r="H113" s="225"/>
      <c r="I113" s="225"/>
      <c r="J113" s="224"/>
      <c r="K113" s="224"/>
      <c r="L113" s="224"/>
      <c r="M113" s="224"/>
    </row>
    <row r="114" spans="1:13" ht="15.75" customHeight="1">
      <c r="A114" s="222"/>
      <c r="B114" s="222"/>
      <c r="C114" s="223"/>
      <c r="D114" s="223"/>
      <c r="E114" s="224"/>
      <c r="F114" s="224"/>
      <c r="G114" s="224"/>
      <c r="H114" s="225"/>
      <c r="I114" s="225"/>
      <c r="J114" s="224"/>
      <c r="K114" s="224"/>
      <c r="L114" s="224"/>
      <c r="M114" s="224"/>
    </row>
    <row r="115" spans="1:13" ht="15.75" customHeight="1">
      <c r="A115" s="222"/>
      <c r="B115" s="222"/>
      <c r="C115" s="223"/>
      <c r="D115" s="223"/>
      <c r="E115" s="224"/>
      <c r="F115" s="224"/>
      <c r="G115" s="224"/>
      <c r="H115" s="225"/>
      <c r="I115" s="225"/>
      <c r="J115" s="224"/>
      <c r="K115" s="224"/>
      <c r="L115" s="224"/>
      <c r="M115" s="224"/>
    </row>
    <row r="116" spans="1:13" ht="15.75" customHeight="1">
      <c r="A116" s="222"/>
      <c r="B116" s="222"/>
      <c r="C116" s="223"/>
      <c r="D116" s="223"/>
      <c r="E116" s="224"/>
      <c r="F116" s="224"/>
      <c r="G116" s="224"/>
      <c r="H116" s="225"/>
      <c r="I116" s="225"/>
      <c r="J116" s="224"/>
      <c r="K116" s="224"/>
      <c r="L116" s="224"/>
      <c r="M116" s="224"/>
    </row>
    <row r="117" spans="1:13" ht="15.75" customHeight="1">
      <c r="A117" s="222"/>
      <c r="B117" s="222"/>
      <c r="C117" s="223"/>
      <c r="D117" s="223"/>
      <c r="E117" s="224"/>
      <c r="F117" s="224"/>
      <c r="G117" s="224"/>
      <c r="H117" s="225"/>
      <c r="I117" s="225"/>
      <c r="J117" s="224"/>
      <c r="K117" s="224"/>
      <c r="L117" s="224"/>
      <c r="M117" s="224"/>
    </row>
    <row r="118" spans="1:13" ht="15.75" customHeight="1">
      <c r="A118" s="222"/>
      <c r="B118" s="222"/>
      <c r="C118" s="223"/>
      <c r="D118" s="223"/>
      <c r="E118" s="224"/>
      <c r="F118" s="224"/>
      <c r="G118" s="224"/>
      <c r="H118" s="225"/>
      <c r="I118" s="225"/>
      <c r="J118" s="224"/>
      <c r="K118" s="224"/>
      <c r="L118" s="224"/>
      <c r="M118" s="224"/>
    </row>
    <row r="119" spans="1:13" ht="15.75" customHeight="1">
      <c r="A119" s="222"/>
      <c r="B119" s="222"/>
      <c r="C119" s="223"/>
      <c r="D119" s="223"/>
      <c r="E119" s="224"/>
      <c r="F119" s="224"/>
      <c r="G119" s="224"/>
      <c r="H119" s="225"/>
      <c r="I119" s="225"/>
      <c r="J119" s="224"/>
      <c r="K119" s="224"/>
      <c r="L119" s="224"/>
      <c r="M119" s="224"/>
    </row>
    <row r="120" spans="1:13" ht="15.75" customHeight="1">
      <c r="A120" s="222"/>
      <c r="B120" s="222"/>
      <c r="C120" s="223"/>
      <c r="D120" s="223"/>
      <c r="E120" s="224"/>
      <c r="F120" s="224"/>
      <c r="G120" s="224"/>
      <c r="H120" s="225"/>
      <c r="I120" s="225"/>
      <c r="J120" s="224"/>
      <c r="K120" s="224"/>
      <c r="L120" s="224"/>
      <c r="M120" s="224"/>
    </row>
    <row r="121" spans="1:13" ht="15.75" customHeight="1">
      <c r="A121" s="222"/>
      <c r="B121" s="222"/>
      <c r="C121" s="223"/>
      <c r="D121" s="223"/>
      <c r="E121" s="224"/>
      <c r="F121" s="224"/>
      <c r="G121" s="224"/>
      <c r="H121" s="225"/>
      <c r="I121" s="225"/>
      <c r="J121" s="224"/>
      <c r="K121" s="224"/>
      <c r="L121" s="224"/>
      <c r="M121" s="224"/>
    </row>
    <row r="122" spans="1:13" ht="15.75" customHeight="1">
      <c r="A122" s="222"/>
      <c r="B122" s="222"/>
      <c r="C122" s="223"/>
      <c r="D122" s="223"/>
      <c r="E122" s="224"/>
      <c r="F122" s="224"/>
      <c r="G122" s="224"/>
      <c r="H122" s="225"/>
      <c r="I122" s="225"/>
      <c r="J122" s="224"/>
      <c r="K122" s="224"/>
      <c r="L122" s="224"/>
      <c r="M122" s="224"/>
    </row>
    <row r="123" spans="1:13" ht="15.75" customHeight="1">
      <c r="A123" s="222"/>
      <c r="B123" s="222"/>
      <c r="C123" s="223"/>
      <c r="D123" s="223"/>
      <c r="E123" s="224"/>
      <c r="F123" s="224"/>
      <c r="G123" s="224"/>
      <c r="H123" s="225"/>
      <c r="I123" s="225"/>
      <c r="J123" s="224"/>
      <c r="K123" s="224"/>
      <c r="L123" s="224"/>
      <c r="M123" s="224"/>
    </row>
    <row r="124" spans="1:13" ht="15.75" customHeight="1">
      <c r="A124" s="222"/>
      <c r="B124" s="222"/>
      <c r="C124" s="223"/>
      <c r="D124" s="223"/>
      <c r="E124" s="224"/>
      <c r="F124" s="224"/>
      <c r="G124" s="224"/>
      <c r="H124" s="225"/>
      <c r="I124" s="225"/>
      <c r="J124" s="224"/>
      <c r="K124" s="224"/>
      <c r="L124" s="224"/>
      <c r="M124" s="224"/>
    </row>
    <row r="125" spans="1:13" ht="15.75" customHeight="1">
      <c r="A125" s="222"/>
      <c r="B125" s="222"/>
      <c r="C125" s="223"/>
      <c r="D125" s="223"/>
      <c r="E125" s="224"/>
      <c r="F125" s="224"/>
      <c r="G125" s="224"/>
      <c r="H125" s="225"/>
      <c r="I125" s="225"/>
      <c r="J125" s="224"/>
      <c r="K125" s="224"/>
      <c r="L125" s="224"/>
      <c r="M125" s="224"/>
    </row>
    <row r="126" spans="1:13" ht="15.75" customHeight="1">
      <c r="A126" s="222"/>
      <c r="B126" s="222"/>
      <c r="C126" s="223"/>
      <c r="D126" s="223"/>
      <c r="E126" s="224"/>
      <c r="F126" s="224"/>
      <c r="G126" s="224"/>
      <c r="H126" s="225"/>
      <c r="I126" s="225"/>
      <c r="J126" s="224"/>
      <c r="K126" s="224"/>
      <c r="L126" s="224"/>
      <c r="M126" s="224"/>
    </row>
    <row r="127" spans="1:13" ht="15.75" customHeight="1">
      <c r="A127" s="222"/>
      <c r="B127" s="222"/>
      <c r="C127" s="223"/>
      <c r="D127" s="223"/>
      <c r="E127" s="224"/>
      <c r="F127" s="224"/>
      <c r="G127" s="224"/>
      <c r="H127" s="225"/>
      <c r="I127" s="225"/>
      <c r="J127" s="224"/>
      <c r="K127" s="224"/>
      <c r="L127" s="224"/>
      <c r="M127" s="224"/>
    </row>
    <row r="128" spans="1:13" ht="15.75" customHeight="1">
      <c r="A128" s="222"/>
      <c r="B128" s="222"/>
      <c r="C128" s="223"/>
      <c r="D128" s="223"/>
      <c r="E128" s="224"/>
      <c r="F128" s="224"/>
      <c r="G128" s="224"/>
      <c r="H128" s="225"/>
      <c r="I128" s="225"/>
      <c r="J128" s="224"/>
      <c r="K128" s="224"/>
      <c r="L128" s="224"/>
      <c r="M128" s="224"/>
    </row>
    <row r="129" spans="1:13" ht="15.75" customHeight="1">
      <c r="A129" s="222"/>
      <c r="B129" s="222"/>
      <c r="C129" s="223"/>
      <c r="D129" s="223"/>
      <c r="E129" s="224"/>
      <c r="F129" s="224"/>
      <c r="G129" s="224"/>
      <c r="H129" s="225"/>
      <c r="I129" s="225"/>
      <c r="J129" s="224"/>
      <c r="K129" s="224"/>
      <c r="L129" s="224"/>
      <c r="M129" s="224"/>
    </row>
    <row r="130" spans="1:13" ht="15.75" customHeight="1">
      <c r="A130" s="222"/>
      <c r="B130" s="222"/>
      <c r="C130" s="223"/>
      <c r="D130" s="223"/>
      <c r="E130" s="224"/>
      <c r="F130" s="224"/>
      <c r="G130" s="224"/>
      <c r="H130" s="225"/>
      <c r="I130" s="225"/>
      <c r="J130" s="224"/>
      <c r="K130" s="224"/>
      <c r="L130" s="224"/>
      <c r="M130" s="224"/>
    </row>
    <row r="131" spans="1:13" ht="15.75" customHeight="1">
      <c r="A131" s="222"/>
      <c r="B131" s="222"/>
      <c r="C131" s="223"/>
      <c r="D131" s="223"/>
      <c r="E131" s="224"/>
      <c r="F131" s="224"/>
      <c r="G131" s="224"/>
      <c r="H131" s="225"/>
      <c r="I131" s="225"/>
      <c r="J131" s="224"/>
      <c r="K131" s="224"/>
      <c r="L131" s="224"/>
      <c r="M131" s="224"/>
    </row>
    <row r="132" spans="1:13" ht="15.75" customHeight="1">
      <c r="A132" s="222"/>
      <c r="B132" s="222"/>
      <c r="C132" s="223"/>
      <c r="D132" s="223"/>
      <c r="E132" s="224"/>
      <c r="F132" s="224"/>
      <c r="G132" s="224"/>
      <c r="H132" s="225"/>
      <c r="I132" s="225"/>
      <c r="J132" s="224"/>
      <c r="K132" s="224"/>
      <c r="L132" s="224"/>
      <c r="M132" s="224"/>
    </row>
    <row r="133" spans="1:13" ht="15.75" customHeight="1">
      <c r="A133" s="222"/>
      <c r="B133" s="222"/>
      <c r="C133" s="223"/>
      <c r="D133" s="223"/>
      <c r="E133" s="224"/>
      <c r="F133" s="224"/>
      <c r="G133" s="224"/>
      <c r="H133" s="225"/>
      <c r="I133" s="225"/>
      <c r="J133" s="224"/>
      <c r="K133" s="224"/>
      <c r="L133" s="224"/>
      <c r="M133" s="224"/>
    </row>
    <row r="134" spans="1:13" ht="15.75" customHeight="1">
      <c r="A134" s="222"/>
      <c r="B134" s="222"/>
      <c r="C134" s="223"/>
      <c r="D134" s="223"/>
      <c r="E134" s="224"/>
      <c r="F134" s="224"/>
      <c r="G134" s="224"/>
      <c r="H134" s="225"/>
      <c r="I134" s="225"/>
      <c r="J134" s="224"/>
      <c r="K134" s="224"/>
      <c r="L134" s="224"/>
      <c r="M134" s="224"/>
    </row>
    <row r="135" spans="1:13" ht="15.75" customHeight="1">
      <c r="A135" s="222"/>
      <c r="B135" s="222"/>
      <c r="C135" s="223"/>
      <c r="D135" s="223"/>
      <c r="E135" s="224"/>
      <c r="F135" s="224"/>
      <c r="G135" s="224"/>
      <c r="H135" s="225"/>
      <c r="I135" s="225"/>
      <c r="J135" s="224"/>
      <c r="K135" s="224"/>
      <c r="L135" s="224"/>
      <c r="M135" s="224"/>
    </row>
    <row r="136" spans="1:13" ht="15.75" customHeight="1">
      <c r="A136" s="222"/>
      <c r="B136" s="222"/>
      <c r="C136" s="223"/>
      <c r="D136" s="223"/>
      <c r="E136" s="224"/>
      <c r="F136" s="224"/>
      <c r="G136" s="224"/>
      <c r="H136" s="225"/>
      <c r="I136" s="225"/>
      <c r="J136" s="224"/>
      <c r="K136" s="224"/>
      <c r="L136" s="224"/>
      <c r="M136" s="224"/>
    </row>
    <row r="137" spans="1:13" ht="15.75" customHeight="1">
      <c r="A137" s="222"/>
      <c r="B137" s="222"/>
      <c r="C137" s="223"/>
      <c r="D137" s="223"/>
      <c r="E137" s="224"/>
      <c r="F137" s="224"/>
      <c r="G137" s="224"/>
      <c r="H137" s="225"/>
      <c r="I137" s="225"/>
      <c r="J137" s="224"/>
      <c r="K137" s="224"/>
      <c r="L137" s="224"/>
      <c r="M137" s="224"/>
    </row>
    <row r="138" spans="1:13" ht="15.75" customHeight="1">
      <c r="A138" s="222"/>
      <c r="B138" s="222"/>
      <c r="C138" s="223"/>
      <c r="D138" s="223"/>
      <c r="E138" s="224"/>
      <c r="F138" s="224"/>
      <c r="G138" s="224"/>
      <c r="H138" s="225"/>
      <c r="I138" s="225"/>
      <c r="J138" s="224"/>
      <c r="K138" s="224"/>
      <c r="L138" s="224"/>
      <c r="M138" s="224"/>
    </row>
    <row r="139" spans="1:13" ht="15.75" customHeight="1">
      <c r="A139" s="222"/>
      <c r="B139" s="222"/>
      <c r="C139" s="223"/>
      <c r="D139" s="223"/>
      <c r="E139" s="224"/>
      <c r="F139" s="224"/>
      <c r="G139" s="224"/>
      <c r="H139" s="225"/>
      <c r="I139" s="225"/>
      <c r="J139" s="224"/>
      <c r="K139" s="224"/>
      <c r="L139" s="224"/>
      <c r="M139" s="224"/>
    </row>
    <row r="140" spans="1:13" ht="15.75" customHeight="1">
      <c r="A140" s="222"/>
      <c r="B140" s="222"/>
      <c r="C140" s="223"/>
      <c r="D140" s="223"/>
      <c r="E140" s="224"/>
      <c r="F140" s="224"/>
      <c r="G140" s="224"/>
      <c r="H140" s="225"/>
      <c r="I140" s="225"/>
      <c r="J140" s="224"/>
      <c r="K140" s="224"/>
      <c r="L140" s="224"/>
      <c r="M140" s="224"/>
    </row>
    <row r="141" spans="1:13" ht="15.75" customHeight="1">
      <c r="A141" s="222"/>
      <c r="B141" s="222"/>
      <c r="C141" s="223"/>
      <c r="D141" s="223"/>
      <c r="E141" s="224"/>
      <c r="F141" s="224"/>
      <c r="G141" s="224"/>
      <c r="H141" s="225"/>
      <c r="I141" s="225"/>
      <c r="J141" s="224"/>
      <c r="K141" s="224"/>
      <c r="L141" s="224"/>
      <c r="M141" s="224"/>
    </row>
    <row r="142" spans="1:13" ht="15.75" customHeight="1">
      <c r="A142" s="222"/>
      <c r="B142" s="222"/>
      <c r="C142" s="223"/>
      <c r="D142" s="223"/>
      <c r="E142" s="224"/>
      <c r="F142" s="224"/>
      <c r="G142" s="224"/>
      <c r="H142" s="225"/>
      <c r="I142" s="225"/>
      <c r="J142" s="224"/>
      <c r="K142" s="224"/>
      <c r="L142" s="224"/>
      <c r="M142" s="224"/>
    </row>
    <row r="143" spans="1:13" ht="15.75" customHeight="1">
      <c r="A143" s="222"/>
      <c r="B143" s="222"/>
      <c r="C143" s="223"/>
      <c r="D143" s="223"/>
      <c r="E143" s="224"/>
      <c r="F143" s="224"/>
      <c r="G143" s="224"/>
      <c r="H143" s="225"/>
      <c r="I143" s="225"/>
      <c r="J143" s="224"/>
      <c r="K143" s="224"/>
      <c r="L143" s="224"/>
      <c r="M143" s="224"/>
    </row>
    <row r="144" spans="1:13" ht="15.75" customHeight="1">
      <c r="A144" s="222"/>
      <c r="B144" s="222"/>
      <c r="C144" s="223"/>
      <c r="D144" s="223"/>
      <c r="E144" s="224"/>
      <c r="F144" s="224"/>
      <c r="G144" s="224"/>
      <c r="H144" s="225"/>
      <c r="I144" s="225"/>
      <c r="J144" s="224"/>
      <c r="K144" s="224"/>
      <c r="L144" s="224"/>
      <c r="M144" s="224"/>
    </row>
    <row r="145" spans="1:13" ht="15.75" customHeight="1">
      <c r="A145" s="222"/>
      <c r="B145" s="222"/>
      <c r="C145" s="223"/>
      <c r="D145" s="223"/>
      <c r="E145" s="224"/>
      <c r="F145" s="224"/>
      <c r="G145" s="224"/>
      <c r="H145" s="225"/>
      <c r="I145" s="225"/>
      <c r="J145" s="224"/>
      <c r="K145" s="224"/>
      <c r="L145" s="224"/>
      <c r="M145" s="224"/>
    </row>
    <row r="146" spans="1:13" ht="15.75" customHeight="1">
      <c r="A146" s="222"/>
      <c r="B146" s="222"/>
      <c r="C146" s="223"/>
      <c r="D146" s="223"/>
      <c r="E146" s="224"/>
      <c r="F146" s="224"/>
      <c r="G146" s="224"/>
      <c r="H146" s="225"/>
      <c r="I146" s="225"/>
      <c r="J146" s="224"/>
      <c r="K146" s="224"/>
      <c r="L146" s="224"/>
      <c r="M146" s="224"/>
    </row>
    <row r="147" spans="1:13" ht="15.75" customHeight="1">
      <c r="A147" s="222"/>
      <c r="B147" s="222"/>
      <c r="C147" s="223"/>
      <c r="D147" s="223"/>
      <c r="E147" s="224"/>
      <c r="F147" s="224"/>
      <c r="G147" s="224"/>
      <c r="H147" s="225"/>
      <c r="I147" s="225"/>
      <c r="J147" s="224"/>
      <c r="K147" s="224"/>
      <c r="L147" s="224"/>
      <c r="M147" s="224"/>
    </row>
    <row r="148" spans="1:13" ht="15.75" customHeight="1">
      <c r="A148" s="222"/>
      <c r="B148" s="222"/>
      <c r="C148" s="223"/>
      <c r="D148" s="223"/>
      <c r="E148" s="224"/>
      <c r="F148" s="224"/>
      <c r="G148" s="224"/>
      <c r="H148" s="225"/>
      <c r="I148" s="225"/>
      <c r="J148" s="224"/>
      <c r="K148" s="224"/>
      <c r="L148" s="224"/>
      <c r="M148" s="224"/>
    </row>
    <row r="149" spans="1:13" ht="15.75" customHeight="1">
      <c r="A149" s="222"/>
      <c r="B149" s="222"/>
      <c r="C149" s="223"/>
      <c r="D149" s="223"/>
      <c r="E149" s="224"/>
      <c r="F149" s="224"/>
      <c r="G149" s="224"/>
      <c r="H149" s="225"/>
      <c r="I149" s="225"/>
      <c r="J149" s="224"/>
      <c r="K149" s="224"/>
      <c r="L149" s="224"/>
      <c r="M149" s="224"/>
    </row>
    <row r="150" spans="1:13" ht="15.75" customHeight="1">
      <c r="A150" s="222"/>
      <c r="B150" s="222"/>
      <c r="C150" s="223"/>
      <c r="D150" s="223"/>
      <c r="E150" s="224"/>
      <c r="F150" s="224"/>
      <c r="G150" s="224"/>
      <c r="H150" s="225"/>
      <c r="I150" s="225"/>
      <c r="J150" s="224"/>
      <c r="K150" s="224"/>
      <c r="L150" s="224"/>
      <c r="M150" s="224"/>
    </row>
    <row r="151" spans="1:13" ht="15.75" customHeight="1">
      <c r="A151" s="222"/>
      <c r="B151" s="222"/>
      <c r="C151" s="223"/>
      <c r="D151" s="223"/>
      <c r="E151" s="224"/>
      <c r="F151" s="224"/>
      <c r="G151" s="224"/>
      <c r="H151" s="225"/>
      <c r="I151" s="225"/>
      <c r="J151" s="224"/>
      <c r="K151" s="224"/>
      <c r="L151" s="224"/>
      <c r="M151" s="224"/>
    </row>
    <row r="152" spans="1:13" ht="15.75" customHeight="1">
      <c r="A152" s="222"/>
      <c r="B152" s="222"/>
      <c r="C152" s="223"/>
      <c r="D152" s="223"/>
      <c r="E152" s="224"/>
      <c r="F152" s="224"/>
      <c r="G152" s="224"/>
      <c r="H152" s="225"/>
      <c r="I152" s="225"/>
      <c r="J152" s="224"/>
      <c r="K152" s="224"/>
      <c r="L152" s="224"/>
      <c r="M152" s="224"/>
    </row>
    <row r="153" spans="1:13" ht="15.75" customHeight="1">
      <c r="A153" s="222"/>
      <c r="B153" s="222"/>
      <c r="C153" s="223"/>
      <c r="D153" s="223"/>
      <c r="E153" s="224"/>
      <c r="F153" s="224"/>
      <c r="G153" s="224"/>
      <c r="H153" s="225"/>
      <c r="I153" s="225"/>
      <c r="J153" s="224"/>
      <c r="K153" s="224"/>
      <c r="L153" s="224"/>
      <c r="M153" s="224"/>
    </row>
    <row r="154" spans="1:13" ht="15.75" customHeight="1">
      <c r="A154" s="222"/>
      <c r="B154" s="222"/>
      <c r="C154" s="223"/>
      <c r="D154" s="223"/>
      <c r="E154" s="224"/>
      <c r="F154" s="224"/>
      <c r="G154" s="224"/>
      <c r="H154" s="225"/>
      <c r="I154" s="225"/>
      <c r="J154" s="224"/>
      <c r="K154" s="224"/>
      <c r="L154" s="224"/>
      <c r="M154" s="224"/>
    </row>
    <row r="155" spans="1:13" ht="15.75" customHeight="1">
      <c r="A155" s="222"/>
      <c r="B155" s="222"/>
      <c r="C155" s="223"/>
      <c r="D155" s="223"/>
      <c r="E155" s="224"/>
      <c r="F155" s="224"/>
      <c r="G155" s="224"/>
      <c r="H155" s="225"/>
      <c r="I155" s="225"/>
      <c r="J155" s="224"/>
      <c r="K155" s="224"/>
      <c r="L155" s="224"/>
      <c r="M155" s="224"/>
    </row>
    <row r="156" spans="1:13" ht="15.75" customHeight="1">
      <c r="A156" s="222"/>
      <c r="B156" s="222"/>
      <c r="C156" s="223"/>
      <c r="D156" s="223"/>
      <c r="E156" s="224"/>
      <c r="F156" s="224"/>
      <c r="G156" s="224"/>
      <c r="H156" s="225"/>
      <c r="I156" s="225"/>
      <c r="J156" s="224"/>
      <c r="K156" s="224"/>
      <c r="L156" s="224"/>
      <c r="M156" s="224"/>
    </row>
    <row r="157" spans="1:13" ht="15.75" customHeight="1">
      <c r="A157" s="222"/>
      <c r="B157" s="222"/>
      <c r="C157" s="223"/>
      <c r="D157" s="223"/>
      <c r="E157" s="224"/>
      <c r="F157" s="224"/>
      <c r="G157" s="224"/>
      <c r="H157" s="225"/>
      <c r="I157" s="225"/>
      <c r="J157" s="224"/>
      <c r="K157" s="224"/>
      <c r="L157" s="224"/>
      <c r="M157" s="224"/>
    </row>
    <row r="158" spans="1:13" ht="15.75" customHeight="1">
      <c r="A158" s="222"/>
      <c r="B158" s="222"/>
      <c r="C158" s="223"/>
      <c r="D158" s="223"/>
      <c r="E158" s="224"/>
      <c r="F158" s="224"/>
      <c r="G158" s="224"/>
      <c r="H158" s="225"/>
      <c r="I158" s="225"/>
      <c r="J158" s="224"/>
      <c r="K158" s="224"/>
      <c r="L158" s="224"/>
      <c r="M158" s="224"/>
    </row>
    <row r="159" spans="1:13" ht="15.75" customHeight="1">
      <c r="A159" s="222"/>
      <c r="B159" s="222"/>
      <c r="C159" s="223"/>
      <c r="D159" s="223"/>
      <c r="E159" s="224"/>
      <c r="F159" s="224"/>
      <c r="G159" s="224"/>
      <c r="H159" s="225"/>
      <c r="I159" s="225"/>
      <c r="J159" s="224"/>
      <c r="K159" s="224"/>
      <c r="L159" s="224"/>
      <c r="M159" s="224"/>
    </row>
    <row r="160" spans="1:13" ht="15.75" customHeight="1">
      <c r="A160" s="222"/>
      <c r="B160" s="222"/>
      <c r="C160" s="223"/>
      <c r="D160" s="223"/>
      <c r="E160" s="224"/>
      <c r="F160" s="224"/>
      <c r="G160" s="224"/>
      <c r="H160" s="225"/>
      <c r="I160" s="225"/>
      <c r="J160" s="224"/>
      <c r="K160" s="224"/>
      <c r="L160" s="224"/>
      <c r="M160" s="224"/>
    </row>
    <row r="161" spans="1:13" ht="15.75" customHeight="1">
      <c r="A161" s="222"/>
      <c r="B161" s="222"/>
      <c r="C161" s="223"/>
      <c r="D161" s="223"/>
      <c r="E161" s="224"/>
      <c r="F161" s="224"/>
      <c r="G161" s="224"/>
      <c r="H161" s="225"/>
      <c r="I161" s="225"/>
      <c r="J161" s="224"/>
      <c r="K161" s="224"/>
      <c r="L161" s="224"/>
      <c r="M161" s="224"/>
    </row>
    <row r="162" spans="1:13" ht="15.75" customHeight="1">
      <c r="A162" s="222"/>
      <c r="B162" s="222"/>
      <c r="C162" s="223"/>
      <c r="D162" s="223"/>
      <c r="E162" s="224"/>
      <c r="F162" s="224"/>
      <c r="G162" s="224"/>
      <c r="H162" s="225"/>
      <c r="I162" s="225"/>
      <c r="J162" s="224"/>
      <c r="K162" s="224"/>
      <c r="L162" s="224"/>
      <c r="M162" s="224"/>
    </row>
    <row r="163" spans="1:13" ht="15.75" customHeight="1">
      <c r="A163" s="222"/>
      <c r="B163" s="222"/>
      <c r="C163" s="223"/>
      <c r="D163" s="223"/>
      <c r="E163" s="224"/>
      <c r="F163" s="224"/>
      <c r="G163" s="224"/>
      <c r="H163" s="225"/>
      <c r="I163" s="225"/>
      <c r="J163" s="224"/>
      <c r="K163" s="224"/>
      <c r="L163" s="224"/>
      <c r="M163" s="224"/>
    </row>
    <row r="164" spans="1:13" ht="15.75" customHeight="1">
      <c r="A164" s="222"/>
      <c r="B164" s="222"/>
      <c r="C164" s="223"/>
      <c r="D164" s="223"/>
      <c r="E164" s="224"/>
      <c r="F164" s="224"/>
      <c r="G164" s="224"/>
      <c r="H164" s="225"/>
      <c r="I164" s="225"/>
      <c r="J164" s="224"/>
      <c r="K164" s="224"/>
      <c r="L164" s="224"/>
      <c r="M164" s="224"/>
    </row>
    <row r="165" spans="1:13" ht="15.75" customHeight="1">
      <c r="A165" s="222"/>
      <c r="B165" s="222"/>
      <c r="C165" s="223"/>
      <c r="D165" s="223"/>
      <c r="E165" s="224"/>
      <c r="F165" s="224"/>
      <c r="G165" s="224"/>
      <c r="H165" s="225"/>
      <c r="I165" s="225"/>
      <c r="J165" s="224"/>
      <c r="K165" s="224"/>
      <c r="L165" s="224"/>
      <c r="M165" s="224"/>
    </row>
    <row r="166" spans="1:13" ht="15.75" customHeight="1">
      <c r="A166" s="222"/>
      <c r="B166" s="222"/>
      <c r="C166" s="223"/>
      <c r="D166" s="223"/>
      <c r="E166" s="224"/>
      <c r="F166" s="224"/>
      <c r="G166" s="224"/>
      <c r="H166" s="225"/>
      <c r="I166" s="225"/>
      <c r="J166" s="224"/>
      <c r="K166" s="224"/>
      <c r="L166" s="224"/>
      <c r="M166" s="224"/>
    </row>
    <row r="167" spans="1:13" ht="15.75" customHeight="1">
      <c r="A167" s="222"/>
      <c r="B167" s="222"/>
      <c r="C167" s="223"/>
      <c r="D167" s="223"/>
      <c r="E167" s="224"/>
      <c r="F167" s="224"/>
      <c r="G167" s="224"/>
      <c r="H167" s="225"/>
      <c r="I167" s="225"/>
      <c r="J167" s="224"/>
      <c r="K167" s="224"/>
      <c r="L167" s="224"/>
      <c r="M167" s="224"/>
    </row>
    <row r="168" spans="1:13" ht="15.75" customHeight="1">
      <c r="A168" s="222"/>
      <c r="B168" s="222"/>
      <c r="C168" s="223"/>
      <c r="D168" s="223"/>
      <c r="E168" s="224"/>
      <c r="F168" s="224"/>
      <c r="G168" s="224"/>
      <c r="H168" s="225"/>
      <c r="I168" s="225"/>
      <c r="J168" s="224"/>
      <c r="K168" s="224"/>
      <c r="L168" s="224"/>
      <c r="M168" s="224"/>
    </row>
    <row r="169" spans="1:13" ht="15.75" customHeight="1">
      <c r="A169" s="222"/>
      <c r="B169" s="222"/>
      <c r="C169" s="223"/>
      <c r="D169" s="223"/>
      <c r="E169" s="224"/>
      <c r="F169" s="224"/>
      <c r="G169" s="224"/>
      <c r="H169" s="225"/>
      <c r="I169" s="225"/>
      <c r="J169" s="224"/>
      <c r="K169" s="224"/>
      <c r="L169" s="224"/>
      <c r="M169" s="224"/>
    </row>
    <row r="170" spans="1:13" ht="15.75" customHeight="1">
      <c r="A170" s="222"/>
      <c r="B170" s="222"/>
      <c r="C170" s="223"/>
      <c r="D170" s="223"/>
      <c r="E170" s="224"/>
      <c r="F170" s="224"/>
      <c r="G170" s="224"/>
      <c r="H170" s="225"/>
      <c r="I170" s="225"/>
      <c r="J170" s="224"/>
      <c r="K170" s="224"/>
      <c r="L170" s="224"/>
      <c r="M170" s="224"/>
    </row>
    <row r="171" spans="1:13" ht="15.75" customHeight="1">
      <c r="A171" s="222"/>
      <c r="B171" s="222"/>
      <c r="C171" s="223"/>
      <c r="D171" s="223"/>
      <c r="E171" s="224"/>
      <c r="F171" s="224"/>
      <c r="G171" s="224"/>
      <c r="H171" s="225"/>
      <c r="I171" s="225"/>
      <c r="J171" s="224"/>
      <c r="K171" s="224"/>
      <c r="L171" s="224"/>
      <c r="M171" s="224"/>
    </row>
    <row r="172" spans="1:13" ht="15.75" customHeight="1">
      <c r="A172" s="222"/>
      <c r="B172" s="222"/>
      <c r="C172" s="223"/>
      <c r="D172" s="223"/>
      <c r="E172" s="224"/>
      <c r="F172" s="224"/>
      <c r="G172" s="224"/>
      <c r="H172" s="225"/>
      <c r="I172" s="225"/>
      <c r="J172" s="224"/>
      <c r="K172" s="224"/>
      <c r="L172" s="224"/>
      <c r="M172" s="224"/>
    </row>
    <row r="173" spans="1:13" ht="15.75" customHeight="1">
      <c r="A173" s="222"/>
      <c r="B173" s="222"/>
      <c r="C173" s="223"/>
      <c r="D173" s="223"/>
      <c r="E173" s="224"/>
      <c r="F173" s="224"/>
      <c r="G173" s="224"/>
      <c r="H173" s="225"/>
      <c r="I173" s="225"/>
      <c r="J173" s="224"/>
      <c r="K173" s="224"/>
      <c r="L173" s="224"/>
      <c r="M173" s="224"/>
    </row>
    <row r="174" spans="1:13" ht="15.75" customHeight="1">
      <c r="A174" s="222"/>
      <c r="B174" s="222"/>
      <c r="C174" s="223"/>
      <c r="D174" s="223"/>
      <c r="E174" s="224"/>
      <c r="F174" s="224"/>
      <c r="G174" s="224"/>
      <c r="H174" s="225"/>
      <c r="I174" s="225"/>
      <c r="J174" s="224"/>
      <c r="K174" s="224"/>
      <c r="L174" s="224"/>
      <c r="M174" s="224"/>
    </row>
    <row r="175" spans="1:13" ht="15.75" customHeight="1">
      <c r="A175" s="222"/>
      <c r="B175" s="222"/>
      <c r="C175" s="223"/>
      <c r="D175" s="223"/>
      <c r="E175" s="224"/>
      <c r="F175" s="224"/>
      <c r="G175" s="224"/>
      <c r="H175" s="225"/>
      <c r="I175" s="225"/>
      <c r="J175" s="224"/>
      <c r="K175" s="224"/>
      <c r="L175" s="224"/>
      <c r="M175" s="224"/>
    </row>
    <row r="176" spans="1:13" ht="15.75" customHeight="1">
      <c r="A176" s="222"/>
      <c r="B176" s="222"/>
      <c r="C176" s="223"/>
      <c r="D176" s="223"/>
      <c r="E176" s="224"/>
      <c r="F176" s="224"/>
      <c r="G176" s="224"/>
      <c r="H176" s="225"/>
      <c r="I176" s="225"/>
      <c r="J176" s="224"/>
      <c r="K176" s="224"/>
      <c r="L176" s="224"/>
      <c r="M176" s="224"/>
    </row>
    <row r="177" spans="1:13" ht="15.75" customHeight="1">
      <c r="A177" s="222"/>
      <c r="B177" s="222"/>
      <c r="C177" s="223"/>
      <c r="D177" s="223"/>
      <c r="E177" s="224"/>
      <c r="F177" s="224"/>
      <c r="G177" s="224"/>
      <c r="H177" s="225"/>
      <c r="I177" s="225"/>
      <c r="J177" s="224"/>
      <c r="K177" s="224"/>
      <c r="L177" s="224"/>
      <c r="M177" s="224"/>
    </row>
    <row r="178" spans="1:13" ht="15.75" customHeight="1">
      <c r="A178" s="222"/>
      <c r="B178" s="222"/>
      <c r="C178" s="223"/>
      <c r="D178" s="223"/>
      <c r="E178" s="224"/>
      <c r="F178" s="224"/>
      <c r="G178" s="224"/>
      <c r="H178" s="225"/>
      <c r="I178" s="225"/>
      <c r="J178" s="224"/>
      <c r="K178" s="224"/>
      <c r="L178" s="224"/>
      <c r="M178" s="224"/>
    </row>
    <row r="179" spans="1:13" ht="15.75" customHeight="1">
      <c r="A179" s="222"/>
      <c r="B179" s="222"/>
      <c r="C179" s="223"/>
      <c r="D179" s="223"/>
      <c r="E179" s="224"/>
      <c r="F179" s="224"/>
      <c r="G179" s="224"/>
      <c r="H179" s="225"/>
      <c r="I179" s="225"/>
      <c r="J179" s="224"/>
      <c r="K179" s="224"/>
      <c r="L179" s="224"/>
      <c r="M179" s="224"/>
    </row>
    <row r="180" spans="1:13" ht="15.75" customHeight="1">
      <c r="A180" s="222"/>
      <c r="B180" s="222"/>
      <c r="C180" s="223"/>
      <c r="D180" s="223"/>
      <c r="E180" s="224"/>
      <c r="F180" s="224"/>
      <c r="G180" s="224"/>
      <c r="H180" s="225"/>
      <c r="I180" s="225"/>
      <c r="J180" s="224"/>
      <c r="K180" s="224"/>
      <c r="L180" s="224"/>
      <c r="M180" s="224"/>
    </row>
    <row r="181" spans="1:13" ht="15.75" customHeight="1">
      <c r="A181" s="222"/>
      <c r="B181" s="222"/>
      <c r="C181" s="223"/>
      <c r="D181" s="223"/>
      <c r="E181" s="224"/>
      <c r="F181" s="224"/>
      <c r="G181" s="224"/>
      <c r="H181" s="225"/>
      <c r="I181" s="225"/>
      <c r="J181" s="224"/>
      <c r="K181" s="224"/>
      <c r="L181" s="224"/>
      <c r="M181" s="224"/>
    </row>
    <row r="182" spans="1:13" ht="15.75" customHeight="1">
      <c r="A182" s="222"/>
      <c r="B182" s="222"/>
      <c r="C182" s="223"/>
      <c r="D182" s="223"/>
      <c r="E182" s="224"/>
      <c r="F182" s="224"/>
      <c r="G182" s="224"/>
      <c r="H182" s="225"/>
      <c r="I182" s="225"/>
      <c r="J182" s="224"/>
      <c r="K182" s="224"/>
      <c r="L182" s="224"/>
      <c r="M182" s="224"/>
    </row>
    <row r="183" spans="1:13" ht="15.75" customHeight="1">
      <c r="A183" s="222"/>
      <c r="B183" s="222"/>
      <c r="C183" s="223"/>
      <c r="D183" s="223"/>
      <c r="E183" s="224"/>
      <c r="F183" s="224"/>
      <c r="G183" s="224"/>
      <c r="H183" s="225"/>
      <c r="I183" s="225"/>
      <c r="J183" s="224"/>
      <c r="K183" s="224"/>
      <c r="L183" s="224"/>
      <c r="M183" s="224"/>
    </row>
    <row r="184" spans="1:13" ht="15.75" customHeight="1">
      <c r="A184" s="222"/>
      <c r="B184" s="222"/>
      <c r="C184" s="223"/>
      <c r="D184" s="223"/>
      <c r="E184" s="224"/>
      <c r="F184" s="224"/>
      <c r="G184" s="224"/>
      <c r="H184" s="225"/>
      <c r="I184" s="225"/>
      <c r="J184" s="224"/>
      <c r="K184" s="224"/>
      <c r="L184" s="224"/>
      <c r="M184" s="224"/>
    </row>
    <row r="185" spans="1:13" ht="15.75" customHeight="1">
      <c r="A185" s="222"/>
      <c r="B185" s="222"/>
      <c r="C185" s="223"/>
      <c r="D185" s="223"/>
      <c r="E185" s="224"/>
      <c r="F185" s="224"/>
      <c r="G185" s="224"/>
      <c r="H185" s="225"/>
      <c r="I185" s="225"/>
      <c r="J185" s="224"/>
      <c r="K185" s="224"/>
      <c r="L185" s="224"/>
      <c r="M185" s="224"/>
    </row>
    <row r="186" spans="1:13" ht="15.75" customHeight="1">
      <c r="A186" s="222"/>
      <c r="B186" s="222"/>
      <c r="C186" s="223"/>
      <c r="D186" s="223"/>
      <c r="E186" s="224"/>
      <c r="F186" s="224"/>
      <c r="G186" s="224"/>
      <c r="H186" s="225"/>
      <c r="I186" s="225"/>
      <c r="J186" s="224"/>
      <c r="K186" s="224"/>
      <c r="L186" s="224"/>
      <c r="M186" s="224"/>
    </row>
    <row r="187" spans="1:13" ht="15.75" customHeight="1">
      <c r="A187" s="222"/>
      <c r="B187" s="222"/>
      <c r="C187" s="223"/>
      <c r="D187" s="223"/>
      <c r="E187" s="224"/>
      <c r="F187" s="224"/>
      <c r="G187" s="224"/>
      <c r="H187" s="225"/>
      <c r="I187" s="225"/>
      <c r="J187" s="224"/>
      <c r="K187" s="224"/>
      <c r="L187" s="224"/>
      <c r="M187" s="224"/>
    </row>
    <row r="188" spans="1:13" ht="15.75" customHeight="1">
      <c r="A188" s="222"/>
      <c r="B188" s="222"/>
      <c r="C188" s="223"/>
      <c r="D188" s="223"/>
      <c r="E188" s="224"/>
      <c r="F188" s="224"/>
      <c r="G188" s="224"/>
      <c r="H188" s="225"/>
      <c r="I188" s="225"/>
      <c r="J188" s="224"/>
      <c r="K188" s="224"/>
      <c r="L188" s="224"/>
      <c r="M188" s="224"/>
    </row>
    <row r="189" spans="1:13" ht="15.75" customHeight="1">
      <c r="A189" s="222"/>
      <c r="B189" s="222"/>
      <c r="C189" s="223"/>
      <c r="D189" s="223"/>
      <c r="E189" s="224"/>
      <c r="F189" s="224"/>
      <c r="G189" s="224"/>
      <c r="H189" s="225"/>
      <c r="I189" s="225"/>
      <c r="J189" s="224"/>
      <c r="K189" s="224"/>
      <c r="L189" s="224"/>
      <c r="M189" s="224"/>
    </row>
    <row r="190" spans="1:13" ht="15.75" customHeight="1">
      <c r="A190" s="222"/>
      <c r="B190" s="222"/>
      <c r="C190" s="223"/>
      <c r="D190" s="223"/>
      <c r="E190" s="224"/>
      <c r="F190" s="224"/>
      <c r="G190" s="224"/>
      <c r="H190" s="225"/>
      <c r="I190" s="225"/>
      <c r="J190" s="224"/>
      <c r="K190" s="224"/>
      <c r="L190" s="224"/>
      <c r="M190" s="224"/>
    </row>
    <row r="191" spans="1:13" ht="15.75" customHeight="1">
      <c r="A191" s="222"/>
      <c r="B191" s="222"/>
      <c r="C191" s="223"/>
      <c r="D191" s="223"/>
      <c r="E191" s="224"/>
      <c r="F191" s="224"/>
      <c r="G191" s="224"/>
      <c r="H191" s="225"/>
      <c r="I191" s="225"/>
      <c r="J191" s="224"/>
      <c r="K191" s="224"/>
      <c r="L191" s="224"/>
      <c r="M191" s="224"/>
    </row>
    <row r="192" spans="1:13" ht="15.75" customHeight="1">
      <c r="A192" s="222"/>
      <c r="B192" s="222"/>
      <c r="C192" s="223"/>
      <c r="D192" s="223"/>
      <c r="E192" s="224"/>
      <c r="F192" s="224"/>
      <c r="G192" s="224"/>
      <c r="H192" s="225"/>
      <c r="I192" s="225"/>
      <c r="J192" s="224"/>
      <c r="K192" s="224"/>
      <c r="L192" s="224"/>
      <c r="M192" s="224"/>
    </row>
    <row r="193" spans="1:13" ht="15.75" customHeight="1">
      <c r="A193" s="222"/>
      <c r="B193" s="222"/>
      <c r="C193" s="223"/>
      <c r="D193" s="223"/>
      <c r="E193" s="224"/>
      <c r="F193" s="224"/>
      <c r="G193" s="224"/>
      <c r="H193" s="225"/>
      <c r="I193" s="225"/>
      <c r="J193" s="224"/>
      <c r="K193" s="224"/>
      <c r="L193" s="224"/>
      <c r="M193" s="224"/>
    </row>
    <row r="194" spans="1:13" ht="15.75" customHeight="1">
      <c r="A194" s="222"/>
      <c r="B194" s="222"/>
      <c r="C194" s="223"/>
      <c r="D194" s="223"/>
      <c r="E194" s="224"/>
      <c r="F194" s="224"/>
      <c r="G194" s="224"/>
      <c r="H194" s="225"/>
      <c r="I194" s="225"/>
      <c r="J194" s="224"/>
      <c r="K194" s="224"/>
      <c r="L194" s="224"/>
      <c r="M194" s="224"/>
    </row>
    <row r="195" spans="1:13" ht="15.75" customHeight="1">
      <c r="A195" s="222"/>
      <c r="B195" s="222"/>
      <c r="C195" s="223"/>
      <c r="D195" s="223"/>
      <c r="E195" s="224"/>
      <c r="F195" s="224"/>
      <c r="G195" s="224"/>
      <c r="H195" s="225"/>
      <c r="I195" s="225"/>
      <c r="J195" s="224"/>
      <c r="K195" s="224"/>
      <c r="L195" s="224"/>
      <c r="M195" s="224"/>
    </row>
    <row r="196" spans="1:13" ht="15.75" customHeight="1">
      <c r="A196" s="222"/>
      <c r="B196" s="222"/>
      <c r="C196" s="223"/>
      <c r="D196" s="223"/>
      <c r="E196" s="224"/>
      <c r="F196" s="224"/>
      <c r="G196" s="224"/>
      <c r="H196" s="225"/>
      <c r="I196" s="225"/>
      <c r="J196" s="224"/>
      <c r="K196" s="224"/>
      <c r="L196" s="224"/>
      <c r="M196" s="224"/>
    </row>
    <row r="197" spans="1:13" ht="15.75" customHeight="1">
      <c r="A197" s="222"/>
      <c r="B197" s="222"/>
      <c r="C197" s="223"/>
      <c r="D197" s="223"/>
      <c r="E197" s="224"/>
      <c r="F197" s="224"/>
      <c r="G197" s="224"/>
      <c r="H197" s="225"/>
      <c r="I197" s="225"/>
      <c r="J197" s="224"/>
      <c r="K197" s="224"/>
      <c r="L197" s="224"/>
      <c r="M197" s="224"/>
    </row>
    <row r="198" spans="1:13" ht="15.75" customHeight="1">
      <c r="A198" s="222"/>
      <c r="B198" s="222"/>
      <c r="C198" s="223"/>
      <c r="D198" s="223"/>
      <c r="E198" s="224"/>
      <c r="F198" s="224"/>
      <c r="G198" s="224"/>
      <c r="H198" s="225"/>
      <c r="I198" s="225"/>
      <c r="J198" s="224"/>
      <c r="K198" s="224"/>
      <c r="L198" s="224"/>
      <c r="M198" s="224"/>
    </row>
    <row r="199" spans="1:13" ht="15.75" customHeight="1">
      <c r="A199" s="222"/>
      <c r="B199" s="222"/>
      <c r="C199" s="223"/>
      <c r="D199" s="223"/>
      <c r="E199" s="224"/>
      <c r="F199" s="224"/>
      <c r="G199" s="224"/>
      <c r="H199" s="225"/>
      <c r="I199" s="225"/>
      <c r="J199" s="224"/>
      <c r="K199" s="224"/>
      <c r="L199" s="224"/>
      <c r="M199" s="224"/>
    </row>
    <row r="200" spans="1:13" ht="15.75" customHeight="1">
      <c r="A200" s="222"/>
      <c r="B200" s="222"/>
      <c r="C200" s="223"/>
      <c r="D200" s="223"/>
      <c r="E200" s="224"/>
      <c r="F200" s="224"/>
      <c r="G200" s="224"/>
      <c r="H200" s="225"/>
      <c r="I200" s="225"/>
      <c r="J200" s="224"/>
      <c r="K200" s="224"/>
      <c r="L200" s="224"/>
      <c r="M200" s="224"/>
    </row>
    <row r="201" spans="1:13" ht="15.75" customHeight="1">
      <c r="A201" s="222"/>
      <c r="B201" s="222"/>
      <c r="C201" s="223"/>
      <c r="D201" s="223"/>
      <c r="E201" s="224"/>
      <c r="F201" s="224"/>
      <c r="G201" s="224"/>
      <c r="H201" s="225"/>
      <c r="I201" s="225"/>
      <c r="J201" s="224"/>
      <c r="K201" s="224"/>
      <c r="L201" s="224"/>
      <c r="M201" s="224"/>
    </row>
    <row r="202" spans="1:13" ht="15.75" customHeight="1">
      <c r="A202" s="222"/>
      <c r="B202" s="222"/>
      <c r="C202" s="223"/>
      <c r="D202" s="223"/>
      <c r="E202" s="224"/>
      <c r="F202" s="224"/>
      <c r="G202" s="224"/>
      <c r="H202" s="225"/>
      <c r="I202" s="225"/>
      <c r="J202" s="224"/>
      <c r="K202" s="224"/>
      <c r="L202" s="224"/>
      <c r="M202" s="224"/>
    </row>
    <row r="203" spans="1:13" ht="15.75" customHeight="1">
      <c r="A203" s="222"/>
      <c r="B203" s="222"/>
      <c r="C203" s="223"/>
      <c r="D203" s="223"/>
      <c r="E203" s="224"/>
      <c r="F203" s="224"/>
      <c r="G203" s="224"/>
      <c r="H203" s="225"/>
      <c r="I203" s="225"/>
      <c r="J203" s="224"/>
      <c r="K203" s="224"/>
      <c r="L203" s="224"/>
      <c r="M203" s="224"/>
    </row>
    <row r="204" spans="1:13" ht="15.75" customHeight="1">
      <c r="A204" s="222"/>
      <c r="B204" s="222"/>
      <c r="C204" s="223"/>
      <c r="D204" s="223"/>
      <c r="E204" s="224"/>
      <c r="F204" s="224"/>
      <c r="G204" s="224"/>
      <c r="H204" s="225"/>
      <c r="I204" s="225"/>
      <c r="J204" s="224"/>
      <c r="K204" s="224"/>
      <c r="L204" s="224"/>
      <c r="M204" s="224"/>
    </row>
    <row r="205" spans="1:13" ht="15.75" customHeight="1">
      <c r="A205" s="222"/>
      <c r="B205" s="222"/>
      <c r="C205" s="223"/>
      <c r="D205" s="223"/>
      <c r="E205" s="224"/>
      <c r="F205" s="224"/>
      <c r="G205" s="224"/>
      <c r="H205" s="225"/>
      <c r="I205" s="225"/>
      <c r="J205" s="224"/>
      <c r="K205" s="224"/>
      <c r="L205" s="224"/>
      <c r="M205" s="224"/>
    </row>
    <row r="206" spans="1:13" ht="15.75" customHeight="1">
      <c r="A206" s="222"/>
      <c r="B206" s="222"/>
      <c r="C206" s="223"/>
      <c r="D206" s="223"/>
      <c r="E206" s="224"/>
      <c r="F206" s="224"/>
      <c r="G206" s="224"/>
      <c r="H206" s="225"/>
      <c r="I206" s="225"/>
      <c r="J206" s="224"/>
      <c r="K206" s="224"/>
      <c r="L206" s="224"/>
      <c r="M206" s="224"/>
    </row>
    <row r="207" spans="1:13" ht="15.75" customHeight="1">
      <c r="A207" s="222"/>
      <c r="B207" s="222"/>
      <c r="C207" s="223"/>
      <c r="D207" s="223"/>
      <c r="E207" s="224"/>
      <c r="F207" s="224"/>
      <c r="G207" s="224"/>
      <c r="H207" s="225"/>
      <c r="I207" s="225"/>
      <c r="J207" s="224"/>
      <c r="K207" s="224"/>
      <c r="L207" s="224"/>
      <c r="M207" s="224"/>
    </row>
    <row r="208" spans="1:13" ht="15.75" customHeight="1">
      <c r="A208" s="222"/>
      <c r="B208" s="222"/>
      <c r="C208" s="223"/>
      <c r="D208" s="223"/>
      <c r="E208" s="224"/>
      <c r="F208" s="224"/>
      <c r="G208" s="224"/>
      <c r="H208" s="225"/>
      <c r="I208" s="225"/>
      <c r="J208" s="224"/>
      <c r="K208" s="224"/>
      <c r="L208" s="224"/>
      <c r="M208" s="224"/>
    </row>
    <row r="209" spans="1:13" ht="15.75" customHeight="1">
      <c r="A209" s="222"/>
      <c r="B209" s="222"/>
      <c r="C209" s="223"/>
      <c r="D209" s="223"/>
      <c r="E209" s="224"/>
      <c r="F209" s="224"/>
      <c r="G209" s="224"/>
      <c r="H209" s="225"/>
      <c r="I209" s="225"/>
      <c r="J209" s="224"/>
      <c r="K209" s="224"/>
      <c r="L209" s="224"/>
      <c r="M209" s="224"/>
    </row>
    <row r="210" spans="1:13" ht="15.75" customHeight="1">
      <c r="A210" s="222"/>
      <c r="B210" s="222"/>
      <c r="C210" s="223"/>
      <c r="D210" s="223"/>
      <c r="E210" s="224"/>
      <c r="F210" s="224"/>
      <c r="G210" s="224"/>
      <c r="H210" s="225"/>
      <c r="I210" s="225"/>
      <c r="J210" s="224"/>
      <c r="K210" s="224"/>
      <c r="L210" s="224"/>
      <c r="M210" s="224"/>
    </row>
    <row r="211" spans="1:13" ht="15.75" customHeight="1">
      <c r="A211" s="222"/>
      <c r="B211" s="222"/>
      <c r="C211" s="223"/>
      <c r="D211" s="223"/>
      <c r="E211" s="224"/>
      <c r="F211" s="224"/>
      <c r="G211" s="224"/>
      <c r="H211" s="225"/>
      <c r="I211" s="225"/>
      <c r="J211" s="224"/>
      <c r="K211" s="224"/>
      <c r="L211" s="224"/>
      <c r="M211" s="224"/>
    </row>
    <row r="212" spans="1:13" ht="15.75" customHeight="1">
      <c r="A212" s="222"/>
      <c r="B212" s="222"/>
      <c r="C212" s="223"/>
      <c r="D212" s="223"/>
      <c r="E212" s="224"/>
      <c r="F212" s="224"/>
      <c r="G212" s="224"/>
      <c r="H212" s="225"/>
      <c r="I212" s="225"/>
      <c r="J212" s="224"/>
      <c r="K212" s="224"/>
      <c r="L212" s="224"/>
      <c r="M212" s="224"/>
    </row>
    <row r="213" spans="1:13" ht="15.75" customHeight="1">
      <c r="A213" s="222"/>
      <c r="B213" s="222"/>
      <c r="C213" s="223"/>
      <c r="D213" s="223"/>
      <c r="E213" s="224"/>
      <c r="F213" s="224"/>
      <c r="G213" s="224"/>
      <c r="H213" s="225"/>
      <c r="I213" s="225"/>
      <c r="J213" s="224"/>
      <c r="K213" s="224"/>
      <c r="L213" s="224"/>
      <c r="M213" s="224"/>
    </row>
    <row r="214" spans="1:13" ht="15.75" customHeight="1">
      <c r="A214" s="222"/>
      <c r="B214" s="222"/>
      <c r="C214" s="223"/>
      <c r="D214" s="223"/>
      <c r="E214" s="224"/>
      <c r="F214" s="224"/>
      <c r="G214" s="224"/>
      <c r="H214" s="225"/>
      <c r="I214" s="225"/>
      <c r="J214" s="224"/>
      <c r="K214" s="224"/>
      <c r="L214" s="224"/>
      <c r="M214" s="224"/>
    </row>
    <row r="215" spans="1:13" ht="15.75" customHeight="1">
      <c r="A215" s="222"/>
      <c r="B215" s="222"/>
      <c r="C215" s="223"/>
      <c r="D215" s="223"/>
      <c r="E215" s="224"/>
      <c r="F215" s="224"/>
      <c r="G215" s="224"/>
      <c r="H215" s="225"/>
      <c r="I215" s="225"/>
      <c r="J215" s="224"/>
      <c r="K215" s="224"/>
      <c r="L215" s="224"/>
      <c r="M215" s="224"/>
    </row>
    <row r="216" spans="1:13" ht="15.75" customHeight="1">
      <c r="A216" s="222"/>
      <c r="B216" s="222"/>
      <c r="C216" s="223"/>
      <c r="D216" s="223"/>
      <c r="E216" s="224"/>
      <c r="F216" s="224"/>
      <c r="G216" s="224"/>
      <c r="H216" s="225"/>
      <c r="I216" s="225"/>
      <c r="J216" s="224"/>
      <c r="K216" s="224"/>
      <c r="L216" s="224"/>
      <c r="M216" s="224"/>
    </row>
    <row r="217" spans="1:13" ht="15.75" customHeight="1">
      <c r="A217" s="222"/>
      <c r="B217" s="222"/>
      <c r="C217" s="223"/>
      <c r="D217" s="223"/>
      <c r="E217" s="224"/>
      <c r="F217" s="224"/>
      <c r="G217" s="224"/>
      <c r="H217" s="225"/>
      <c r="I217" s="225"/>
      <c r="J217" s="224"/>
      <c r="K217" s="224"/>
      <c r="L217" s="224"/>
      <c r="M217" s="224"/>
    </row>
    <row r="218" spans="1:13" ht="15.75" customHeight="1">
      <c r="A218" s="222"/>
      <c r="B218" s="222"/>
      <c r="C218" s="223"/>
      <c r="D218" s="223"/>
      <c r="E218" s="224"/>
      <c r="F218" s="224"/>
      <c r="G218" s="224"/>
      <c r="H218" s="225"/>
      <c r="I218" s="225"/>
      <c r="J218" s="224"/>
      <c r="K218" s="224"/>
      <c r="L218" s="224"/>
      <c r="M218" s="224"/>
    </row>
    <row r="219" spans="1:13" ht="15.75" customHeight="1">
      <c r="A219" s="222"/>
      <c r="B219" s="222"/>
      <c r="C219" s="223"/>
      <c r="D219" s="223"/>
      <c r="E219" s="224"/>
      <c r="F219" s="224"/>
      <c r="G219" s="224"/>
      <c r="H219" s="225"/>
      <c r="I219" s="225"/>
      <c r="J219" s="224"/>
      <c r="K219" s="224"/>
      <c r="L219" s="224"/>
      <c r="M219" s="224"/>
    </row>
    <row r="220" spans="1:13" ht="15.75" customHeight="1">
      <c r="A220" s="222"/>
      <c r="B220" s="222"/>
      <c r="C220" s="223"/>
      <c r="D220" s="223"/>
      <c r="E220" s="224"/>
      <c r="F220" s="224"/>
      <c r="G220" s="224"/>
      <c r="H220" s="225"/>
      <c r="I220" s="225"/>
      <c r="J220" s="224"/>
      <c r="K220" s="224"/>
      <c r="L220" s="224"/>
      <c r="M220" s="224"/>
    </row>
    <row r="221" spans="1:13" ht="15.75" customHeight="1">
      <c r="A221" s="222"/>
      <c r="B221" s="222"/>
      <c r="C221" s="223"/>
      <c r="D221" s="223"/>
      <c r="E221" s="224"/>
      <c r="F221" s="224"/>
      <c r="G221" s="224"/>
      <c r="H221" s="225"/>
      <c r="I221" s="225"/>
      <c r="J221" s="224"/>
      <c r="K221" s="224"/>
      <c r="L221" s="224"/>
      <c r="M221" s="224"/>
    </row>
    <row r="222" spans="1:13" ht="15.75" customHeight="1">
      <c r="A222" s="222"/>
      <c r="B222" s="222"/>
      <c r="C222" s="223"/>
      <c r="D222" s="223"/>
      <c r="E222" s="224"/>
      <c r="F222" s="224"/>
      <c r="G222" s="224"/>
      <c r="H222" s="225"/>
      <c r="I222" s="225"/>
      <c r="J222" s="224"/>
      <c r="K222" s="224"/>
      <c r="L222" s="224"/>
      <c r="M222" s="224"/>
    </row>
    <row r="223" spans="1:13" ht="15.75" customHeight="1">
      <c r="A223" s="222"/>
      <c r="B223" s="222"/>
      <c r="C223" s="223"/>
      <c r="D223" s="223"/>
      <c r="E223" s="224"/>
      <c r="F223" s="224"/>
      <c r="G223" s="224"/>
      <c r="H223" s="225"/>
      <c r="I223" s="225"/>
      <c r="J223" s="224"/>
      <c r="K223" s="224"/>
      <c r="L223" s="224"/>
      <c r="M223" s="224"/>
    </row>
    <row r="224" spans="1:13" ht="15.75" customHeight="1">
      <c r="A224" s="222"/>
      <c r="B224" s="222"/>
      <c r="C224" s="223"/>
      <c r="D224" s="223"/>
      <c r="E224" s="224"/>
      <c r="F224" s="224"/>
      <c r="G224" s="224"/>
      <c r="H224" s="225"/>
      <c r="I224" s="225"/>
      <c r="J224" s="224"/>
      <c r="K224" s="224"/>
      <c r="L224" s="224"/>
      <c r="M224" s="224"/>
    </row>
    <row r="225" spans="1:13" ht="15.75" customHeight="1">
      <c r="A225" s="222"/>
      <c r="B225" s="222"/>
      <c r="C225" s="223"/>
      <c r="D225" s="223"/>
      <c r="E225" s="224"/>
      <c r="F225" s="224"/>
      <c r="G225" s="224"/>
      <c r="H225" s="225"/>
      <c r="I225" s="225"/>
      <c r="J225" s="224"/>
      <c r="K225" s="224"/>
      <c r="L225" s="224"/>
      <c r="M225" s="224"/>
    </row>
    <row r="226" spans="1:13" ht="15.75" customHeight="1">
      <c r="A226" s="222"/>
      <c r="B226" s="222"/>
      <c r="C226" s="223"/>
      <c r="D226" s="223"/>
      <c r="E226" s="224"/>
      <c r="F226" s="224"/>
      <c r="G226" s="224"/>
      <c r="H226" s="225"/>
      <c r="I226" s="225"/>
      <c r="J226" s="224"/>
      <c r="K226" s="224"/>
      <c r="L226" s="224"/>
      <c r="M226" s="224"/>
    </row>
    <row r="227" spans="1:13" ht="15.75" customHeight="1">
      <c r="A227" s="222"/>
      <c r="B227" s="222"/>
      <c r="C227" s="223"/>
      <c r="D227" s="223"/>
      <c r="E227" s="224"/>
      <c r="F227" s="224"/>
      <c r="G227" s="224"/>
      <c r="H227" s="225"/>
      <c r="I227" s="225"/>
      <c r="J227" s="224"/>
      <c r="K227" s="224"/>
      <c r="L227" s="224"/>
      <c r="M227" s="224"/>
    </row>
    <row r="228" spans="1:13" ht="15.75" customHeight="1">
      <c r="A228" s="222"/>
      <c r="B228" s="222"/>
      <c r="C228" s="223"/>
      <c r="D228" s="223"/>
      <c r="E228" s="224"/>
      <c r="F228" s="224"/>
      <c r="G228" s="224"/>
      <c r="H228" s="225"/>
      <c r="I228" s="225"/>
      <c r="J228" s="224"/>
      <c r="K228" s="224"/>
      <c r="L228" s="224"/>
      <c r="M228" s="224"/>
    </row>
    <row r="229" spans="1:13" ht="15.75" customHeight="1">
      <c r="A229" s="222"/>
      <c r="B229" s="222"/>
      <c r="C229" s="223"/>
      <c r="D229" s="223"/>
      <c r="E229" s="224"/>
      <c r="F229" s="224"/>
      <c r="G229" s="224"/>
      <c r="H229" s="225"/>
      <c r="I229" s="225"/>
      <c r="J229" s="224"/>
      <c r="K229" s="224"/>
      <c r="L229" s="224"/>
      <c r="M229" s="224"/>
    </row>
    <row r="230" spans="1:13" ht="15.75" customHeight="1">
      <c r="A230" s="222"/>
      <c r="B230" s="222"/>
      <c r="C230" s="223"/>
      <c r="D230" s="223"/>
      <c r="E230" s="224"/>
      <c r="F230" s="224"/>
      <c r="G230" s="224"/>
      <c r="H230" s="225"/>
      <c r="I230" s="225"/>
      <c r="J230" s="224"/>
      <c r="K230" s="224"/>
      <c r="L230" s="224"/>
      <c r="M230" s="224"/>
    </row>
    <row r="231" spans="1:13" ht="15.75" customHeight="1">
      <c r="A231" s="222"/>
      <c r="B231" s="222"/>
      <c r="C231" s="223"/>
      <c r="D231" s="223"/>
      <c r="E231" s="224"/>
      <c r="F231" s="224"/>
      <c r="G231" s="224"/>
      <c r="H231" s="225"/>
      <c r="I231" s="225"/>
      <c r="J231" s="224"/>
      <c r="K231" s="224"/>
      <c r="L231" s="224"/>
      <c r="M231" s="224"/>
    </row>
    <row r="232" spans="1:13" ht="15.75" customHeight="1">
      <c r="A232" s="222"/>
      <c r="B232" s="222"/>
      <c r="C232" s="223"/>
      <c r="D232" s="223"/>
      <c r="E232" s="224"/>
      <c r="F232" s="224"/>
      <c r="G232" s="224"/>
      <c r="H232" s="225"/>
      <c r="I232" s="225"/>
      <c r="J232" s="224"/>
      <c r="K232" s="224"/>
      <c r="L232" s="224"/>
      <c r="M232" s="224"/>
    </row>
    <row r="233" spans="1:13" ht="15.75" customHeight="1">
      <c r="A233" s="222"/>
      <c r="B233" s="222"/>
      <c r="C233" s="223"/>
      <c r="D233" s="223"/>
      <c r="E233" s="224"/>
      <c r="F233" s="224"/>
      <c r="G233" s="224"/>
      <c r="H233" s="225"/>
      <c r="I233" s="225"/>
      <c r="J233" s="224"/>
      <c r="K233" s="224"/>
      <c r="L233" s="224"/>
      <c r="M233" s="224"/>
    </row>
    <row r="234" spans="1:13" ht="15.75" customHeight="1">
      <c r="A234" s="222"/>
      <c r="B234" s="222"/>
      <c r="C234" s="223"/>
      <c r="D234" s="223"/>
      <c r="E234" s="224"/>
      <c r="F234" s="224"/>
      <c r="G234" s="224"/>
      <c r="H234" s="225"/>
      <c r="I234" s="225"/>
      <c r="J234" s="224"/>
      <c r="K234" s="224"/>
      <c r="L234" s="224"/>
      <c r="M234" s="224"/>
    </row>
    <row r="235" spans="1:13" ht="15.75" customHeight="1">
      <c r="A235" s="222"/>
      <c r="B235" s="222"/>
      <c r="C235" s="223"/>
      <c r="D235" s="223"/>
      <c r="E235" s="224"/>
      <c r="F235" s="224"/>
      <c r="G235" s="224"/>
      <c r="H235" s="225"/>
      <c r="I235" s="225"/>
      <c r="J235" s="224"/>
      <c r="K235" s="224"/>
      <c r="L235" s="224"/>
      <c r="M235" s="224"/>
    </row>
    <row r="236" spans="1:13" ht="15.75" customHeight="1">
      <c r="A236" s="222"/>
      <c r="B236" s="222"/>
      <c r="C236" s="223"/>
      <c r="D236" s="223"/>
      <c r="E236" s="224"/>
      <c r="F236" s="224"/>
      <c r="G236" s="224"/>
      <c r="H236" s="225"/>
      <c r="I236" s="225"/>
      <c r="J236" s="224"/>
      <c r="K236" s="224"/>
      <c r="L236" s="224"/>
      <c r="M236" s="224"/>
    </row>
    <row r="237" spans="1:13" ht="15.75" customHeight="1">
      <c r="A237" s="222"/>
      <c r="B237" s="222"/>
      <c r="C237" s="223"/>
      <c r="D237" s="223"/>
      <c r="E237" s="224"/>
      <c r="F237" s="224"/>
      <c r="G237" s="224"/>
      <c r="H237" s="225"/>
      <c r="I237" s="225"/>
      <c r="J237" s="224"/>
      <c r="K237" s="224"/>
      <c r="L237" s="224"/>
      <c r="M237" s="224"/>
    </row>
    <row r="238" spans="1:13" ht="15.75" customHeight="1">
      <c r="A238" s="222"/>
      <c r="B238" s="222"/>
      <c r="C238" s="223"/>
      <c r="D238" s="223"/>
      <c r="E238" s="224"/>
      <c r="F238" s="224"/>
      <c r="G238" s="224"/>
      <c r="H238" s="225"/>
      <c r="I238" s="225"/>
      <c r="J238" s="224"/>
      <c r="K238" s="224"/>
      <c r="L238" s="224"/>
      <c r="M238" s="224"/>
    </row>
    <row r="239" spans="1:13" ht="15.75" customHeight="1">
      <c r="A239" s="222"/>
      <c r="B239" s="222"/>
      <c r="C239" s="223"/>
      <c r="D239" s="223"/>
      <c r="E239" s="224"/>
      <c r="F239" s="224"/>
      <c r="G239" s="224"/>
      <c r="H239" s="225"/>
      <c r="I239" s="225"/>
      <c r="J239" s="224"/>
      <c r="K239" s="224"/>
      <c r="L239" s="224"/>
      <c r="M239" s="224"/>
    </row>
    <row r="240" spans="1:13" ht="15.75" customHeight="1">
      <c r="A240" s="222"/>
      <c r="B240" s="222"/>
      <c r="C240" s="223"/>
      <c r="D240" s="223"/>
      <c r="E240" s="224"/>
      <c r="F240" s="224"/>
      <c r="G240" s="224"/>
      <c r="H240" s="225"/>
      <c r="I240" s="225"/>
      <c r="J240" s="224"/>
      <c r="K240" s="224"/>
      <c r="L240" s="224"/>
      <c r="M240" s="224"/>
    </row>
    <row r="241" spans="1:13" ht="15.75" customHeight="1">
      <c r="A241" s="222"/>
      <c r="B241" s="222"/>
      <c r="C241" s="223"/>
      <c r="D241" s="223"/>
      <c r="E241" s="224"/>
      <c r="F241" s="224"/>
      <c r="G241" s="224"/>
      <c r="H241" s="225"/>
      <c r="I241" s="225"/>
      <c r="J241" s="224"/>
      <c r="K241" s="224"/>
      <c r="L241" s="224"/>
      <c r="M241" s="224"/>
    </row>
    <row r="242" spans="1:13" ht="15.75" customHeight="1">
      <c r="A242" s="222"/>
      <c r="B242" s="222"/>
      <c r="C242" s="223"/>
      <c r="D242" s="223"/>
      <c r="E242" s="224"/>
      <c r="F242" s="224"/>
      <c r="G242" s="224"/>
      <c r="H242" s="225"/>
      <c r="I242" s="225"/>
      <c r="J242" s="224"/>
      <c r="K242" s="224"/>
      <c r="L242" s="224"/>
      <c r="M242" s="224"/>
    </row>
    <row r="243" spans="1:13" ht="15.75" customHeight="1">
      <c r="A243" s="222"/>
      <c r="B243" s="222"/>
      <c r="C243" s="223"/>
      <c r="D243" s="223"/>
      <c r="E243" s="224"/>
      <c r="F243" s="224"/>
      <c r="G243" s="224"/>
      <c r="H243" s="225"/>
      <c r="I243" s="225"/>
      <c r="J243" s="224"/>
      <c r="K243" s="224"/>
      <c r="L243" s="224"/>
      <c r="M243" s="224"/>
    </row>
    <row r="244" spans="1:13" ht="15.75" customHeight="1">
      <c r="A244" s="222"/>
      <c r="B244" s="222"/>
      <c r="C244" s="223"/>
      <c r="D244" s="223"/>
      <c r="E244" s="224"/>
      <c r="F244" s="224"/>
      <c r="G244" s="224"/>
      <c r="H244" s="225"/>
      <c r="I244" s="225"/>
      <c r="J244" s="224"/>
      <c r="K244" s="224"/>
      <c r="L244" s="224"/>
      <c r="M244" s="224"/>
    </row>
    <row r="245" spans="1:13" ht="15.75" customHeight="1">
      <c r="A245" s="222"/>
      <c r="B245" s="222"/>
      <c r="C245" s="223"/>
      <c r="D245" s="223"/>
      <c r="E245" s="224"/>
      <c r="F245" s="224"/>
      <c r="G245" s="224"/>
      <c r="H245" s="225"/>
      <c r="I245" s="225"/>
      <c r="J245" s="224"/>
      <c r="K245" s="224"/>
      <c r="L245" s="224"/>
      <c r="M245" s="224"/>
    </row>
    <row r="246" spans="1:13" ht="15.75" customHeight="1">
      <c r="A246" s="222"/>
      <c r="B246" s="222"/>
      <c r="C246" s="223"/>
      <c r="D246" s="223"/>
      <c r="E246" s="224"/>
      <c r="F246" s="224"/>
      <c r="G246" s="224"/>
      <c r="H246" s="225"/>
      <c r="I246" s="225"/>
      <c r="J246" s="224"/>
      <c r="K246" s="224"/>
      <c r="L246" s="224"/>
      <c r="M246" s="224"/>
    </row>
    <row r="247" spans="1:13" ht="15.75" customHeight="1">
      <c r="A247" s="222"/>
      <c r="B247" s="222"/>
      <c r="C247" s="223"/>
      <c r="D247" s="223"/>
      <c r="E247" s="224"/>
      <c r="F247" s="224"/>
      <c r="G247" s="224"/>
      <c r="H247" s="225"/>
      <c r="I247" s="225"/>
      <c r="J247" s="224"/>
      <c r="K247" s="224"/>
      <c r="L247" s="224"/>
      <c r="M247" s="224"/>
    </row>
    <row r="248" spans="1:13" ht="15.75" customHeight="1">
      <c r="A248" s="222"/>
      <c r="B248" s="222"/>
      <c r="C248" s="223"/>
      <c r="D248" s="223"/>
      <c r="E248" s="224"/>
      <c r="F248" s="224"/>
      <c r="G248" s="224"/>
      <c r="H248" s="225"/>
      <c r="I248" s="225"/>
      <c r="J248" s="224"/>
      <c r="K248" s="224"/>
      <c r="L248" s="224"/>
      <c r="M248" s="224"/>
    </row>
    <row r="249" spans="1:13" ht="15.75" customHeight="1">
      <c r="A249" s="222"/>
      <c r="B249" s="222"/>
      <c r="C249" s="223"/>
      <c r="D249" s="223"/>
      <c r="E249" s="224"/>
      <c r="F249" s="224"/>
      <c r="G249" s="224"/>
      <c r="H249" s="225"/>
      <c r="I249" s="225"/>
      <c r="J249" s="224"/>
      <c r="K249" s="224"/>
      <c r="L249" s="224"/>
      <c r="M249" s="224"/>
    </row>
    <row r="250" spans="1:13" ht="15.75" customHeight="1">
      <c r="A250" s="222"/>
      <c r="B250" s="222"/>
      <c r="C250" s="223"/>
      <c r="D250" s="223"/>
      <c r="E250" s="224"/>
      <c r="F250" s="224"/>
      <c r="G250" s="224"/>
      <c r="H250" s="225"/>
      <c r="I250" s="225"/>
      <c r="J250" s="224"/>
      <c r="K250" s="224"/>
      <c r="L250" s="224"/>
      <c r="M250" s="224"/>
    </row>
    <row r="251" spans="1:13" ht="15.75" customHeight="1">
      <c r="A251" s="222"/>
      <c r="B251" s="222"/>
      <c r="C251" s="223"/>
      <c r="D251" s="223"/>
      <c r="E251" s="224"/>
      <c r="F251" s="224"/>
      <c r="G251" s="224"/>
      <c r="H251" s="225"/>
      <c r="I251" s="225"/>
      <c r="J251" s="224"/>
      <c r="K251" s="224"/>
      <c r="L251" s="224"/>
      <c r="M251" s="224"/>
    </row>
    <row r="252" spans="1:13" ht="15.75" customHeight="1">
      <c r="A252" s="222"/>
      <c r="B252" s="222"/>
      <c r="C252" s="223"/>
      <c r="D252" s="223"/>
      <c r="E252" s="224"/>
      <c r="F252" s="224"/>
      <c r="G252" s="224"/>
      <c r="H252" s="225"/>
      <c r="I252" s="225"/>
      <c r="J252" s="224"/>
      <c r="K252" s="224"/>
      <c r="L252" s="224"/>
      <c r="M252" s="224"/>
    </row>
    <row r="253" spans="1:13" ht="15.75" customHeight="1">
      <c r="A253" s="222"/>
      <c r="B253" s="222"/>
      <c r="C253" s="223"/>
      <c r="D253" s="223"/>
      <c r="E253" s="224"/>
      <c r="F253" s="224"/>
      <c r="G253" s="224"/>
      <c r="H253" s="225"/>
      <c r="I253" s="225"/>
      <c r="J253" s="224"/>
      <c r="K253" s="224"/>
      <c r="L253" s="224"/>
      <c r="M253" s="224"/>
    </row>
    <row r="254" spans="1:13" ht="15.75" customHeight="1">
      <c r="A254" s="222"/>
      <c r="B254" s="222"/>
      <c r="C254" s="223"/>
      <c r="D254" s="223"/>
      <c r="E254" s="224"/>
      <c r="F254" s="224"/>
      <c r="G254" s="224"/>
      <c r="H254" s="225"/>
      <c r="I254" s="225"/>
      <c r="J254" s="224"/>
      <c r="K254" s="224"/>
      <c r="L254" s="224"/>
      <c r="M254" s="224"/>
    </row>
    <row r="255" spans="1:13" ht="15.75" customHeight="1">
      <c r="A255" s="222"/>
      <c r="B255" s="222"/>
      <c r="C255" s="223"/>
      <c r="D255" s="223"/>
      <c r="E255" s="224"/>
      <c r="F255" s="224"/>
      <c r="G255" s="224"/>
      <c r="H255" s="225"/>
      <c r="I255" s="225"/>
      <c r="J255" s="224"/>
      <c r="K255" s="224"/>
      <c r="L255" s="224"/>
      <c r="M255" s="224"/>
    </row>
    <row r="256" spans="1:13" ht="15.75" customHeight="1">
      <c r="A256" s="222"/>
      <c r="B256" s="222"/>
      <c r="C256" s="223"/>
      <c r="D256" s="223"/>
      <c r="E256" s="224"/>
      <c r="F256" s="224"/>
      <c r="G256" s="224"/>
      <c r="H256" s="225"/>
      <c r="I256" s="225"/>
      <c r="J256" s="224"/>
      <c r="K256" s="224"/>
      <c r="L256" s="224"/>
      <c r="M256" s="224"/>
    </row>
    <row r="257" spans="1:13" ht="15.75" customHeight="1">
      <c r="A257" s="222"/>
      <c r="B257" s="222"/>
      <c r="C257" s="223"/>
      <c r="D257" s="223"/>
      <c r="E257" s="224"/>
      <c r="F257" s="224"/>
      <c r="G257" s="224"/>
      <c r="H257" s="225"/>
      <c r="I257" s="225"/>
      <c r="J257" s="224"/>
      <c r="K257" s="224"/>
      <c r="L257" s="224"/>
      <c r="M257" s="224"/>
    </row>
    <row r="258" spans="1:13" ht="15.75" customHeight="1">
      <c r="A258" s="222"/>
      <c r="B258" s="222"/>
      <c r="C258" s="223"/>
      <c r="D258" s="223"/>
      <c r="E258" s="224"/>
      <c r="F258" s="224"/>
      <c r="G258" s="224"/>
      <c r="H258" s="225"/>
      <c r="I258" s="225"/>
      <c r="J258" s="224"/>
      <c r="K258" s="224"/>
      <c r="L258" s="224"/>
      <c r="M258" s="224"/>
    </row>
    <row r="259" spans="1:13" ht="15.75" customHeight="1">
      <c r="A259" s="222"/>
      <c r="B259" s="222"/>
      <c r="C259" s="223"/>
      <c r="D259" s="223"/>
      <c r="E259" s="224"/>
      <c r="F259" s="224"/>
      <c r="G259" s="224"/>
      <c r="H259" s="225"/>
      <c r="I259" s="225"/>
      <c r="J259" s="224"/>
      <c r="K259" s="224"/>
      <c r="L259" s="224"/>
      <c r="M259" s="224"/>
    </row>
    <row r="260" spans="1:13" ht="15.75" customHeight="1">
      <c r="A260" s="222"/>
      <c r="B260" s="222"/>
      <c r="C260" s="223"/>
      <c r="D260" s="223"/>
      <c r="E260" s="224"/>
      <c r="F260" s="224"/>
      <c r="G260" s="224"/>
      <c r="H260" s="225"/>
      <c r="I260" s="225"/>
      <c r="J260" s="224"/>
      <c r="K260" s="224"/>
      <c r="L260" s="224"/>
      <c r="M260" s="224"/>
    </row>
    <row r="261" spans="1:13" ht="15.75" customHeight="1">
      <c r="A261" s="222"/>
      <c r="B261" s="222"/>
      <c r="C261" s="223"/>
      <c r="D261" s="223"/>
      <c r="E261" s="224"/>
      <c r="F261" s="224"/>
      <c r="G261" s="224"/>
      <c r="H261" s="225"/>
      <c r="I261" s="225"/>
      <c r="J261" s="224"/>
      <c r="K261" s="224"/>
      <c r="L261" s="224"/>
      <c r="M261" s="224"/>
    </row>
    <row r="262" spans="1:13" ht="15.75" customHeight="1">
      <c r="A262" s="222"/>
      <c r="B262" s="222"/>
      <c r="C262" s="223"/>
      <c r="D262" s="223"/>
      <c r="E262" s="224"/>
      <c r="F262" s="224"/>
      <c r="G262" s="224"/>
      <c r="H262" s="225"/>
      <c r="I262" s="225"/>
      <c r="J262" s="224"/>
      <c r="K262" s="224"/>
      <c r="L262" s="224"/>
      <c r="M262" s="224"/>
    </row>
    <row r="263" spans="1:13" ht="15.75" customHeight="1">
      <c r="A263" s="222"/>
      <c r="B263" s="222"/>
      <c r="C263" s="223"/>
      <c r="D263" s="223"/>
      <c r="E263" s="224"/>
      <c r="F263" s="224"/>
      <c r="G263" s="224"/>
      <c r="H263" s="225"/>
      <c r="I263" s="225"/>
      <c r="J263" s="224"/>
      <c r="K263" s="224"/>
      <c r="L263" s="224"/>
      <c r="M263" s="224"/>
    </row>
    <row r="264" spans="1:13" ht="15.75" customHeight="1">
      <c r="A264" s="222"/>
      <c r="B264" s="222"/>
      <c r="C264" s="223"/>
      <c r="D264" s="223"/>
      <c r="E264" s="224"/>
      <c r="F264" s="224"/>
      <c r="G264" s="224"/>
      <c r="H264" s="225"/>
      <c r="I264" s="225"/>
      <c r="J264" s="224"/>
      <c r="K264" s="224"/>
      <c r="L264" s="224"/>
      <c r="M264" s="224"/>
    </row>
    <row r="265" spans="1:13" ht="15.75" customHeight="1">
      <c r="A265" s="222"/>
      <c r="B265" s="222"/>
      <c r="C265" s="223"/>
      <c r="D265" s="223"/>
      <c r="E265" s="224"/>
      <c r="F265" s="224"/>
      <c r="G265" s="224"/>
      <c r="H265" s="225"/>
      <c r="I265" s="225"/>
      <c r="J265" s="224"/>
      <c r="K265" s="224"/>
      <c r="L265" s="224"/>
      <c r="M265" s="224"/>
    </row>
    <row r="266" spans="1:13" ht="15.75" customHeight="1">
      <c r="A266" s="222"/>
      <c r="B266" s="222"/>
      <c r="C266" s="223"/>
      <c r="D266" s="223"/>
      <c r="E266" s="224"/>
      <c r="F266" s="224"/>
      <c r="G266" s="224"/>
      <c r="H266" s="225"/>
      <c r="I266" s="225"/>
      <c r="J266" s="224"/>
      <c r="K266" s="224"/>
      <c r="L266" s="224"/>
      <c r="M266" s="224"/>
    </row>
    <row r="267" spans="1:13" ht="15.75" customHeight="1">
      <c r="A267" s="222"/>
      <c r="B267" s="222"/>
      <c r="C267" s="223"/>
      <c r="D267" s="223"/>
      <c r="E267" s="224"/>
      <c r="F267" s="224"/>
      <c r="G267" s="224"/>
      <c r="H267" s="225"/>
      <c r="I267" s="225"/>
      <c r="J267" s="224"/>
      <c r="K267" s="224"/>
      <c r="L267" s="224"/>
      <c r="M267" s="224"/>
    </row>
    <row r="268" spans="1:13" ht="15.75" customHeight="1">
      <c r="A268" s="222"/>
      <c r="B268" s="222"/>
      <c r="C268" s="223"/>
      <c r="D268" s="223"/>
      <c r="E268" s="224"/>
      <c r="F268" s="224"/>
      <c r="G268" s="224"/>
      <c r="H268" s="225"/>
      <c r="I268" s="225"/>
      <c r="J268" s="224"/>
      <c r="K268" s="224"/>
      <c r="L268" s="224"/>
      <c r="M268" s="224"/>
    </row>
    <row r="269" spans="1:13" ht="15.75" customHeight="1">
      <c r="A269" s="222"/>
      <c r="B269" s="222"/>
      <c r="C269" s="223"/>
      <c r="D269" s="223"/>
      <c r="E269" s="224"/>
      <c r="F269" s="224"/>
      <c r="G269" s="224"/>
      <c r="H269" s="225"/>
      <c r="I269" s="225"/>
      <c r="J269" s="224"/>
      <c r="K269" s="224"/>
      <c r="L269" s="224"/>
      <c r="M269" s="224"/>
    </row>
    <row r="270" spans="1:13" ht="15.75" customHeight="1">
      <c r="A270" s="222"/>
      <c r="B270" s="222"/>
      <c r="C270" s="223"/>
      <c r="D270" s="223"/>
      <c r="E270" s="224"/>
      <c r="F270" s="224"/>
      <c r="G270" s="224"/>
      <c r="H270" s="225"/>
      <c r="I270" s="225"/>
      <c r="J270" s="224"/>
      <c r="K270" s="224"/>
      <c r="L270" s="224"/>
      <c r="M270" s="224"/>
    </row>
    <row r="271" spans="1:13" ht="15.75" customHeight="1">
      <c r="A271" s="222"/>
      <c r="B271" s="222"/>
      <c r="C271" s="223"/>
      <c r="D271" s="223"/>
      <c r="E271" s="224"/>
      <c r="F271" s="224"/>
      <c r="G271" s="224"/>
      <c r="H271" s="225"/>
      <c r="I271" s="225"/>
      <c r="J271" s="224"/>
      <c r="K271" s="224"/>
      <c r="L271" s="224"/>
      <c r="M271" s="224"/>
    </row>
    <row r="272" spans="1:13" ht="15.75" customHeight="1">
      <c r="A272" s="222"/>
      <c r="B272" s="222"/>
      <c r="C272" s="223"/>
      <c r="D272" s="223"/>
      <c r="E272" s="224"/>
      <c r="F272" s="224"/>
      <c r="G272" s="224"/>
      <c r="H272" s="225"/>
      <c r="I272" s="225"/>
      <c r="J272" s="224"/>
      <c r="K272" s="224"/>
      <c r="L272" s="224"/>
      <c r="M272" s="224"/>
    </row>
    <row r="273" spans="1:13" ht="15.75" customHeight="1">
      <c r="A273" s="222"/>
      <c r="B273" s="222"/>
      <c r="C273" s="223"/>
      <c r="D273" s="223"/>
      <c r="E273" s="224"/>
      <c r="F273" s="224"/>
      <c r="G273" s="224"/>
      <c r="H273" s="225"/>
      <c r="I273" s="225"/>
      <c r="J273" s="224"/>
      <c r="K273" s="224"/>
      <c r="L273" s="224"/>
      <c r="M273" s="224"/>
    </row>
    <row r="274" spans="1:13" ht="15.75" customHeight="1">
      <c r="A274" s="222"/>
      <c r="B274" s="222"/>
      <c r="C274" s="223"/>
      <c r="D274" s="223"/>
      <c r="E274" s="224"/>
      <c r="F274" s="224"/>
      <c r="G274" s="224"/>
      <c r="H274" s="225"/>
      <c r="I274" s="225"/>
      <c r="J274" s="224"/>
      <c r="K274" s="224"/>
      <c r="L274" s="224"/>
      <c r="M274" s="224"/>
    </row>
    <row r="275" spans="1:13" ht="15.75" customHeight="1">
      <c r="A275" s="222"/>
      <c r="B275" s="222"/>
      <c r="C275" s="223"/>
      <c r="D275" s="223"/>
      <c r="E275" s="224"/>
      <c r="F275" s="224"/>
      <c r="G275" s="224"/>
      <c r="H275" s="225"/>
      <c r="I275" s="225"/>
      <c r="J275" s="224"/>
      <c r="K275" s="224"/>
      <c r="L275" s="224"/>
      <c r="M275" s="224"/>
    </row>
    <row r="276" spans="1:13" ht="15.75" customHeight="1">
      <c r="A276" s="222"/>
      <c r="B276" s="222"/>
      <c r="C276" s="223"/>
      <c r="D276" s="223"/>
      <c r="E276" s="224"/>
      <c r="F276" s="224"/>
      <c r="G276" s="224"/>
      <c r="H276" s="225"/>
      <c r="I276" s="225"/>
      <c r="J276" s="224"/>
      <c r="K276" s="224"/>
      <c r="L276" s="224"/>
      <c r="M276" s="224"/>
    </row>
    <row r="277" spans="1:13" ht="15.75" customHeight="1">
      <c r="A277" s="222"/>
      <c r="B277" s="222"/>
      <c r="C277" s="223"/>
      <c r="D277" s="223"/>
      <c r="E277" s="224"/>
      <c r="F277" s="224"/>
      <c r="G277" s="224"/>
      <c r="H277" s="225"/>
      <c r="I277" s="225"/>
      <c r="J277" s="224"/>
      <c r="K277" s="224"/>
      <c r="L277" s="224"/>
      <c r="M277" s="224"/>
    </row>
    <row r="278" spans="1:13" ht="15.75" customHeight="1">
      <c r="A278" s="222"/>
      <c r="B278" s="222"/>
      <c r="C278" s="223"/>
      <c r="D278" s="223"/>
      <c r="E278" s="224"/>
      <c r="F278" s="224"/>
      <c r="G278" s="224"/>
      <c r="H278" s="225"/>
      <c r="I278" s="225"/>
      <c r="J278" s="224"/>
      <c r="K278" s="224"/>
      <c r="L278" s="224"/>
      <c r="M278" s="224"/>
    </row>
    <row r="279" spans="1:13" ht="15.75" customHeight="1">
      <c r="A279" s="222"/>
      <c r="B279" s="222"/>
      <c r="C279" s="223"/>
      <c r="D279" s="223"/>
      <c r="E279" s="224"/>
      <c r="F279" s="224"/>
      <c r="G279" s="224"/>
      <c r="H279" s="225"/>
      <c r="I279" s="225"/>
      <c r="J279" s="224"/>
      <c r="K279" s="224"/>
      <c r="L279" s="224"/>
      <c r="M279" s="224"/>
    </row>
    <row r="280" spans="1:13" ht="15.75" customHeight="1">
      <c r="A280" s="222"/>
      <c r="B280" s="222"/>
      <c r="C280" s="223"/>
      <c r="D280" s="223"/>
      <c r="E280" s="224"/>
      <c r="F280" s="224"/>
      <c r="G280" s="224"/>
      <c r="H280" s="225"/>
      <c r="I280" s="225"/>
      <c r="J280" s="224"/>
      <c r="K280" s="224"/>
      <c r="L280" s="224"/>
      <c r="M280" s="224"/>
    </row>
    <row r="281" spans="1:13" ht="15.75" customHeight="1">
      <c r="A281" s="222"/>
      <c r="B281" s="222"/>
      <c r="C281" s="223"/>
      <c r="D281" s="223"/>
      <c r="E281" s="224"/>
      <c r="F281" s="224"/>
      <c r="G281" s="224"/>
      <c r="H281" s="225"/>
      <c r="I281" s="225"/>
      <c r="J281" s="224"/>
      <c r="K281" s="224"/>
      <c r="L281" s="224"/>
      <c r="M281" s="224"/>
    </row>
    <row r="282" spans="1:13" ht="15.75" customHeight="1">
      <c r="A282" s="222"/>
      <c r="B282" s="222"/>
      <c r="C282" s="223"/>
      <c r="D282" s="223"/>
      <c r="E282" s="224"/>
      <c r="F282" s="224"/>
      <c r="G282" s="224"/>
      <c r="H282" s="225"/>
      <c r="I282" s="225"/>
      <c r="J282" s="224"/>
      <c r="K282" s="224"/>
      <c r="L282" s="224"/>
      <c r="M282" s="224"/>
    </row>
    <row r="283" spans="1:13" ht="15.75" customHeight="1">
      <c r="A283" s="222"/>
      <c r="B283" s="222"/>
      <c r="C283" s="223"/>
      <c r="D283" s="223"/>
      <c r="E283" s="224"/>
      <c r="F283" s="224"/>
      <c r="G283" s="224"/>
      <c r="H283" s="225"/>
      <c r="I283" s="225"/>
      <c r="J283" s="224"/>
      <c r="K283" s="224"/>
      <c r="L283" s="224"/>
      <c r="M283" s="224"/>
    </row>
    <row r="284" spans="1:13" ht="15.75" customHeight="1">
      <c r="A284" s="222"/>
      <c r="B284" s="222"/>
      <c r="C284" s="223"/>
      <c r="D284" s="223"/>
      <c r="E284" s="224"/>
      <c r="F284" s="224"/>
      <c r="G284" s="224"/>
      <c r="H284" s="225"/>
      <c r="I284" s="225"/>
      <c r="J284" s="224"/>
      <c r="K284" s="224"/>
      <c r="L284" s="224"/>
      <c r="M284" s="224"/>
    </row>
    <row r="285" spans="1:13" ht="15.75" customHeight="1">
      <c r="A285" s="222"/>
      <c r="B285" s="222"/>
      <c r="C285" s="223"/>
      <c r="D285" s="223"/>
      <c r="E285" s="224"/>
      <c r="F285" s="224"/>
      <c r="G285" s="224"/>
      <c r="H285" s="225"/>
      <c r="I285" s="225"/>
      <c r="J285" s="224"/>
      <c r="K285" s="224"/>
      <c r="L285" s="224"/>
      <c r="M285" s="224"/>
    </row>
    <row r="286" spans="1:13" ht="15.75" customHeight="1">
      <c r="A286" s="222"/>
      <c r="B286" s="222"/>
      <c r="C286" s="223"/>
      <c r="D286" s="223"/>
      <c r="E286" s="224"/>
      <c r="F286" s="224"/>
      <c r="G286" s="224"/>
      <c r="H286" s="225"/>
      <c r="I286" s="225"/>
      <c r="J286" s="224"/>
      <c r="K286" s="224"/>
      <c r="L286" s="224"/>
      <c r="M286" s="224"/>
    </row>
    <row r="287" spans="1:13" ht="15.75" customHeight="1">
      <c r="A287" s="222"/>
      <c r="B287" s="222"/>
      <c r="C287" s="223"/>
      <c r="D287" s="223"/>
      <c r="E287" s="224"/>
      <c r="F287" s="224"/>
      <c r="G287" s="224"/>
      <c r="H287" s="225"/>
      <c r="I287" s="225"/>
      <c r="J287" s="224"/>
      <c r="K287" s="224"/>
      <c r="L287" s="224"/>
      <c r="M287" s="224"/>
    </row>
    <row r="288" spans="1:13" ht="15.75" customHeight="1">
      <c r="A288" s="222"/>
      <c r="B288" s="222"/>
      <c r="C288" s="223"/>
      <c r="D288" s="223"/>
      <c r="E288" s="224"/>
      <c r="F288" s="224"/>
      <c r="G288" s="224"/>
      <c r="H288" s="225"/>
      <c r="I288" s="225"/>
      <c r="J288" s="224"/>
      <c r="K288" s="224"/>
      <c r="L288" s="224"/>
      <c r="M288" s="224"/>
    </row>
    <row r="289" spans="1:13" ht="15.75" customHeight="1">
      <c r="A289" s="222"/>
      <c r="B289" s="222"/>
      <c r="C289" s="223"/>
      <c r="D289" s="223"/>
      <c r="E289" s="224"/>
      <c r="F289" s="224"/>
      <c r="G289" s="224"/>
      <c r="H289" s="225"/>
      <c r="I289" s="225"/>
      <c r="J289" s="224"/>
      <c r="K289" s="224"/>
      <c r="L289" s="224"/>
      <c r="M289" s="224"/>
    </row>
    <row r="290" spans="1:13" ht="15.75" customHeight="1">
      <c r="A290" s="222"/>
      <c r="B290" s="222"/>
      <c r="C290" s="223"/>
      <c r="D290" s="223"/>
      <c r="E290" s="224"/>
      <c r="F290" s="224"/>
      <c r="G290" s="224"/>
      <c r="H290" s="225"/>
      <c r="I290" s="225"/>
      <c r="J290" s="224"/>
      <c r="K290" s="224"/>
      <c r="L290" s="224"/>
      <c r="M290" s="224"/>
    </row>
    <row r="291" spans="1:13" ht="15.75" customHeight="1">
      <c r="A291" s="222"/>
      <c r="B291" s="222"/>
      <c r="C291" s="223"/>
      <c r="D291" s="223"/>
      <c r="E291" s="224"/>
      <c r="F291" s="224"/>
      <c r="G291" s="224"/>
      <c r="H291" s="225"/>
      <c r="I291" s="225"/>
      <c r="J291" s="224"/>
      <c r="K291" s="224"/>
      <c r="L291" s="224"/>
      <c r="M291" s="224"/>
    </row>
    <row r="292" spans="1:13" ht="15.75" customHeight="1">
      <c r="A292" s="222"/>
      <c r="B292" s="222"/>
      <c r="C292" s="223"/>
      <c r="D292" s="223"/>
      <c r="E292" s="224"/>
      <c r="F292" s="224"/>
      <c r="G292" s="224"/>
      <c r="H292" s="225"/>
      <c r="I292" s="225"/>
      <c r="J292" s="224"/>
      <c r="K292" s="224"/>
      <c r="L292" s="224"/>
      <c r="M292" s="224"/>
    </row>
    <row r="293" spans="1:13" ht="15.75" customHeight="1">
      <c r="A293" s="222"/>
      <c r="B293" s="222"/>
      <c r="C293" s="223"/>
      <c r="D293" s="223"/>
      <c r="E293" s="224"/>
      <c r="F293" s="224"/>
      <c r="G293" s="224"/>
      <c r="H293" s="225"/>
      <c r="I293" s="225"/>
      <c r="J293" s="224"/>
      <c r="K293" s="224"/>
      <c r="L293" s="224"/>
      <c r="M293" s="224"/>
    </row>
    <row r="294" spans="1:13" ht="15.75" customHeight="1">
      <c r="A294" s="222"/>
      <c r="B294" s="222"/>
      <c r="C294" s="223"/>
      <c r="D294" s="223"/>
      <c r="E294" s="224"/>
      <c r="F294" s="224"/>
      <c r="G294" s="224"/>
      <c r="H294" s="225"/>
      <c r="I294" s="225"/>
      <c r="J294" s="224"/>
      <c r="K294" s="224"/>
      <c r="L294" s="224"/>
      <c r="M294" s="224"/>
    </row>
    <row r="295" spans="1:13" ht="15.75" customHeight="1">
      <c r="A295" s="222"/>
      <c r="B295" s="222"/>
      <c r="C295" s="223"/>
      <c r="D295" s="223"/>
      <c r="E295" s="224"/>
      <c r="F295" s="224"/>
      <c r="G295" s="224"/>
      <c r="H295" s="225"/>
      <c r="I295" s="225"/>
      <c r="J295" s="224"/>
      <c r="K295" s="224"/>
      <c r="L295" s="224"/>
      <c r="M295" s="224"/>
    </row>
    <row r="296" spans="1:13" ht="15.75" customHeight="1">
      <c r="A296" s="222"/>
      <c r="B296" s="222"/>
      <c r="C296" s="223"/>
      <c r="D296" s="223"/>
      <c r="E296" s="224"/>
      <c r="F296" s="224"/>
      <c r="G296" s="224"/>
      <c r="H296" s="225"/>
      <c r="I296" s="225"/>
      <c r="J296" s="224"/>
      <c r="K296" s="224"/>
      <c r="L296" s="224"/>
      <c r="M296" s="224"/>
    </row>
    <row r="297" spans="1:13" ht="15.75" customHeight="1">
      <c r="A297" s="222"/>
      <c r="B297" s="222"/>
      <c r="C297" s="223"/>
      <c r="D297" s="223"/>
      <c r="E297" s="224"/>
      <c r="F297" s="224"/>
      <c r="G297" s="224"/>
      <c r="H297" s="225"/>
      <c r="I297" s="225"/>
      <c r="J297" s="224"/>
      <c r="K297" s="224"/>
      <c r="L297" s="224"/>
      <c r="M297" s="224"/>
    </row>
    <row r="298" spans="1:13" ht="15.75" customHeight="1">
      <c r="A298" s="222"/>
      <c r="B298" s="222"/>
      <c r="C298" s="223"/>
      <c r="D298" s="223"/>
      <c r="E298" s="224"/>
      <c r="F298" s="224"/>
      <c r="G298" s="224"/>
      <c r="H298" s="225"/>
      <c r="I298" s="225"/>
      <c r="J298" s="224"/>
      <c r="K298" s="224"/>
      <c r="L298" s="224"/>
      <c r="M298" s="224"/>
    </row>
    <row r="299" spans="1:13" ht="15.75" customHeight="1">
      <c r="A299" s="222"/>
      <c r="B299" s="222"/>
      <c r="C299" s="223"/>
      <c r="D299" s="223"/>
      <c r="E299" s="224"/>
      <c r="F299" s="224"/>
      <c r="G299" s="224"/>
      <c r="H299" s="225"/>
      <c r="I299" s="225"/>
      <c r="J299" s="224"/>
      <c r="K299" s="224"/>
      <c r="L299" s="224"/>
      <c r="M299" s="224"/>
    </row>
    <row r="300" spans="1:13" ht="15.75" customHeight="1">
      <c r="A300" s="222"/>
      <c r="B300" s="222"/>
      <c r="C300" s="223"/>
      <c r="D300" s="223"/>
      <c r="E300" s="224"/>
      <c r="F300" s="224"/>
      <c r="G300" s="224"/>
      <c r="H300" s="225"/>
      <c r="I300" s="225"/>
      <c r="J300" s="224"/>
      <c r="K300" s="224"/>
      <c r="L300" s="224"/>
      <c r="M300" s="224"/>
    </row>
    <row r="301" spans="1:13" ht="15.75" customHeight="1">
      <c r="A301" s="222"/>
      <c r="B301" s="222"/>
      <c r="C301" s="223"/>
      <c r="D301" s="223"/>
      <c r="E301" s="224"/>
      <c r="F301" s="224"/>
      <c r="G301" s="224"/>
      <c r="H301" s="225"/>
      <c r="I301" s="225"/>
      <c r="J301" s="224"/>
      <c r="K301" s="224"/>
      <c r="L301" s="224"/>
      <c r="M301" s="224"/>
    </row>
    <row r="302" spans="1:13" ht="15.75" customHeight="1">
      <c r="A302" s="222"/>
      <c r="B302" s="222"/>
      <c r="C302" s="223"/>
      <c r="D302" s="223"/>
      <c r="E302" s="224"/>
      <c r="F302" s="224"/>
      <c r="G302" s="224"/>
      <c r="H302" s="225"/>
      <c r="I302" s="225"/>
      <c r="J302" s="224"/>
      <c r="K302" s="224"/>
      <c r="L302" s="224"/>
      <c r="M302" s="224"/>
    </row>
    <row r="303" spans="1:13" ht="15.75" customHeight="1">
      <c r="A303" s="222"/>
      <c r="B303" s="222"/>
      <c r="C303" s="223"/>
      <c r="D303" s="223"/>
      <c r="E303" s="224"/>
      <c r="F303" s="224"/>
      <c r="G303" s="224"/>
      <c r="H303" s="225"/>
      <c r="I303" s="225"/>
      <c r="J303" s="224"/>
      <c r="K303" s="224"/>
      <c r="L303" s="224"/>
      <c r="M303" s="224"/>
    </row>
    <row r="304" spans="1:13" ht="15.75" customHeight="1">
      <c r="A304" s="222"/>
      <c r="B304" s="222"/>
      <c r="C304" s="223"/>
      <c r="D304" s="223"/>
      <c r="E304" s="224"/>
      <c r="F304" s="224"/>
      <c r="G304" s="224"/>
      <c r="H304" s="225"/>
      <c r="I304" s="225"/>
      <c r="J304" s="224"/>
      <c r="K304" s="224"/>
      <c r="L304" s="224"/>
      <c r="M304" s="224"/>
    </row>
    <row r="305" spans="1:13" ht="15.75" customHeight="1">
      <c r="A305" s="222"/>
      <c r="B305" s="222"/>
      <c r="C305" s="223"/>
      <c r="D305" s="223"/>
      <c r="E305" s="224"/>
      <c r="F305" s="224"/>
      <c r="G305" s="224"/>
      <c r="H305" s="225"/>
      <c r="I305" s="225"/>
      <c r="J305" s="224"/>
      <c r="K305" s="224"/>
      <c r="L305" s="224"/>
      <c r="M305" s="224"/>
    </row>
    <row r="306" spans="1:13" ht="15.75" customHeight="1">
      <c r="A306" s="222"/>
      <c r="B306" s="222"/>
      <c r="C306" s="223"/>
      <c r="D306" s="223"/>
      <c r="E306" s="224"/>
      <c r="F306" s="224"/>
      <c r="G306" s="224"/>
      <c r="H306" s="225"/>
      <c r="I306" s="225"/>
      <c r="J306" s="224"/>
      <c r="K306" s="224"/>
      <c r="L306" s="224"/>
      <c r="M306" s="224"/>
    </row>
    <row r="307" spans="1:13" ht="15.75" customHeight="1">
      <c r="A307" s="222"/>
      <c r="B307" s="222"/>
      <c r="C307" s="223"/>
      <c r="D307" s="223"/>
      <c r="E307" s="224"/>
      <c r="F307" s="224"/>
      <c r="G307" s="224"/>
      <c r="H307" s="225"/>
      <c r="I307" s="225"/>
      <c r="J307" s="224"/>
      <c r="K307" s="224"/>
      <c r="L307" s="224"/>
      <c r="M307" s="224"/>
    </row>
    <row r="308" spans="1:13" ht="15.75" customHeight="1">
      <c r="A308" s="222"/>
      <c r="B308" s="222"/>
      <c r="C308" s="223"/>
      <c r="D308" s="223"/>
      <c r="E308" s="224"/>
      <c r="F308" s="224"/>
      <c r="G308" s="224"/>
      <c r="H308" s="225"/>
      <c r="I308" s="225"/>
      <c r="J308" s="224"/>
      <c r="K308" s="224"/>
      <c r="L308" s="224"/>
      <c r="M308" s="224"/>
    </row>
    <row r="309" spans="1:13" ht="15.75" customHeight="1">
      <c r="A309" s="222"/>
      <c r="B309" s="222"/>
      <c r="C309" s="223"/>
      <c r="D309" s="223"/>
      <c r="E309" s="224"/>
      <c r="F309" s="224"/>
      <c r="G309" s="224"/>
      <c r="H309" s="225"/>
      <c r="I309" s="225"/>
      <c r="J309" s="224"/>
      <c r="K309" s="224"/>
      <c r="L309" s="224"/>
      <c r="M309" s="224"/>
    </row>
    <row r="310" spans="1:13" ht="15.75" customHeight="1">
      <c r="A310" s="222"/>
      <c r="B310" s="222"/>
      <c r="C310" s="223"/>
      <c r="D310" s="223"/>
      <c r="E310" s="224"/>
      <c r="F310" s="224"/>
      <c r="G310" s="224"/>
      <c r="H310" s="225"/>
      <c r="I310" s="225"/>
      <c r="J310" s="224"/>
      <c r="K310" s="224"/>
      <c r="L310" s="224"/>
      <c r="M310" s="224"/>
    </row>
    <row r="311" spans="1:13" ht="15.75" customHeight="1">
      <c r="A311" s="222"/>
      <c r="B311" s="222"/>
      <c r="C311" s="223"/>
      <c r="D311" s="223"/>
      <c r="E311" s="224"/>
      <c r="F311" s="224"/>
      <c r="G311" s="224"/>
      <c r="H311" s="225"/>
      <c r="I311" s="225"/>
      <c r="J311" s="224"/>
      <c r="K311" s="224"/>
      <c r="L311" s="224"/>
      <c r="M311" s="224"/>
    </row>
    <row r="312" spans="1:13" ht="15.75" customHeight="1">
      <c r="A312" s="222"/>
      <c r="B312" s="222"/>
      <c r="C312" s="223"/>
      <c r="D312" s="223"/>
      <c r="E312" s="224"/>
      <c r="F312" s="224"/>
      <c r="G312" s="224"/>
      <c r="H312" s="225"/>
      <c r="I312" s="225"/>
      <c r="J312" s="224"/>
      <c r="K312" s="224"/>
      <c r="L312" s="224"/>
      <c r="M312" s="224"/>
    </row>
    <row r="313" spans="1:13" ht="15.75" customHeight="1">
      <c r="A313" s="222"/>
      <c r="B313" s="222"/>
      <c r="C313" s="223"/>
      <c r="D313" s="223"/>
      <c r="E313" s="224"/>
      <c r="F313" s="224"/>
      <c r="G313" s="224"/>
      <c r="H313" s="225"/>
      <c r="I313" s="225"/>
      <c r="J313" s="224"/>
      <c r="K313" s="224"/>
      <c r="L313" s="224"/>
      <c r="M313" s="224"/>
    </row>
    <row r="314" spans="1:13" ht="15.75" customHeight="1">
      <c r="A314" s="222"/>
      <c r="B314" s="222"/>
      <c r="C314" s="223"/>
      <c r="D314" s="223"/>
      <c r="E314" s="224"/>
      <c r="F314" s="224"/>
      <c r="G314" s="224"/>
      <c r="H314" s="225"/>
      <c r="I314" s="225"/>
      <c r="J314" s="224"/>
      <c r="K314" s="224"/>
      <c r="L314" s="224"/>
      <c r="M314" s="224"/>
    </row>
    <row r="315" spans="1:13" ht="15.75" customHeight="1">
      <c r="A315" s="222"/>
      <c r="B315" s="222"/>
      <c r="C315" s="223"/>
      <c r="D315" s="223"/>
      <c r="E315" s="224"/>
      <c r="F315" s="224"/>
      <c r="G315" s="224"/>
      <c r="H315" s="225"/>
      <c r="I315" s="225"/>
      <c r="J315" s="224"/>
      <c r="K315" s="224"/>
      <c r="L315" s="224"/>
      <c r="M315" s="224"/>
    </row>
    <row r="316" spans="1:13" ht="15.75" customHeight="1">
      <c r="A316" s="222"/>
      <c r="B316" s="222"/>
      <c r="C316" s="223"/>
      <c r="D316" s="223"/>
      <c r="E316" s="224"/>
      <c r="F316" s="224"/>
      <c r="G316" s="224"/>
      <c r="H316" s="225"/>
      <c r="I316" s="225"/>
      <c r="J316" s="224"/>
      <c r="K316" s="224"/>
      <c r="L316" s="224"/>
      <c r="M316" s="224"/>
    </row>
    <row r="317" spans="1:13" ht="15.75" customHeight="1">
      <c r="A317" s="222"/>
      <c r="B317" s="222"/>
      <c r="C317" s="223"/>
      <c r="D317" s="223"/>
      <c r="E317" s="224"/>
      <c r="F317" s="224"/>
      <c r="G317" s="224"/>
      <c r="H317" s="225"/>
      <c r="I317" s="225"/>
      <c r="J317" s="224"/>
      <c r="K317" s="224"/>
      <c r="L317" s="224"/>
      <c r="M317" s="224"/>
    </row>
    <row r="318" spans="1:13" ht="15.75" customHeight="1">
      <c r="A318" s="222"/>
      <c r="B318" s="222"/>
      <c r="C318" s="223"/>
      <c r="D318" s="223"/>
      <c r="E318" s="224"/>
      <c r="F318" s="224"/>
      <c r="G318" s="224"/>
      <c r="H318" s="225"/>
      <c r="I318" s="225"/>
      <c r="J318" s="224"/>
      <c r="K318" s="224"/>
      <c r="L318" s="224"/>
      <c r="M318" s="224"/>
    </row>
    <row r="319" spans="1:13" ht="15.75" customHeight="1">
      <c r="A319" s="222"/>
      <c r="B319" s="222"/>
      <c r="C319" s="223"/>
      <c r="D319" s="223"/>
      <c r="E319" s="224"/>
      <c r="F319" s="224"/>
      <c r="G319" s="224"/>
      <c r="H319" s="225"/>
      <c r="I319" s="225"/>
      <c r="J319" s="224"/>
      <c r="K319" s="224"/>
      <c r="L319" s="224"/>
      <c r="M319" s="224"/>
    </row>
    <row r="320" spans="1:13" ht="15.75" customHeight="1">
      <c r="A320" s="222"/>
      <c r="B320" s="222"/>
      <c r="C320" s="223"/>
      <c r="D320" s="223"/>
      <c r="E320" s="224"/>
      <c r="F320" s="224"/>
      <c r="G320" s="224"/>
      <c r="H320" s="225"/>
      <c r="I320" s="225"/>
      <c r="J320" s="224"/>
      <c r="K320" s="224"/>
      <c r="L320" s="224"/>
      <c r="M320" s="224"/>
    </row>
    <row r="321" spans="1:13" ht="15.75" customHeight="1">
      <c r="A321" s="222"/>
      <c r="B321" s="222"/>
      <c r="C321" s="223"/>
      <c r="D321" s="223"/>
      <c r="E321" s="224"/>
      <c r="F321" s="224"/>
      <c r="G321" s="224"/>
      <c r="H321" s="225"/>
      <c r="I321" s="225"/>
      <c r="J321" s="224"/>
      <c r="K321" s="224"/>
      <c r="L321" s="224"/>
      <c r="M321" s="224"/>
    </row>
    <row r="322" spans="1:13" ht="15.75" customHeight="1">
      <c r="A322" s="222"/>
      <c r="B322" s="222"/>
      <c r="C322" s="223"/>
      <c r="D322" s="223"/>
      <c r="E322" s="224"/>
      <c r="F322" s="224"/>
      <c r="G322" s="224"/>
      <c r="H322" s="225"/>
      <c r="I322" s="225"/>
      <c r="J322" s="224"/>
      <c r="K322" s="224"/>
      <c r="L322" s="224"/>
      <c r="M322" s="224"/>
    </row>
    <row r="323" spans="1:13" ht="15.75" customHeight="1">
      <c r="A323" s="222"/>
      <c r="B323" s="222"/>
      <c r="C323" s="223"/>
      <c r="D323" s="223"/>
      <c r="E323" s="224"/>
      <c r="F323" s="224"/>
      <c r="G323" s="224"/>
      <c r="H323" s="225"/>
      <c r="I323" s="225"/>
      <c r="J323" s="224"/>
      <c r="K323" s="224"/>
      <c r="L323" s="224"/>
      <c r="M323" s="224"/>
    </row>
    <row r="324" spans="1:13" ht="15.75" customHeight="1">
      <c r="A324" s="222"/>
      <c r="B324" s="222"/>
      <c r="C324" s="223"/>
      <c r="D324" s="223"/>
      <c r="E324" s="224"/>
      <c r="F324" s="224"/>
      <c r="G324" s="224"/>
      <c r="H324" s="225"/>
      <c r="I324" s="225"/>
      <c r="J324" s="224"/>
      <c r="K324" s="224"/>
      <c r="L324" s="224"/>
      <c r="M324" s="224"/>
    </row>
    <row r="325" spans="1:13" ht="15.75" customHeight="1">
      <c r="A325" s="222"/>
      <c r="B325" s="222"/>
      <c r="C325" s="223"/>
      <c r="D325" s="223"/>
      <c r="E325" s="224"/>
      <c r="F325" s="224"/>
      <c r="G325" s="224"/>
      <c r="H325" s="225"/>
      <c r="I325" s="225"/>
      <c r="J325" s="224"/>
      <c r="K325" s="224"/>
      <c r="L325" s="224"/>
      <c r="M325" s="224"/>
    </row>
    <row r="326" spans="1:13" ht="15.75" customHeight="1">
      <c r="A326" s="222"/>
      <c r="B326" s="222"/>
      <c r="C326" s="223"/>
      <c r="D326" s="223"/>
      <c r="E326" s="224"/>
      <c r="F326" s="224"/>
      <c r="G326" s="224"/>
      <c r="H326" s="225"/>
      <c r="I326" s="225"/>
      <c r="J326" s="224"/>
      <c r="K326" s="224"/>
      <c r="L326" s="224"/>
      <c r="M326" s="224"/>
    </row>
    <row r="327" spans="1:13" ht="15.75" customHeight="1">
      <c r="A327" s="222"/>
      <c r="B327" s="222"/>
      <c r="C327" s="223"/>
      <c r="D327" s="223"/>
      <c r="E327" s="224"/>
      <c r="F327" s="224"/>
      <c r="G327" s="224"/>
      <c r="H327" s="225"/>
      <c r="I327" s="225"/>
      <c r="J327" s="224"/>
      <c r="K327" s="224"/>
      <c r="L327" s="224"/>
      <c r="M327" s="224"/>
    </row>
    <row r="328" spans="1:13" ht="15.75" customHeight="1">
      <c r="A328" s="222"/>
      <c r="B328" s="222"/>
      <c r="C328" s="223"/>
      <c r="D328" s="223"/>
      <c r="E328" s="224"/>
      <c r="F328" s="224"/>
      <c r="G328" s="224"/>
      <c r="H328" s="225"/>
      <c r="I328" s="225"/>
      <c r="J328" s="224"/>
      <c r="K328" s="224"/>
      <c r="L328" s="224"/>
      <c r="M328" s="224"/>
    </row>
    <row r="329" spans="1:13" ht="15.75" customHeight="1">
      <c r="A329" s="222"/>
      <c r="B329" s="222"/>
      <c r="C329" s="223"/>
      <c r="D329" s="223"/>
      <c r="E329" s="224"/>
      <c r="F329" s="224"/>
      <c r="G329" s="224"/>
      <c r="H329" s="225"/>
      <c r="I329" s="225"/>
      <c r="J329" s="224"/>
      <c r="K329" s="224"/>
      <c r="L329" s="224"/>
      <c r="M329" s="224"/>
    </row>
    <row r="330" spans="1:13" ht="15.75" customHeight="1">
      <c r="A330" s="222"/>
      <c r="B330" s="222"/>
      <c r="C330" s="223"/>
      <c r="D330" s="223"/>
      <c r="E330" s="224"/>
      <c r="F330" s="224"/>
      <c r="G330" s="224"/>
      <c r="H330" s="225"/>
      <c r="I330" s="225"/>
      <c r="J330" s="224"/>
      <c r="K330" s="224"/>
      <c r="L330" s="224"/>
      <c r="M330" s="224"/>
    </row>
    <row r="331" spans="1:13" ht="15.75" customHeight="1">
      <c r="A331" s="222"/>
      <c r="B331" s="222"/>
      <c r="C331" s="223"/>
      <c r="D331" s="223"/>
      <c r="E331" s="224"/>
      <c r="F331" s="224"/>
      <c r="G331" s="224"/>
      <c r="H331" s="225"/>
      <c r="I331" s="225"/>
      <c r="J331" s="224"/>
      <c r="K331" s="224"/>
      <c r="L331" s="224"/>
      <c r="M331" s="224"/>
    </row>
    <row r="332" spans="1:13" ht="15.75" customHeight="1">
      <c r="A332" s="222"/>
      <c r="B332" s="222"/>
      <c r="C332" s="223"/>
      <c r="D332" s="223"/>
      <c r="E332" s="224"/>
      <c r="F332" s="224"/>
      <c r="G332" s="224"/>
      <c r="H332" s="225"/>
      <c r="I332" s="225"/>
      <c r="J332" s="224"/>
      <c r="K332" s="224"/>
      <c r="L332" s="224"/>
      <c r="M332" s="224"/>
    </row>
    <row r="333" spans="1:13" ht="15.75" customHeight="1">
      <c r="A333" s="222"/>
      <c r="B333" s="222"/>
      <c r="C333" s="223"/>
      <c r="D333" s="223"/>
      <c r="E333" s="224"/>
      <c r="F333" s="224"/>
      <c r="G333" s="224"/>
      <c r="H333" s="225"/>
      <c r="I333" s="225"/>
      <c r="J333" s="224"/>
      <c r="K333" s="224"/>
      <c r="L333" s="224"/>
      <c r="M333" s="224"/>
    </row>
    <row r="334" spans="1:13" ht="15.75" customHeight="1">
      <c r="A334" s="222"/>
      <c r="B334" s="222"/>
      <c r="C334" s="223"/>
      <c r="D334" s="223"/>
      <c r="E334" s="224"/>
      <c r="F334" s="224"/>
      <c r="G334" s="224"/>
      <c r="H334" s="225"/>
      <c r="I334" s="225"/>
      <c r="J334" s="224"/>
      <c r="K334" s="224"/>
      <c r="L334" s="224"/>
      <c r="M334" s="224"/>
    </row>
    <row r="335" spans="1:13" ht="15.75" customHeight="1">
      <c r="A335" s="222"/>
      <c r="B335" s="222"/>
      <c r="C335" s="223"/>
      <c r="D335" s="223"/>
      <c r="E335" s="224"/>
      <c r="F335" s="224"/>
      <c r="G335" s="224"/>
      <c r="H335" s="225"/>
      <c r="I335" s="225"/>
      <c r="J335" s="224"/>
      <c r="K335" s="224"/>
      <c r="L335" s="224"/>
      <c r="M335" s="224"/>
    </row>
    <row r="336" spans="1:13" ht="15.75" customHeight="1">
      <c r="A336" s="222"/>
      <c r="B336" s="222"/>
      <c r="C336" s="223"/>
      <c r="D336" s="223"/>
      <c r="E336" s="224"/>
      <c r="F336" s="224"/>
      <c r="G336" s="224"/>
      <c r="H336" s="225"/>
      <c r="I336" s="225"/>
      <c r="J336" s="224"/>
      <c r="K336" s="224"/>
      <c r="L336" s="224"/>
      <c r="M336" s="224"/>
    </row>
    <row r="337" spans="1:13" ht="15.75" customHeight="1">
      <c r="A337" s="222"/>
      <c r="B337" s="222"/>
      <c r="C337" s="223"/>
      <c r="D337" s="223"/>
      <c r="E337" s="224"/>
      <c r="F337" s="224"/>
      <c r="G337" s="224"/>
      <c r="H337" s="225"/>
      <c r="I337" s="225"/>
      <c r="J337" s="224"/>
      <c r="K337" s="224"/>
      <c r="L337" s="224"/>
      <c r="M337" s="224"/>
    </row>
    <row r="338" spans="1:13" ht="15.75" customHeight="1">
      <c r="A338" s="222"/>
      <c r="B338" s="222"/>
      <c r="C338" s="223"/>
      <c r="D338" s="223"/>
      <c r="E338" s="224"/>
      <c r="F338" s="224"/>
      <c r="G338" s="224"/>
      <c r="H338" s="225"/>
      <c r="I338" s="225"/>
      <c r="J338" s="224"/>
      <c r="K338" s="224"/>
      <c r="L338" s="224"/>
      <c r="M338" s="224"/>
    </row>
    <row r="339" spans="1:13" ht="15.75" customHeight="1">
      <c r="A339" s="222"/>
      <c r="B339" s="222"/>
      <c r="C339" s="223"/>
      <c r="D339" s="223"/>
      <c r="E339" s="224"/>
      <c r="F339" s="224"/>
      <c r="G339" s="224"/>
      <c r="H339" s="225"/>
      <c r="I339" s="225"/>
      <c r="J339" s="224"/>
      <c r="K339" s="224"/>
      <c r="L339" s="224"/>
      <c r="M339" s="224"/>
    </row>
    <row r="340" spans="1:13" ht="15.75" customHeight="1">
      <c r="A340" s="222"/>
      <c r="B340" s="222"/>
      <c r="C340" s="223"/>
      <c r="D340" s="223"/>
      <c r="E340" s="224"/>
      <c r="F340" s="224"/>
      <c r="G340" s="224"/>
      <c r="H340" s="225"/>
      <c r="I340" s="225"/>
      <c r="J340" s="224"/>
      <c r="K340" s="224"/>
      <c r="L340" s="224"/>
      <c r="M340" s="224"/>
    </row>
    <row r="341" spans="1:13" ht="15.75" customHeight="1">
      <c r="A341" s="222"/>
      <c r="B341" s="222"/>
      <c r="C341" s="223"/>
      <c r="D341" s="223"/>
      <c r="E341" s="224"/>
      <c r="F341" s="224"/>
      <c r="G341" s="224"/>
      <c r="H341" s="225"/>
      <c r="I341" s="225"/>
      <c r="J341" s="224"/>
      <c r="K341" s="224"/>
      <c r="L341" s="224"/>
      <c r="M341" s="224"/>
    </row>
    <row r="342" spans="1:13" ht="15.75" customHeight="1">
      <c r="A342" s="222"/>
      <c r="B342" s="222"/>
      <c r="C342" s="223"/>
      <c r="D342" s="223"/>
      <c r="E342" s="224"/>
      <c r="F342" s="224"/>
      <c r="G342" s="224"/>
      <c r="H342" s="225"/>
      <c r="I342" s="225"/>
      <c r="J342" s="224"/>
      <c r="K342" s="224"/>
      <c r="L342" s="224"/>
      <c r="M342" s="224"/>
    </row>
    <row r="343" spans="1:13" ht="15.75" customHeight="1">
      <c r="A343" s="222"/>
      <c r="B343" s="222"/>
      <c r="C343" s="223"/>
      <c r="D343" s="223"/>
      <c r="E343" s="224"/>
      <c r="F343" s="224"/>
      <c r="G343" s="224"/>
      <c r="H343" s="225"/>
      <c r="I343" s="225"/>
      <c r="J343" s="224"/>
      <c r="K343" s="224"/>
      <c r="L343" s="224"/>
      <c r="M343" s="224"/>
    </row>
    <row r="344" spans="1:13" ht="15.75" customHeight="1">
      <c r="A344" s="222"/>
      <c r="B344" s="222"/>
      <c r="C344" s="223"/>
      <c r="D344" s="223"/>
      <c r="E344" s="224"/>
      <c r="F344" s="224"/>
      <c r="G344" s="224"/>
      <c r="H344" s="225"/>
      <c r="I344" s="225"/>
      <c r="J344" s="224"/>
      <c r="K344" s="224"/>
      <c r="L344" s="224"/>
      <c r="M344" s="224"/>
    </row>
    <row r="345" spans="1:13" ht="15.75" customHeight="1">
      <c r="A345" s="222"/>
      <c r="B345" s="222"/>
      <c r="C345" s="223"/>
      <c r="D345" s="223"/>
      <c r="E345" s="224"/>
      <c r="F345" s="224"/>
      <c r="G345" s="224"/>
      <c r="H345" s="225"/>
      <c r="I345" s="225"/>
      <c r="J345" s="224"/>
      <c r="K345" s="224"/>
      <c r="L345" s="224"/>
      <c r="M345" s="224"/>
    </row>
    <row r="346" spans="1:13" ht="15.75" customHeight="1">
      <c r="A346" s="222"/>
      <c r="B346" s="222"/>
      <c r="C346" s="223"/>
      <c r="D346" s="223"/>
      <c r="E346" s="224"/>
      <c r="F346" s="224"/>
      <c r="G346" s="224"/>
      <c r="H346" s="225"/>
      <c r="I346" s="225"/>
      <c r="J346" s="224"/>
      <c r="K346" s="224"/>
      <c r="L346" s="224"/>
      <c r="M346" s="224"/>
    </row>
    <row r="347" spans="1:13" ht="15.75" customHeight="1">
      <c r="A347" s="222"/>
      <c r="B347" s="222"/>
      <c r="C347" s="223"/>
      <c r="D347" s="223"/>
      <c r="E347" s="224"/>
      <c r="F347" s="224"/>
      <c r="G347" s="224"/>
      <c r="H347" s="225"/>
      <c r="I347" s="225"/>
      <c r="J347" s="224"/>
      <c r="K347" s="224"/>
      <c r="L347" s="224"/>
      <c r="M347" s="224"/>
    </row>
    <row r="348" spans="1:13" ht="15.75" customHeight="1">
      <c r="A348" s="222"/>
      <c r="B348" s="222"/>
      <c r="C348" s="223"/>
      <c r="D348" s="223"/>
      <c r="E348" s="224"/>
      <c r="F348" s="224"/>
      <c r="G348" s="224"/>
      <c r="H348" s="225"/>
      <c r="I348" s="225"/>
      <c r="J348" s="224"/>
      <c r="K348" s="224"/>
      <c r="L348" s="224"/>
      <c r="M348" s="224"/>
    </row>
    <row r="349" spans="1:13" ht="15.75" customHeight="1">
      <c r="A349" s="222"/>
      <c r="B349" s="222"/>
      <c r="C349" s="223"/>
      <c r="D349" s="223"/>
      <c r="E349" s="224"/>
      <c r="F349" s="224"/>
      <c r="G349" s="224"/>
      <c r="H349" s="225"/>
      <c r="I349" s="225"/>
      <c r="J349" s="224"/>
      <c r="K349" s="224"/>
      <c r="L349" s="224"/>
      <c r="M349" s="224"/>
    </row>
    <row r="350" spans="1:13" ht="15.75" customHeight="1">
      <c r="A350" s="222"/>
      <c r="B350" s="222"/>
      <c r="C350" s="223"/>
      <c r="D350" s="223"/>
      <c r="E350" s="224"/>
      <c r="F350" s="224"/>
      <c r="G350" s="224"/>
      <c r="H350" s="225"/>
      <c r="I350" s="225"/>
      <c r="J350" s="224"/>
      <c r="K350" s="224"/>
      <c r="L350" s="224"/>
      <c r="M350" s="224"/>
    </row>
    <row r="351" spans="1:13" ht="15.75" customHeight="1">
      <c r="A351" s="222"/>
      <c r="B351" s="222"/>
      <c r="C351" s="223"/>
      <c r="D351" s="223"/>
      <c r="E351" s="224"/>
      <c r="F351" s="224"/>
      <c r="G351" s="224"/>
      <c r="H351" s="225"/>
      <c r="I351" s="225"/>
      <c r="J351" s="224"/>
      <c r="K351" s="224"/>
      <c r="L351" s="224"/>
      <c r="M351" s="224"/>
    </row>
    <row r="352" spans="1:13" ht="15.75" customHeight="1">
      <c r="A352" s="222"/>
      <c r="B352" s="222"/>
      <c r="C352" s="223"/>
      <c r="D352" s="223"/>
      <c r="E352" s="224"/>
      <c r="F352" s="224"/>
      <c r="G352" s="224"/>
      <c r="H352" s="225"/>
      <c r="I352" s="225"/>
      <c r="J352" s="224"/>
      <c r="K352" s="224"/>
      <c r="L352" s="224"/>
      <c r="M352" s="224"/>
    </row>
    <row r="353" spans="1:13" ht="15.75" customHeight="1">
      <c r="A353" s="222"/>
      <c r="B353" s="222"/>
      <c r="C353" s="223"/>
      <c r="D353" s="223"/>
      <c r="E353" s="224"/>
      <c r="F353" s="224"/>
      <c r="G353" s="224"/>
      <c r="H353" s="225"/>
      <c r="I353" s="225"/>
      <c r="J353" s="224"/>
      <c r="K353" s="224"/>
      <c r="L353" s="224"/>
      <c r="M353" s="224"/>
    </row>
    <row r="354" spans="1:13" ht="15.75" customHeight="1">
      <c r="A354" s="222"/>
      <c r="B354" s="222"/>
      <c r="C354" s="223"/>
      <c r="D354" s="223"/>
      <c r="E354" s="224"/>
      <c r="F354" s="224"/>
      <c r="G354" s="224"/>
      <c r="H354" s="225"/>
      <c r="I354" s="225"/>
      <c r="J354" s="224"/>
      <c r="K354" s="224"/>
      <c r="L354" s="224"/>
      <c r="M354" s="224"/>
    </row>
    <row r="355" spans="1:13" ht="15.75" customHeight="1">
      <c r="A355" s="222"/>
      <c r="B355" s="222"/>
      <c r="C355" s="223"/>
      <c r="D355" s="223"/>
      <c r="E355" s="224"/>
      <c r="F355" s="224"/>
      <c r="G355" s="224"/>
      <c r="H355" s="225"/>
      <c r="I355" s="225"/>
      <c r="J355" s="224"/>
      <c r="K355" s="224"/>
      <c r="L355" s="224"/>
      <c r="M355" s="224"/>
    </row>
    <row r="356" spans="1:13" ht="15.75" customHeight="1">
      <c r="A356" s="222"/>
      <c r="B356" s="222"/>
      <c r="C356" s="223"/>
      <c r="D356" s="223"/>
      <c r="E356" s="224"/>
      <c r="F356" s="224"/>
      <c r="G356" s="224"/>
      <c r="H356" s="225"/>
      <c r="I356" s="225"/>
      <c r="J356" s="224"/>
      <c r="K356" s="224"/>
      <c r="L356" s="224"/>
      <c r="M356" s="224"/>
    </row>
    <row r="357" spans="1:13" ht="15.75" customHeight="1">
      <c r="A357" s="222"/>
      <c r="B357" s="222"/>
      <c r="C357" s="223"/>
      <c r="D357" s="223"/>
      <c r="E357" s="224"/>
      <c r="F357" s="224"/>
      <c r="G357" s="224"/>
      <c r="H357" s="225"/>
      <c r="I357" s="225"/>
      <c r="J357" s="224"/>
      <c r="K357" s="224"/>
      <c r="L357" s="224"/>
      <c r="M357" s="224"/>
    </row>
    <row r="358" spans="1:13" ht="15.75" customHeight="1">
      <c r="A358" s="222"/>
      <c r="B358" s="222"/>
      <c r="C358" s="223"/>
      <c r="D358" s="223"/>
      <c r="E358" s="224"/>
      <c r="F358" s="224"/>
      <c r="G358" s="224"/>
      <c r="H358" s="225"/>
      <c r="I358" s="225"/>
      <c r="J358" s="224"/>
      <c r="K358" s="224"/>
      <c r="L358" s="224"/>
      <c r="M358" s="224"/>
    </row>
    <row r="359" spans="1:13" ht="15.75" customHeight="1">
      <c r="A359" s="222"/>
      <c r="B359" s="222"/>
      <c r="C359" s="223"/>
      <c r="D359" s="223"/>
      <c r="E359" s="224"/>
      <c r="F359" s="224"/>
      <c r="G359" s="224"/>
      <c r="H359" s="225"/>
      <c r="I359" s="225"/>
      <c r="J359" s="224"/>
      <c r="K359" s="224"/>
      <c r="L359" s="224"/>
      <c r="M359" s="224"/>
    </row>
    <row r="360" spans="1:13" ht="15.75" customHeight="1">
      <c r="A360" s="222"/>
      <c r="B360" s="222"/>
      <c r="C360" s="223"/>
      <c r="D360" s="223"/>
      <c r="E360" s="224"/>
      <c r="F360" s="224"/>
      <c r="G360" s="224"/>
      <c r="H360" s="225"/>
      <c r="I360" s="225"/>
      <c r="J360" s="224"/>
      <c r="K360" s="224"/>
      <c r="L360" s="224"/>
      <c r="M360" s="224"/>
    </row>
    <row r="361" spans="1:13" ht="15.75" customHeight="1">
      <c r="A361" s="222"/>
      <c r="B361" s="222"/>
      <c r="C361" s="223"/>
      <c r="D361" s="223"/>
      <c r="E361" s="224"/>
      <c r="F361" s="224"/>
      <c r="G361" s="224"/>
      <c r="H361" s="225"/>
      <c r="I361" s="225"/>
      <c r="J361" s="224"/>
      <c r="K361" s="224"/>
      <c r="L361" s="224"/>
      <c r="M361" s="224"/>
    </row>
    <row r="362" spans="1:13" ht="15.75" customHeight="1">
      <c r="A362" s="222"/>
      <c r="B362" s="222"/>
      <c r="C362" s="223"/>
      <c r="D362" s="223"/>
      <c r="E362" s="224"/>
      <c r="F362" s="224"/>
      <c r="G362" s="224"/>
      <c r="H362" s="225"/>
      <c r="I362" s="225"/>
      <c r="J362" s="224"/>
      <c r="K362" s="224"/>
      <c r="L362" s="224"/>
      <c r="M362" s="224"/>
    </row>
    <row r="363" spans="1:13" ht="15.75" customHeight="1">
      <c r="A363" s="222"/>
      <c r="B363" s="222"/>
      <c r="C363" s="223"/>
      <c r="D363" s="223"/>
      <c r="E363" s="224"/>
      <c r="F363" s="224"/>
      <c r="G363" s="224"/>
      <c r="H363" s="225"/>
      <c r="I363" s="225"/>
      <c r="J363" s="224"/>
      <c r="K363" s="224"/>
      <c r="L363" s="224"/>
      <c r="M363" s="224"/>
    </row>
    <row r="364" spans="1:13" ht="15.75" customHeight="1">
      <c r="A364" s="222"/>
      <c r="B364" s="222"/>
      <c r="C364" s="223"/>
      <c r="D364" s="223"/>
      <c r="E364" s="224"/>
      <c r="F364" s="224"/>
      <c r="G364" s="224"/>
      <c r="H364" s="225"/>
      <c r="I364" s="225"/>
      <c r="J364" s="224"/>
      <c r="K364" s="224"/>
      <c r="L364" s="224"/>
      <c r="M364" s="224"/>
    </row>
    <row r="365" spans="1:13" ht="15.75" customHeight="1">
      <c r="A365" s="222"/>
      <c r="B365" s="222"/>
      <c r="C365" s="223"/>
      <c r="D365" s="223"/>
      <c r="E365" s="224"/>
      <c r="F365" s="224"/>
      <c r="G365" s="224"/>
      <c r="H365" s="225"/>
      <c r="I365" s="225"/>
      <c r="J365" s="224"/>
      <c r="K365" s="224"/>
      <c r="L365" s="224"/>
      <c r="M365" s="224"/>
    </row>
    <row r="366" spans="1:13" ht="15.75" customHeight="1">
      <c r="A366" s="222"/>
      <c r="B366" s="222"/>
      <c r="C366" s="223"/>
      <c r="D366" s="223"/>
      <c r="E366" s="224"/>
      <c r="F366" s="224"/>
      <c r="G366" s="224"/>
      <c r="H366" s="225"/>
      <c r="I366" s="225"/>
      <c r="J366" s="224"/>
      <c r="K366" s="224"/>
      <c r="L366" s="224"/>
      <c r="M366" s="224"/>
    </row>
    <row r="367" spans="1:13" ht="15.75" customHeight="1">
      <c r="A367" s="222"/>
      <c r="B367" s="222"/>
      <c r="C367" s="223"/>
      <c r="D367" s="223"/>
      <c r="E367" s="224"/>
      <c r="F367" s="224"/>
      <c r="G367" s="224"/>
      <c r="H367" s="225"/>
      <c r="I367" s="225"/>
      <c r="J367" s="224"/>
      <c r="K367" s="224"/>
      <c r="L367" s="224"/>
      <c r="M367" s="224"/>
    </row>
    <row r="368" spans="1:13" ht="15.75" customHeight="1">
      <c r="A368" s="222"/>
      <c r="B368" s="222"/>
      <c r="C368" s="223"/>
      <c r="D368" s="223"/>
      <c r="E368" s="224"/>
      <c r="F368" s="224"/>
      <c r="G368" s="224"/>
      <c r="H368" s="225"/>
      <c r="I368" s="225"/>
      <c r="J368" s="224"/>
      <c r="K368" s="224"/>
      <c r="L368" s="224"/>
      <c r="M368" s="224"/>
    </row>
    <row r="369" spans="1:13" ht="15.75" customHeight="1">
      <c r="A369" s="222"/>
      <c r="B369" s="222"/>
      <c r="C369" s="223"/>
      <c r="D369" s="223"/>
      <c r="E369" s="224"/>
      <c r="F369" s="224"/>
      <c r="G369" s="224"/>
      <c r="H369" s="225"/>
      <c r="I369" s="225"/>
      <c r="J369" s="224"/>
      <c r="K369" s="224"/>
      <c r="L369" s="224"/>
      <c r="M369" s="224"/>
    </row>
    <row r="370" spans="1:13" ht="15.75" customHeight="1">
      <c r="A370" s="222"/>
      <c r="B370" s="222"/>
      <c r="C370" s="223"/>
      <c r="D370" s="223"/>
      <c r="E370" s="224"/>
      <c r="F370" s="224"/>
      <c r="G370" s="224"/>
      <c r="H370" s="225"/>
      <c r="I370" s="225"/>
      <c r="J370" s="224"/>
      <c r="K370" s="224"/>
      <c r="L370" s="224"/>
      <c r="M370" s="224"/>
    </row>
    <row r="371" spans="1:13" ht="15.75" customHeight="1">
      <c r="A371" s="222"/>
      <c r="B371" s="222"/>
      <c r="C371" s="223"/>
      <c r="D371" s="223"/>
      <c r="E371" s="224"/>
      <c r="F371" s="224"/>
      <c r="G371" s="224"/>
      <c r="H371" s="225"/>
      <c r="I371" s="225"/>
      <c r="J371" s="224"/>
      <c r="K371" s="224"/>
      <c r="L371" s="224"/>
      <c r="M371" s="224"/>
    </row>
    <row r="372" spans="1:13" ht="15.75" customHeight="1">
      <c r="A372" s="222"/>
      <c r="B372" s="222"/>
      <c r="C372" s="223"/>
      <c r="D372" s="223"/>
      <c r="E372" s="224"/>
      <c r="F372" s="224"/>
      <c r="G372" s="224"/>
      <c r="H372" s="225"/>
      <c r="I372" s="225"/>
      <c r="J372" s="224"/>
      <c r="K372" s="224"/>
      <c r="L372" s="224"/>
      <c r="M372" s="224"/>
    </row>
    <row r="373" spans="1:13" ht="15.75" customHeight="1">
      <c r="A373" s="222"/>
      <c r="B373" s="222"/>
      <c r="C373" s="223"/>
      <c r="D373" s="223"/>
      <c r="E373" s="224"/>
      <c r="F373" s="224"/>
      <c r="G373" s="224"/>
      <c r="H373" s="225"/>
      <c r="I373" s="225"/>
      <c r="J373" s="224"/>
      <c r="K373" s="224"/>
      <c r="L373" s="224"/>
      <c r="M373" s="224"/>
    </row>
    <row r="374" spans="1:13" ht="15.75" customHeight="1">
      <c r="A374" s="222"/>
      <c r="B374" s="222"/>
      <c r="C374" s="223"/>
      <c r="D374" s="223"/>
      <c r="E374" s="224"/>
      <c r="F374" s="224"/>
      <c r="G374" s="224"/>
      <c r="H374" s="225"/>
      <c r="I374" s="225"/>
      <c r="J374" s="224"/>
      <c r="K374" s="224"/>
      <c r="L374" s="224"/>
      <c r="M374" s="224"/>
    </row>
    <row r="375" spans="1:13" ht="15.75" customHeight="1">
      <c r="A375" s="222"/>
      <c r="B375" s="222"/>
      <c r="C375" s="223"/>
      <c r="D375" s="223"/>
      <c r="E375" s="224"/>
      <c r="F375" s="224"/>
      <c r="G375" s="224"/>
      <c r="H375" s="225"/>
      <c r="I375" s="225"/>
      <c r="J375" s="224"/>
      <c r="K375" s="224"/>
      <c r="L375" s="224"/>
      <c r="M375" s="224"/>
    </row>
    <row r="376" spans="1:13" ht="15.75" customHeight="1">
      <c r="A376" s="222"/>
      <c r="B376" s="222"/>
      <c r="C376" s="223"/>
      <c r="D376" s="223"/>
      <c r="E376" s="224"/>
      <c r="F376" s="224"/>
      <c r="G376" s="224"/>
      <c r="H376" s="225"/>
      <c r="I376" s="225"/>
      <c r="J376" s="224"/>
      <c r="K376" s="224"/>
      <c r="L376" s="224"/>
      <c r="M376" s="224"/>
    </row>
    <row r="377" spans="1:13" ht="15.75" customHeight="1">
      <c r="A377" s="222"/>
      <c r="B377" s="222"/>
      <c r="C377" s="223"/>
      <c r="D377" s="223"/>
      <c r="E377" s="224"/>
      <c r="F377" s="224"/>
      <c r="G377" s="224"/>
      <c r="H377" s="225"/>
      <c r="I377" s="225"/>
      <c r="J377" s="224"/>
      <c r="K377" s="224"/>
      <c r="L377" s="224"/>
      <c r="M377" s="224"/>
    </row>
    <row r="378" spans="1:13" ht="15.75" customHeight="1">
      <c r="A378" s="222"/>
      <c r="B378" s="222"/>
      <c r="C378" s="223"/>
      <c r="D378" s="223"/>
      <c r="E378" s="224"/>
      <c r="F378" s="224"/>
      <c r="G378" s="224"/>
      <c r="H378" s="225"/>
      <c r="I378" s="225"/>
      <c r="J378" s="224"/>
      <c r="K378" s="224"/>
      <c r="L378" s="224"/>
      <c r="M378" s="224"/>
    </row>
    <row r="379" spans="1:13" ht="15.75" customHeight="1">
      <c r="A379" s="222"/>
      <c r="B379" s="222"/>
      <c r="C379" s="223"/>
      <c r="D379" s="223"/>
      <c r="E379" s="224"/>
      <c r="F379" s="224"/>
      <c r="G379" s="224"/>
      <c r="H379" s="225"/>
      <c r="I379" s="225"/>
      <c r="J379" s="224"/>
      <c r="K379" s="224"/>
      <c r="L379" s="224"/>
      <c r="M379" s="224"/>
    </row>
    <row r="380" spans="1:13" ht="15.75" customHeight="1">
      <c r="A380" s="222"/>
      <c r="B380" s="222"/>
      <c r="C380" s="223"/>
      <c r="D380" s="223"/>
      <c r="E380" s="224"/>
      <c r="F380" s="224"/>
      <c r="G380" s="224"/>
      <c r="H380" s="225"/>
      <c r="I380" s="225"/>
      <c r="J380" s="224"/>
      <c r="K380" s="224"/>
      <c r="L380" s="224"/>
      <c r="M380" s="224"/>
    </row>
    <row r="381" spans="1:13" ht="15.75" customHeight="1">
      <c r="A381" s="222"/>
      <c r="B381" s="222"/>
      <c r="C381" s="223"/>
      <c r="D381" s="223"/>
      <c r="E381" s="224"/>
      <c r="F381" s="224"/>
      <c r="G381" s="224"/>
      <c r="H381" s="225"/>
      <c r="I381" s="225"/>
      <c r="J381" s="224"/>
      <c r="K381" s="224"/>
      <c r="L381" s="224"/>
      <c r="M381" s="224"/>
    </row>
    <row r="382" spans="1:13" ht="15.75" customHeight="1">
      <c r="A382" s="222"/>
      <c r="B382" s="222"/>
      <c r="C382" s="223"/>
      <c r="D382" s="223"/>
      <c r="E382" s="224"/>
      <c r="F382" s="224"/>
      <c r="G382" s="224"/>
      <c r="H382" s="225"/>
      <c r="I382" s="225"/>
      <c r="J382" s="224"/>
      <c r="K382" s="224"/>
      <c r="L382" s="224"/>
      <c r="M382" s="224"/>
    </row>
    <row r="383" spans="1:13" ht="15.75" customHeight="1">
      <c r="A383" s="222"/>
      <c r="B383" s="222"/>
      <c r="C383" s="223"/>
      <c r="D383" s="223"/>
      <c r="E383" s="224"/>
      <c r="F383" s="224"/>
      <c r="G383" s="224"/>
      <c r="H383" s="225"/>
      <c r="I383" s="225"/>
      <c r="J383" s="224"/>
      <c r="K383" s="224"/>
      <c r="L383" s="224"/>
      <c r="M383" s="224"/>
    </row>
    <row r="384" spans="1:13" ht="15.75" customHeight="1">
      <c r="A384" s="222"/>
      <c r="B384" s="222"/>
      <c r="C384" s="223"/>
      <c r="D384" s="223"/>
      <c r="E384" s="224"/>
      <c r="F384" s="224"/>
      <c r="G384" s="224"/>
      <c r="H384" s="225"/>
      <c r="I384" s="225"/>
      <c r="J384" s="224"/>
      <c r="K384" s="224"/>
      <c r="L384" s="224"/>
      <c r="M384" s="224"/>
    </row>
    <row r="385" spans="1:13" ht="15.75" customHeight="1">
      <c r="A385" s="222"/>
      <c r="B385" s="222"/>
      <c r="C385" s="223"/>
      <c r="D385" s="223"/>
      <c r="E385" s="224"/>
      <c r="F385" s="224"/>
      <c r="G385" s="224"/>
      <c r="H385" s="225"/>
      <c r="I385" s="225"/>
      <c r="J385" s="224"/>
      <c r="K385" s="224"/>
      <c r="L385" s="224"/>
      <c r="M385" s="224"/>
    </row>
    <row r="386" spans="1:13" ht="15.75" customHeight="1">
      <c r="A386" s="222"/>
      <c r="B386" s="222"/>
      <c r="C386" s="223"/>
      <c r="D386" s="223"/>
      <c r="E386" s="224"/>
      <c r="F386" s="224"/>
      <c r="G386" s="224"/>
      <c r="H386" s="225"/>
      <c r="I386" s="225"/>
      <c r="J386" s="224"/>
      <c r="K386" s="224"/>
      <c r="L386" s="224"/>
      <c r="M386" s="224"/>
    </row>
    <row r="387" spans="1:13" ht="15.75" customHeight="1">
      <c r="A387" s="222"/>
      <c r="B387" s="222"/>
      <c r="C387" s="223"/>
      <c r="D387" s="223"/>
      <c r="E387" s="224"/>
      <c r="F387" s="224"/>
      <c r="G387" s="224"/>
      <c r="H387" s="225"/>
      <c r="I387" s="225"/>
      <c r="J387" s="224"/>
      <c r="K387" s="224"/>
      <c r="L387" s="224"/>
      <c r="M387" s="224"/>
    </row>
    <row r="388" spans="1:13" ht="15.75" customHeight="1">
      <c r="A388" s="222"/>
      <c r="B388" s="222"/>
      <c r="C388" s="223"/>
      <c r="D388" s="223"/>
      <c r="E388" s="224"/>
      <c r="F388" s="224"/>
      <c r="G388" s="224"/>
      <c r="H388" s="225"/>
      <c r="I388" s="225"/>
      <c r="J388" s="224"/>
      <c r="K388" s="224"/>
      <c r="L388" s="224"/>
      <c r="M388" s="224"/>
    </row>
    <row r="389" spans="1:13" ht="15.75" customHeight="1">
      <c r="A389" s="222"/>
      <c r="B389" s="222"/>
      <c r="C389" s="223"/>
      <c r="D389" s="223"/>
      <c r="E389" s="224"/>
      <c r="F389" s="224"/>
      <c r="G389" s="224"/>
      <c r="H389" s="225"/>
      <c r="I389" s="225"/>
      <c r="J389" s="224"/>
      <c r="K389" s="224"/>
      <c r="L389" s="224"/>
      <c r="M389" s="224"/>
    </row>
    <row r="390" spans="1:13" ht="15.75" customHeight="1">
      <c r="A390" s="222"/>
      <c r="B390" s="222"/>
      <c r="C390" s="223"/>
      <c r="D390" s="223"/>
      <c r="E390" s="224"/>
      <c r="F390" s="224"/>
      <c r="G390" s="224"/>
      <c r="H390" s="225"/>
      <c r="I390" s="225"/>
      <c r="J390" s="224"/>
      <c r="K390" s="224"/>
      <c r="L390" s="224"/>
      <c r="M390" s="224"/>
    </row>
    <row r="391" spans="1:13" ht="15.75" customHeight="1">
      <c r="A391" s="222"/>
      <c r="B391" s="222"/>
      <c r="C391" s="223"/>
      <c r="D391" s="223"/>
      <c r="E391" s="224"/>
      <c r="F391" s="224"/>
      <c r="G391" s="224"/>
      <c r="H391" s="225"/>
      <c r="I391" s="225"/>
      <c r="J391" s="224"/>
      <c r="K391" s="224"/>
      <c r="L391" s="224"/>
      <c r="M391" s="224"/>
    </row>
    <row r="392" spans="1:13" ht="15.75" customHeight="1">
      <c r="A392" s="222"/>
      <c r="B392" s="222"/>
      <c r="C392" s="223"/>
      <c r="D392" s="223"/>
      <c r="E392" s="224"/>
      <c r="F392" s="224"/>
      <c r="G392" s="224"/>
      <c r="H392" s="225"/>
      <c r="I392" s="225"/>
      <c r="J392" s="224"/>
      <c r="K392" s="224"/>
      <c r="L392" s="224"/>
      <c r="M392" s="224"/>
    </row>
    <row r="393" spans="1:13" ht="15.75" customHeight="1">
      <c r="A393" s="222"/>
      <c r="B393" s="222"/>
      <c r="C393" s="223"/>
      <c r="D393" s="223"/>
      <c r="E393" s="224"/>
      <c r="F393" s="224"/>
      <c r="G393" s="224"/>
      <c r="H393" s="225"/>
      <c r="I393" s="225"/>
      <c r="J393" s="224"/>
      <c r="K393" s="224"/>
      <c r="L393" s="224"/>
      <c r="M393" s="224"/>
    </row>
    <row r="394" spans="1:13" ht="15.75" customHeight="1">
      <c r="A394" s="222"/>
      <c r="B394" s="222"/>
      <c r="C394" s="223"/>
      <c r="D394" s="223"/>
      <c r="E394" s="224"/>
      <c r="F394" s="224"/>
      <c r="G394" s="224"/>
      <c r="H394" s="225"/>
      <c r="I394" s="225"/>
      <c r="J394" s="224"/>
      <c r="K394" s="224"/>
      <c r="L394" s="224"/>
      <c r="M394" s="224"/>
    </row>
    <row r="395" spans="1:13" ht="15.75" customHeight="1">
      <c r="A395" s="222"/>
      <c r="B395" s="222"/>
      <c r="C395" s="223"/>
      <c r="D395" s="223"/>
      <c r="E395" s="224"/>
      <c r="F395" s="224"/>
      <c r="G395" s="224"/>
      <c r="H395" s="225"/>
      <c r="I395" s="225"/>
      <c r="J395" s="224"/>
      <c r="K395" s="224"/>
      <c r="L395" s="224"/>
      <c r="M395" s="224"/>
    </row>
    <row r="396" spans="1:13" ht="15.75" customHeight="1">
      <c r="A396" s="222"/>
      <c r="B396" s="222"/>
      <c r="C396" s="223"/>
      <c r="D396" s="223"/>
      <c r="E396" s="224"/>
      <c r="F396" s="224"/>
      <c r="G396" s="224"/>
      <c r="H396" s="225"/>
      <c r="I396" s="225"/>
      <c r="J396" s="224"/>
      <c r="K396" s="224"/>
      <c r="L396" s="224"/>
      <c r="M396" s="224"/>
    </row>
    <row r="397" spans="1:13" ht="15.75" customHeight="1">
      <c r="A397" s="222"/>
      <c r="B397" s="222"/>
      <c r="C397" s="223"/>
      <c r="D397" s="223"/>
      <c r="E397" s="224"/>
      <c r="F397" s="224"/>
      <c r="G397" s="224"/>
      <c r="H397" s="225"/>
      <c r="I397" s="225"/>
      <c r="J397" s="224"/>
      <c r="K397" s="224"/>
      <c r="L397" s="224"/>
      <c r="M397" s="224"/>
    </row>
    <row r="398" spans="1:13" ht="15.75" customHeight="1">
      <c r="A398" s="222"/>
      <c r="B398" s="222"/>
      <c r="C398" s="223"/>
      <c r="D398" s="223"/>
      <c r="E398" s="224"/>
      <c r="F398" s="224"/>
      <c r="G398" s="224"/>
      <c r="H398" s="225"/>
      <c r="I398" s="225"/>
      <c r="J398" s="224"/>
      <c r="K398" s="224"/>
      <c r="L398" s="224"/>
      <c r="M398" s="224"/>
    </row>
    <row r="399" spans="1:13" ht="15.75" customHeight="1">
      <c r="A399" s="222"/>
      <c r="B399" s="222"/>
      <c r="C399" s="223"/>
      <c r="D399" s="223"/>
      <c r="E399" s="224"/>
      <c r="F399" s="224"/>
      <c r="G399" s="224"/>
      <c r="H399" s="225"/>
      <c r="I399" s="225"/>
      <c r="J399" s="224"/>
      <c r="K399" s="224"/>
      <c r="L399" s="224"/>
      <c r="M399" s="224"/>
    </row>
    <row r="400" spans="1:13" ht="15.75" customHeight="1">
      <c r="A400" s="222"/>
      <c r="B400" s="222"/>
      <c r="C400" s="223"/>
      <c r="D400" s="223"/>
      <c r="E400" s="224"/>
      <c r="F400" s="224"/>
      <c r="G400" s="224"/>
      <c r="H400" s="225"/>
      <c r="I400" s="225"/>
      <c r="J400" s="224"/>
      <c r="K400" s="224"/>
      <c r="L400" s="224"/>
      <c r="M400" s="224"/>
    </row>
    <row r="401" spans="1:13" ht="15.75" customHeight="1">
      <c r="A401" s="222"/>
      <c r="B401" s="222"/>
      <c r="C401" s="223"/>
      <c r="D401" s="223"/>
      <c r="E401" s="224"/>
      <c r="F401" s="224"/>
      <c r="G401" s="224"/>
      <c r="H401" s="225"/>
      <c r="I401" s="225"/>
      <c r="J401" s="224"/>
      <c r="K401" s="224"/>
      <c r="L401" s="224"/>
      <c r="M401" s="224"/>
    </row>
    <row r="402" spans="1:13" ht="15.75" customHeight="1">
      <c r="A402" s="222"/>
      <c r="B402" s="222"/>
      <c r="C402" s="223"/>
      <c r="D402" s="223"/>
      <c r="E402" s="224"/>
      <c r="F402" s="224"/>
      <c r="G402" s="224"/>
      <c r="H402" s="225"/>
      <c r="I402" s="225"/>
      <c r="J402" s="224"/>
      <c r="K402" s="224"/>
      <c r="L402" s="224"/>
      <c r="M402" s="224"/>
    </row>
    <row r="403" spans="1:13" ht="15.75" customHeight="1">
      <c r="A403" s="222"/>
      <c r="B403" s="222"/>
      <c r="C403" s="223"/>
      <c r="D403" s="223"/>
      <c r="E403" s="224"/>
      <c r="F403" s="224"/>
      <c r="G403" s="224"/>
      <c r="H403" s="225"/>
      <c r="I403" s="225"/>
      <c r="J403" s="224"/>
      <c r="K403" s="224"/>
      <c r="L403" s="224"/>
      <c r="M403" s="224"/>
    </row>
    <row r="404" spans="1:13" ht="15.75" customHeight="1">
      <c r="A404" s="222"/>
      <c r="B404" s="222"/>
      <c r="C404" s="223"/>
      <c r="D404" s="223"/>
      <c r="E404" s="224"/>
      <c r="F404" s="224"/>
      <c r="G404" s="224"/>
      <c r="H404" s="225"/>
      <c r="I404" s="225"/>
      <c r="J404" s="224"/>
      <c r="K404" s="224"/>
      <c r="L404" s="224"/>
      <c r="M404" s="224"/>
    </row>
    <row r="405" spans="1:13" ht="15.75" customHeight="1">
      <c r="A405" s="222"/>
      <c r="B405" s="222"/>
      <c r="C405" s="223"/>
      <c r="D405" s="223"/>
      <c r="E405" s="224"/>
      <c r="F405" s="224"/>
      <c r="G405" s="224"/>
      <c r="H405" s="225"/>
      <c r="I405" s="225"/>
      <c r="J405" s="224"/>
      <c r="K405" s="224"/>
      <c r="L405" s="224"/>
      <c r="M405" s="224"/>
    </row>
    <row r="406" spans="1:13" ht="15.75" customHeight="1">
      <c r="A406" s="222"/>
      <c r="B406" s="222"/>
      <c r="C406" s="223"/>
      <c r="D406" s="223"/>
      <c r="E406" s="224"/>
      <c r="F406" s="224"/>
      <c r="G406" s="224"/>
      <c r="H406" s="225"/>
      <c r="I406" s="225"/>
      <c r="J406" s="224"/>
      <c r="K406" s="224"/>
      <c r="L406" s="224"/>
      <c r="M406" s="224"/>
    </row>
    <row r="407" spans="1:13" ht="15.75" customHeight="1">
      <c r="A407" s="222"/>
      <c r="B407" s="222"/>
      <c r="C407" s="223"/>
      <c r="D407" s="223"/>
      <c r="E407" s="224"/>
      <c r="F407" s="224"/>
      <c r="G407" s="224"/>
      <c r="H407" s="225"/>
      <c r="I407" s="225"/>
      <c r="J407" s="224"/>
      <c r="K407" s="224"/>
      <c r="L407" s="224"/>
      <c r="M407" s="224"/>
    </row>
    <row r="408" spans="1:13" ht="15.75" customHeight="1">
      <c r="A408" s="222"/>
      <c r="B408" s="222"/>
      <c r="C408" s="223"/>
      <c r="D408" s="223"/>
      <c r="E408" s="224"/>
      <c r="F408" s="224"/>
      <c r="G408" s="224"/>
      <c r="H408" s="225"/>
      <c r="I408" s="225"/>
      <c r="J408" s="224"/>
      <c r="K408" s="224"/>
      <c r="L408" s="224"/>
      <c r="M408" s="224"/>
    </row>
    <row r="409" spans="1:13" ht="15.75" customHeight="1">
      <c r="A409" s="222"/>
      <c r="B409" s="222"/>
      <c r="C409" s="223"/>
      <c r="D409" s="223"/>
      <c r="E409" s="224"/>
      <c r="F409" s="224"/>
      <c r="G409" s="224"/>
      <c r="H409" s="225"/>
      <c r="I409" s="225"/>
      <c r="J409" s="224"/>
      <c r="K409" s="224"/>
      <c r="L409" s="224"/>
      <c r="M409" s="224"/>
    </row>
    <row r="410" spans="1:13" ht="15.75" customHeight="1">
      <c r="A410" s="222"/>
      <c r="B410" s="222"/>
      <c r="C410" s="223"/>
      <c r="D410" s="223"/>
      <c r="E410" s="224"/>
      <c r="F410" s="224"/>
      <c r="G410" s="224"/>
      <c r="H410" s="225"/>
      <c r="I410" s="225"/>
      <c r="J410" s="224"/>
      <c r="K410" s="224"/>
      <c r="L410" s="224"/>
      <c r="M410" s="224"/>
    </row>
    <row r="411" spans="1:13" ht="15.75" customHeight="1">
      <c r="A411" s="222"/>
      <c r="B411" s="222"/>
      <c r="C411" s="223"/>
      <c r="D411" s="223"/>
      <c r="E411" s="224"/>
      <c r="F411" s="224"/>
      <c r="G411" s="224"/>
      <c r="H411" s="225"/>
      <c r="I411" s="225"/>
      <c r="J411" s="224"/>
      <c r="K411" s="224"/>
      <c r="L411" s="224"/>
      <c r="M411" s="224"/>
    </row>
    <row r="412" spans="1:13" ht="15.75" customHeight="1">
      <c r="A412" s="222"/>
      <c r="B412" s="222"/>
      <c r="C412" s="223"/>
      <c r="D412" s="223"/>
      <c r="E412" s="224"/>
      <c r="F412" s="224"/>
      <c r="G412" s="224"/>
      <c r="H412" s="225"/>
      <c r="I412" s="225"/>
      <c r="J412" s="224"/>
      <c r="K412" s="224"/>
      <c r="L412" s="224"/>
      <c r="M412" s="224"/>
    </row>
    <row r="413" spans="1:13" ht="15.75" customHeight="1">
      <c r="A413" s="222"/>
      <c r="B413" s="222"/>
      <c r="C413" s="223"/>
      <c r="D413" s="223"/>
      <c r="E413" s="224"/>
      <c r="F413" s="224"/>
      <c r="G413" s="224"/>
      <c r="H413" s="225"/>
      <c r="I413" s="225"/>
      <c r="J413" s="224"/>
      <c r="K413" s="224"/>
      <c r="L413" s="224"/>
      <c r="M413" s="224"/>
    </row>
    <row r="414" spans="1:13" ht="15.75" customHeight="1">
      <c r="A414" s="222"/>
      <c r="B414" s="222"/>
      <c r="C414" s="223"/>
      <c r="D414" s="223"/>
      <c r="E414" s="224"/>
      <c r="F414" s="224"/>
      <c r="G414" s="224"/>
      <c r="H414" s="225"/>
      <c r="I414" s="225"/>
      <c r="J414" s="224"/>
      <c r="K414" s="224"/>
      <c r="L414" s="224"/>
      <c r="M414" s="224"/>
    </row>
    <row r="415" spans="1:13" ht="15.75" customHeight="1">
      <c r="A415" s="222"/>
      <c r="B415" s="222"/>
      <c r="C415" s="223"/>
      <c r="D415" s="223"/>
      <c r="E415" s="224"/>
      <c r="F415" s="224"/>
      <c r="G415" s="224"/>
      <c r="H415" s="225"/>
      <c r="I415" s="225"/>
      <c r="J415" s="224"/>
      <c r="K415" s="224"/>
      <c r="L415" s="224"/>
      <c r="M415" s="224"/>
    </row>
    <row r="416" spans="1:13" ht="15.75" customHeight="1">
      <c r="A416" s="222"/>
      <c r="B416" s="222"/>
      <c r="C416" s="223"/>
      <c r="D416" s="223"/>
      <c r="E416" s="224"/>
      <c r="F416" s="224"/>
      <c r="G416" s="224"/>
      <c r="H416" s="225"/>
      <c r="I416" s="225"/>
      <c r="J416" s="224"/>
      <c r="K416" s="224"/>
      <c r="L416" s="224"/>
      <c r="M416" s="224"/>
    </row>
    <row r="417" spans="1:13" ht="15.75" customHeight="1">
      <c r="A417" s="222"/>
      <c r="B417" s="222"/>
      <c r="C417" s="223"/>
      <c r="D417" s="223"/>
      <c r="E417" s="224"/>
      <c r="F417" s="224"/>
      <c r="G417" s="224"/>
      <c r="H417" s="225"/>
      <c r="I417" s="225"/>
      <c r="J417" s="224"/>
      <c r="K417" s="224"/>
      <c r="L417" s="224"/>
      <c r="M417" s="224"/>
    </row>
    <row r="418" spans="1:13" ht="15.75" customHeight="1">
      <c r="A418" s="222"/>
      <c r="B418" s="222"/>
      <c r="C418" s="223"/>
      <c r="D418" s="223"/>
      <c r="E418" s="224"/>
      <c r="F418" s="224"/>
      <c r="G418" s="224"/>
      <c r="H418" s="225"/>
      <c r="I418" s="225"/>
      <c r="J418" s="224"/>
      <c r="K418" s="224"/>
      <c r="L418" s="224"/>
      <c r="M418" s="224"/>
    </row>
    <row r="419" spans="1:13" ht="15.75" customHeight="1">
      <c r="A419" s="222"/>
      <c r="B419" s="222"/>
      <c r="C419" s="223"/>
      <c r="D419" s="223"/>
      <c r="E419" s="224"/>
      <c r="F419" s="224"/>
      <c r="G419" s="224"/>
      <c r="H419" s="225"/>
      <c r="I419" s="225"/>
      <c r="J419" s="224"/>
      <c r="K419" s="224"/>
      <c r="L419" s="224"/>
      <c r="M419" s="224"/>
    </row>
    <row r="420" spans="1:13" ht="15.75" customHeight="1">
      <c r="A420" s="222"/>
      <c r="B420" s="222"/>
      <c r="C420" s="223"/>
      <c r="D420" s="223"/>
      <c r="E420" s="224"/>
      <c r="F420" s="224"/>
      <c r="G420" s="224"/>
      <c r="H420" s="225"/>
      <c r="I420" s="225"/>
      <c r="J420" s="224"/>
      <c r="K420" s="224"/>
      <c r="L420" s="224"/>
      <c r="M420" s="224"/>
    </row>
    <row r="421" spans="1:13" ht="15.75" customHeight="1">
      <c r="A421" s="222"/>
      <c r="B421" s="222"/>
      <c r="C421" s="223"/>
      <c r="D421" s="223"/>
      <c r="E421" s="224"/>
      <c r="F421" s="224"/>
      <c r="G421" s="224"/>
      <c r="H421" s="225"/>
      <c r="I421" s="225"/>
      <c r="J421" s="224"/>
      <c r="K421" s="224"/>
      <c r="L421" s="224"/>
      <c r="M421" s="224"/>
    </row>
    <row r="422" spans="1:13" ht="15.75" customHeight="1">
      <c r="A422" s="222"/>
      <c r="B422" s="222"/>
      <c r="C422" s="223"/>
      <c r="D422" s="223"/>
      <c r="E422" s="224"/>
      <c r="F422" s="224"/>
      <c r="G422" s="224"/>
      <c r="H422" s="225"/>
      <c r="I422" s="225"/>
      <c r="J422" s="224"/>
      <c r="K422" s="224"/>
      <c r="L422" s="224"/>
      <c r="M422" s="224"/>
    </row>
    <row r="423" spans="1:13" ht="15.75" customHeight="1">
      <c r="A423" s="222"/>
      <c r="B423" s="222"/>
      <c r="C423" s="223"/>
      <c r="D423" s="223"/>
      <c r="E423" s="224"/>
      <c r="F423" s="224"/>
      <c r="G423" s="224"/>
      <c r="H423" s="225"/>
      <c r="I423" s="225"/>
      <c r="J423" s="224"/>
      <c r="K423" s="224"/>
      <c r="L423" s="224"/>
      <c r="M423" s="224"/>
    </row>
    <row r="424" spans="1:13" ht="15.75" customHeight="1">
      <c r="A424" s="222"/>
      <c r="B424" s="222"/>
      <c r="C424" s="223"/>
      <c r="D424" s="223"/>
      <c r="E424" s="224"/>
      <c r="F424" s="224"/>
      <c r="G424" s="224"/>
      <c r="H424" s="225"/>
      <c r="I424" s="225"/>
      <c r="J424" s="224"/>
      <c r="K424" s="224"/>
      <c r="L424" s="224"/>
      <c r="M424" s="224"/>
    </row>
    <row r="425" spans="1:13" ht="15.75" customHeight="1">
      <c r="A425" s="222"/>
      <c r="B425" s="222"/>
      <c r="C425" s="223"/>
      <c r="D425" s="223"/>
      <c r="E425" s="224"/>
      <c r="F425" s="224"/>
      <c r="G425" s="224"/>
      <c r="H425" s="225"/>
      <c r="I425" s="225"/>
      <c r="J425" s="224"/>
      <c r="K425" s="224"/>
      <c r="L425" s="224"/>
      <c r="M425" s="224"/>
    </row>
    <row r="426" spans="1:13" ht="15.75" customHeight="1">
      <c r="A426" s="222"/>
      <c r="B426" s="222"/>
      <c r="C426" s="223"/>
      <c r="D426" s="223"/>
      <c r="E426" s="224"/>
      <c r="F426" s="224"/>
      <c r="G426" s="224"/>
      <c r="H426" s="225"/>
      <c r="I426" s="225"/>
      <c r="J426" s="224"/>
      <c r="K426" s="224"/>
      <c r="L426" s="224"/>
      <c r="M426" s="224"/>
    </row>
    <row r="427" spans="1:13" ht="15.75" customHeight="1">
      <c r="A427" s="222"/>
      <c r="B427" s="222"/>
      <c r="C427" s="223"/>
      <c r="D427" s="223"/>
      <c r="E427" s="224"/>
      <c r="F427" s="224"/>
      <c r="G427" s="224"/>
      <c r="H427" s="225"/>
      <c r="I427" s="225"/>
      <c r="J427" s="224"/>
      <c r="K427" s="224"/>
      <c r="L427" s="224"/>
      <c r="M427" s="224"/>
    </row>
    <row r="428" spans="1:13" ht="15.75" customHeight="1">
      <c r="A428" s="222"/>
      <c r="B428" s="222"/>
      <c r="C428" s="223"/>
      <c r="D428" s="223"/>
      <c r="E428" s="224"/>
      <c r="F428" s="224"/>
      <c r="G428" s="224"/>
      <c r="H428" s="225"/>
      <c r="I428" s="225"/>
      <c r="J428" s="224"/>
      <c r="K428" s="224"/>
      <c r="L428" s="224"/>
      <c r="M428" s="224"/>
    </row>
    <row r="429" spans="1:13" ht="15.75" customHeight="1">
      <c r="A429" s="222"/>
      <c r="B429" s="222"/>
      <c r="C429" s="223"/>
      <c r="D429" s="223"/>
      <c r="E429" s="224"/>
      <c r="F429" s="224"/>
      <c r="G429" s="224"/>
      <c r="H429" s="225"/>
      <c r="I429" s="225"/>
      <c r="J429" s="224"/>
      <c r="K429" s="224"/>
      <c r="L429" s="224"/>
      <c r="M429" s="224"/>
    </row>
    <row r="430" spans="1:13" ht="15.75" customHeight="1">
      <c r="A430" s="222"/>
      <c r="B430" s="222"/>
      <c r="C430" s="223"/>
      <c r="D430" s="223"/>
      <c r="E430" s="224"/>
      <c r="F430" s="224"/>
      <c r="G430" s="224"/>
      <c r="H430" s="225"/>
      <c r="I430" s="225"/>
      <c r="J430" s="224"/>
      <c r="K430" s="224"/>
      <c r="L430" s="224"/>
      <c r="M430" s="224"/>
    </row>
    <row r="431" spans="1:13" ht="15.75" customHeight="1">
      <c r="A431" s="222"/>
      <c r="B431" s="222"/>
      <c r="C431" s="223"/>
      <c r="D431" s="223"/>
      <c r="E431" s="224"/>
      <c r="F431" s="224"/>
      <c r="G431" s="224"/>
      <c r="H431" s="225"/>
      <c r="I431" s="225"/>
      <c r="J431" s="224"/>
      <c r="K431" s="224"/>
      <c r="L431" s="224"/>
      <c r="M431" s="224"/>
    </row>
    <row r="432" spans="1:13" ht="15.75" customHeight="1">
      <c r="A432" s="222"/>
      <c r="B432" s="222"/>
      <c r="C432" s="223"/>
      <c r="D432" s="223"/>
      <c r="E432" s="224"/>
      <c r="F432" s="224"/>
      <c r="G432" s="224"/>
      <c r="H432" s="225"/>
      <c r="I432" s="225"/>
      <c r="J432" s="224"/>
      <c r="K432" s="224"/>
      <c r="L432" s="224"/>
      <c r="M432" s="224"/>
    </row>
    <row r="433" spans="1:13" ht="15.75" customHeight="1">
      <c r="A433" s="222"/>
      <c r="B433" s="222"/>
      <c r="C433" s="223"/>
      <c r="D433" s="223"/>
      <c r="E433" s="224"/>
      <c r="F433" s="224"/>
      <c r="G433" s="224"/>
      <c r="H433" s="225"/>
      <c r="I433" s="225"/>
      <c r="J433" s="224"/>
      <c r="K433" s="224"/>
      <c r="L433" s="224"/>
      <c r="M433" s="224"/>
    </row>
    <row r="434" spans="1:13" ht="15.75" customHeight="1">
      <c r="A434" s="222"/>
      <c r="B434" s="222"/>
      <c r="C434" s="223"/>
      <c r="D434" s="223"/>
      <c r="E434" s="224"/>
      <c r="F434" s="224"/>
      <c r="G434" s="224"/>
      <c r="H434" s="225"/>
      <c r="I434" s="225"/>
      <c r="J434" s="224"/>
      <c r="K434" s="224"/>
      <c r="L434" s="224"/>
      <c r="M434" s="224"/>
    </row>
    <row r="435" spans="1:13" ht="15.75" customHeight="1">
      <c r="A435" s="222"/>
      <c r="B435" s="222"/>
      <c r="C435" s="223"/>
      <c r="D435" s="223"/>
      <c r="E435" s="224"/>
      <c r="F435" s="224"/>
      <c r="G435" s="224"/>
      <c r="H435" s="225"/>
      <c r="I435" s="225"/>
      <c r="J435" s="224"/>
      <c r="K435" s="224"/>
      <c r="L435" s="224"/>
      <c r="M435" s="224"/>
    </row>
    <row r="436" spans="1:13" ht="15.75" customHeight="1">
      <c r="A436" s="222"/>
      <c r="B436" s="222"/>
      <c r="C436" s="223"/>
      <c r="D436" s="223"/>
      <c r="E436" s="224"/>
      <c r="F436" s="224"/>
      <c r="G436" s="224"/>
      <c r="H436" s="225"/>
      <c r="I436" s="225"/>
      <c r="J436" s="224"/>
      <c r="K436" s="224"/>
      <c r="L436" s="224"/>
      <c r="M436" s="224"/>
    </row>
    <row r="437" spans="1:13" ht="15.75" customHeight="1">
      <c r="A437" s="222"/>
      <c r="B437" s="222"/>
      <c r="C437" s="223"/>
      <c r="D437" s="223"/>
      <c r="E437" s="224"/>
      <c r="F437" s="224"/>
      <c r="G437" s="224"/>
      <c r="H437" s="225"/>
      <c r="I437" s="225"/>
      <c r="J437" s="224"/>
      <c r="K437" s="224"/>
      <c r="L437" s="224"/>
      <c r="M437" s="224"/>
    </row>
    <row r="438" spans="1:13" ht="15.75" customHeight="1">
      <c r="A438" s="222"/>
      <c r="B438" s="222"/>
      <c r="C438" s="223"/>
      <c r="D438" s="223"/>
      <c r="E438" s="224"/>
      <c r="F438" s="224"/>
      <c r="G438" s="224"/>
      <c r="H438" s="225"/>
      <c r="I438" s="225"/>
      <c r="J438" s="224"/>
      <c r="K438" s="224"/>
      <c r="L438" s="224"/>
      <c r="M438" s="224"/>
    </row>
    <row r="439" spans="1:13" ht="15.75" customHeight="1">
      <c r="A439" s="222"/>
      <c r="B439" s="222"/>
      <c r="C439" s="223"/>
      <c r="D439" s="223"/>
      <c r="E439" s="224"/>
      <c r="F439" s="224"/>
      <c r="G439" s="224"/>
      <c r="H439" s="225"/>
      <c r="I439" s="225"/>
      <c r="J439" s="224"/>
      <c r="K439" s="224"/>
      <c r="L439" s="224"/>
      <c r="M439" s="224"/>
    </row>
    <row r="440" spans="1:13" ht="15.75" customHeight="1">
      <c r="A440" s="222"/>
      <c r="B440" s="222"/>
      <c r="C440" s="223"/>
      <c r="D440" s="223"/>
      <c r="E440" s="224"/>
      <c r="F440" s="224"/>
      <c r="G440" s="224"/>
      <c r="H440" s="225"/>
      <c r="I440" s="225"/>
      <c r="J440" s="224"/>
      <c r="K440" s="224"/>
      <c r="L440" s="224"/>
      <c r="M440" s="224"/>
    </row>
    <row r="441" spans="1:13" ht="15.75" customHeight="1">
      <c r="A441" s="222"/>
      <c r="B441" s="222"/>
      <c r="C441" s="223"/>
      <c r="D441" s="223"/>
      <c r="E441" s="224"/>
      <c r="F441" s="224"/>
      <c r="G441" s="224"/>
      <c r="H441" s="225"/>
      <c r="I441" s="225"/>
      <c r="J441" s="224"/>
      <c r="K441" s="224"/>
      <c r="L441" s="224"/>
      <c r="M441" s="224"/>
    </row>
    <row r="442" spans="1:13" ht="15.75" customHeight="1">
      <c r="A442" s="222"/>
      <c r="B442" s="222"/>
      <c r="C442" s="223"/>
      <c r="D442" s="223"/>
      <c r="E442" s="224"/>
      <c r="F442" s="224"/>
      <c r="G442" s="224"/>
      <c r="H442" s="225"/>
      <c r="I442" s="225"/>
      <c r="J442" s="224"/>
      <c r="K442" s="224"/>
      <c r="L442" s="224"/>
      <c r="M442" s="224"/>
    </row>
    <row r="443" spans="1:13" ht="15.75" customHeight="1">
      <c r="A443" s="222"/>
      <c r="B443" s="222"/>
      <c r="C443" s="223"/>
      <c r="D443" s="223"/>
      <c r="E443" s="224"/>
      <c r="F443" s="224"/>
      <c r="G443" s="224"/>
      <c r="H443" s="225"/>
      <c r="I443" s="225"/>
      <c r="J443" s="224"/>
      <c r="K443" s="224"/>
      <c r="L443" s="224"/>
      <c r="M443" s="224"/>
    </row>
    <row r="444" spans="1:13" ht="15.75" customHeight="1">
      <c r="A444" s="222"/>
      <c r="B444" s="222"/>
      <c r="C444" s="223"/>
      <c r="D444" s="223"/>
      <c r="E444" s="224"/>
      <c r="F444" s="224"/>
      <c r="G444" s="224"/>
      <c r="H444" s="225"/>
      <c r="I444" s="225"/>
      <c r="J444" s="224"/>
      <c r="K444" s="224"/>
      <c r="L444" s="224"/>
      <c r="M444" s="224"/>
    </row>
    <row r="445" spans="1:13" ht="15.75" customHeight="1">
      <c r="A445" s="222"/>
      <c r="B445" s="222"/>
      <c r="C445" s="223"/>
      <c r="D445" s="223"/>
      <c r="E445" s="224"/>
      <c r="F445" s="224"/>
      <c r="G445" s="224"/>
      <c r="H445" s="225"/>
      <c r="I445" s="225"/>
      <c r="J445" s="224"/>
      <c r="K445" s="224"/>
      <c r="L445" s="224"/>
      <c r="M445" s="224"/>
    </row>
    <row r="446" spans="1:13" ht="15.75" customHeight="1">
      <c r="A446" s="222"/>
      <c r="B446" s="222"/>
      <c r="C446" s="223"/>
      <c r="D446" s="223"/>
      <c r="E446" s="224"/>
      <c r="F446" s="224"/>
      <c r="G446" s="224"/>
      <c r="H446" s="225"/>
      <c r="I446" s="225"/>
      <c r="J446" s="224"/>
      <c r="K446" s="224"/>
      <c r="L446" s="224"/>
      <c r="M446" s="224"/>
    </row>
    <row r="447" spans="1:13" ht="15.75" customHeight="1">
      <c r="A447" s="222"/>
      <c r="B447" s="222"/>
      <c r="C447" s="223"/>
      <c r="D447" s="223"/>
      <c r="E447" s="224"/>
      <c r="F447" s="224"/>
      <c r="G447" s="224"/>
      <c r="H447" s="225"/>
      <c r="I447" s="225"/>
      <c r="J447" s="224"/>
      <c r="K447" s="224"/>
      <c r="L447" s="224"/>
      <c r="M447" s="224"/>
    </row>
    <row r="448" spans="1:13" ht="15.75" customHeight="1">
      <c r="A448" s="222"/>
      <c r="B448" s="222"/>
      <c r="C448" s="223"/>
      <c r="D448" s="223"/>
      <c r="E448" s="224"/>
      <c r="F448" s="224"/>
      <c r="G448" s="224"/>
      <c r="H448" s="225"/>
      <c r="I448" s="225"/>
      <c r="J448" s="224"/>
      <c r="K448" s="224"/>
      <c r="L448" s="224"/>
      <c r="M448" s="224"/>
    </row>
    <row r="449" spans="1:13" ht="15.75" customHeight="1">
      <c r="A449" s="222"/>
      <c r="B449" s="222"/>
      <c r="C449" s="223"/>
      <c r="D449" s="223"/>
      <c r="E449" s="224"/>
      <c r="F449" s="224"/>
      <c r="G449" s="224"/>
      <c r="H449" s="225"/>
      <c r="I449" s="225"/>
      <c r="J449" s="224"/>
      <c r="K449" s="224"/>
      <c r="L449" s="224"/>
      <c r="M449" s="224"/>
    </row>
    <row r="450" spans="1:13" ht="15.75" customHeight="1">
      <c r="A450" s="222"/>
      <c r="B450" s="222"/>
      <c r="C450" s="223"/>
      <c r="D450" s="223"/>
      <c r="E450" s="224"/>
      <c r="F450" s="224"/>
      <c r="G450" s="224"/>
      <c r="H450" s="225"/>
      <c r="I450" s="225"/>
      <c r="J450" s="224"/>
      <c r="K450" s="224"/>
      <c r="L450" s="224"/>
      <c r="M450" s="224"/>
    </row>
    <row r="451" spans="1:13" ht="15.75" customHeight="1">
      <c r="A451" s="222"/>
      <c r="B451" s="222"/>
      <c r="C451" s="223"/>
      <c r="D451" s="223"/>
      <c r="E451" s="224"/>
      <c r="F451" s="224"/>
      <c r="G451" s="224"/>
      <c r="H451" s="225"/>
      <c r="I451" s="225"/>
      <c r="J451" s="224"/>
      <c r="K451" s="224"/>
      <c r="L451" s="224"/>
      <c r="M451" s="224"/>
    </row>
    <row r="452" spans="1:13" ht="15.75" customHeight="1">
      <c r="A452" s="222"/>
      <c r="B452" s="222"/>
      <c r="C452" s="223"/>
      <c r="D452" s="223"/>
      <c r="E452" s="224"/>
      <c r="F452" s="224"/>
      <c r="G452" s="224"/>
      <c r="H452" s="225"/>
      <c r="I452" s="225"/>
      <c r="J452" s="224"/>
      <c r="K452" s="224"/>
      <c r="L452" s="224"/>
      <c r="M452" s="224"/>
    </row>
    <row r="453" spans="1:13" ht="15.75" customHeight="1">
      <c r="A453" s="222"/>
      <c r="B453" s="222"/>
      <c r="C453" s="223"/>
      <c r="D453" s="223"/>
      <c r="E453" s="224"/>
      <c r="F453" s="224"/>
      <c r="G453" s="224"/>
      <c r="H453" s="225"/>
      <c r="I453" s="225"/>
      <c r="J453" s="224"/>
      <c r="K453" s="224"/>
      <c r="L453" s="224"/>
      <c r="M453" s="224"/>
    </row>
    <row r="454" spans="1:13" ht="15.75" customHeight="1">
      <c r="A454" s="222"/>
      <c r="B454" s="222"/>
      <c r="C454" s="223"/>
      <c r="D454" s="223"/>
      <c r="E454" s="224"/>
      <c r="F454" s="224"/>
      <c r="G454" s="224"/>
      <c r="H454" s="225"/>
      <c r="I454" s="225"/>
      <c r="J454" s="224"/>
      <c r="K454" s="224"/>
      <c r="L454" s="224"/>
      <c r="M454" s="224"/>
    </row>
    <row r="455" spans="1:13" ht="15.75" customHeight="1">
      <c r="A455" s="222"/>
      <c r="B455" s="222"/>
      <c r="C455" s="223"/>
      <c r="D455" s="223"/>
      <c r="E455" s="224"/>
      <c r="F455" s="224"/>
      <c r="G455" s="224"/>
      <c r="H455" s="225"/>
      <c r="I455" s="225"/>
      <c r="J455" s="224"/>
      <c r="K455" s="224"/>
      <c r="L455" s="224"/>
      <c r="M455" s="224"/>
    </row>
    <row r="456" spans="1:13" ht="15.75" customHeight="1">
      <c r="A456" s="222"/>
      <c r="B456" s="222"/>
      <c r="C456" s="223"/>
      <c r="D456" s="223"/>
      <c r="E456" s="224"/>
      <c r="F456" s="224"/>
      <c r="G456" s="224"/>
      <c r="H456" s="225"/>
      <c r="I456" s="225"/>
      <c r="J456" s="224"/>
      <c r="K456" s="224"/>
      <c r="L456" s="224"/>
      <c r="M456" s="224"/>
    </row>
    <row r="457" spans="1:13" ht="15.75" customHeight="1">
      <c r="A457" s="222"/>
      <c r="B457" s="222"/>
      <c r="C457" s="223"/>
      <c r="D457" s="223"/>
      <c r="E457" s="224"/>
      <c r="F457" s="224"/>
      <c r="G457" s="224"/>
      <c r="H457" s="225"/>
      <c r="I457" s="225"/>
      <c r="J457" s="224"/>
      <c r="K457" s="224"/>
      <c r="L457" s="224"/>
      <c r="M457" s="224"/>
    </row>
    <row r="458" spans="1:13" ht="15.75" customHeight="1">
      <c r="A458" s="222"/>
      <c r="B458" s="222"/>
      <c r="C458" s="223"/>
      <c r="D458" s="223"/>
      <c r="E458" s="224"/>
      <c r="F458" s="224"/>
      <c r="G458" s="224"/>
      <c r="H458" s="225"/>
      <c r="I458" s="225"/>
      <c r="J458" s="224"/>
      <c r="K458" s="224"/>
      <c r="L458" s="224"/>
      <c r="M458" s="224"/>
    </row>
    <row r="459" spans="1:13" ht="15.75" customHeight="1">
      <c r="A459" s="222"/>
      <c r="B459" s="222"/>
      <c r="C459" s="223"/>
      <c r="D459" s="223"/>
      <c r="E459" s="224"/>
      <c r="F459" s="224"/>
      <c r="G459" s="224"/>
      <c r="H459" s="225"/>
      <c r="I459" s="225"/>
      <c r="J459" s="224"/>
      <c r="K459" s="224"/>
      <c r="L459" s="224"/>
      <c r="M459" s="224"/>
    </row>
    <row r="460" spans="1:13" ht="15.75" customHeight="1">
      <c r="A460" s="222"/>
      <c r="B460" s="222"/>
      <c r="C460" s="223"/>
      <c r="D460" s="223"/>
      <c r="E460" s="224"/>
      <c r="F460" s="224"/>
      <c r="G460" s="224"/>
      <c r="H460" s="225"/>
      <c r="I460" s="225"/>
      <c r="J460" s="224"/>
      <c r="K460" s="224"/>
      <c r="L460" s="224"/>
      <c r="M460" s="224"/>
    </row>
    <row r="461" spans="1:13" ht="15.75" customHeight="1">
      <c r="A461" s="222"/>
      <c r="B461" s="222"/>
      <c r="C461" s="223"/>
      <c r="D461" s="223"/>
      <c r="E461" s="224"/>
      <c r="F461" s="224"/>
      <c r="G461" s="224"/>
      <c r="H461" s="225"/>
      <c r="I461" s="225"/>
      <c r="J461" s="224"/>
      <c r="K461" s="224"/>
      <c r="L461" s="224"/>
      <c r="M461" s="224"/>
    </row>
    <row r="462" spans="1:13" ht="15.75" customHeight="1">
      <c r="A462" s="222"/>
      <c r="B462" s="222"/>
      <c r="C462" s="223"/>
      <c r="D462" s="223"/>
      <c r="E462" s="224"/>
      <c r="F462" s="224"/>
      <c r="G462" s="224"/>
      <c r="H462" s="225"/>
      <c r="I462" s="225"/>
      <c r="J462" s="224"/>
      <c r="K462" s="224"/>
      <c r="L462" s="224"/>
      <c r="M462" s="224"/>
    </row>
    <row r="463" spans="1:13" ht="15.75" customHeight="1">
      <c r="A463" s="222"/>
      <c r="B463" s="222"/>
      <c r="C463" s="223"/>
      <c r="D463" s="223"/>
      <c r="E463" s="224"/>
      <c r="F463" s="224"/>
      <c r="G463" s="224"/>
      <c r="H463" s="225"/>
      <c r="I463" s="225"/>
      <c r="J463" s="224"/>
      <c r="K463" s="224"/>
      <c r="L463" s="224"/>
      <c r="M463" s="224"/>
    </row>
    <row r="464" spans="1:13" ht="15.75" customHeight="1">
      <c r="A464" s="222"/>
      <c r="B464" s="222"/>
      <c r="C464" s="223"/>
      <c r="D464" s="223"/>
      <c r="E464" s="224"/>
      <c r="F464" s="224"/>
      <c r="G464" s="224"/>
      <c r="H464" s="225"/>
      <c r="I464" s="225"/>
      <c r="J464" s="224"/>
      <c r="K464" s="224"/>
      <c r="L464" s="224"/>
      <c r="M464" s="224"/>
    </row>
    <row r="465" spans="1:13" ht="15.75" customHeight="1">
      <c r="A465" s="222"/>
      <c r="B465" s="222"/>
      <c r="C465" s="223"/>
      <c r="D465" s="223"/>
      <c r="E465" s="224"/>
      <c r="F465" s="224"/>
      <c r="G465" s="224"/>
      <c r="H465" s="225"/>
      <c r="I465" s="225"/>
      <c r="J465" s="224"/>
      <c r="K465" s="224"/>
      <c r="L465" s="224"/>
      <c r="M465" s="224"/>
    </row>
    <row r="466" spans="1:13" ht="15.75" customHeight="1">
      <c r="A466" s="222"/>
      <c r="B466" s="222"/>
      <c r="C466" s="223"/>
      <c r="D466" s="223"/>
      <c r="E466" s="224"/>
      <c r="F466" s="224"/>
      <c r="G466" s="224"/>
      <c r="H466" s="225"/>
      <c r="I466" s="225"/>
      <c r="J466" s="224"/>
      <c r="K466" s="224"/>
      <c r="L466" s="224"/>
      <c r="M466" s="224"/>
    </row>
    <row r="467" spans="1:13" ht="15.75" customHeight="1">
      <c r="A467" s="222"/>
      <c r="B467" s="222"/>
      <c r="C467" s="223"/>
      <c r="D467" s="223"/>
      <c r="E467" s="224"/>
      <c r="F467" s="224"/>
      <c r="G467" s="224"/>
      <c r="H467" s="225"/>
      <c r="I467" s="225"/>
      <c r="J467" s="224"/>
      <c r="K467" s="224"/>
      <c r="L467" s="224"/>
      <c r="M467" s="224"/>
    </row>
    <row r="468" spans="1:13" ht="15.75" customHeight="1">
      <c r="A468" s="222"/>
      <c r="B468" s="222"/>
      <c r="C468" s="223"/>
      <c r="D468" s="223"/>
      <c r="E468" s="224"/>
      <c r="F468" s="224"/>
      <c r="G468" s="224"/>
      <c r="H468" s="225"/>
      <c r="I468" s="225"/>
      <c r="J468" s="224"/>
      <c r="K468" s="224"/>
      <c r="L468" s="224"/>
      <c r="M468" s="224"/>
    </row>
    <row r="469" spans="1:13" ht="15.75" customHeight="1">
      <c r="A469" s="222"/>
      <c r="B469" s="222"/>
      <c r="C469" s="223"/>
      <c r="D469" s="223"/>
      <c r="E469" s="224"/>
      <c r="F469" s="224"/>
      <c r="G469" s="224"/>
      <c r="H469" s="225"/>
      <c r="I469" s="225"/>
      <c r="J469" s="224"/>
      <c r="K469" s="224"/>
      <c r="L469" s="224"/>
      <c r="M469" s="224"/>
    </row>
    <row r="470" spans="1:13" ht="15.75" customHeight="1">
      <c r="A470" s="222"/>
      <c r="B470" s="222"/>
      <c r="C470" s="223"/>
      <c r="D470" s="223"/>
      <c r="E470" s="224"/>
      <c r="F470" s="224"/>
      <c r="G470" s="224"/>
      <c r="H470" s="225"/>
      <c r="I470" s="225"/>
      <c r="J470" s="224"/>
      <c r="K470" s="224"/>
      <c r="L470" s="224"/>
      <c r="M470" s="224"/>
    </row>
    <row r="471" spans="1:13" ht="15.75" customHeight="1">
      <c r="A471" s="222"/>
      <c r="B471" s="222"/>
      <c r="C471" s="223"/>
      <c r="D471" s="223"/>
      <c r="E471" s="224"/>
      <c r="F471" s="224"/>
      <c r="G471" s="224"/>
      <c r="H471" s="225"/>
      <c r="I471" s="225"/>
      <c r="J471" s="224"/>
      <c r="K471" s="224"/>
      <c r="L471" s="224"/>
      <c r="M471" s="224"/>
    </row>
    <row r="472" spans="1:13" ht="15.75" customHeight="1">
      <c r="A472" s="222"/>
      <c r="B472" s="222"/>
      <c r="C472" s="223"/>
      <c r="D472" s="223"/>
      <c r="E472" s="224"/>
      <c r="F472" s="224"/>
      <c r="G472" s="224"/>
      <c r="H472" s="225"/>
      <c r="I472" s="225"/>
      <c r="J472" s="224"/>
      <c r="K472" s="224"/>
      <c r="L472" s="224"/>
      <c r="M472" s="224"/>
    </row>
    <row r="473" spans="1:13" ht="15.75" customHeight="1">
      <c r="A473" s="222"/>
      <c r="B473" s="222"/>
      <c r="C473" s="223"/>
      <c r="D473" s="223"/>
      <c r="E473" s="224"/>
      <c r="F473" s="224"/>
      <c r="G473" s="224"/>
      <c r="H473" s="225"/>
      <c r="I473" s="225"/>
      <c r="J473" s="224"/>
      <c r="K473" s="224"/>
      <c r="L473" s="224"/>
      <c r="M473" s="224"/>
    </row>
    <row r="474" spans="1:13" ht="15.75" customHeight="1">
      <c r="A474" s="222"/>
      <c r="B474" s="222"/>
      <c r="C474" s="223"/>
      <c r="D474" s="223"/>
      <c r="E474" s="224"/>
      <c r="F474" s="224"/>
      <c r="G474" s="224"/>
      <c r="H474" s="225"/>
      <c r="I474" s="225"/>
      <c r="J474" s="224"/>
      <c r="K474" s="224"/>
      <c r="L474" s="224"/>
      <c r="M474" s="224"/>
    </row>
    <row r="475" spans="1:13" ht="15.75" customHeight="1">
      <c r="A475" s="222"/>
      <c r="B475" s="222"/>
      <c r="C475" s="223"/>
      <c r="D475" s="223"/>
      <c r="E475" s="224"/>
      <c r="F475" s="224"/>
      <c r="G475" s="224"/>
      <c r="H475" s="225"/>
      <c r="I475" s="225"/>
      <c r="J475" s="224"/>
      <c r="K475" s="224"/>
      <c r="L475" s="224"/>
      <c r="M475" s="224"/>
    </row>
    <row r="476" spans="1:13" ht="15.75" customHeight="1">
      <c r="A476" s="222"/>
      <c r="B476" s="222"/>
      <c r="C476" s="223"/>
      <c r="D476" s="223"/>
      <c r="E476" s="224"/>
      <c r="F476" s="224"/>
      <c r="G476" s="224"/>
      <c r="H476" s="225"/>
      <c r="I476" s="225"/>
      <c r="J476" s="224"/>
      <c r="K476" s="224"/>
      <c r="L476" s="224"/>
      <c r="M476" s="224"/>
    </row>
    <row r="477" spans="1:13" ht="15.75" customHeight="1">
      <c r="A477" s="222"/>
      <c r="B477" s="222"/>
      <c r="C477" s="223"/>
      <c r="D477" s="223"/>
      <c r="E477" s="224"/>
      <c r="F477" s="224"/>
      <c r="G477" s="224"/>
      <c r="H477" s="225"/>
      <c r="I477" s="225"/>
      <c r="J477" s="224"/>
      <c r="K477" s="224"/>
      <c r="L477" s="224"/>
      <c r="M477" s="224"/>
    </row>
    <row r="478" spans="1:13" ht="15.75" customHeight="1">
      <c r="A478" s="222"/>
      <c r="B478" s="222"/>
      <c r="C478" s="223"/>
      <c r="D478" s="223"/>
      <c r="E478" s="224"/>
      <c r="F478" s="224"/>
      <c r="G478" s="224"/>
      <c r="H478" s="225"/>
      <c r="I478" s="225"/>
      <c r="J478" s="224"/>
      <c r="K478" s="224"/>
      <c r="L478" s="224"/>
      <c r="M478" s="224"/>
    </row>
    <row r="479" spans="1:13" ht="15.75" customHeight="1">
      <c r="A479" s="222"/>
      <c r="B479" s="222"/>
      <c r="C479" s="223"/>
      <c r="D479" s="223"/>
      <c r="E479" s="224"/>
      <c r="F479" s="224"/>
      <c r="G479" s="224"/>
      <c r="H479" s="225"/>
      <c r="I479" s="225"/>
      <c r="J479" s="224"/>
      <c r="K479" s="224"/>
      <c r="L479" s="224"/>
      <c r="M479" s="224"/>
    </row>
    <row r="480" spans="1:13" ht="15.75" customHeight="1">
      <c r="A480" s="222"/>
      <c r="B480" s="222"/>
      <c r="C480" s="223"/>
      <c r="D480" s="223"/>
      <c r="E480" s="224"/>
      <c r="F480" s="224"/>
      <c r="G480" s="224"/>
      <c r="H480" s="225"/>
      <c r="I480" s="225"/>
      <c r="J480" s="224"/>
      <c r="K480" s="224"/>
      <c r="L480" s="224"/>
      <c r="M480" s="224"/>
    </row>
    <row r="481" spans="1:13" ht="15.75" customHeight="1">
      <c r="A481" s="222"/>
      <c r="B481" s="222"/>
      <c r="C481" s="223"/>
      <c r="D481" s="223"/>
      <c r="E481" s="224"/>
      <c r="F481" s="224"/>
      <c r="G481" s="224"/>
      <c r="H481" s="225"/>
      <c r="I481" s="225"/>
      <c r="J481" s="224"/>
      <c r="K481" s="224"/>
      <c r="L481" s="224"/>
      <c r="M481" s="224"/>
    </row>
    <row r="482" spans="1:13" ht="15.75" customHeight="1">
      <c r="A482" s="222"/>
      <c r="B482" s="222"/>
      <c r="C482" s="223"/>
      <c r="D482" s="223"/>
      <c r="E482" s="224"/>
      <c r="F482" s="224"/>
      <c r="G482" s="224"/>
      <c r="H482" s="225"/>
      <c r="I482" s="225"/>
      <c r="J482" s="224"/>
      <c r="K482" s="224"/>
      <c r="L482" s="224"/>
      <c r="M482" s="224"/>
    </row>
    <row r="483" spans="1:13" ht="15.75" customHeight="1">
      <c r="A483" s="222"/>
      <c r="B483" s="222"/>
      <c r="C483" s="223"/>
      <c r="D483" s="223"/>
      <c r="E483" s="224"/>
      <c r="F483" s="224"/>
      <c r="G483" s="224"/>
      <c r="H483" s="225"/>
      <c r="I483" s="225"/>
      <c r="J483" s="224"/>
      <c r="K483" s="224"/>
      <c r="L483" s="224"/>
      <c r="M483" s="224"/>
    </row>
    <row r="484" spans="1:13" ht="15.75" customHeight="1">
      <c r="A484" s="222"/>
      <c r="B484" s="222"/>
      <c r="C484" s="223"/>
      <c r="D484" s="223"/>
      <c r="E484" s="224"/>
      <c r="F484" s="224"/>
      <c r="G484" s="224"/>
      <c r="H484" s="225"/>
      <c r="I484" s="225"/>
      <c r="J484" s="224"/>
      <c r="K484" s="224"/>
      <c r="L484" s="224"/>
      <c r="M484" s="224"/>
    </row>
    <row r="485" spans="1:13" ht="15.75" customHeight="1">
      <c r="A485" s="222"/>
      <c r="B485" s="222"/>
      <c r="C485" s="223"/>
      <c r="D485" s="223"/>
      <c r="E485" s="224"/>
      <c r="F485" s="224"/>
      <c r="G485" s="224"/>
      <c r="H485" s="225"/>
      <c r="I485" s="225"/>
      <c r="J485" s="224"/>
      <c r="K485" s="224"/>
      <c r="L485" s="224"/>
      <c r="M485" s="224"/>
    </row>
    <row r="486" spans="1:13" ht="15.75" customHeight="1">
      <c r="A486" s="222"/>
      <c r="B486" s="222"/>
      <c r="C486" s="223"/>
      <c r="D486" s="223"/>
      <c r="E486" s="224"/>
      <c r="F486" s="224"/>
      <c r="G486" s="224"/>
      <c r="H486" s="225"/>
      <c r="I486" s="225"/>
      <c r="J486" s="224"/>
      <c r="K486" s="224"/>
      <c r="L486" s="224"/>
      <c r="M486" s="224"/>
    </row>
    <row r="487" spans="1:13" ht="15.75" customHeight="1">
      <c r="A487" s="222"/>
      <c r="B487" s="222"/>
      <c r="C487" s="223"/>
      <c r="D487" s="223"/>
      <c r="E487" s="224"/>
      <c r="F487" s="224"/>
      <c r="G487" s="224"/>
      <c r="H487" s="225"/>
      <c r="I487" s="225"/>
      <c r="J487" s="224"/>
      <c r="K487" s="224"/>
      <c r="L487" s="224"/>
      <c r="M487" s="224"/>
    </row>
    <row r="488" spans="1:13" ht="15.75" customHeight="1">
      <c r="A488" s="222"/>
      <c r="B488" s="222"/>
      <c r="C488" s="223"/>
      <c r="D488" s="223"/>
      <c r="E488" s="224"/>
      <c r="F488" s="224"/>
      <c r="G488" s="224"/>
      <c r="H488" s="225"/>
      <c r="I488" s="225"/>
      <c r="J488" s="224"/>
      <c r="K488" s="224"/>
      <c r="L488" s="224"/>
      <c r="M488" s="224"/>
    </row>
    <row r="489" spans="1:13" ht="15.75" customHeight="1">
      <c r="A489" s="222"/>
      <c r="B489" s="222"/>
      <c r="C489" s="223"/>
      <c r="D489" s="223"/>
      <c r="E489" s="224"/>
      <c r="F489" s="224"/>
      <c r="G489" s="224"/>
      <c r="H489" s="225"/>
      <c r="I489" s="225"/>
      <c r="J489" s="224"/>
      <c r="K489" s="224"/>
      <c r="L489" s="224"/>
      <c r="M489" s="224"/>
    </row>
    <row r="490" spans="1:13" ht="15.75" customHeight="1">
      <c r="A490" s="222"/>
      <c r="B490" s="222"/>
      <c r="C490" s="223"/>
      <c r="D490" s="223"/>
      <c r="E490" s="224"/>
      <c r="F490" s="224"/>
      <c r="G490" s="224"/>
      <c r="H490" s="225"/>
      <c r="I490" s="225"/>
      <c r="J490" s="224"/>
      <c r="K490" s="224"/>
      <c r="L490" s="224"/>
      <c r="M490" s="224"/>
    </row>
    <row r="491" spans="1:13" ht="15.75" customHeight="1">
      <c r="A491" s="222"/>
      <c r="B491" s="222"/>
      <c r="C491" s="223"/>
      <c r="D491" s="223"/>
      <c r="E491" s="224"/>
      <c r="F491" s="224"/>
      <c r="G491" s="224"/>
      <c r="H491" s="225"/>
      <c r="I491" s="225"/>
      <c r="J491" s="224"/>
      <c r="K491" s="224"/>
      <c r="L491" s="224"/>
      <c r="M491" s="224"/>
    </row>
    <row r="492" spans="1:13" ht="15.75" customHeight="1">
      <c r="A492" s="222"/>
      <c r="B492" s="222"/>
      <c r="C492" s="223"/>
      <c r="D492" s="223"/>
      <c r="E492" s="224"/>
      <c r="F492" s="224"/>
      <c r="G492" s="224"/>
      <c r="H492" s="225"/>
      <c r="I492" s="225"/>
      <c r="J492" s="224"/>
      <c r="K492" s="224"/>
      <c r="L492" s="224"/>
      <c r="M492" s="224"/>
    </row>
    <row r="493" spans="1:13" ht="15.75" customHeight="1">
      <c r="A493" s="222"/>
      <c r="B493" s="222"/>
      <c r="C493" s="223"/>
      <c r="D493" s="223"/>
      <c r="E493" s="224"/>
      <c r="F493" s="224"/>
      <c r="G493" s="224"/>
      <c r="H493" s="225"/>
      <c r="I493" s="225"/>
      <c r="J493" s="224"/>
      <c r="K493" s="224"/>
      <c r="L493" s="224"/>
      <c r="M493" s="224"/>
    </row>
    <row r="494" spans="1:13" ht="15.75" customHeight="1">
      <c r="A494" s="222"/>
      <c r="B494" s="222"/>
      <c r="C494" s="223"/>
      <c r="D494" s="223"/>
      <c r="E494" s="224"/>
      <c r="F494" s="224"/>
      <c r="G494" s="224"/>
      <c r="H494" s="225"/>
      <c r="I494" s="225"/>
      <c r="J494" s="224"/>
      <c r="K494" s="224"/>
      <c r="L494" s="224"/>
      <c r="M494" s="224"/>
    </row>
    <row r="495" spans="1:13" ht="15.75" customHeight="1">
      <c r="A495" s="222"/>
      <c r="B495" s="222"/>
      <c r="C495" s="223"/>
      <c r="D495" s="223"/>
      <c r="E495" s="224"/>
      <c r="F495" s="224"/>
      <c r="G495" s="224"/>
      <c r="H495" s="225"/>
      <c r="I495" s="225"/>
      <c r="J495" s="224"/>
      <c r="K495" s="224"/>
      <c r="L495" s="224"/>
      <c r="M495" s="224"/>
    </row>
    <row r="496" spans="1:13" ht="15.75" customHeight="1">
      <c r="A496" s="222"/>
      <c r="B496" s="222"/>
      <c r="C496" s="223"/>
      <c r="D496" s="223"/>
      <c r="E496" s="224"/>
      <c r="F496" s="224"/>
      <c r="G496" s="224"/>
      <c r="H496" s="225"/>
      <c r="I496" s="225"/>
      <c r="J496" s="224"/>
      <c r="K496" s="224"/>
      <c r="L496" s="224"/>
      <c r="M496" s="224"/>
    </row>
    <row r="497" spans="1:13" ht="15.75" customHeight="1">
      <c r="A497" s="222"/>
      <c r="B497" s="222"/>
      <c r="C497" s="223"/>
      <c r="D497" s="223"/>
      <c r="E497" s="224"/>
      <c r="F497" s="224"/>
      <c r="G497" s="224"/>
      <c r="H497" s="225"/>
      <c r="I497" s="225"/>
      <c r="J497" s="224"/>
      <c r="K497" s="224"/>
      <c r="L497" s="224"/>
      <c r="M497" s="224"/>
    </row>
    <row r="498" spans="1:13" ht="15.75" customHeight="1">
      <c r="A498" s="222"/>
      <c r="B498" s="222"/>
      <c r="C498" s="223"/>
      <c r="D498" s="223"/>
      <c r="E498" s="224"/>
      <c r="F498" s="224"/>
      <c r="G498" s="224"/>
      <c r="H498" s="225"/>
      <c r="I498" s="225"/>
      <c r="J498" s="224"/>
      <c r="K498" s="224"/>
      <c r="L498" s="224"/>
      <c r="M498" s="224"/>
    </row>
    <row r="499" spans="1:13" ht="15.75" customHeight="1">
      <c r="A499" s="222"/>
      <c r="B499" s="222"/>
      <c r="C499" s="223"/>
      <c r="D499" s="223"/>
      <c r="E499" s="224"/>
      <c r="F499" s="224"/>
      <c r="G499" s="224"/>
      <c r="H499" s="225"/>
      <c r="I499" s="225"/>
      <c r="J499" s="224"/>
      <c r="K499" s="224"/>
      <c r="L499" s="224"/>
      <c r="M499" s="224"/>
    </row>
    <row r="500" spans="1:13" ht="15.75" customHeight="1">
      <c r="A500" s="222"/>
      <c r="B500" s="222"/>
      <c r="C500" s="223"/>
      <c r="D500" s="223"/>
      <c r="E500" s="224"/>
      <c r="F500" s="224"/>
      <c r="G500" s="224"/>
      <c r="H500" s="225"/>
      <c r="I500" s="225"/>
      <c r="J500" s="224"/>
      <c r="K500" s="224"/>
      <c r="L500" s="224"/>
      <c r="M500" s="224"/>
    </row>
    <row r="501" spans="1:13" ht="15.75" customHeight="1">
      <c r="A501" s="222"/>
      <c r="B501" s="222"/>
      <c r="C501" s="223"/>
      <c r="D501" s="223"/>
      <c r="E501" s="224"/>
      <c r="F501" s="224"/>
      <c r="G501" s="224"/>
      <c r="H501" s="225"/>
      <c r="I501" s="225"/>
      <c r="J501" s="224"/>
      <c r="K501" s="224"/>
      <c r="L501" s="224"/>
      <c r="M501" s="224"/>
    </row>
    <row r="502" spans="1:13" ht="15.75" customHeight="1">
      <c r="A502" s="222"/>
      <c r="B502" s="222"/>
      <c r="C502" s="223"/>
      <c r="D502" s="223"/>
      <c r="E502" s="224"/>
      <c r="F502" s="224"/>
      <c r="G502" s="224"/>
      <c r="H502" s="225"/>
      <c r="I502" s="225"/>
      <c r="J502" s="224"/>
      <c r="K502" s="224"/>
      <c r="L502" s="224"/>
      <c r="M502" s="224"/>
    </row>
    <row r="503" spans="1:13" ht="15.75" customHeight="1">
      <c r="A503" s="222"/>
      <c r="B503" s="222"/>
      <c r="C503" s="223"/>
      <c r="D503" s="223"/>
      <c r="E503" s="224"/>
      <c r="F503" s="224"/>
      <c r="G503" s="224"/>
      <c r="H503" s="225"/>
      <c r="I503" s="225"/>
      <c r="J503" s="224"/>
      <c r="K503" s="224"/>
      <c r="L503" s="224"/>
      <c r="M503" s="224"/>
    </row>
    <row r="504" spans="1:13" ht="15.75" customHeight="1">
      <c r="A504" s="222"/>
      <c r="B504" s="222"/>
      <c r="C504" s="223"/>
      <c r="D504" s="223"/>
      <c r="E504" s="224"/>
      <c r="F504" s="224"/>
      <c r="G504" s="224"/>
      <c r="H504" s="225"/>
      <c r="I504" s="225"/>
      <c r="J504" s="224"/>
      <c r="K504" s="224"/>
      <c r="L504" s="224"/>
      <c r="M504" s="224"/>
    </row>
    <row r="505" spans="1:13" ht="15.75" customHeight="1">
      <c r="A505" s="222"/>
      <c r="B505" s="222"/>
      <c r="C505" s="223"/>
      <c r="D505" s="223"/>
      <c r="E505" s="224"/>
      <c r="F505" s="224"/>
      <c r="G505" s="224"/>
      <c r="H505" s="225"/>
      <c r="I505" s="225"/>
      <c r="J505" s="224"/>
      <c r="K505" s="224"/>
      <c r="L505" s="224"/>
      <c r="M505" s="224"/>
    </row>
    <row r="506" spans="1:13" ht="15.75" customHeight="1">
      <c r="A506" s="222"/>
      <c r="B506" s="222"/>
      <c r="C506" s="223"/>
      <c r="D506" s="223"/>
      <c r="E506" s="224"/>
      <c r="F506" s="224"/>
      <c r="G506" s="224"/>
      <c r="H506" s="225"/>
      <c r="I506" s="225"/>
      <c r="J506" s="224"/>
      <c r="K506" s="224"/>
      <c r="L506" s="224"/>
      <c r="M506" s="224"/>
    </row>
    <row r="507" spans="1:13" ht="15.75" customHeight="1">
      <c r="A507" s="222"/>
      <c r="B507" s="222"/>
      <c r="C507" s="223"/>
      <c r="D507" s="223"/>
      <c r="E507" s="224"/>
      <c r="F507" s="224"/>
      <c r="G507" s="224"/>
      <c r="H507" s="225"/>
      <c r="I507" s="225"/>
      <c r="J507" s="224"/>
      <c r="K507" s="224"/>
      <c r="L507" s="224"/>
      <c r="M507" s="224"/>
    </row>
    <row r="508" spans="1:13" ht="15.75" customHeight="1">
      <c r="A508" s="222"/>
      <c r="B508" s="222"/>
      <c r="C508" s="223"/>
      <c r="D508" s="223"/>
      <c r="E508" s="224"/>
      <c r="F508" s="224"/>
      <c r="G508" s="224"/>
      <c r="H508" s="225"/>
      <c r="I508" s="225"/>
      <c r="J508" s="224"/>
      <c r="K508" s="224"/>
      <c r="L508" s="224"/>
      <c r="M508" s="224"/>
    </row>
    <row r="509" spans="1:13" ht="15.75" customHeight="1">
      <c r="A509" s="222"/>
      <c r="B509" s="222"/>
      <c r="C509" s="223"/>
      <c r="D509" s="223"/>
      <c r="E509" s="224"/>
      <c r="F509" s="224"/>
      <c r="G509" s="224"/>
      <c r="H509" s="225"/>
      <c r="I509" s="225"/>
      <c r="J509" s="224"/>
      <c r="K509" s="224"/>
      <c r="L509" s="224"/>
      <c r="M509" s="224"/>
    </row>
    <row r="510" spans="1:13" ht="15.75" customHeight="1">
      <c r="A510" s="222"/>
      <c r="B510" s="222"/>
      <c r="C510" s="223"/>
      <c r="D510" s="223"/>
      <c r="E510" s="224"/>
      <c r="F510" s="224"/>
      <c r="G510" s="224"/>
      <c r="H510" s="225"/>
      <c r="I510" s="225"/>
      <c r="J510" s="224"/>
      <c r="K510" s="224"/>
      <c r="L510" s="224"/>
      <c r="M510" s="224"/>
    </row>
    <row r="511" spans="1:13" ht="15.75" customHeight="1">
      <c r="A511" s="222"/>
      <c r="B511" s="222"/>
      <c r="C511" s="223"/>
      <c r="D511" s="223"/>
      <c r="E511" s="224"/>
      <c r="F511" s="224"/>
      <c r="G511" s="224"/>
      <c r="H511" s="225"/>
      <c r="I511" s="225"/>
      <c r="J511" s="224"/>
      <c r="K511" s="224"/>
      <c r="L511" s="224"/>
      <c r="M511" s="224"/>
    </row>
    <row r="512" spans="1:13" ht="15.75" customHeight="1">
      <c r="A512" s="222"/>
      <c r="B512" s="222"/>
      <c r="C512" s="223"/>
      <c r="D512" s="223"/>
      <c r="E512" s="224"/>
      <c r="F512" s="224"/>
      <c r="G512" s="224"/>
      <c r="H512" s="225"/>
      <c r="I512" s="225"/>
      <c r="J512" s="224"/>
      <c r="K512" s="224"/>
      <c r="L512" s="224"/>
      <c r="M512" s="224"/>
    </row>
    <row r="513" spans="1:13" ht="15.75" customHeight="1">
      <c r="A513" s="222"/>
      <c r="B513" s="222"/>
      <c r="C513" s="223"/>
      <c r="D513" s="223"/>
      <c r="E513" s="224"/>
      <c r="F513" s="224"/>
      <c r="G513" s="224"/>
      <c r="H513" s="225"/>
      <c r="I513" s="225"/>
      <c r="J513" s="224"/>
      <c r="K513" s="224"/>
      <c r="L513" s="224"/>
      <c r="M513" s="224"/>
    </row>
    <row r="514" spans="1:13" ht="15.75" customHeight="1">
      <c r="A514" s="222"/>
      <c r="B514" s="222"/>
      <c r="C514" s="223"/>
      <c r="D514" s="223"/>
      <c r="E514" s="224"/>
      <c r="F514" s="224"/>
      <c r="G514" s="224"/>
      <c r="H514" s="225"/>
      <c r="I514" s="225"/>
      <c r="J514" s="224"/>
      <c r="K514" s="224"/>
      <c r="L514" s="224"/>
      <c r="M514" s="224"/>
    </row>
    <row r="515" spans="1:13" ht="15.75" customHeight="1">
      <c r="A515" s="222"/>
      <c r="B515" s="222"/>
      <c r="C515" s="223"/>
      <c r="D515" s="223"/>
      <c r="E515" s="224"/>
      <c r="F515" s="224"/>
      <c r="G515" s="224"/>
      <c r="H515" s="225"/>
      <c r="I515" s="225"/>
      <c r="J515" s="224"/>
      <c r="K515" s="224"/>
      <c r="L515" s="224"/>
      <c r="M515" s="224"/>
    </row>
    <row r="516" spans="1:13" ht="15.75" customHeight="1">
      <c r="A516" s="222"/>
      <c r="B516" s="222"/>
      <c r="C516" s="223"/>
      <c r="D516" s="223"/>
      <c r="E516" s="224"/>
      <c r="F516" s="224"/>
      <c r="G516" s="224"/>
      <c r="H516" s="225"/>
      <c r="I516" s="225"/>
      <c r="J516" s="224"/>
      <c r="K516" s="224"/>
      <c r="L516" s="224"/>
      <c r="M516" s="224"/>
    </row>
    <row r="517" spans="1:13" ht="15.75" customHeight="1">
      <c r="A517" s="222"/>
      <c r="B517" s="222"/>
      <c r="C517" s="223"/>
      <c r="D517" s="223"/>
      <c r="E517" s="224"/>
      <c r="F517" s="224"/>
      <c r="G517" s="224"/>
      <c r="H517" s="225"/>
      <c r="I517" s="225"/>
      <c r="J517" s="224"/>
      <c r="K517" s="224"/>
      <c r="L517" s="224"/>
      <c r="M517" s="224"/>
    </row>
    <row r="518" spans="1:13" ht="15.75" customHeight="1">
      <c r="A518" s="222"/>
      <c r="B518" s="222"/>
      <c r="C518" s="223"/>
      <c r="D518" s="223"/>
      <c r="E518" s="224"/>
      <c r="F518" s="224"/>
      <c r="G518" s="224"/>
      <c r="H518" s="225"/>
      <c r="I518" s="225"/>
      <c r="J518" s="224"/>
      <c r="K518" s="224"/>
      <c r="L518" s="224"/>
      <c r="M518" s="224"/>
    </row>
    <row r="519" spans="1:13" ht="15.75" customHeight="1">
      <c r="A519" s="222"/>
      <c r="B519" s="222"/>
      <c r="C519" s="223"/>
      <c r="D519" s="223"/>
      <c r="E519" s="224"/>
      <c r="F519" s="224"/>
      <c r="G519" s="224"/>
      <c r="H519" s="225"/>
      <c r="I519" s="225"/>
      <c r="J519" s="224"/>
      <c r="K519" s="224"/>
      <c r="L519" s="224"/>
      <c r="M519" s="224"/>
    </row>
    <row r="520" spans="1:13" ht="15.75" customHeight="1">
      <c r="A520" s="222"/>
      <c r="B520" s="222"/>
      <c r="C520" s="223"/>
      <c r="D520" s="223"/>
      <c r="E520" s="224"/>
      <c r="F520" s="224"/>
      <c r="G520" s="224"/>
      <c r="H520" s="225"/>
      <c r="I520" s="225"/>
      <c r="J520" s="224"/>
      <c r="K520" s="224"/>
      <c r="L520" s="224"/>
      <c r="M520" s="224"/>
    </row>
    <row r="521" spans="1:13" ht="15.75" customHeight="1">
      <c r="A521" s="222"/>
      <c r="B521" s="222"/>
      <c r="C521" s="223"/>
      <c r="D521" s="223"/>
      <c r="E521" s="224"/>
      <c r="F521" s="224"/>
      <c r="G521" s="224"/>
      <c r="H521" s="225"/>
      <c r="I521" s="225"/>
      <c r="J521" s="224"/>
      <c r="K521" s="224"/>
      <c r="L521" s="224"/>
      <c r="M521" s="224"/>
    </row>
    <row r="522" spans="1:13" ht="15.75" customHeight="1">
      <c r="A522" s="222"/>
      <c r="B522" s="222"/>
      <c r="C522" s="223"/>
      <c r="D522" s="223"/>
      <c r="E522" s="224"/>
      <c r="F522" s="224"/>
      <c r="G522" s="224"/>
      <c r="H522" s="225"/>
      <c r="I522" s="225"/>
      <c r="J522" s="224"/>
      <c r="K522" s="224"/>
      <c r="L522" s="224"/>
      <c r="M522" s="224"/>
    </row>
    <row r="523" spans="1:13" ht="15.75" customHeight="1">
      <c r="A523" s="222"/>
      <c r="B523" s="222"/>
      <c r="C523" s="223"/>
      <c r="D523" s="223"/>
      <c r="E523" s="224"/>
      <c r="F523" s="224"/>
      <c r="G523" s="224"/>
      <c r="H523" s="225"/>
      <c r="I523" s="225"/>
      <c r="J523" s="224"/>
      <c r="K523" s="224"/>
      <c r="L523" s="224"/>
      <c r="M523" s="224"/>
    </row>
    <row r="524" spans="1:13" ht="15.75" customHeight="1">
      <c r="A524" s="222"/>
      <c r="B524" s="222"/>
      <c r="C524" s="223"/>
      <c r="D524" s="223"/>
      <c r="E524" s="224"/>
      <c r="F524" s="224"/>
      <c r="G524" s="224"/>
      <c r="H524" s="225"/>
      <c r="I524" s="225"/>
      <c r="J524" s="224"/>
      <c r="K524" s="224"/>
      <c r="L524" s="224"/>
      <c r="M524" s="224"/>
    </row>
    <row r="525" spans="1:13" ht="15.75" customHeight="1">
      <c r="A525" s="222"/>
      <c r="B525" s="222"/>
      <c r="C525" s="223"/>
      <c r="D525" s="223"/>
      <c r="E525" s="224"/>
      <c r="F525" s="224"/>
      <c r="G525" s="224"/>
      <c r="H525" s="225"/>
      <c r="I525" s="225"/>
      <c r="J525" s="224"/>
      <c r="K525" s="224"/>
      <c r="L525" s="224"/>
      <c r="M525" s="224"/>
    </row>
    <row r="526" spans="1:13" ht="15.75" customHeight="1">
      <c r="A526" s="222"/>
      <c r="B526" s="222"/>
      <c r="C526" s="223"/>
      <c r="D526" s="223"/>
      <c r="E526" s="224"/>
      <c r="F526" s="224"/>
      <c r="G526" s="224"/>
      <c r="H526" s="225"/>
      <c r="I526" s="225"/>
      <c r="J526" s="224"/>
      <c r="K526" s="224"/>
      <c r="L526" s="224"/>
      <c r="M526" s="224"/>
    </row>
    <row r="527" spans="1:13" ht="15.75" customHeight="1">
      <c r="A527" s="222"/>
      <c r="B527" s="222"/>
      <c r="C527" s="223"/>
      <c r="D527" s="223"/>
      <c r="E527" s="224"/>
      <c r="F527" s="224"/>
      <c r="G527" s="224"/>
      <c r="H527" s="225"/>
      <c r="I527" s="225"/>
      <c r="J527" s="224"/>
      <c r="K527" s="224"/>
      <c r="L527" s="224"/>
      <c r="M527" s="224"/>
    </row>
    <row r="528" spans="1:13" ht="15.75" customHeight="1">
      <c r="A528" s="222"/>
      <c r="B528" s="222"/>
      <c r="C528" s="223"/>
      <c r="D528" s="223"/>
      <c r="E528" s="224"/>
      <c r="F528" s="224"/>
      <c r="G528" s="224"/>
      <c r="H528" s="225"/>
      <c r="I528" s="225"/>
      <c r="J528" s="224"/>
      <c r="K528" s="224"/>
      <c r="L528" s="224"/>
      <c r="M528" s="224"/>
    </row>
    <row r="529" spans="1:13" ht="15.75" customHeight="1">
      <c r="A529" s="222"/>
      <c r="B529" s="222"/>
      <c r="C529" s="223"/>
      <c r="D529" s="223"/>
      <c r="E529" s="224"/>
      <c r="F529" s="224"/>
      <c r="G529" s="224"/>
      <c r="H529" s="225"/>
      <c r="I529" s="225"/>
      <c r="J529" s="224"/>
      <c r="K529" s="224"/>
      <c r="L529" s="224"/>
      <c r="M529" s="224"/>
    </row>
    <row r="530" spans="1:13" ht="15.75" customHeight="1">
      <c r="A530" s="222"/>
      <c r="B530" s="222"/>
      <c r="C530" s="223"/>
      <c r="D530" s="223"/>
      <c r="E530" s="224"/>
      <c r="F530" s="224"/>
      <c r="G530" s="224"/>
      <c r="H530" s="225"/>
      <c r="I530" s="225"/>
      <c r="J530" s="224"/>
      <c r="K530" s="224"/>
      <c r="L530" s="224"/>
      <c r="M530" s="224"/>
    </row>
    <row r="531" spans="1:13" ht="15.75" customHeight="1">
      <c r="A531" s="222"/>
      <c r="B531" s="222"/>
      <c r="C531" s="223"/>
      <c r="D531" s="223"/>
      <c r="E531" s="224"/>
      <c r="F531" s="224"/>
      <c r="G531" s="224"/>
      <c r="H531" s="225"/>
      <c r="I531" s="225"/>
      <c r="J531" s="224"/>
      <c r="K531" s="224"/>
      <c r="L531" s="224"/>
      <c r="M531" s="224"/>
    </row>
    <row r="532" spans="1:13" ht="15.75" customHeight="1">
      <c r="A532" s="222"/>
      <c r="B532" s="222"/>
      <c r="C532" s="223"/>
      <c r="D532" s="223"/>
      <c r="E532" s="224"/>
      <c r="F532" s="224"/>
      <c r="G532" s="224"/>
      <c r="H532" s="225"/>
      <c r="I532" s="225"/>
      <c r="J532" s="224"/>
      <c r="K532" s="224"/>
      <c r="L532" s="224"/>
      <c r="M532" s="224"/>
    </row>
    <row r="533" spans="1:13" ht="15.75" customHeight="1">
      <c r="A533" s="222"/>
      <c r="B533" s="222"/>
      <c r="C533" s="223"/>
      <c r="D533" s="223"/>
      <c r="E533" s="224"/>
      <c r="F533" s="224"/>
      <c r="G533" s="224"/>
      <c r="H533" s="225"/>
      <c r="I533" s="225"/>
      <c r="J533" s="224"/>
      <c r="K533" s="224"/>
      <c r="L533" s="224"/>
      <c r="M533" s="224"/>
    </row>
    <row r="534" spans="1:13" ht="15.75" customHeight="1">
      <c r="A534" s="222"/>
      <c r="B534" s="222"/>
      <c r="C534" s="223"/>
      <c r="D534" s="223"/>
      <c r="E534" s="224"/>
      <c r="F534" s="224"/>
      <c r="G534" s="224"/>
      <c r="H534" s="225"/>
      <c r="I534" s="225"/>
      <c r="J534" s="224"/>
      <c r="K534" s="224"/>
      <c r="L534" s="224"/>
      <c r="M534" s="224"/>
    </row>
    <row r="535" spans="1:13" ht="15.75" customHeight="1">
      <c r="A535" s="222"/>
      <c r="B535" s="222"/>
      <c r="C535" s="223"/>
      <c r="D535" s="223"/>
      <c r="E535" s="224"/>
      <c r="F535" s="224"/>
      <c r="G535" s="224"/>
      <c r="H535" s="225"/>
      <c r="I535" s="225"/>
      <c r="J535" s="224"/>
      <c r="K535" s="224"/>
      <c r="L535" s="224"/>
      <c r="M535" s="224"/>
    </row>
    <row r="536" spans="1:13" ht="15.75" customHeight="1">
      <c r="A536" s="222"/>
      <c r="B536" s="222"/>
      <c r="C536" s="223"/>
      <c r="D536" s="223"/>
      <c r="E536" s="224"/>
      <c r="F536" s="224"/>
      <c r="G536" s="224"/>
      <c r="H536" s="225"/>
      <c r="I536" s="225"/>
      <c r="J536" s="224"/>
      <c r="K536" s="224"/>
      <c r="L536" s="224"/>
      <c r="M536" s="224"/>
    </row>
    <row r="537" spans="1:13" ht="15.75" customHeight="1">
      <c r="A537" s="222"/>
      <c r="B537" s="222"/>
      <c r="C537" s="223"/>
      <c r="D537" s="223"/>
      <c r="E537" s="224"/>
      <c r="F537" s="224"/>
      <c r="G537" s="224"/>
      <c r="H537" s="225"/>
      <c r="I537" s="225"/>
      <c r="J537" s="224"/>
      <c r="K537" s="224"/>
      <c r="L537" s="224"/>
      <c r="M537" s="224"/>
    </row>
    <row r="538" spans="1:13" ht="15.75" customHeight="1">
      <c r="A538" s="222"/>
      <c r="B538" s="222"/>
      <c r="C538" s="223"/>
      <c r="D538" s="223"/>
      <c r="E538" s="224"/>
      <c r="F538" s="224"/>
      <c r="G538" s="224"/>
      <c r="H538" s="225"/>
      <c r="I538" s="225"/>
      <c r="J538" s="224"/>
      <c r="K538" s="224"/>
      <c r="L538" s="224"/>
      <c r="M538" s="224"/>
    </row>
    <row r="539" spans="1:13" ht="15.75" customHeight="1">
      <c r="A539" s="222"/>
      <c r="B539" s="222"/>
      <c r="C539" s="223"/>
      <c r="D539" s="223"/>
      <c r="E539" s="224"/>
      <c r="F539" s="224"/>
      <c r="G539" s="224"/>
      <c r="H539" s="225"/>
      <c r="I539" s="225"/>
      <c r="J539" s="224"/>
      <c r="K539" s="224"/>
      <c r="L539" s="224"/>
      <c r="M539" s="224"/>
    </row>
    <row r="540" spans="1:13" ht="15.75" customHeight="1">
      <c r="A540" s="222"/>
      <c r="B540" s="222"/>
      <c r="C540" s="223"/>
      <c r="D540" s="223"/>
      <c r="E540" s="224"/>
      <c r="F540" s="224"/>
      <c r="G540" s="224"/>
      <c r="H540" s="225"/>
      <c r="I540" s="225"/>
      <c r="J540" s="224"/>
      <c r="K540" s="224"/>
      <c r="L540" s="224"/>
      <c r="M540" s="224"/>
    </row>
    <row r="541" spans="1:13" ht="15.75" customHeight="1">
      <c r="A541" s="222"/>
      <c r="B541" s="222"/>
      <c r="C541" s="223"/>
      <c r="D541" s="223"/>
      <c r="E541" s="224"/>
      <c r="F541" s="224"/>
      <c r="G541" s="224"/>
      <c r="H541" s="225"/>
      <c r="I541" s="225"/>
      <c r="J541" s="224"/>
      <c r="K541" s="224"/>
      <c r="L541" s="224"/>
      <c r="M541" s="224"/>
    </row>
    <row r="542" spans="1:13" ht="15.75" customHeight="1">
      <c r="A542" s="222"/>
      <c r="B542" s="222"/>
      <c r="C542" s="223"/>
      <c r="D542" s="223"/>
      <c r="E542" s="224"/>
      <c r="F542" s="224"/>
      <c r="G542" s="224"/>
      <c r="H542" s="225"/>
      <c r="I542" s="225"/>
      <c r="J542" s="224"/>
      <c r="K542" s="224"/>
      <c r="L542" s="224"/>
      <c r="M542" s="224"/>
    </row>
    <row r="543" spans="1:13" ht="15.75" customHeight="1">
      <c r="A543" s="222"/>
      <c r="B543" s="222"/>
      <c r="C543" s="223"/>
      <c r="D543" s="223"/>
      <c r="E543" s="224"/>
      <c r="F543" s="224"/>
      <c r="G543" s="224"/>
      <c r="H543" s="225"/>
      <c r="I543" s="225"/>
      <c r="J543" s="224"/>
      <c r="K543" s="224"/>
      <c r="L543" s="224"/>
      <c r="M543" s="224"/>
    </row>
    <row r="544" spans="1:13" ht="15.75" customHeight="1">
      <c r="A544" s="222"/>
      <c r="B544" s="222"/>
      <c r="C544" s="223"/>
      <c r="D544" s="223"/>
      <c r="E544" s="224"/>
      <c r="F544" s="224"/>
      <c r="G544" s="224"/>
      <c r="H544" s="225"/>
      <c r="I544" s="225"/>
      <c r="J544" s="224"/>
      <c r="K544" s="224"/>
      <c r="L544" s="224"/>
      <c r="M544" s="224"/>
    </row>
    <row r="545" spans="1:13" ht="15.75" customHeight="1">
      <c r="A545" s="222"/>
      <c r="B545" s="222"/>
      <c r="C545" s="223"/>
      <c r="D545" s="223"/>
      <c r="E545" s="224"/>
      <c r="F545" s="224"/>
      <c r="G545" s="224"/>
      <c r="H545" s="225"/>
      <c r="I545" s="225"/>
      <c r="J545" s="224"/>
      <c r="K545" s="224"/>
      <c r="L545" s="224"/>
      <c r="M545" s="224"/>
    </row>
    <row r="546" spans="1:13" ht="15.75" customHeight="1">
      <c r="A546" s="222"/>
      <c r="B546" s="222"/>
      <c r="C546" s="223"/>
      <c r="D546" s="223"/>
      <c r="E546" s="224"/>
      <c r="F546" s="224"/>
      <c r="G546" s="224"/>
      <c r="H546" s="225"/>
      <c r="I546" s="225"/>
      <c r="J546" s="224"/>
      <c r="K546" s="224"/>
      <c r="L546" s="224"/>
      <c r="M546" s="224"/>
    </row>
    <row r="547" spans="1:13" ht="15.75" customHeight="1">
      <c r="A547" s="222"/>
      <c r="B547" s="222"/>
      <c r="C547" s="223"/>
      <c r="D547" s="223"/>
      <c r="E547" s="224"/>
      <c r="F547" s="224"/>
      <c r="G547" s="224"/>
      <c r="H547" s="225"/>
      <c r="I547" s="225"/>
      <c r="J547" s="224"/>
      <c r="K547" s="224"/>
      <c r="L547" s="224"/>
      <c r="M547" s="224"/>
    </row>
    <row r="548" spans="1:13" ht="15.75" customHeight="1">
      <c r="A548" s="222"/>
      <c r="B548" s="222"/>
      <c r="C548" s="223"/>
      <c r="D548" s="223"/>
      <c r="E548" s="224"/>
      <c r="F548" s="224"/>
      <c r="G548" s="224"/>
      <c r="H548" s="225"/>
      <c r="I548" s="225"/>
      <c r="J548" s="224"/>
      <c r="K548" s="224"/>
      <c r="L548" s="224"/>
      <c r="M548" s="224"/>
    </row>
    <row r="549" spans="1:13" ht="15.75" customHeight="1">
      <c r="A549" s="222"/>
      <c r="B549" s="222"/>
      <c r="C549" s="223"/>
      <c r="D549" s="223"/>
      <c r="E549" s="224"/>
      <c r="F549" s="224"/>
      <c r="G549" s="224"/>
      <c r="H549" s="225"/>
      <c r="I549" s="225"/>
      <c r="J549" s="224"/>
      <c r="K549" s="224"/>
      <c r="L549" s="224"/>
      <c r="M549" s="224"/>
    </row>
    <row r="550" spans="1:13" ht="15.75" customHeight="1">
      <c r="A550" s="222"/>
      <c r="B550" s="222"/>
      <c r="C550" s="223"/>
      <c r="D550" s="223"/>
      <c r="E550" s="224"/>
      <c r="F550" s="224"/>
      <c r="G550" s="224"/>
      <c r="H550" s="225"/>
      <c r="I550" s="225"/>
      <c r="J550" s="224"/>
      <c r="K550" s="224"/>
      <c r="L550" s="224"/>
      <c r="M550" s="224"/>
    </row>
    <row r="551" spans="1:13" ht="15.75" customHeight="1">
      <c r="A551" s="222"/>
      <c r="B551" s="222"/>
      <c r="C551" s="223"/>
      <c r="D551" s="223"/>
      <c r="E551" s="224"/>
      <c r="F551" s="224"/>
      <c r="G551" s="224"/>
      <c r="H551" s="225"/>
      <c r="I551" s="225"/>
      <c r="J551" s="224"/>
      <c r="K551" s="224"/>
      <c r="L551" s="224"/>
      <c r="M551" s="224"/>
    </row>
    <row r="552" spans="1:13" ht="15.75" customHeight="1">
      <c r="A552" s="222"/>
      <c r="B552" s="222"/>
      <c r="C552" s="223"/>
      <c r="D552" s="223"/>
      <c r="E552" s="224"/>
      <c r="F552" s="224"/>
      <c r="G552" s="224"/>
      <c r="H552" s="225"/>
      <c r="I552" s="225"/>
      <c r="J552" s="224"/>
      <c r="K552" s="224"/>
      <c r="L552" s="224"/>
      <c r="M552" s="224"/>
    </row>
    <row r="553" spans="1:13" ht="15.75" customHeight="1">
      <c r="A553" s="222"/>
      <c r="B553" s="222"/>
      <c r="C553" s="223"/>
      <c r="D553" s="223"/>
      <c r="E553" s="224"/>
      <c r="F553" s="224"/>
      <c r="G553" s="224"/>
      <c r="H553" s="225"/>
      <c r="I553" s="225"/>
      <c r="J553" s="224"/>
      <c r="K553" s="224"/>
      <c r="L553" s="224"/>
      <c r="M553" s="224"/>
    </row>
    <row r="554" spans="1:13" ht="15.75" customHeight="1">
      <c r="A554" s="222"/>
      <c r="B554" s="222"/>
      <c r="C554" s="223"/>
      <c r="D554" s="223"/>
      <c r="E554" s="224"/>
      <c r="F554" s="224"/>
      <c r="G554" s="224"/>
      <c r="H554" s="225"/>
      <c r="I554" s="225"/>
      <c r="J554" s="224"/>
      <c r="K554" s="224"/>
      <c r="L554" s="224"/>
      <c r="M554" s="224"/>
    </row>
    <row r="555" spans="1:13" ht="15.75" customHeight="1">
      <c r="A555" s="222"/>
      <c r="B555" s="222"/>
      <c r="C555" s="223"/>
      <c r="D555" s="223"/>
      <c r="E555" s="224"/>
      <c r="F555" s="224"/>
      <c r="G555" s="224"/>
      <c r="H555" s="225"/>
      <c r="I555" s="225"/>
      <c r="J555" s="224"/>
      <c r="K555" s="224"/>
      <c r="L555" s="224"/>
      <c r="M555" s="224"/>
    </row>
    <row r="556" spans="1:13" ht="15.75" customHeight="1">
      <c r="A556" s="222"/>
      <c r="B556" s="222"/>
      <c r="C556" s="223"/>
      <c r="D556" s="223"/>
      <c r="E556" s="224"/>
      <c r="F556" s="224"/>
      <c r="G556" s="224"/>
      <c r="H556" s="225"/>
      <c r="I556" s="225"/>
      <c r="J556" s="224"/>
      <c r="K556" s="224"/>
      <c r="L556" s="224"/>
      <c r="M556" s="224"/>
    </row>
    <row r="557" spans="1:13" ht="15.75" customHeight="1">
      <c r="A557" s="222"/>
      <c r="B557" s="222"/>
      <c r="C557" s="223"/>
      <c r="D557" s="223"/>
      <c r="E557" s="224"/>
      <c r="F557" s="224"/>
      <c r="G557" s="224"/>
      <c r="H557" s="225"/>
      <c r="I557" s="225"/>
      <c r="J557" s="224"/>
      <c r="K557" s="224"/>
      <c r="L557" s="224"/>
      <c r="M557" s="224"/>
    </row>
    <row r="558" spans="1:13" ht="15.75" customHeight="1">
      <c r="A558" s="222"/>
      <c r="B558" s="222"/>
      <c r="C558" s="223"/>
      <c r="D558" s="223"/>
      <c r="E558" s="224"/>
      <c r="F558" s="224"/>
      <c r="G558" s="224"/>
      <c r="H558" s="225"/>
      <c r="I558" s="225"/>
      <c r="J558" s="224"/>
      <c r="K558" s="224"/>
      <c r="L558" s="224"/>
      <c r="M558" s="224"/>
    </row>
    <row r="559" spans="1:13" ht="15.75" customHeight="1">
      <c r="A559" s="222"/>
      <c r="B559" s="222"/>
      <c r="C559" s="223"/>
      <c r="D559" s="223"/>
      <c r="E559" s="224"/>
      <c r="F559" s="224"/>
      <c r="G559" s="224"/>
      <c r="H559" s="225"/>
      <c r="I559" s="225"/>
      <c r="J559" s="224"/>
      <c r="K559" s="224"/>
      <c r="L559" s="224"/>
      <c r="M559" s="224"/>
    </row>
    <row r="560" spans="1:13" ht="15.75" customHeight="1">
      <c r="A560" s="222"/>
      <c r="B560" s="222"/>
      <c r="C560" s="223"/>
      <c r="D560" s="223"/>
      <c r="E560" s="224"/>
      <c r="F560" s="224"/>
      <c r="G560" s="224"/>
      <c r="H560" s="225"/>
      <c r="I560" s="225"/>
      <c r="J560" s="224"/>
      <c r="K560" s="224"/>
      <c r="L560" s="224"/>
      <c r="M560" s="224"/>
    </row>
    <row r="561" spans="1:13" ht="15.75" customHeight="1">
      <c r="A561" s="222"/>
      <c r="B561" s="222"/>
      <c r="C561" s="223"/>
      <c r="D561" s="223"/>
      <c r="E561" s="224"/>
      <c r="F561" s="224"/>
      <c r="G561" s="224"/>
      <c r="H561" s="225"/>
      <c r="I561" s="225"/>
      <c r="J561" s="224"/>
      <c r="K561" s="224"/>
      <c r="L561" s="224"/>
      <c r="M561" s="224"/>
    </row>
    <row r="562" spans="1:13" ht="15.75" customHeight="1">
      <c r="A562" s="222"/>
      <c r="B562" s="222"/>
      <c r="C562" s="223"/>
      <c r="D562" s="223"/>
      <c r="E562" s="224"/>
      <c r="F562" s="224"/>
      <c r="G562" s="224"/>
      <c r="H562" s="225"/>
      <c r="I562" s="225"/>
      <c r="J562" s="224"/>
      <c r="K562" s="224"/>
      <c r="L562" s="224"/>
      <c r="M562" s="224"/>
    </row>
    <row r="563" spans="1:13" ht="15.75" customHeight="1">
      <c r="A563" s="222"/>
      <c r="B563" s="222"/>
      <c r="C563" s="223"/>
      <c r="D563" s="223"/>
      <c r="E563" s="224"/>
      <c r="F563" s="224"/>
      <c r="G563" s="224"/>
      <c r="H563" s="225"/>
      <c r="I563" s="225"/>
      <c r="J563" s="224"/>
      <c r="K563" s="224"/>
      <c r="L563" s="224"/>
      <c r="M563" s="224"/>
    </row>
    <row r="564" spans="1:13" ht="15.75" customHeight="1">
      <c r="A564" s="222"/>
      <c r="B564" s="222"/>
      <c r="C564" s="223"/>
      <c r="D564" s="223"/>
      <c r="E564" s="224"/>
      <c r="F564" s="224"/>
      <c r="G564" s="224"/>
      <c r="H564" s="225"/>
      <c r="I564" s="225"/>
      <c r="J564" s="224"/>
      <c r="K564" s="224"/>
      <c r="L564" s="224"/>
      <c r="M564" s="224"/>
    </row>
    <row r="565" spans="1:13" ht="15.75" customHeight="1">
      <c r="A565" s="222"/>
      <c r="B565" s="222"/>
      <c r="C565" s="223"/>
      <c r="D565" s="223"/>
      <c r="E565" s="224"/>
      <c r="F565" s="224"/>
      <c r="G565" s="224"/>
      <c r="H565" s="225"/>
      <c r="I565" s="225"/>
      <c r="J565" s="224"/>
      <c r="K565" s="224"/>
      <c r="L565" s="224"/>
      <c r="M565" s="224"/>
    </row>
    <row r="566" spans="1:13" ht="15.75" customHeight="1">
      <c r="A566" s="222"/>
      <c r="B566" s="222"/>
      <c r="C566" s="223"/>
      <c r="D566" s="223"/>
      <c r="E566" s="224"/>
      <c r="F566" s="224"/>
      <c r="G566" s="224"/>
      <c r="H566" s="225"/>
      <c r="I566" s="225"/>
      <c r="J566" s="224"/>
      <c r="K566" s="224"/>
      <c r="L566" s="224"/>
      <c r="M566" s="224"/>
    </row>
    <row r="567" spans="1:13" ht="15.75" customHeight="1">
      <c r="A567" s="222"/>
      <c r="B567" s="222"/>
      <c r="C567" s="223"/>
      <c r="D567" s="223"/>
      <c r="E567" s="224"/>
      <c r="F567" s="224"/>
      <c r="G567" s="224"/>
      <c r="H567" s="225"/>
      <c r="I567" s="225"/>
      <c r="J567" s="224"/>
      <c r="K567" s="224"/>
      <c r="L567" s="224"/>
      <c r="M567" s="224"/>
    </row>
    <row r="568" spans="1:13" ht="15.75" customHeight="1">
      <c r="A568" s="222"/>
      <c r="B568" s="222"/>
      <c r="C568" s="223"/>
      <c r="D568" s="223"/>
      <c r="E568" s="224"/>
      <c r="F568" s="224"/>
      <c r="G568" s="224"/>
      <c r="H568" s="225"/>
      <c r="I568" s="225"/>
      <c r="J568" s="224"/>
      <c r="K568" s="224"/>
      <c r="L568" s="224"/>
      <c r="M568" s="224"/>
    </row>
    <row r="569" spans="1:13" ht="15.75" customHeight="1">
      <c r="A569" s="222"/>
      <c r="B569" s="222"/>
      <c r="C569" s="223"/>
      <c r="D569" s="223"/>
      <c r="E569" s="224"/>
      <c r="F569" s="224"/>
      <c r="G569" s="224"/>
      <c r="H569" s="225"/>
      <c r="I569" s="225"/>
      <c r="J569" s="224"/>
      <c r="K569" s="224"/>
      <c r="L569" s="224"/>
      <c r="M569" s="224"/>
    </row>
    <row r="570" spans="1:13" ht="15.75" customHeight="1">
      <c r="A570" s="222"/>
      <c r="B570" s="222"/>
      <c r="C570" s="223"/>
      <c r="D570" s="223"/>
      <c r="E570" s="224"/>
      <c r="F570" s="224"/>
      <c r="G570" s="224"/>
      <c r="H570" s="225"/>
      <c r="I570" s="225"/>
      <c r="J570" s="224"/>
      <c r="K570" s="224"/>
      <c r="L570" s="224"/>
      <c r="M570" s="224"/>
    </row>
    <row r="571" spans="1:13" ht="15.75" customHeight="1">
      <c r="A571" s="222"/>
      <c r="B571" s="222"/>
      <c r="C571" s="223"/>
      <c r="D571" s="223"/>
      <c r="E571" s="224"/>
      <c r="F571" s="224"/>
      <c r="G571" s="224"/>
      <c r="H571" s="225"/>
      <c r="I571" s="225"/>
      <c r="J571" s="224"/>
      <c r="K571" s="224"/>
      <c r="L571" s="224"/>
      <c r="M571" s="224"/>
    </row>
    <row r="572" spans="1:13" ht="15.75" customHeight="1">
      <c r="A572" s="222"/>
      <c r="B572" s="222"/>
      <c r="C572" s="223"/>
      <c r="D572" s="223"/>
      <c r="E572" s="224"/>
      <c r="F572" s="224"/>
      <c r="G572" s="224"/>
      <c r="H572" s="225"/>
      <c r="I572" s="225"/>
      <c r="J572" s="224"/>
      <c r="K572" s="224"/>
      <c r="L572" s="224"/>
      <c r="M572" s="224"/>
    </row>
    <row r="573" spans="1:13" ht="15.75" customHeight="1">
      <c r="A573" s="222"/>
      <c r="B573" s="222"/>
      <c r="C573" s="223"/>
      <c r="D573" s="223"/>
      <c r="E573" s="224"/>
      <c r="F573" s="224"/>
      <c r="G573" s="224"/>
      <c r="H573" s="225"/>
      <c r="I573" s="225"/>
      <c r="J573" s="224"/>
      <c r="K573" s="224"/>
      <c r="L573" s="224"/>
      <c r="M573" s="224"/>
    </row>
    <row r="574" spans="1:13" ht="15.75" customHeight="1">
      <c r="A574" s="222"/>
      <c r="B574" s="222"/>
      <c r="C574" s="223"/>
      <c r="D574" s="223"/>
      <c r="E574" s="224"/>
      <c r="F574" s="224"/>
      <c r="G574" s="224"/>
      <c r="H574" s="225"/>
      <c r="I574" s="225"/>
      <c r="J574" s="224"/>
      <c r="K574" s="224"/>
      <c r="L574" s="224"/>
      <c r="M574" s="224"/>
    </row>
    <row r="575" spans="1:13" ht="15.75" customHeight="1">
      <c r="A575" s="222"/>
      <c r="B575" s="222"/>
      <c r="C575" s="223"/>
      <c r="D575" s="223"/>
      <c r="E575" s="224"/>
      <c r="F575" s="224"/>
      <c r="G575" s="224"/>
      <c r="H575" s="225"/>
      <c r="I575" s="225"/>
      <c r="J575" s="224"/>
      <c r="K575" s="224"/>
      <c r="L575" s="224"/>
      <c r="M575" s="224"/>
    </row>
    <row r="576" spans="1:13" ht="15.75" customHeight="1">
      <c r="A576" s="222"/>
      <c r="B576" s="222"/>
      <c r="C576" s="223"/>
      <c r="D576" s="223"/>
      <c r="E576" s="224"/>
      <c r="F576" s="224"/>
      <c r="G576" s="224"/>
      <c r="H576" s="225"/>
      <c r="I576" s="225"/>
      <c r="J576" s="224"/>
      <c r="K576" s="224"/>
      <c r="L576" s="224"/>
      <c r="M576" s="224"/>
    </row>
    <row r="577" spans="1:13" ht="15.75" customHeight="1">
      <c r="A577" s="222"/>
      <c r="B577" s="222"/>
      <c r="C577" s="223"/>
      <c r="D577" s="223"/>
      <c r="E577" s="224"/>
      <c r="F577" s="224"/>
      <c r="G577" s="224"/>
      <c r="H577" s="225"/>
      <c r="I577" s="225"/>
      <c r="J577" s="224"/>
      <c r="K577" s="224"/>
      <c r="L577" s="224"/>
      <c r="M577" s="224"/>
    </row>
    <row r="578" spans="1:13" ht="15.75" customHeight="1">
      <c r="A578" s="222"/>
      <c r="B578" s="222"/>
      <c r="C578" s="223"/>
      <c r="D578" s="223"/>
      <c r="E578" s="224"/>
      <c r="F578" s="224"/>
      <c r="G578" s="224"/>
      <c r="H578" s="225"/>
      <c r="I578" s="225"/>
      <c r="J578" s="224"/>
      <c r="K578" s="224"/>
      <c r="L578" s="224"/>
      <c r="M578" s="224"/>
    </row>
    <row r="579" spans="1:13" ht="15.75" customHeight="1">
      <c r="A579" s="222"/>
      <c r="B579" s="222"/>
      <c r="C579" s="223"/>
      <c r="D579" s="223"/>
      <c r="E579" s="224"/>
      <c r="F579" s="224"/>
      <c r="G579" s="224"/>
      <c r="H579" s="225"/>
      <c r="I579" s="225"/>
      <c r="J579" s="224"/>
      <c r="K579" s="224"/>
      <c r="L579" s="224"/>
      <c r="M579" s="224"/>
    </row>
    <row r="580" spans="1:13" ht="15.75" customHeight="1">
      <c r="A580" s="222"/>
      <c r="B580" s="222"/>
      <c r="C580" s="223"/>
      <c r="D580" s="223"/>
      <c r="E580" s="224"/>
      <c r="F580" s="224"/>
      <c r="G580" s="224"/>
      <c r="H580" s="225"/>
      <c r="I580" s="225"/>
      <c r="J580" s="224"/>
      <c r="K580" s="224"/>
      <c r="L580" s="224"/>
      <c r="M580" s="224"/>
    </row>
    <row r="581" spans="1:13" ht="15.75" customHeight="1">
      <c r="A581" s="222"/>
      <c r="B581" s="222"/>
      <c r="C581" s="223"/>
      <c r="D581" s="223"/>
      <c r="E581" s="224"/>
      <c r="F581" s="224"/>
      <c r="G581" s="224"/>
      <c r="H581" s="225"/>
      <c r="I581" s="225"/>
      <c r="J581" s="224"/>
      <c r="K581" s="224"/>
      <c r="L581" s="224"/>
      <c r="M581" s="224"/>
    </row>
    <row r="582" spans="1:13" ht="15.75" customHeight="1">
      <c r="A582" s="222"/>
      <c r="B582" s="222"/>
      <c r="C582" s="223"/>
      <c r="D582" s="223"/>
      <c r="E582" s="224"/>
      <c r="F582" s="224"/>
      <c r="G582" s="224"/>
      <c r="H582" s="225"/>
      <c r="I582" s="225"/>
      <c r="J582" s="224"/>
      <c r="K582" s="224"/>
      <c r="L582" s="224"/>
      <c r="M582" s="224"/>
    </row>
    <row r="583" spans="1:13" ht="15.75" customHeight="1">
      <c r="A583" s="222"/>
      <c r="B583" s="222"/>
      <c r="C583" s="223"/>
      <c r="D583" s="223"/>
      <c r="E583" s="224"/>
      <c r="F583" s="224"/>
      <c r="G583" s="224"/>
      <c r="H583" s="225"/>
      <c r="I583" s="225"/>
      <c r="J583" s="224"/>
      <c r="K583" s="224"/>
      <c r="L583" s="224"/>
      <c r="M583" s="224"/>
    </row>
    <row r="584" spans="1:13" ht="15.75" customHeight="1">
      <c r="A584" s="222"/>
      <c r="B584" s="222"/>
      <c r="C584" s="223"/>
      <c r="D584" s="223"/>
      <c r="E584" s="224"/>
      <c r="F584" s="224"/>
      <c r="G584" s="224"/>
      <c r="H584" s="225"/>
      <c r="I584" s="225"/>
      <c r="J584" s="224"/>
      <c r="K584" s="224"/>
      <c r="L584" s="224"/>
      <c r="M584" s="224"/>
    </row>
    <row r="585" spans="1:13" ht="15.75" customHeight="1">
      <c r="A585" s="222"/>
      <c r="B585" s="222"/>
      <c r="C585" s="223"/>
      <c r="D585" s="223"/>
      <c r="E585" s="224"/>
      <c r="F585" s="224"/>
      <c r="G585" s="224"/>
      <c r="H585" s="225"/>
      <c r="I585" s="225"/>
      <c r="J585" s="224"/>
      <c r="K585" s="224"/>
      <c r="L585" s="224"/>
      <c r="M585" s="224"/>
    </row>
    <row r="586" spans="1:13" ht="15.75" customHeight="1">
      <c r="A586" s="222"/>
      <c r="B586" s="222"/>
      <c r="C586" s="223"/>
      <c r="D586" s="223"/>
      <c r="E586" s="224"/>
      <c r="F586" s="224"/>
      <c r="G586" s="224"/>
      <c r="H586" s="225"/>
      <c r="I586" s="225"/>
      <c r="J586" s="224"/>
      <c r="K586" s="224"/>
      <c r="L586" s="224"/>
      <c r="M586" s="224"/>
    </row>
    <row r="587" spans="1:13" ht="15.75" customHeight="1">
      <c r="A587" s="222"/>
      <c r="B587" s="222"/>
      <c r="C587" s="223"/>
      <c r="D587" s="223"/>
      <c r="E587" s="224"/>
      <c r="F587" s="224"/>
      <c r="G587" s="224"/>
      <c r="H587" s="225"/>
      <c r="I587" s="225"/>
      <c r="J587" s="224"/>
      <c r="K587" s="224"/>
      <c r="L587" s="224"/>
      <c r="M587" s="224"/>
    </row>
    <row r="588" spans="1:13" ht="15.75" customHeight="1">
      <c r="A588" s="222"/>
      <c r="B588" s="222"/>
      <c r="C588" s="223"/>
      <c r="D588" s="223"/>
      <c r="E588" s="224"/>
      <c r="F588" s="224"/>
      <c r="G588" s="224"/>
      <c r="H588" s="225"/>
      <c r="I588" s="225"/>
      <c r="J588" s="224"/>
      <c r="K588" s="224"/>
      <c r="L588" s="224"/>
      <c r="M588" s="224"/>
    </row>
    <row r="589" spans="1:13" ht="15.75" customHeight="1">
      <c r="A589" s="222"/>
      <c r="B589" s="222"/>
      <c r="C589" s="223"/>
      <c r="D589" s="223"/>
      <c r="E589" s="224"/>
      <c r="F589" s="224"/>
      <c r="G589" s="224"/>
      <c r="H589" s="225"/>
      <c r="I589" s="225"/>
      <c r="J589" s="224"/>
      <c r="K589" s="224"/>
      <c r="L589" s="224"/>
      <c r="M589" s="224"/>
    </row>
    <row r="590" spans="1:13" ht="15.75" customHeight="1">
      <c r="A590" s="222"/>
      <c r="B590" s="222"/>
      <c r="C590" s="223"/>
      <c r="D590" s="223"/>
      <c r="E590" s="224"/>
      <c r="F590" s="224"/>
      <c r="G590" s="224"/>
      <c r="H590" s="225"/>
      <c r="I590" s="225"/>
      <c r="J590" s="224"/>
      <c r="K590" s="224"/>
      <c r="L590" s="224"/>
      <c r="M590" s="224"/>
    </row>
    <row r="591" spans="1:13" ht="15.75" customHeight="1">
      <c r="A591" s="222"/>
      <c r="B591" s="222"/>
      <c r="C591" s="223"/>
      <c r="D591" s="223"/>
      <c r="E591" s="224"/>
      <c r="F591" s="224"/>
      <c r="G591" s="224"/>
      <c r="H591" s="225"/>
      <c r="I591" s="225"/>
      <c r="J591" s="224"/>
      <c r="K591" s="224"/>
      <c r="L591" s="224"/>
      <c r="M591" s="224"/>
    </row>
    <row r="592" spans="1:13" ht="15.75" customHeight="1">
      <c r="A592" s="222"/>
      <c r="B592" s="222"/>
      <c r="C592" s="223"/>
      <c r="D592" s="223"/>
      <c r="E592" s="224"/>
      <c r="F592" s="224"/>
      <c r="G592" s="224"/>
      <c r="H592" s="225"/>
      <c r="I592" s="225"/>
      <c r="J592" s="224"/>
      <c r="K592" s="224"/>
      <c r="L592" s="224"/>
      <c r="M592" s="224"/>
    </row>
    <row r="593" spans="1:13" ht="15.75" customHeight="1">
      <c r="A593" s="222"/>
      <c r="B593" s="222"/>
      <c r="C593" s="223"/>
      <c r="D593" s="223"/>
      <c r="E593" s="224"/>
      <c r="F593" s="224"/>
      <c r="G593" s="224"/>
      <c r="H593" s="225"/>
      <c r="I593" s="225"/>
      <c r="J593" s="224"/>
      <c r="K593" s="224"/>
      <c r="L593" s="224"/>
      <c r="M593" s="224"/>
    </row>
    <row r="594" spans="1:13" ht="15.75" customHeight="1">
      <c r="A594" s="222"/>
      <c r="B594" s="222"/>
      <c r="C594" s="223"/>
      <c r="D594" s="223"/>
      <c r="E594" s="224"/>
      <c r="F594" s="224"/>
      <c r="G594" s="224"/>
      <c r="H594" s="225"/>
      <c r="I594" s="225"/>
      <c r="J594" s="224"/>
      <c r="K594" s="224"/>
      <c r="L594" s="224"/>
      <c r="M594" s="224"/>
    </row>
    <row r="595" spans="1:13" ht="15.75" customHeight="1">
      <c r="A595" s="222"/>
      <c r="B595" s="222"/>
      <c r="C595" s="223"/>
      <c r="D595" s="223"/>
      <c r="E595" s="224"/>
      <c r="F595" s="224"/>
      <c r="G595" s="224"/>
      <c r="H595" s="225"/>
      <c r="I595" s="225"/>
      <c r="J595" s="224"/>
      <c r="K595" s="224"/>
      <c r="L595" s="224"/>
      <c r="M595" s="224"/>
    </row>
    <row r="596" spans="1:13" ht="15.75" customHeight="1">
      <c r="A596" s="222"/>
      <c r="B596" s="222"/>
      <c r="C596" s="223"/>
      <c r="D596" s="223"/>
      <c r="E596" s="224"/>
      <c r="F596" s="224"/>
      <c r="G596" s="224"/>
      <c r="H596" s="225"/>
      <c r="I596" s="225"/>
      <c r="J596" s="224"/>
      <c r="K596" s="224"/>
      <c r="L596" s="224"/>
      <c r="M596" s="224"/>
    </row>
    <row r="597" spans="1:13" ht="15.75" customHeight="1">
      <c r="A597" s="222"/>
      <c r="B597" s="222"/>
      <c r="C597" s="223"/>
      <c r="D597" s="223"/>
      <c r="E597" s="224"/>
      <c r="F597" s="224"/>
      <c r="G597" s="224"/>
      <c r="H597" s="225"/>
      <c r="I597" s="225"/>
      <c r="J597" s="224"/>
      <c r="K597" s="224"/>
      <c r="L597" s="224"/>
      <c r="M597" s="224"/>
    </row>
    <row r="598" spans="1:13" ht="15.75" customHeight="1">
      <c r="A598" s="222"/>
      <c r="B598" s="222"/>
      <c r="C598" s="223"/>
      <c r="D598" s="223"/>
      <c r="E598" s="224"/>
      <c r="F598" s="224"/>
      <c r="G598" s="224"/>
      <c r="H598" s="225"/>
      <c r="I598" s="225"/>
      <c r="J598" s="224"/>
      <c r="K598" s="224"/>
      <c r="L598" s="224"/>
      <c r="M598" s="224"/>
    </row>
    <row r="599" spans="1:13" ht="15.75" customHeight="1">
      <c r="A599" s="222"/>
      <c r="B599" s="222"/>
      <c r="C599" s="223"/>
      <c r="D599" s="223"/>
      <c r="E599" s="224"/>
      <c r="F599" s="224"/>
      <c r="G599" s="224"/>
      <c r="H599" s="225"/>
      <c r="I599" s="225"/>
      <c r="J599" s="224"/>
      <c r="K599" s="224"/>
      <c r="L599" s="224"/>
      <c r="M599" s="224"/>
    </row>
    <row r="600" spans="1:13" ht="15.75" customHeight="1">
      <c r="A600" s="222"/>
      <c r="B600" s="222"/>
      <c r="C600" s="223"/>
      <c r="D600" s="223"/>
      <c r="E600" s="224"/>
      <c r="F600" s="224"/>
      <c r="G600" s="224"/>
      <c r="H600" s="225"/>
      <c r="I600" s="225"/>
      <c r="J600" s="224"/>
      <c r="K600" s="224"/>
      <c r="L600" s="224"/>
      <c r="M600" s="224"/>
    </row>
    <row r="601" spans="1:13" ht="15.75" customHeight="1">
      <c r="A601" s="222"/>
      <c r="B601" s="222"/>
      <c r="C601" s="223"/>
      <c r="D601" s="223"/>
      <c r="E601" s="224"/>
      <c r="F601" s="224"/>
      <c r="G601" s="224"/>
      <c r="H601" s="225"/>
      <c r="I601" s="225"/>
      <c r="J601" s="224"/>
      <c r="K601" s="224"/>
      <c r="L601" s="224"/>
      <c r="M601" s="224"/>
    </row>
    <row r="602" spans="1:13" ht="15.75" customHeight="1">
      <c r="A602" s="222"/>
      <c r="B602" s="222"/>
      <c r="C602" s="223"/>
      <c r="D602" s="223"/>
      <c r="E602" s="224"/>
      <c r="F602" s="224"/>
      <c r="G602" s="224"/>
      <c r="H602" s="225"/>
      <c r="I602" s="225"/>
      <c r="J602" s="224"/>
      <c r="K602" s="224"/>
      <c r="L602" s="224"/>
      <c r="M602" s="224"/>
    </row>
    <row r="603" spans="1:13" ht="15.75" customHeight="1">
      <c r="A603" s="222"/>
      <c r="B603" s="222"/>
      <c r="C603" s="223"/>
      <c r="D603" s="223"/>
      <c r="E603" s="224"/>
      <c r="F603" s="224"/>
      <c r="G603" s="224"/>
      <c r="H603" s="225"/>
      <c r="I603" s="225"/>
      <c r="J603" s="224"/>
      <c r="K603" s="224"/>
      <c r="L603" s="224"/>
      <c r="M603" s="224"/>
    </row>
    <row r="604" spans="1:13" ht="15.75" customHeight="1">
      <c r="A604" s="222"/>
      <c r="B604" s="222"/>
      <c r="C604" s="223"/>
      <c r="D604" s="223"/>
      <c r="E604" s="224"/>
      <c r="F604" s="224"/>
      <c r="G604" s="224"/>
      <c r="H604" s="225"/>
      <c r="I604" s="225"/>
      <c r="J604" s="224"/>
      <c r="K604" s="224"/>
      <c r="L604" s="224"/>
      <c r="M604" s="224"/>
    </row>
    <row r="605" spans="1:13" ht="15.75" customHeight="1">
      <c r="A605" s="222"/>
      <c r="B605" s="222"/>
      <c r="C605" s="223"/>
      <c r="D605" s="223"/>
      <c r="E605" s="224"/>
      <c r="F605" s="224"/>
      <c r="G605" s="224"/>
      <c r="H605" s="225"/>
      <c r="I605" s="225"/>
      <c r="J605" s="224"/>
      <c r="K605" s="224"/>
      <c r="L605" s="224"/>
      <c r="M605" s="224"/>
    </row>
    <row r="606" spans="1:13" ht="15.75" customHeight="1">
      <c r="A606" s="222"/>
      <c r="B606" s="222"/>
      <c r="C606" s="223"/>
      <c r="D606" s="223"/>
      <c r="E606" s="224"/>
      <c r="F606" s="224"/>
      <c r="G606" s="224"/>
      <c r="H606" s="225"/>
      <c r="I606" s="225"/>
      <c r="J606" s="224"/>
      <c r="K606" s="224"/>
      <c r="L606" s="224"/>
      <c r="M606" s="224"/>
    </row>
    <row r="607" spans="1:13" ht="15.75" customHeight="1">
      <c r="A607" s="222"/>
      <c r="B607" s="222"/>
      <c r="C607" s="223"/>
      <c r="D607" s="223"/>
      <c r="E607" s="224"/>
      <c r="F607" s="224"/>
      <c r="G607" s="224"/>
      <c r="H607" s="225"/>
      <c r="I607" s="225"/>
      <c r="J607" s="224"/>
      <c r="K607" s="224"/>
      <c r="L607" s="224"/>
      <c r="M607" s="224"/>
    </row>
    <row r="608" spans="1:13" ht="15.75" customHeight="1">
      <c r="A608" s="222"/>
      <c r="B608" s="222"/>
      <c r="C608" s="223"/>
      <c r="D608" s="223"/>
      <c r="E608" s="224"/>
      <c r="F608" s="224"/>
      <c r="G608" s="224"/>
      <c r="H608" s="225"/>
      <c r="I608" s="225"/>
      <c r="J608" s="224"/>
      <c r="K608" s="224"/>
      <c r="L608" s="224"/>
      <c r="M608" s="224"/>
    </row>
    <row r="609" spans="1:13" ht="15.75" customHeight="1">
      <c r="A609" s="222"/>
      <c r="B609" s="222"/>
      <c r="C609" s="223"/>
      <c r="D609" s="223"/>
      <c r="E609" s="224"/>
      <c r="F609" s="224"/>
      <c r="G609" s="224"/>
      <c r="H609" s="225"/>
      <c r="I609" s="225"/>
      <c r="J609" s="224"/>
      <c r="K609" s="224"/>
      <c r="L609" s="224"/>
      <c r="M609" s="224"/>
    </row>
    <row r="610" spans="1:13" ht="15.75" customHeight="1">
      <c r="A610" s="222"/>
      <c r="B610" s="222"/>
      <c r="C610" s="223"/>
      <c r="D610" s="223"/>
      <c r="E610" s="224"/>
      <c r="F610" s="224"/>
      <c r="G610" s="224"/>
      <c r="H610" s="225"/>
      <c r="I610" s="225"/>
      <c r="J610" s="224"/>
      <c r="K610" s="224"/>
      <c r="L610" s="224"/>
      <c r="M610" s="224"/>
    </row>
    <row r="611" spans="1:13" ht="15.75" customHeight="1">
      <c r="A611" s="222"/>
      <c r="B611" s="222"/>
      <c r="C611" s="223"/>
      <c r="D611" s="223"/>
      <c r="E611" s="224"/>
      <c r="F611" s="224"/>
      <c r="G611" s="224"/>
      <c r="H611" s="225"/>
      <c r="I611" s="225"/>
      <c r="J611" s="224"/>
      <c r="K611" s="224"/>
      <c r="L611" s="224"/>
      <c r="M611" s="224"/>
    </row>
    <row r="612" spans="1:13" ht="15.75" customHeight="1">
      <c r="A612" s="222"/>
      <c r="B612" s="222"/>
      <c r="C612" s="223"/>
      <c r="D612" s="223"/>
      <c r="E612" s="224"/>
      <c r="F612" s="224"/>
      <c r="G612" s="224"/>
      <c r="H612" s="225"/>
      <c r="I612" s="225"/>
      <c r="J612" s="224"/>
      <c r="K612" s="224"/>
      <c r="L612" s="224"/>
      <c r="M612" s="224"/>
    </row>
    <row r="613" spans="1:13" ht="15.75" customHeight="1">
      <c r="A613" s="222"/>
      <c r="B613" s="222"/>
      <c r="C613" s="223"/>
      <c r="D613" s="223"/>
      <c r="E613" s="224"/>
      <c r="F613" s="224"/>
      <c r="G613" s="224"/>
      <c r="H613" s="225"/>
      <c r="I613" s="225"/>
      <c r="J613" s="224"/>
      <c r="K613" s="224"/>
      <c r="L613" s="224"/>
      <c r="M613" s="224"/>
    </row>
    <row r="614" spans="1:13" ht="15.75" customHeight="1">
      <c r="A614" s="222"/>
      <c r="B614" s="222"/>
      <c r="C614" s="223"/>
      <c r="D614" s="223"/>
      <c r="E614" s="224"/>
      <c r="F614" s="224"/>
      <c r="G614" s="224"/>
      <c r="H614" s="225"/>
      <c r="I614" s="225"/>
      <c r="J614" s="224"/>
      <c r="K614" s="224"/>
      <c r="L614" s="224"/>
      <c r="M614" s="224"/>
    </row>
    <row r="615" spans="1:13" ht="15.75" customHeight="1">
      <c r="A615" s="222"/>
      <c r="B615" s="222"/>
      <c r="C615" s="223"/>
      <c r="D615" s="223"/>
      <c r="E615" s="224"/>
      <c r="F615" s="224"/>
      <c r="G615" s="224"/>
      <c r="H615" s="225"/>
      <c r="I615" s="225"/>
      <c r="J615" s="224"/>
      <c r="K615" s="224"/>
      <c r="L615" s="224"/>
      <c r="M615" s="224"/>
    </row>
    <row r="616" spans="1:13" ht="15.75" customHeight="1">
      <c r="A616" s="222"/>
      <c r="B616" s="222"/>
      <c r="C616" s="223"/>
      <c r="D616" s="223"/>
      <c r="E616" s="224"/>
      <c r="F616" s="224"/>
      <c r="G616" s="224"/>
      <c r="H616" s="225"/>
      <c r="I616" s="225"/>
      <c r="J616" s="224"/>
      <c r="K616" s="224"/>
      <c r="L616" s="224"/>
      <c r="M616" s="224"/>
    </row>
    <row r="617" spans="1:13" ht="15.75" customHeight="1">
      <c r="A617" s="222"/>
      <c r="B617" s="222"/>
      <c r="C617" s="223"/>
      <c r="D617" s="223"/>
      <c r="E617" s="224"/>
      <c r="F617" s="224"/>
      <c r="G617" s="224"/>
      <c r="H617" s="225"/>
      <c r="I617" s="225"/>
      <c r="J617" s="224"/>
      <c r="K617" s="224"/>
      <c r="L617" s="224"/>
      <c r="M617" s="224"/>
    </row>
    <row r="618" spans="1:13" ht="15.75" customHeight="1">
      <c r="A618" s="222"/>
      <c r="B618" s="222"/>
      <c r="C618" s="223"/>
      <c r="D618" s="223"/>
      <c r="E618" s="224"/>
      <c r="F618" s="224"/>
      <c r="G618" s="224"/>
      <c r="H618" s="225"/>
      <c r="I618" s="225"/>
      <c r="J618" s="224"/>
      <c r="K618" s="224"/>
      <c r="L618" s="224"/>
      <c r="M618" s="224"/>
    </row>
    <row r="619" spans="1:13" ht="15.75" customHeight="1">
      <c r="A619" s="222"/>
      <c r="B619" s="222"/>
      <c r="C619" s="223"/>
      <c r="D619" s="223"/>
      <c r="E619" s="224"/>
      <c r="F619" s="224"/>
      <c r="G619" s="224"/>
      <c r="H619" s="225"/>
      <c r="I619" s="225"/>
      <c r="J619" s="224"/>
      <c r="K619" s="224"/>
      <c r="L619" s="224"/>
      <c r="M619" s="224"/>
    </row>
    <row r="620" spans="1:13" ht="15.75" customHeight="1">
      <c r="A620" s="222"/>
      <c r="B620" s="222"/>
      <c r="C620" s="223"/>
      <c r="D620" s="223"/>
      <c r="E620" s="224"/>
      <c r="F620" s="224"/>
      <c r="G620" s="224"/>
      <c r="H620" s="225"/>
      <c r="I620" s="225"/>
      <c r="J620" s="224"/>
      <c r="K620" s="224"/>
      <c r="L620" s="224"/>
      <c r="M620" s="224"/>
    </row>
    <row r="621" spans="1:13" ht="15.75" customHeight="1">
      <c r="A621" s="222"/>
      <c r="B621" s="222"/>
      <c r="C621" s="223"/>
      <c r="D621" s="223"/>
      <c r="E621" s="224"/>
      <c r="F621" s="224"/>
      <c r="G621" s="224"/>
      <c r="H621" s="225"/>
      <c r="I621" s="225"/>
      <c r="J621" s="224"/>
      <c r="K621" s="224"/>
      <c r="L621" s="224"/>
      <c r="M621" s="224"/>
    </row>
    <row r="622" spans="1:13" ht="15.75" customHeight="1">
      <c r="A622" s="222"/>
      <c r="B622" s="222"/>
      <c r="C622" s="223"/>
      <c r="D622" s="223"/>
      <c r="E622" s="224"/>
      <c r="F622" s="224"/>
      <c r="G622" s="224"/>
      <c r="H622" s="225"/>
      <c r="I622" s="225"/>
      <c r="J622" s="224"/>
      <c r="K622" s="224"/>
      <c r="L622" s="224"/>
      <c r="M622" s="224"/>
    </row>
    <row r="623" spans="1:13" ht="15.75" customHeight="1">
      <c r="A623" s="222"/>
      <c r="B623" s="222"/>
      <c r="C623" s="223"/>
      <c r="D623" s="223"/>
      <c r="E623" s="224"/>
      <c r="F623" s="224"/>
      <c r="G623" s="224"/>
      <c r="H623" s="225"/>
      <c r="I623" s="225"/>
      <c r="J623" s="224"/>
      <c r="K623" s="224"/>
      <c r="L623" s="224"/>
      <c r="M623" s="224"/>
    </row>
    <row r="624" spans="1:13" ht="15.75" customHeight="1">
      <c r="A624" s="222"/>
      <c r="B624" s="222"/>
      <c r="C624" s="223"/>
      <c r="D624" s="223"/>
      <c r="E624" s="224"/>
      <c r="F624" s="224"/>
      <c r="G624" s="224"/>
      <c r="H624" s="225"/>
      <c r="I624" s="225"/>
      <c r="J624" s="224"/>
      <c r="K624" s="224"/>
      <c r="L624" s="224"/>
      <c r="M624" s="224"/>
    </row>
    <row r="625" spans="1:13" ht="15.75" customHeight="1">
      <c r="A625" s="222"/>
      <c r="B625" s="222"/>
      <c r="C625" s="223"/>
      <c r="D625" s="223"/>
      <c r="E625" s="224"/>
      <c r="F625" s="224"/>
      <c r="G625" s="224"/>
      <c r="H625" s="225"/>
      <c r="I625" s="225"/>
      <c r="J625" s="224"/>
      <c r="K625" s="224"/>
      <c r="L625" s="224"/>
      <c r="M625" s="224"/>
    </row>
    <row r="626" spans="1:13" ht="15.75" customHeight="1">
      <c r="A626" s="222"/>
      <c r="B626" s="222"/>
      <c r="C626" s="223"/>
      <c r="D626" s="223"/>
      <c r="E626" s="224"/>
      <c r="F626" s="224"/>
      <c r="G626" s="224"/>
      <c r="H626" s="225"/>
      <c r="I626" s="225"/>
      <c r="J626" s="224"/>
      <c r="K626" s="224"/>
      <c r="L626" s="224"/>
      <c r="M626" s="224"/>
    </row>
    <row r="627" spans="1:13" ht="15.75" customHeight="1">
      <c r="A627" s="222"/>
      <c r="B627" s="222"/>
      <c r="C627" s="223"/>
      <c r="D627" s="223"/>
      <c r="E627" s="224"/>
      <c r="F627" s="224"/>
      <c r="G627" s="224"/>
      <c r="H627" s="225"/>
      <c r="I627" s="225"/>
      <c r="J627" s="224"/>
      <c r="K627" s="224"/>
      <c r="L627" s="224"/>
      <c r="M627" s="224"/>
    </row>
    <row r="628" spans="1:13" ht="15.75" customHeight="1">
      <c r="A628" s="222"/>
      <c r="B628" s="222"/>
      <c r="C628" s="223"/>
      <c r="D628" s="223"/>
      <c r="E628" s="224"/>
      <c r="F628" s="224"/>
      <c r="G628" s="224"/>
      <c r="H628" s="225"/>
      <c r="I628" s="225"/>
      <c r="J628" s="224"/>
      <c r="K628" s="224"/>
      <c r="L628" s="224"/>
      <c r="M628" s="224"/>
    </row>
    <row r="629" spans="1:13" ht="15.75" customHeight="1">
      <c r="A629" s="222"/>
      <c r="B629" s="222"/>
      <c r="C629" s="223"/>
      <c r="D629" s="223"/>
      <c r="E629" s="224"/>
      <c r="F629" s="224"/>
      <c r="G629" s="224"/>
      <c r="H629" s="225"/>
      <c r="I629" s="225"/>
      <c r="J629" s="224"/>
      <c r="K629" s="224"/>
      <c r="L629" s="224"/>
      <c r="M629" s="224"/>
    </row>
    <row r="630" spans="1:13" ht="15.75" customHeight="1">
      <c r="A630" s="222"/>
      <c r="B630" s="222"/>
      <c r="C630" s="223"/>
      <c r="D630" s="223"/>
      <c r="E630" s="224"/>
      <c r="F630" s="224"/>
      <c r="G630" s="224"/>
      <c r="H630" s="225"/>
      <c r="I630" s="225"/>
      <c r="J630" s="224"/>
      <c r="K630" s="224"/>
      <c r="L630" s="224"/>
      <c r="M630" s="224"/>
    </row>
    <row r="631" spans="1:13" ht="15.75" customHeight="1">
      <c r="A631" s="222"/>
      <c r="B631" s="222"/>
      <c r="C631" s="223"/>
      <c r="D631" s="223"/>
      <c r="E631" s="224"/>
      <c r="F631" s="224"/>
      <c r="G631" s="224"/>
      <c r="H631" s="225"/>
      <c r="I631" s="225"/>
      <c r="J631" s="224"/>
      <c r="K631" s="224"/>
      <c r="L631" s="224"/>
      <c r="M631" s="224"/>
    </row>
    <row r="632" spans="1:13" ht="15.75" customHeight="1">
      <c r="A632" s="222"/>
      <c r="B632" s="222"/>
      <c r="C632" s="223"/>
      <c r="D632" s="223"/>
      <c r="E632" s="224"/>
      <c r="F632" s="224"/>
      <c r="G632" s="224"/>
      <c r="H632" s="225"/>
      <c r="I632" s="225"/>
      <c r="J632" s="224"/>
      <c r="K632" s="224"/>
      <c r="L632" s="224"/>
      <c r="M632" s="224"/>
    </row>
    <row r="633" spans="1:13" ht="15.75" customHeight="1">
      <c r="A633" s="222"/>
      <c r="B633" s="222"/>
      <c r="C633" s="223"/>
      <c r="D633" s="223"/>
      <c r="E633" s="224"/>
      <c r="F633" s="224"/>
      <c r="G633" s="224"/>
      <c r="H633" s="225"/>
      <c r="I633" s="225"/>
      <c r="J633" s="224"/>
      <c r="K633" s="224"/>
      <c r="L633" s="224"/>
      <c r="M633" s="224"/>
    </row>
    <row r="634" spans="1:13" ht="15.75" customHeight="1">
      <c r="A634" s="222"/>
      <c r="B634" s="222"/>
      <c r="C634" s="223"/>
      <c r="D634" s="223"/>
      <c r="E634" s="224"/>
      <c r="F634" s="224"/>
      <c r="G634" s="224"/>
      <c r="H634" s="225"/>
      <c r="I634" s="225"/>
      <c r="J634" s="224"/>
      <c r="K634" s="224"/>
      <c r="L634" s="224"/>
      <c r="M634" s="224"/>
    </row>
    <row r="635" spans="1:13" ht="15.75" customHeight="1">
      <c r="A635" s="222"/>
      <c r="B635" s="222"/>
      <c r="C635" s="223"/>
      <c r="D635" s="223"/>
      <c r="E635" s="224"/>
      <c r="F635" s="224"/>
      <c r="G635" s="224"/>
      <c r="H635" s="225"/>
      <c r="I635" s="225"/>
      <c r="J635" s="224"/>
      <c r="K635" s="224"/>
      <c r="L635" s="224"/>
      <c r="M635" s="224"/>
    </row>
    <row r="636" spans="1:13" ht="15.75" customHeight="1">
      <c r="A636" s="222"/>
      <c r="B636" s="222"/>
      <c r="C636" s="223"/>
      <c r="D636" s="223"/>
      <c r="E636" s="224"/>
      <c r="F636" s="224"/>
      <c r="G636" s="224"/>
      <c r="H636" s="225"/>
      <c r="I636" s="225"/>
      <c r="J636" s="224"/>
      <c r="K636" s="224"/>
      <c r="L636" s="224"/>
      <c r="M636" s="224"/>
    </row>
    <row r="637" spans="1:13" ht="15.75" customHeight="1">
      <c r="A637" s="222"/>
      <c r="B637" s="222"/>
      <c r="C637" s="223"/>
      <c r="D637" s="223"/>
      <c r="E637" s="224"/>
      <c r="F637" s="224"/>
      <c r="G637" s="224"/>
      <c r="H637" s="225"/>
      <c r="I637" s="225"/>
      <c r="J637" s="224"/>
      <c r="K637" s="224"/>
      <c r="L637" s="224"/>
      <c r="M637" s="224"/>
    </row>
    <row r="638" spans="1:13" ht="15.75" customHeight="1">
      <c r="A638" s="222"/>
      <c r="B638" s="222"/>
      <c r="C638" s="223"/>
      <c r="D638" s="223"/>
      <c r="E638" s="224"/>
      <c r="F638" s="224"/>
      <c r="G638" s="224"/>
      <c r="H638" s="225"/>
      <c r="I638" s="225"/>
      <c r="J638" s="224"/>
      <c r="K638" s="224"/>
      <c r="L638" s="224"/>
      <c r="M638" s="224"/>
    </row>
    <row r="639" spans="1:13" ht="15.75" customHeight="1">
      <c r="A639" s="222"/>
      <c r="B639" s="222"/>
      <c r="C639" s="223"/>
      <c r="D639" s="223"/>
      <c r="E639" s="224"/>
      <c r="F639" s="224"/>
      <c r="G639" s="224"/>
      <c r="H639" s="225"/>
      <c r="I639" s="225"/>
      <c r="J639" s="224"/>
      <c r="K639" s="224"/>
      <c r="L639" s="224"/>
      <c r="M639" s="224"/>
    </row>
    <row r="640" spans="1:13" ht="15.75" customHeight="1">
      <c r="A640" s="222"/>
      <c r="B640" s="222"/>
      <c r="C640" s="223"/>
      <c r="D640" s="223"/>
      <c r="E640" s="224"/>
      <c r="F640" s="224"/>
      <c r="G640" s="224"/>
      <c r="H640" s="225"/>
      <c r="I640" s="225"/>
      <c r="J640" s="224"/>
      <c r="K640" s="224"/>
      <c r="L640" s="224"/>
      <c r="M640" s="224"/>
    </row>
    <row r="641" spans="1:13" ht="15.75" customHeight="1">
      <c r="A641" s="222"/>
      <c r="B641" s="222"/>
      <c r="C641" s="223"/>
      <c r="D641" s="223"/>
      <c r="E641" s="224"/>
      <c r="F641" s="224"/>
      <c r="G641" s="224"/>
      <c r="H641" s="225"/>
      <c r="I641" s="225"/>
      <c r="J641" s="224"/>
      <c r="K641" s="224"/>
      <c r="L641" s="224"/>
      <c r="M641" s="224"/>
    </row>
    <row r="642" spans="1:13" ht="15.75" customHeight="1">
      <c r="A642" s="222"/>
      <c r="B642" s="222"/>
      <c r="C642" s="223"/>
      <c r="D642" s="223"/>
      <c r="E642" s="224"/>
      <c r="F642" s="224"/>
      <c r="G642" s="224"/>
      <c r="H642" s="225"/>
      <c r="I642" s="225"/>
      <c r="J642" s="224"/>
      <c r="K642" s="224"/>
      <c r="L642" s="224"/>
      <c r="M642" s="224"/>
    </row>
    <row r="643" spans="1:13" ht="15.75" customHeight="1">
      <c r="A643" s="222"/>
      <c r="B643" s="222"/>
      <c r="C643" s="223"/>
      <c r="D643" s="223"/>
      <c r="E643" s="224"/>
      <c r="F643" s="224"/>
      <c r="G643" s="224"/>
      <c r="H643" s="225"/>
      <c r="I643" s="225"/>
      <c r="J643" s="224"/>
      <c r="K643" s="224"/>
      <c r="L643" s="224"/>
      <c r="M643" s="224"/>
    </row>
    <row r="644" spans="1:13" ht="15.75" customHeight="1">
      <c r="A644" s="222"/>
      <c r="B644" s="222"/>
      <c r="C644" s="223"/>
      <c r="D644" s="223"/>
      <c r="E644" s="224"/>
      <c r="F644" s="224"/>
      <c r="G644" s="224"/>
      <c r="H644" s="225"/>
      <c r="I644" s="225"/>
      <c r="J644" s="224"/>
      <c r="K644" s="224"/>
      <c r="L644" s="224"/>
      <c r="M644" s="224"/>
    </row>
    <row r="645" spans="1:13" ht="15.75" customHeight="1">
      <c r="A645" s="222"/>
      <c r="B645" s="222"/>
      <c r="C645" s="223"/>
      <c r="D645" s="223"/>
      <c r="E645" s="224"/>
      <c r="F645" s="224"/>
      <c r="G645" s="224"/>
      <c r="H645" s="225"/>
      <c r="I645" s="225"/>
      <c r="J645" s="224"/>
      <c r="K645" s="224"/>
      <c r="L645" s="224"/>
      <c r="M645" s="224"/>
    </row>
    <row r="646" spans="1:13" ht="15.75" customHeight="1">
      <c r="A646" s="222"/>
      <c r="B646" s="222"/>
      <c r="C646" s="223"/>
      <c r="D646" s="223"/>
      <c r="E646" s="224"/>
      <c r="F646" s="224"/>
      <c r="G646" s="224"/>
      <c r="H646" s="225"/>
      <c r="I646" s="225"/>
      <c r="J646" s="224"/>
      <c r="K646" s="224"/>
      <c r="L646" s="224"/>
      <c r="M646" s="224"/>
    </row>
    <row r="647" spans="1:13" ht="15.75" customHeight="1">
      <c r="A647" s="222"/>
      <c r="B647" s="222"/>
      <c r="C647" s="223"/>
      <c r="D647" s="223"/>
      <c r="E647" s="224"/>
      <c r="F647" s="224"/>
      <c r="G647" s="224"/>
      <c r="H647" s="225"/>
      <c r="I647" s="225"/>
      <c r="J647" s="224"/>
      <c r="K647" s="224"/>
      <c r="L647" s="224"/>
      <c r="M647" s="224"/>
    </row>
    <row r="648" spans="1:13" ht="15.75" customHeight="1">
      <c r="A648" s="222"/>
      <c r="B648" s="222"/>
      <c r="C648" s="223"/>
      <c r="D648" s="223"/>
      <c r="E648" s="224"/>
      <c r="F648" s="224"/>
      <c r="G648" s="224"/>
      <c r="H648" s="225"/>
      <c r="I648" s="225"/>
      <c r="J648" s="224"/>
      <c r="K648" s="224"/>
      <c r="L648" s="224"/>
      <c r="M648" s="224"/>
    </row>
    <row r="649" spans="1:13" ht="15.75" customHeight="1">
      <c r="A649" s="222"/>
      <c r="B649" s="222"/>
      <c r="C649" s="223"/>
      <c r="D649" s="223"/>
      <c r="E649" s="224"/>
      <c r="F649" s="224"/>
      <c r="G649" s="224"/>
      <c r="H649" s="225"/>
      <c r="I649" s="225"/>
      <c r="J649" s="224"/>
      <c r="K649" s="224"/>
      <c r="L649" s="224"/>
      <c r="M649" s="224"/>
    </row>
    <row r="650" spans="1:13" ht="15.75" customHeight="1">
      <c r="A650" s="222"/>
      <c r="B650" s="222"/>
      <c r="C650" s="223"/>
      <c r="D650" s="223"/>
      <c r="E650" s="224"/>
      <c r="F650" s="224"/>
      <c r="G650" s="224"/>
      <c r="H650" s="225"/>
      <c r="I650" s="225"/>
      <c r="J650" s="224"/>
      <c r="K650" s="224"/>
      <c r="L650" s="224"/>
      <c r="M650" s="224"/>
    </row>
    <row r="651" spans="1:13" ht="15.75" customHeight="1">
      <c r="A651" s="222"/>
      <c r="B651" s="222"/>
      <c r="C651" s="223"/>
      <c r="D651" s="223"/>
      <c r="E651" s="224"/>
      <c r="F651" s="224"/>
      <c r="G651" s="224"/>
      <c r="H651" s="225"/>
      <c r="I651" s="225"/>
      <c r="J651" s="224"/>
      <c r="K651" s="224"/>
      <c r="L651" s="224"/>
      <c r="M651" s="224"/>
    </row>
    <row r="652" spans="1:13" ht="15.75" customHeight="1">
      <c r="A652" s="222"/>
      <c r="B652" s="222"/>
      <c r="C652" s="223"/>
      <c r="D652" s="223"/>
      <c r="E652" s="224"/>
      <c r="F652" s="224"/>
      <c r="G652" s="224"/>
      <c r="H652" s="225"/>
      <c r="I652" s="225"/>
      <c r="J652" s="224"/>
      <c r="K652" s="224"/>
      <c r="L652" s="224"/>
      <c r="M652" s="224"/>
    </row>
    <row r="653" spans="1:13" ht="15.75" customHeight="1">
      <c r="A653" s="222"/>
      <c r="B653" s="222"/>
      <c r="C653" s="223"/>
      <c r="D653" s="223"/>
      <c r="E653" s="224"/>
      <c r="F653" s="224"/>
      <c r="G653" s="224"/>
      <c r="H653" s="225"/>
      <c r="I653" s="225"/>
      <c r="J653" s="224"/>
      <c r="K653" s="224"/>
      <c r="L653" s="224"/>
      <c r="M653" s="224"/>
    </row>
    <row r="654" spans="1:13" ht="15.75" customHeight="1">
      <c r="A654" s="222"/>
      <c r="B654" s="222"/>
      <c r="C654" s="223"/>
      <c r="D654" s="223"/>
      <c r="E654" s="224"/>
      <c r="F654" s="224"/>
      <c r="G654" s="224"/>
      <c r="H654" s="225"/>
      <c r="I654" s="225"/>
      <c r="J654" s="224"/>
      <c r="K654" s="224"/>
      <c r="L654" s="224"/>
      <c r="M654" s="224"/>
    </row>
    <row r="655" spans="1:13" ht="15.75" customHeight="1">
      <c r="A655" s="222"/>
      <c r="B655" s="222"/>
      <c r="C655" s="223"/>
      <c r="D655" s="223"/>
      <c r="E655" s="224"/>
      <c r="F655" s="224"/>
      <c r="G655" s="224"/>
      <c r="H655" s="225"/>
      <c r="I655" s="225"/>
      <c r="J655" s="224"/>
      <c r="K655" s="224"/>
      <c r="L655" s="224"/>
      <c r="M655" s="224"/>
    </row>
    <row r="656" spans="1:13" ht="15.75" customHeight="1">
      <c r="A656" s="222"/>
      <c r="B656" s="222"/>
      <c r="C656" s="223"/>
      <c r="D656" s="223"/>
      <c r="E656" s="224"/>
      <c r="F656" s="224"/>
      <c r="G656" s="224"/>
      <c r="H656" s="225"/>
      <c r="I656" s="225"/>
      <c r="J656" s="224"/>
      <c r="K656" s="224"/>
      <c r="L656" s="224"/>
      <c r="M656" s="224"/>
    </row>
    <row r="657" spans="1:13" ht="15.75" customHeight="1">
      <c r="A657" s="222"/>
      <c r="B657" s="222"/>
      <c r="C657" s="223"/>
      <c r="D657" s="223"/>
      <c r="E657" s="224"/>
      <c r="F657" s="224"/>
      <c r="G657" s="224"/>
      <c r="H657" s="225"/>
      <c r="I657" s="225"/>
      <c r="J657" s="224"/>
      <c r="K657" s="224"/>
      <c r="L657" s="224"/>
      <c r="M657" s="224"/>
    </row>
    <row r="658" spans="1:13" ht="15.75" customHeight="1">
      <c r="A658" s="222"/>
      <c r="B658" s="222"/>
      <c r="C658" s="223"/>
      <c r="D658" s="223"/>
      <c r="E658" s="224"/>
      <c r="F658" s="224"/>
      <c r="G658" s="224"/>
      <c r="H658" s="225"/>
      <c r="I658" s="225"/>
      <c r="J658" s="224"/>
      <c r="K658" s="224"/>
      <c r="L658" s="224"/>
      <c r="M658" s="224"/>
    </row>
    <row r="659" spans="1:13" ht="15.75" customHeight="1">
      <c r="A659" s="222"/>
      <c r="B659" s="222"/>
      <c r="C659" s="223"/>
      <c r="D659" s="223"/>
      <c r="E659" s="224"/>
      <c r="F659" s="224"/>
      <c r="G659" s="224"/>
      <c r="H659" s="225"/>
      <c r="I659" s="225"/>
      <c r="J659" s="224"/>
      <c r="K659" s="224"/>
      <c r="L659" s="224"/>
      <c r="M659" s="224"/>
    </row>
    <row r="660" spans="1:13" ht="15.75" customHeight="1">
      <c r="A660" s="222"/>
      <c r="B660" s="222"/>
      <c r="C660" s="223"/>
      <c r="D660" s="223"/>
      <c r="E660" s="224"/>
      <c r="F660" s="224"/>
      <c r="G660" s="224"/>
      <c r="H660" s="225"/>
      <c r="I660" s="225"/>
      <c r="J660" s="224"/>
      <c r="K660" s="224"/>
      <c r="L660" s="224"/>
      <c r="M660" s="224"/>
    </row>
    <row r="661" spans="1:13" ht="15.75" customHeight="1">
      <c r="A661" s="222"/>
      <c r="B661" s="222"/>
      <c r="C661" s="223"/>
      <c r="D661" s="223"/>
      <c r="E661" s="224"/>
      <c r="F661" s="224"/>
      <c r="G661" s="224"/>
      <c r="H661" s="225"/>
      <c r="I661" s="225"/>
      <c r="J661" s="224"/>
      <c r="K661" s="224"/>
      <c r="L661" s="224"/>
      <c r="M661" s="224"/>
    </row>
    <row r="662" spans="1:13" ht="15.75" customHeight="1">
      <c r="A662" s="222"/>
      <c r="B662" s="222"/>
      <c r="C662" s="223"/>
      <c r="D662" s="223"/>
      <c r="E662" s="224"/>
      <c r="F662" s="224"/>
      <c r="G662" s="224"/>
      <c r="H662" s="225"/>
      <c r="I662" s="225"/>
      <c r="J662" s="224"/>
      <c r="K662" s="224"/>
      <c r="L662" s="224"/>
      <c r="M662" s="224"/>
    </row>
    <row r="663" spans="1:13" ht="15.75" customHeight="1">
      <c r="A663" s="222"/>
      <c r="B663" s="222"/>
      <c r="C663" s="223"/>
      <c r="D663" s="223"/>
      <c r="E663" s="224"/>
      <c r="F663" s="224"/>
      <c r="G663" s="224"/>
      <c r="H663" s="225"/>
      <c r="I663" s="225"/>
      <c r="J663" s="224"/>
      <c r="K663" s="224"/>
      <c r="L663" s="224"/>
      <c r="M663" s="224"/>
    </row>
    <row r="664" spans="1:13" ht="15.75" customHeight="1">
      <c r="A664" s="222"/>
      <c r="B664" s="222"/>
      <c r="C664" s="223"/>
      <c r="D664" s="223"/>
      <c r="E664" s="224"/>
      <c r="F664" s="224"/>
      <c r="G664" s="224"/>
      <c r="H664" s="225"/>
      <c r="I664" s="225"/>
      <c r="J664" s="224"/>
      <c r="K664" s="224"/>
      <c r="L664" s="224"/>
      <c r="M664" s="224"/>
    </row>
    <row r="665" spans="1:13" ht="15.75" customHeight="1">
      <c r="A665" s="222"/>
      <c r="B665" s="222"/>
      <c r="C665" s="223"/>
      <c r="D665" s="223"/>
      <c r="E665" s="224"/>
      <c r="F665" s="224"/>
      <c r="G665" s="224"/>
      <c r="H665" s="225"/>
      <c r="I665" s="225"/>
      <c r="J665" s="224"/>
      <c r="K665" s="224"/>
      <c r="L665" s="224"/>
      <c r="M665" s="224"/>
    </row>
    <row r="666" spans="1:13" ht="15.75" customHeight="1">
      <c r="A666" s="222"/>
      <c r="B666" s="222"/>
      <c r="C666" s="223"/>
      <c r="D666" s="223"/>
      <c r="E666" s="224"/>
      <c r="F666" s="224"/>
      <c r="G666" s="224"/>
      <c r="H666" s="225"/>
      <c r="I666" s="225"/>
      <c r="J666" s="224"/>
      <c r="K666" s="224"/>
      <c r="L666" s="224"/>
      <c r="M666" s="224"/>
    </row>
    <row r="667" spans="1:13" ht="15.75" customHeight="1">
      <c r="A667" s="222"/>
      <c r="B667" s="222"/>
      <c r="C667" s="223"/>
      <c r="D667" s="223"/>
      <c r="E667" s="224"/>
      <c r="F667" s="224"/>
      <c r="G667" s="224"/>
      <c r="H667" s="225"/>
      <c r="I667" s="225"/>
      <c r="J667" s="224"/>
      <c r="K667" s="224"/>
      <c r="L667" s="224"/>
      <c r="M667" s="224"/>
    </row>
    <row r="668" spans="1:13" ht="15.75" customHeight="1">
      <c r="A668" s="222"/>
      <c r="B668" s="222"/>
      <c r="C668" s="223"/>
      <c r="D668" s="223"/>
      <c r="E668" s="224"/>
      <c r="F668" s="224"/>
      <c r="G668" s="224"/>
      <c r="H668" s="225"/>
      <c r="I668" s="225"/>
      <c r="J668" s="224"/>
      <c r="K668" s="224"/>
      <c r="L668" s="224"/>
      <c r="M668" s="224"/>
    </row>
    <row r="669" spans="1:13" ht="15.75" customHeight="1">
      <c r="A669" s="222"/>
      <c r="B669" s="222"/>
      <c r="C669" s="223"/>
      <c r="D669" s="223"/>
      <c r="E669" s="224"/>
      <c r="F669" s="224"/>
      <c r="G669" s="224"/>
      <c r="H669" s="225"/>
      <c r="I669" s="225"/>
      <c r="J669" s="224"/>
      <c r="K669" s="224"/>
      <c r="L669" s="224"/>
      <c r="M669" s="224"/>
    </row>
    <row r="670" spans="1:13" ht="15.75" customHeight="1">
      <c r="A670" s="222"/>
      <c r="B670" s="222"/>
      <c r="C670" s="223"/>
      <c r="D670" s="223"/>
      <c r="E670" s="224"/>
      <c r="F670" s="224"/>
      <c r="G670" s="224"/>
      <c r="H670" s="225"/>
      <c r="I670" s="225"/>
      <c r="J670" s="224"/>
      <c r="K670" s="224"/>
      <c r="L670" s="224"/>
      <c r="M670" s="224"/>
    </row>
    <row r="671" spans="1:13" ht="15.75" customHeight="1">
      <c r="A671" s="222"/>
      <c r="B671" s="222"/>
      <c r="C671" s="223"/>
      <c r="D671" s="223"/>
      <c r="E671" s="224"/>
      <c r="F671" s="224"/>
      <c r="G671" s="224"/>
      <c r="H671" s="225"/>
      <c r="I671" s="225"/>
      <c r="J671" s="224"/>
      <c r="K671" s="224"/>
      <c r="L671" s="224"/>
      <c r="M671" s="224"/>
    </row>
    <row r="672" spans="1:13" ht="15.75" customHeight="1">
      <c r="A672" s="222"/>
      <c r="B672" s="222"/>
      <c r="C672" s="223"/>
      <c r="D672" s="223"/>
      <c r="E672" s="224"/>
      <c r="F672" s="224"/>
      <c r="G672" s="224"/>
      <c r="H672" s="225"/>
      <c r="I672" s="225"/>
      <c r="J672" s="224"/>
      <c r="K672" s="224"/>
      <c r="L672" s="224"/>
      <c r="M672" s="224"/>
    </row>
    <row r="673" spans="1:13" ht="15.75" customHeight="1">
      <c r="A673" s="222"/>
      <c r="B673" s="222"/>
      <c r="C673" s="223"/>
      <c r="D673" s="223"/>
      <c r="E673" s="224"/>
      <c r="F673" s="224"/>
      <c r="G673" s="224"/>
      <c r="H673" s="225"/>
      <c r="I673" s="225"/>
      <c r="J673" s="224"/>
      <c r="K673" s="224"/>
      <c r="L673" s="224"/>
      <c r="M673" s="224"/>
    </row>
    <row r="674" spans="1:13" ht="15.75" customHeight="1">
      <c r="A674" s="222"/>
      <c r="B674" s="222"/>
      <c r="C674" s="223"/>
      <c r="D674" s="223"/>
      <c r="E674" s="224"/>
      <c r="F674" s="224"/>
      <c r="G674" s="224"/>
      <c r="H674" s="225"/>
      <c r="I674" s="225"/>
      <c r="J674" s="224"/>
      <c r="K674" s="224"/>
      <c r="L674" s="224"/>
      <c r="M674" s="224"/>
    </row>
    <row r="675" spans="1:13" ht="15.75" customHeight="1">
      <c r="A675" s="222"/>
      <c r="B675" s="222"/>
      <c r="C675" s="223"/>
      <c r="D675" s="223"/>
      <c r="E675" s="224"/>
      <c r="F675" s="224"/>
      <c r="G675" s="224"/>
      <c r="H675" s="225"/>
      <c r="I675" s="225"/>
      <c r="J675" s="224"/>
      <c r="K675" s="224"/>
      <c r="L675" s="224"/>
      <c r="M675" s="224"/>
    </row>
    <row r="676" spans="1:13" ht="15.75" customHeight="1">
      <c r="A676" s="222"/>
      <c r="B676" s="222"/>
      <c r="C676" s="223"/>
      <c r="D676" s="223"/>
      <c r="E676" s="224"/>
      <c r="F676" s="224"/>
      <c r="G676" s="224"/>
      <c r="H676" s="225"/>
      <c r="I676" s="225"/>
      <c r="J676" s="224"/>
      <c r="K676" s="224"/>
      <c r="L676" s="224"/>
      <c r="M676" s="224"/>
    </row>
    <row r="677" spans="1:13" ht="15.75" customHeight="1">
      <c r="A677" s="222"/>
      <c r="B677" s="222"/>
      <c r="C677" s="223"/>
      <c r="D677" s="223"/>
      <c r="E677" s="224"/>
      <c r="F677" s="224"/>
      <c r="G677" s="224"/>
      <c r="H677" s="225"/>
      <c r="I677" s="225"/>
      <c r="J677" s="224"/>
      <c r="K677" s="224"/>
      <c r="L677" s="224"/>
      <c r="M677" s="224"/>
    </row>
    <row r="678" spans="1:13" ht="15.75" customHeight="1">
      <c r="A678" s="222"/>
      <c r="B678" s="222"/>
      <c r="C678" s="223"/>
      <c r="D678" s="223"/>
      <c r="E678" s="224"/>
      <c r="F678" s="224"/>
      <c r="G678" s="224"/>
      <c r="H678" s="225"/>
      <c r="I678" s="225"/>
      <c r="J678" s="224"/>
      <c r="K678" s="224"/>
      <c r="L678" s="224"/>
      <c r="M678" s="224"/>
    </row>
    <row r="679" spans="1:13" ht="15.75" customHeight="1">
      <c r="A679" s="222"/>
      <c r="B679" s="222"/>
      <c r="C679" s="223"/>
      <c r="D679" s="223"/>
      <c r="E679" s="224"/>
      <c r="F679" s="224"/>
      <c r="G679" s="224"/>
      <c r="H679" s="225"/>
      <c r="I679" s="225"/>
      <c r="J679" s="224"/>
      <c r="K679" s="224"/>
      <c r="L679" s="224"/>
      <c r="M679" s="224"/>
    </row>
    <row r="680" spans="1:13" ht="15.75" customHeight="1">
      <c r="A680" s="222"/>
      <c r="B680" s="222"/>
      <c r="C680" s="223"/>
      <c r="D680" s="223"/>
      <c r="E680" s="224"/>
      <c r="F680" s="224"/>
      <c r="G680" s="224"/>
      <c r="H680" s="225"/>
      <c r="I680" s="225"/>
      <c r="J680" s="224"/>
      <c r="K680" s="224"/>
      <c r="L680" s="224"/>
      <c r="M680" s="224"/>
    </row>
    <row r="681" spans="1:13" ht="15.75" customHeight="1">
      <c r="A681" s="222"/>
      <c r="B681" s="222"/>
      <c r="C681" s="223"/>
      <c r="D681" s="223"/>
      <c r="E681" s="224"/>
      <c r="F681" s="224"/>
      <c r="G681" s="224"/>
      <c r="H681" s="225"/>
      <c r="I681" s="225"/>
      <c r="J681" s="224"/>
      <c r="K681" s="224"/>
      <c r="L681" s="224"/>
      <c r="M681" s="224"/>
    </row>
    <row r="682" spans="1:13" ht="15.75" customHeight="1">
      <c r="A682" s="222"/>
      <c r="B682" s="222"/>
      <c r="C682" s="223"/>
      <c r="D682" s="223"/>
      <c r="E682" s="224"/>
      <c r="F682" s="224"/>
      <c r="G682" s="224"/>
      <c r="H682" s="225"/>
      <c r="I682" s="225"/>
      <c r="J682" s="224"/>
      <c r="K682" s="224"/>
      <c r="L682" s="224"/>
      <c r="M682" s="224"/>
    </row>
    <row r="683" spans="1:13" ht="15.75" customHeight="1">
      <c r="A683" s="222"/>
      <c r="B683" s="222"/>
      <c r="C683" s="223"/>
      <c r="D683" s="223"/>
      <c r="E683" s="224"/>
      <c r="F683" s="224"/>
      <c r="G683" s="224"/>
      <c r="H683" s="225"/>
      <c r="I683" s="225"/>
      <c r="J683" s="224"/>
      <c r="K683" s="224"/>
      <c r="L683" s="224"/>
      <c r="M683" s="224"/>
    </row>
    <row r="684" spans="1:13" ht="15.75" customHeight="1">
      <c r="A684" s="222"/>
      <c r="B684" s="222"/>
      <c r="C684" s="223"/>
      <c r="D684" s="223"/>
      <c r="E684" s="224"/>
      <c r="F684" s="224"/>
      <c r="G684" s="224"/>
      <c r="H684" s="225"/>
      <c r="I684" s="225"/>
      <c r="J684" s="224"/>
      <c r="K684" s="224"/>
      <c r="L684" s="224"/>
      <c r="M684" s="224"/>
    </row>
    <row r="685" spans="1:13" ht="15.75" customHeight="1">
      <c r="A685" s="222"/>
      <c r="B685" s="222"/>
      <c r="C685" s="223"/>
      <c r="D685" s="223"/>
      <c r="E685" s="224"/>
      <c r="F685" s="224"/>
      <c r="G685" s="224"/>
      <c r="H685" s="225"/>
      <c r="I685" s="225"/>
      <c r="J685" s="224"/>
      <c r="K685" s="224"/>
      <c r="L685" s="224"/>
      <c r="M685" s="224"/>
    </row>
    <row r="686" spans="1:13" ht="15.75" customHeight="1">
      <c r="A686" s="222"/>
      <c r="B686" s="222"/>
      <c r="C686" s="223"/>
      <c r="D686" s="223"/>
      <c r="E686" s="224"/>
      <c r="F686" s="224"/>
      <c r="G686" s="224"/>
      <c r="H686" s="225"/>
      <c r="I686" s="225"/>
      <c r="J686" s="224"/>
      <c r="K686" s="224"/>
      <c r="L686" s="224"/>
      <c r="M686" s="224"/>
    </row>
    <row r="687" spans="1:13" ht="15.75" customHeight="1">
      <c r="A687" s="222"/>
      <c r="B687" s="222"/>
      <c r="C687" s="223"/>
      <c r="D687" s="223"/>
      <c r="E687" s="224"/>
      <c r="F687" s="224"/>
      <c r="G687" s="224"/>
      <c r="H687" s="225"/>
      <c r="I687" s="225"/>
      <c r="J687" s="224"/>
      <c r="K687" s="224"/>
      <c r="L687" s="224"/>
      <c r="M687" s="224"/>
    </row>
    <row r="688" spans="1:13" ht="15.75" customHeight="1">
      <c r="A688" s="222"/>
      <c r="B688" s="222"/>
      <c r="C688" s="223"/>
      <c r="D688" s="223"/>
      <c r="E688" s="224"/>
      <c r="F688" s="224"/>
      <c r="G688" s="224"/>
      <c r="H688" s="225"/>
      <c r="I688" s="225"/>
      <c r="J688" s="224"/>
      <c r="K688" s="224"/>
      <c r="L688" s="224"/>
      <c r="M688" s="224"/>
    </row>
    <row r="689" spans="1:13" ht="15.75" customHeight="1">
      <c r="A689" s="222"/>
      <c r="B689" s="222"/>
      <c r="C689" s="223"/>
      <c r="D689" s="223"/>
      <c r="E689" s="224"/>
      <c r="F689" s="224"/>
      <c r="G689" s="224"/>
      <c r="H689" s="225"/>
      <c r="I689" s="225"/>
      <c r="J689" s="224"/>
      <c r="K689" s="224"/>
      <c r="L689" s="224"/>
      <c r="M689" s="224"/>
    </row>
    <row r="690" spans="1:13" ht="15.75" customHeight="1">
      <c r="A690" s="222"/>
      <c r="B690" s="222"/>
      <c r="C690" s="223"/>
      <c r="D690" s="223"/>
      <c r="E690" s="224"/>
      <c r="F690" s="224"/>
      <c r="G690" s="224"/>
      <c r="H690" s="225"/>
      <c r="I690" s="225"/>
      <c r="J690" s="224"/>
      <c r="K690" s="224"/>
      <c r="L690" s="224"/>
      <c r="M690" s="224"/>
    </row>
    <row r="691" spans="1:13" ht="15.75" customHeight="1">
      <c r="A691" s="222"/>
      <c r="B691" s="222"/>
      <c r="C691" s="223"/>
      <c r="D691" s="223"/>
      <c r="E691" s="224"/>
      <c r="F691" s="224"/>
      <c r="G691" s="224"/>
      <c r="H691" s="225"/>
      <c r="I691" s="225"/>
      <c r="J691" s="224"/>
      <c r="K691" s="224"/>
      <c r="L691" s="224"/>
      <c r="M691" s="224"/>
    </row>
    <row r="692" spans="1:13" ht="15.75" customHeight="1">
      <c r="A692" s="222"/>
      <c r="B692" s="222"/>
      <c r="C692" s="223"/>
      <c r="D692" s="223"/>
      <c r="E692" s="224"/>
      <c r="F692" s="224"/>
      <c r="G692" s="224"/>
      <c r="H692" s="225"/>
      <c r="I692" s="225"/>
      <c r="J692" s="224"/>
      <c r="K692" s="224"/>
      <c r="L692" s="224"/>
      <c r="M692" s="224"/>
    </row>
    <row r="693" spans="1:13" ht="15.75" customHeight="1">
      <c r="A693" s="222"/>
      <c r="B693" s="222"/>
      <c r="C693" s="223"/>
      <c r="D693" s="223"/>
      <c r="E693" s="224"/>
      <c r="F693" s="224"/>
      <c r="G693" s="224"/>
      <c r="H693" s="225"/>
      <c r="I693" s="225"/>
      <c r="J693" s="224"/>
      <c r="K693" s="224"/>
      <c r="L693" s="224"/>
      <c r="M693" s="224"/>
    </row>
    <row r="694" spans="1:13" ht="15.75" customHeight="1">
      <c r="A694" s="222"/>
      <c r="B694" s="222"/>
      <c r="C694" s="223"/>
      <c r="D694" s="223"/>
      <c r="E694" s="224"/>
      <c r="F694" s="224"/>
      <c r="G694" s="224"/>
      <c r="H694" s="225"/>
      <c r="I694" s="225"/>
      <c r="J694" s="224"/>
      <c r="K694" s="224"/>
      <c r="L694" s="224"/>
      <c r="M694" s="224"/>
    </row>
    <row r="695" spans="1:13" ht="15.75" customHeight="1">
      <c r="A695" s="222"/>
      <c r="B695" s="222"/>
      <c r="C695" s="223"/>
      <c r="D695" s="223"/>
      <c r="E695" s="224"/>
      <c r="F695" s="224"/>
      <c r="G695" s="224"/>
      <c r="H695" s="225"/>
      <c r="I695" s="225"/>
      <c r="J695" s="224"/>
      <c r="K695" s="224"/>
      <c r="L695" s="224"/>
      <c r="M695" s="224"/>
    </row>
    <row r="696" spans="1:13" ht="15.75" customHeight="1">
      <c r="A696" s="222"/>
      <c r="B696" s="222"/>
      <c r="C696" s="223"/>
      <c r="D696" s="223"/>
      <c r="E696" s="224"/>
      <c r="F696" s="224"/>
      <c r="G696" s="224"/>
      <c r="H696" s="225"/>
      <c r="I696" s="225"/>
      <c r="J696" s="224"/>
      <c r="K696" s="224"/>
      <c r="L696" s="224"/>
      <c r="M696" s="224"/>
    </row>
    <row r="697" spans="1:13" ht="15.75" customHeight="1">
      <c r="A697" s="222"/>
      <c r="B697" s="222"/>
      <c r="C697" s="223"/>
      <c r="D697" s="223"/>
      <c r="E697" s="224"/>
      <c r="F697" s="224"/>
      <c r="G697" s="224"/>
      <c r="H697" s="225"/>
      <c r="I697" s="225"/>
      <c r="J697" s="224"/>
      <c r="K697" s="224"/>
      <c r="L697" s="224"/>
      <c r="M697" s="224"/>
    </row>
    <row r="698" spans="1:13" ht="15.75" customHeight="1">
      <c r="A698" s="222"/>
      <c r="B698" s="222"/>
      <c r="C698" s="223"/>
      <c r="D698" s="223"/>
      <c r="E698" s="224"/>
      <c r="F698" s="224"/>
      <c r="G698" s="224"/>
      <c r="H698" s="225"/>
      <c r="I698" s="225"/>
      <c r="J698" s="224"/>
      <c r="K698" s="224"/>
      <c r="L698" s="224"/>
      <c r="M698" s="224"/>
    </row>
    <row r="699" spans="1:13" ht="15.75" customHeight="1">
      <c r="A699" s="222"/>
      <c r="B699" s="222"/>
      <c r="C699" s="223"/>
      <c r="D699" s="223"/>
      <c r="E699" s="224"/>
      <c r="F699" s="224"/>
      <c r="G699" s="224"/>
      <c r="H699" s="225"/>
      <c r="I699" s="225"/>
      <c r="J699" s="224"/>
      <c r="K699" s="224"/>
      <c r="L699" s="224"/>
      <c r="M699" s="224"/>
    </row>
    <row r="700" spans="1:13" ht="15.75" customHeight="1">
      <c r="A700" s="222"/>
      <c r="B700" s="222"/>
      <c r="C700" s="223"/>
      <c r="D700" s="223"/>
      <c r="E700" s="224"/>
      <c r="F700" s="224"/>
      <c r="G700" s="224"/>
      <c r="H700" s="225"/>
      <c r="I700" s="225"/>
      <c r="J700" s="224"/>
      <c r="K700" s="224"/>
      <c r="L700" s="224"/>
      <c r="M700" s="224"/>
    </row>
    <row r="701" spans="1:13" ht="15.75" customHeight="1">
      <c r="A701" s="222"/>
      <c r="B701" s="222"/>
      <c r="C701" s="223"/>
      <c r="D701" s="223"/>
      <c r="E701" s="224"/>
      <c r="F701" s="224"/>
      <c r="G701" s="224"/>
      <c r="H701" s="225"/>
      <c r="I701" s="225"/>
      <c r="J701" s="224"/>
      <c r="K701" s="224"/>
      <c r="L701" s="224"/>
      <c r="M701" s="224"/>
    </row>
    <row r="702" spans="1:13" ht="15.75" customHeight="1">
      <c r="A702" s="222"/>
      <c r="B702" s="222"/>
      <c r="C702" s="223"/>
      <c r="D702" s="223"/>
      <c r="E702" s="224"/>
      <c r="F702" s="224"/>
      <c r="G702" s="224"/>
      <c r="H702" s="225"/>
      <c r="I702" s="225"/>
      <c r="J702" s="224"/>
      <c r="K702" s="224"/>
      <c r="L702" s="224"/>
      <c r="M702" s="224"/>
    </row>
    <row r="703" spans="1:13" ht="15.75" customHeight="1">
      <c r="A703" s="222"/>
      <c r="B703" s="222"/>
      <c r="C703" s="223"/>
      <c r="D703" s="223"/>
      <c r="E703" s="224"/>
      <c r="F703" s="224"/>
      <c r="G703" s="224"/>
      <c r="H703" s="225"/>
      <c r="I703" s="225"/>
      <c r="J703" s="224"/>
      <c r="K703" s="224"/>
      <c r="L703" s="224"/>
      <c r="M703" s="224"/>
    </row>
    <row r="704" spans="1:13" ht="15.75" customHeight="1">
      <c r="A704" s="222"/>
      <c r="B704" s="222"/>
      <c r="C704" s="223"/>
      <c r="D704" s="223"/>
      <c r="E704" s="224"/>
      <c r="F704" s="224"/>
      <c r="G704" s="224"/>
      <c r="H704" s="225"/>
      <c r="I704" s="225"/>
      <c r="J704" s="224"/>
      <c r="K704" s="224"/>
      <c r="L704" s="224"/>
      <c r="M704" s="224"/>
    </row>
    <row r="705" spans="1:13" ht="15.75" customHeight="1">
      <c r="A705" s="222"/>
      <c r="B705" s="222"/>
      <c r="C705" s="223"/>
      <c r="D705" s="223"/>
      <c r="E705" s="224"/>
      <c r="F705" s="224"/>
      <c r="G705" s="224"/>
      <c r="H705" s="225"/>
      <c r="I705" s="225"/>
      <c r="J705" s="224"/>
      <c r="K705" s="224"/>
      <c r="L705" s="224"/>
      <c r="M705" s="224"/>
    </row>
    <row r="706" spans="1:13" ht="15.75" customHeight="1">
      <c r="A706" s="222"/>
      <c r="B706" s="222"/>
      <c r="C706" s="223"/>
      <c r="D706" s="223"/>
      <c r="E706" s="224"/>
      <c r="F706" s="224"/>
      <c r="G706" s="224"/>
      <c r="H706" s="225"/>
      <c r="I706" s="225"/>
      <c r="J706" s="224"/>
      <c r="K706" s="224"/>
      <c r="L706" s="224"/>
      <c r="M706" s="224"/>
    </row>
    <row r="707" spans="1:13" ht="15.75" customHeight="1">
      <c r="A707" s="222"/>
      <c r="B707" s="222"/>
      <c r="C707" s="223"/>
      <c r="D707" s="223"/>
      <c r="E707" s="224"/>
      <c r="F707" s="224"/>
      <c r="G707" s="224"/>
      <c r="H707" s="225"/>
      <c r="I707" s="225"/>
      <c r="J707" s="224"/>
      <c r="K707" s="224"/>
      <c r="L707" s="224"/>
      <c r="M707" s="224"/>
    </row>
    <row r="708" spans="1:13" ht="15.75" customHeight="1">
      <c r="A708" s="222"/>
      <c r="B708" s="222"/>
      <c r="C708" s="223"/>
      <c r="D708" s="223"/>
      <c r="E708" s="224"/>
      <c r="F708" s="224"/>
      <c r="G708" s="224"/>
      <c r="H708" s="225"/>
      <c r="I708" s="225"/>
      <c r="J708" s="224"/>
      <c r="K708" s="224"/>
      <c r="L708" s="224"/>
      <c r="M708" s="224"/>
    </row>
    <row r="709" spans="1:13" ht="15.75" customHeight="1">
      <c r="A709" s="222"/>
      <c r="B709" s="222"/>
      <c r="C709" s="223"/>
      <c r="D709" s="223"/>
      <c r="E709" s="224"/>
      <c r="F709" s="224"/>
      <c r="G709" s="224"/>
      <c r="H709" s="225"/>
      <c r="I709" s="225"/>
      <c r="J709" s="224"/>
      <c r="K709" s="224"/>
      <c r="L709" s="224"/>
      <c r="M709" s="224"/>
    </row>
    <row r="710" spans="1:13" ht="15.75" customHeight="1">
      <c r="A710" s="222"/>
      <c r="B710" s="222"/>
      <c r="C710" s="223"/>
      <c r="D710" s="223"/>
      <c r="E710" s="224"/>
      <c r="F710" s="224"/>
      <c r="G710" s="224"/>
      <c r="H710" s="225"/>
      <c r="I710" s="225"/>
      <c r="J710" s="224"/>
      <c r="K710" s="224"/>
      <c r="L710" s="224"/>
      <c r="M710" s="224"/>
    </row>
    <row r="711" spans="1:13" ht="15.75" customHeight="1">
      <c r="A711" s="222"/>
      <c r="B711" s="222"/>
      <c r="C711" s="223"/>
      <c r="D711" s="223"/>
      <c r="E711" s="224"/>
      <c r="F711" s="224"/>
      <c r="G711" s="224"/>
      <c r="H711" s="225"/>
      <c r="I711" s="225"/>
      <c r="J711" s="224"/>
      <c r="K711" s="224"/>
      <c r="L711" s="224"/>
      <c r="M711" s="224"/>
    </row>
    <row r="712" spans="1:13" ht="15.75" customHeight="1">
      <c r="A712" s="222"/>
      <c r="B712" s="222"/>
      <c r="C712" s="223"/>
      <c r="D712" s="223"/>
      <c r="E712" s="224"/>
      <c r="F712" s="224"/>
      <c r="G712" s="224"/>
      <c r="H712" s="225"/>
      <c r="I712" s="225"/>
      <c r="J712" s="224"/>
      <c r="K712" s="224"/>
      <c r="L712" s="224"/>
      <c r="M712" s="224"/>
    </row>
    <row r="713" spans="1:13" ht="15.75" customHeight="1">
      <c r="A713" s="222"/>
      <c r="B713" s="222"/>
      <c r="C713" s="223"/>
      <c r="D713" s="223"/>
      <c r="E713" s="224"/>
      <c r="F713" s="224"/>
      <c r="G713" s="224"/>
      <c r="H713" s="225"/>
      <c r="I713" s="225"/>
      <c r="J713" s="224"/>
      <c r="K713" s="224"/>
      <c r="L713" s="224"/>
      <c r="M713" s="224"/>
    </row>
    <row r="714" spans="1:13" ht="15.75" customHeight="1">
      <c r="A714" s="222"/>
      <c r="B714" s="222"/>
      <c r="C714" s="223"/>
      <c r="D714" s="223"/>
      <c r="E714" s="224"/>
      <c r="F714" s="224"/>
      <c r="G714" s="224"/>
      <c r="H714" s="225"/>
      <c r="I714" s="225"/>
      <c r="J714" s="224"/>
      <c r="K714" s="224"/>
      <c r="L714" s="224"/>
      <c r="M714" s="224"/>
    </row>
    <row r="715" spans="1:13" ht="15.75" customHeight="1">
      <c r="A715" s="222"/>
      <c r="B715" s="222"/>
      <c r="C715" s="223"/>
      <c r="D715" s="223"/>
      <c r="E715" s="224"/>
      <c r="F715" s="224"/>
      <c r="G715" s="224"/>
      <c r="H715" s="225"/>
      <c r="I715" s="225"/>
      <c r="J715" s="224"/>
      <c r="K715" s="224"/>
      <c r="L715" s="224"/>
      <c r="M715" s="224"/>
    </row>
    <row r="716" spans="1:13" ht="15.75" customHeight="1">
      <c r="A716" s="222"/>
      <c r="B716" s="222"/>
      <c r="C716" s="223"/>
      <c r="D716" s="223"/>
      <c r="E716" s="224"/>
      <c r="F716" s="224"/>
      <c r="G716" s="224"/>
      <c r="H716" s="225"/>
      <c r="I716" s="225"/>
      <c r="J716" s="224"/>
      <c r="K716" s="224"/>
      <c r="L716" s="224"/>
      <c r="M716" s="224"/>
    </row>
    <row r="717" spans="1:13" ht="15.75" customHeight="1">
      <c r="A717" s="222"/>
      <c r="B717" s="222"/>
      <c r="C717" s="223"/>
      <c r="D717" s="223"/>
      <c r="E717" s="224"/>
      <c r="F717" s="224"/>
      <c r="G717" s="224"/>
      <c r="H717" s="225"/>
      <c r="I717" s="225"/>
      <c r="J717" s="224"/>
      <c r="K717" s="224"/>
      <c r="L717" s="224"/>
      <c r="M717" s="224"/>
    </row>
    <row r="718" spans="1:13" ht="15.75" customHeight="1">
      <c r="A718" s="222"/>
      <c r="B718" s="222"/>
      <c r="C718" s="223"/>
      <c r="D718" s="223"/>
      <c r="E718" s="224"/>
      <c r="F718" s="224"/>
      <c r="G718" s="224"/>
      <c r="H718" s="225"/>
      <c r="I718" s="225"/>
      <c r="J718" s="224"/>
      <c r="K718" s="224"/>
      <c r="L718" s="224"/>
      <c r="M718" s="224"/>
    </row>
    <row r="719" spans="1:13" ht="15.75" customHeight="1">
      <c r="A719" s="222"/>
      <c r="B719" s="222"/>
      <c r="C719" s="223"/>
      <c r="D719" s="223"/>
      <c r="E719" s="224"/>
      <c r="F719" s="224"/>
      <c r="G719" s="224"/>
      <c r="H719" s="225"/>
      <c r="I719" s="225"/>
      <c r="J719" s="224"/>
      <c r="K719" s="224"/>
      <c r="L719" s="224"/>
      <c r="M719" s="224"/>
    </row>
    <row r="720" spans="1:13" ht="15.75" customHeight="1">
      <c r="A720" s="222"/>
      <c r="B720" s="222"/>
      <c r="C720" s="223"/>
      <c r="D720" s="223"/>
      <c r="E720" s="224"/>
      <c r="F720" s="224"/>
      <c r="G720" s="224"/>
      <c r="H720" s="225"/>
      <c r="I720" s="225"/>
      <c r="J720" s="224"/>
      <c r="K720" s="224"/>
      <c r="L720" s="224"/>
      <c r="M720" s="224"/>
    </row>
    <row r="721" spans="1:13" ht="15.75" customHeight="1">
      <c r="A721" s="222"/>
      <c r="B721" s="222"/>
      <c r="C721" s="223"/>
      <c r="D721" s="223"/>
      <c r="E721" s="224"/>
      <c r="F721" s="224"/>
      <c r="G721" s="224"/>
      <c r="H721" s="225"/>
      <c r="I721" s="225"/>
      <c r="J721" s="224"/>
      <c r="K721" s="224"/>
      <c r="L721" s="224"/>
      <c r="M721" s="224"/>
    </row>
    <row r="722" spans="1:13" ht="15.75" customHeight="1">
      <c r="A722" s="222"/>
      <c r="B722" s="222"/>
      <c r="C722" s="223"/>
      <c r="D722" s="223"/>
      <c r="E722" s="224"/>
      <c r="F722" s="224"/>
      <c r="G722" s="224"/>
      <c r="H722" s="225"/>
      <c r="I722" s="225"/>
      <c r="J722" s="224"/>
      <c r="K722" s="224"/>
      <c r="L722" s="224"/>
      <c r="M722" s="224"/>
    </row>
    <row r="723" spans="1:13" ht="15.75" customHeight="1">
      <c r="A723" s="222"/>
      <c r="B723" s="222"/>
      <c r="C723" s="223"/>
      <c r="D723" s="223"/>
      <c r="E723" s="224"/>
      <c r="F723" s="224"/>
      <c r="G723" s="224"/>
      <c r="H723" s="225"/>
      <c r="I723" s="225"/>
      <c r="J723" s="224"/>
      <c r="K723" s="224"/>
      <c r="L723" s="224"/>
      <c r="M723" s="224"/>
    </row>
    <row r="724" spans="1:13" ht="15.75" customHeight="1">
      <c r="A724" s="222"/>
      <c r="B724" s="222"/>
      <c r="C724" s="223"/>
      <c r="D724" s="223"/>
      <c r="E724" s="224"/>
      <c r="F724" s="224"/>
      <c r="G724" s="224"/>
      <c r="H724" s="225"/>
      <c r="I724" s="225"/>
      <c r="J724" s="224"/>
      <c r="K724" s="224"/>
      <c r="L724" s="224"/>
      <c r="M724" s="224"/>
    </row>
    <row r="725" spans="1:13" ht="15.75" customHeight="1">
      <c r="A725" s="222"/>
      <c r="B725" s="222"/>
      <c r="C725" s="223"/>
      <c r="D725" s="223"/>
      <c r="E725" s="224"/>
      <c r="F725" s="224"/>
      <c r="G725" s="224"/>
      <c r="H725" s="225"/>
      <c r="I725" s="225"/>
      <c r="J725" s="224"/>
      <c r="K725" s="224"/>
      <c r="L725" s="224"/>
      <c r="M725" s="224"/>
    </row>
    <row r="726" spans="1:13" ht="15.75" customHeight="1">
      <c r="A726" s="222"/>
      <c r="B726" s="222"/>
      <c r="C726" s="223"/>
      <c r="D726" s="223"/>
      <c r="E726" s="224"/>
      <c r="F726" s="224"/>
      <c r="G726" s="224"/>
      <c r="H726" s="225"/>
      <c r="I726" s="225"/>
      <c r="J726" s="224"/>
      <c r="K726" s="224"/>
      <c r="L726" s="224"/>
      <c r="M726" s="224"/>
    </row>
    <row r="727" spans="1:13" ht="15.75" customHeight="1">
      <c r="A727" s="222"/>
      <c r="B727" s="222"/>
      <c r="C727" s="223"/>
      <c r="D727" s="223"/>
      <c r="E727" s="224"/>
      <c r="F727" s="224"/>
      <c r="G727" s="224"/>
      <c r="H727" s="225"/>
      <c r="I727" s="225"/>
      <c r="J727" s="224"/>
      <c r="K727" s="224"/>
      <c r="L727" s="224"/>
      <c r="M727" s="224"/>
    </row>
    <row r="728" spans="1:13" ht="15.75" customHeight="1">
      <c r="A728" s="222"/>
      <c r="B728" s="222"/>
      <c r="C728" s="223"/>
      <c r="D728" s="223"/>
      <c r="E728" s="224"/>
      <c r="F728" s="224"/>
      <c r="G728" s="224"/>
      <c r="H728" s="225"/>
      <c r="I728" s="225"/>
      <c r="J728" s="224"/>
      <c r="K728" s="224"/>
      <c r="L728" s="224"/>
      <c r="M728" s="224"/>
    </row>
    <row r="729" spans="1:13" ht="15.75" customHeight="1">
      <c r="A729" s="222"/>
      <c r="B729" s="222"/>
      <c r="C729" s="223"/>
      <c r="D729" s="223"/>
      <c r="E729" s="224"/>
      <c r="F729" s="224"/>
      <c r="G729" s="224"/>
      <c r="H729" s="225"/>
      <c r="I729" s="225"/>
      <c r="J729" s="224"/>
      <c r="K729" s="224"/>
      <c r="L729" s="224"/>
      <c r="M729" s="224"/>
    </row>
    <row r="730" spans="1:13" ht="15.75" customHeight="1">
      <c r="A730" s="222"/>
      <c r="B730" s="222"/>
      <c r="C730" s="223"/>
      <c r="D730" s="223"/>
      <c r="E730" s="224"/>
      <c r="F730" s="224"/>
      <c r="G730" s="224"/>
      <c r="H730" s="225"/>
      <c r="I730" s="225"/>
      <c r="J730" s="224"/>
      <c r="K730" s="224"/>
      <c r="L730" s="224"/>
      <c r="M730" s="224"/>
    </row>
    <row r="731" spans="1:13" ht="15.75" customHeight="1">
      <c r="A731" s="222"/>
      <c r="B731" s="222"/>
      <c r="C731" s="223"/>
      <c r="D731" s="223"/>
      <c r="E731" s="224"/>
      <c r="F731" s="224"/>
      <c r="G731" s="224"/>
      <c r="H731" s="225"/>
      <c r="I731" s="225"/>
      <c r="J731" s="224"/>
      <c r="K731" s="224"/>
      <c r="L731" s="224"/>
      <c r="M731" s="224"/>
    </row>
    <row r="732" spans="1:13" ht="15.75" customHeight="1">
      <c r="A732" s="222"/>
      <c r="B732" s="222"/>
      <c r="C732" s="223"/>
      <c r="D732" s="223"/>
      <c r="E732" s="224"/>
      <c r="F732" s="224"/>
      <c r="G732" s="224"/>
      <c r="H732" s="225"/>
      <c r="I732" s="225"/>
      <c r="J732" s="224"/>
      <c r="K732" s="224"/>
      <c r="L732" s="224"/>
      <c r="M732" s="224"/>
    </row>
    <row r="733" spans="1:13" ht="15.75" customHeight="1">
      <c r="A733" s="222"/>
      <c r="B733" s="222"/>
      <c r="C733" s="223"/>
      <c r="D733" s="223"/>
      <c r="E733" s="224"/>
      <c r="F733" s="224"/>
      <c r="G733" s="224"/>
      <c r="H733" s="225"/>
      <c r="I733" s="225"/>
      <c r="J733" s="224"/>
      <c r="K733" s="224"/>
      <c r="L733" s="224"/>
      <c r="M733" s="224"/>
    </row>
    <row r="734" spans="1:13" ht="15.75" customHeight="1">
      <c r="A734" s="222"/>
      <c r="B734" s="222"/>
      <c r="C734" s="223"/>
      <c r="D734" s="223"/>
      <c r="E734" s="224"/>
      <c r="F734" s="224"/>
      <c r="G734" s="224"/>
      <c r="H734" s="225"/>
      <c r="I734" s="225"/>
      <c r="J734" s="224"/>
      <c r="K734" s="224"/>
      <c r="L734" s="224"/>
      <c r="M734" s="224"/>
    </row>
    <row r="735" spans="1:13" ht="15.75" customHeight="1">
      <c r="A735" s="222"/>
      <c r="B735" s="222"/>
      <c r="C735" s="223"/>
      <c r="D735" s="223"/>
      <c r="E735" s="224"/>
      <c r="F735" s="224"/>
      <c r="G735" s="224"/>
      <c r="H735" s="225"/>
      <c r="I735" s="225"/>
      <c r="J735" s="224"/>
      <c r="K735" s="224"/>
      <c r="L735" s="224"/>
      <c r="M735" s="224"/>
    </row>
    <row r="736" spans="1:13" ht="15.75" customHeight="1">
      <c r="A736" s="222"/>
      <c r="B736" s="222"/>
      <c r="C736" s="223"/>
      <c r="D736" s="223"/>
      <c r="E736" s="224"/>
      <c r="F736" s="224"/>
      <c r="G736" s="224"/>
      <c r="H736" s="225"/>
      <c r="I736" s="225"/>
      <c r="J736" s="224"/>
      <c r="K736" s="224"/>
      <c r="L736" s="224"/>
      <c r="M736" s="224"/>
    </row>
    <row r="737" spans="1:13" ht="15.75" customHeight="1">
      <c r="A737" s="222"/>
      <c r="B737" s="222"/>
      <c r="C737" s="223"/>
      <c r="D737" s="223"/>
      <c r="E737" s="224"/>
      <c r="F737" s="224"/>
      <c r="G737" s="224"/>
      <c r="H737" s="225"/>
      <c r="I737" s="225"/>
      <c r="J737" s="224"/>
      <c r="K737" s="224"/>
      <c r="L737" s="224"/>
      <c r="M737" s="224"/>
    </row>
    <row r="738" spans="1:13" ht="15.75" customHeight="1">
      <c r="A738" s="222"/>
      <c r="B738" s="222"/>
      <c r="C738" s="223"/>
      <c r="D738" s="223"/>
      <c r="E738" s="224"/>
      <c r="F738" s="224"/>
      <c r="G738" s="224"/>
      <c r="H738" s="225"/>
      <c r="I738" s="225"/>
      <c r="J738" s="224"/>
      <c r="K738" s="224"/>
      <c r="L738" s="224"/>
      <c r="M738" s="224"/>
    </row>
    <row r="739" spans="1:13" ht="15.75" customHeight="1">
      <c r="A739" s="222"/>
      <c r="B739" s="222"/>
      <c r="C739" s="223"/>
      <c r="D739" s="223"/>
      <c r="E739" s="224"/>
      <c r="F739" s="224"/>
      <c r="G739" s="224"/>
      <c r="H739" s="225"/>
      <c r="I739" s="225"/>
      <c r="J739" s="224"/>
      <c r="K739" s="224"/>
      <c r="L739" s="224"/>
      <c r="M739" s="224"/>
    </row>
    <row r="740" spans="1:13" ht="15.75" customHeight="1">
      <c r="A740" s="222"/>
      <c r="B740" s="222"/>
      <c r="C740" s="223"/>
      <c r="D740" s="223"/>
      <c r="E740" s="224"/>
      <c r="F740" s="224"/>
      <c r="G740" s="224"/>
      <c r="H740" s="225"/>
      <c r="I740" s="225"/>
      <c r="J740" s="224"/>
      <c r="K740" s="224"/>
      <c r="L740" s="224"/>
      <c r="M740" s="224"/>
    </row>
    <row r="741" spans="1:13" ht="15.75" customHeight="1">
      <c r="A741" s="222"/>
      <c r="B741" s="222"/>
      <c r="C741" s="223"/>
      <c r="D741" s="223"/>
      <c r="E741" s="224"/>
      <c r="F741" s="224"/>
      <c r="G741" s="224"/>
      <c r="H741" s="225"/>
      <c r="I741" s="225"/>
      <c r="J741" s="224"/>
      <c r="K741" s="224"/>
      <c r="L741" s="224"/>
      <c r="M741" s="224"/>
    </row>
    <row r="742" spans="1:13" ht="15.75" customHeight="1">
      <c r="A742" s="222"/>
      <c r="B742" s="222"/>
      <c r="C742" s="223"/>
      <c r="D742" s="223"/>
      <c r="E742" s="224"/>
      <c r="F742" s="224"/>
      <c r="G742" s="224"/>
      <c r="H742" s="225"/>
      <c r="I742" s="225"/>
      <c r="J742" s="224"/>
      <c r="K742" s="224"/>
      <c r="L742" s="224"/>
      <c r="M742" s="224"/>
    </row>
    <row r="743" spans="1:13" ht="15.75" customHeight="1">
      <c r="A743" s="222"/>
      <c r="B743" s="222"/>
      <c r="C743" s="223"/>
      <c r="D743" s="223"/>
      <c r="E743" s="224"/>
      <c r="F743" s="224"/>
      <c r="G743" s="224"/>
      <c r="H743" s="225"/>
      <c r="I743" s="225"/>
      <c r="J743" s="224"/>
      <c r="K743" s="224"/>
      <c r="L743" s="224"/>
      <c r="M743" s="224"/>
    </row>
    <row r="744" spans="1:13" ht="15.75" customHeight="1">
      <c r="A744" s="222"/>
      <c r="B744" s="222"/>
      <c r="C744" s="223"/>
      <c r="D744" s="223"/>
      <c r="E744" s="224"/>
      <c r="F744" s="224"/>
      <c r="G744" s="224"/>
      <c r="H744" s="225"/>
      <c r="I744" s="225"/>
      <c r="J744" s="224"/>
      <c r="K744" s="224"/>
      <c r="L744" s="224"/>
      <c r="M744" s="224"/>
    </row>
    <row r="745" spans="1:13" ht="15.75" customHeight="1">
      <c r="A745" s="222"/>
      <c r="B745" s="222"/>
      <c r="C745" s="223"/>
      <c r="D745" s="223"/>
      <c r="E745" s="224"/>
      <c r="F745" s="224"/>
      <c r="G745" s="224"/>
      <c r="H745" s="225"/>
      <c r="I745" s="225"/>
      <c r="J745" s="224"/>
      <c r="K745" s="224"/>
      <c r="L745" s="224"/>
      <c r="M745" s="224"/>
    </row>
    <row r="746" spans="1:13" ht="15.75" customHeight="1">
      <c r="A746" s="222"/>
      <c r="B746" s="222"/>
      <c r="C746" s="223"/>
      <c r="D746" s="223"/>
      <c r="E746" s="224"/>
      <c r="F746" s="224"/>
      <c r="G746" s="224"/>
      <c r="H746" s="225"/>
      <c r="I746" s="225"/>
      <c r="J746" s="224"/>
      <c r="K746" s="224"/>
      <c r="L746" s="224"/>
      <c r="M746" s="224"/>
    </row>
    <row r="747" spans="1:13" ht="15.75" customHeight="1">
      <c r="A747" s="222"/>
      <c r="B747" s="222"/>
      <c r="C747" s="223"/>
      <c r="D747" s="223"/>
      <c r="E747" s="224"/>
      <c r="F747" s="224"/>
      <c r="G747" s="224"/>
      <c r="H747" s="225"/>
      <c r="I747" s="225"/>
      <c r="J747" s="224"/>
      <c r="K747" s="224"/>
      <c r="L747" s="224"/>
      <c r="M747" s="224"/>
    </row>
    <row r="748" spans="1:13" ht="15.75" customHeight="1">
      <c r="A748" s="222"/>
      <c r="B748" s="222"/>
      <c r="C748" s="223"/>
      <c r="D748" s="223"/>
      <c r="E748" s="224"/>
      <c r="F748" s="224"/>
      <c r="G748" s="224"/>
      <c r="H748" s="225"/>
      <c r="I748" s="225"/>
      <c r="J748" s="224"/>
      <c r="K748" s="224"/>
      <c r="L748" s="224"/>
      <c r="M748" s="224"/>
    </row>
    <row r="749" spans="1:13" ht="15.75" customHeight="1">
      <c r="A749" s="222"/>
      <c r="B749" s="222"/>
      <c r="C749" s="223"/>
      <c r="D749" s="223"/>
      <c r="E749" s="224"/>
      <c r="F749" s="224"/>
      <c r="G749" s="224"/>
      <c r="H749" s="225"/>
      <c r="I749" s="225"/>
      <c r="J749" s="224"/>
      <c r="K749" s="224"/>
      <c r="L749" s="224"/>
      <c r="M749" s="224"/>
    </row>
    <row r="750" spans="1:13" ht="15.75" customHeight="1">
      <c r="A750" s="222"/>
      <c r="B750" s="222"/>
      <c r="C750" s="223"/>
      <c r="D750" s="223"/>
      <c r="E750" s="224"/>
      <c r="F750" s="224"/>
      <c r="G750" s="224"/>
      <c r="H750" s="225"/>
      <c r="I750" s="225"/>
      <c r="J750" s="224"/>
      <c r="K750" s="224"/>
      <c r="L750" s="224"/>
      <c r="M750" s="224"/>
    </row>
    <row r="751" spans="1:13" ht="15.75" customHeight="1">
      <c r="A751" s="222"/>
      <c r="B751" s="222"/>
      <c r="C751" s="223"/>
      <c r="D751" s="223"/>
      <c r="E751" s="224"/>
      <c r="F751" s="224"/>
      <c r="G751" s="224"/>
      <c r="H751" s="225"/>
      <c r="I751" s="225"/>
      <c r="J751" s="224"/>
      <c r="K751" s="224"/>
      <c r="L751" s="224"/>
      <c r="M751" s="224"/>
    </row>
    <row r="752" spans="1:13" ht="15.75" customHeight="1">
      <c r="A752" s="222"/>
      <c r="B752" s="222"/>
      <c r="C752" s="223"/>
      <c r="D752" s="223"/>
      <c r="E752" s="224"/>
      <c r="F752" s="224"/>
      <c r="G752" s="224"/>
      <c r="H752" s="225"/>
      <c r="I752" s="225"/>
      <c r="J752" s="224"/>
      <c r="K752" s="224"/>
      <c r="L752" s="224"/>
      <c r="M752" s="224"/>
    </row>
    <row r="753" spans="1:13" ht="15.75" customHeight="1">
      <c r="A753" s="222"/>
      <c r="B753" s="222"/>
      <c r="C753" s="223"/>
      <c r="D753" s="223"/>
      <c r="E753" s="224"/>
      <c r="F753" s="224"/>
      <c r="G753" s="224"/>
      <c r="H753" s="225"/>
      <c r="I753" s="225"/>
      <c r="J753" s="224"/>
      <c r="K753" s="224"/>
      <c r="L753" s="224"/>
      <c r="M753" s="224"/>
    </row>
    <row r="754" spans="1:13" ht="15.75" customHeight="1">
      <c r="A754" s="222"/>
      <c r="B754" s="222"/>
      <c r="C754" s="223"/>
      <c r="D754" s="223"/>
      <c r="E754" s="224"/>
      <c r="F754" s="224"/>
      <c r="G754" s="224"/>
      <c r="H754" s="225"/>
      <c r="I754" s="225"/>
      <c r="J754" s="224"/>
      <c r="K754" s="224"/>
      <c r="L754" s="224"/>
      <c r="M754" s="224"/>
    </row>
    <row r="755" spans="1:13" ht="15.75" customHeight="1">
      <c r="A755" s="222"/>
      <c r="B755" s="222"/>
      <c r="C755" s="223"/>
      <c r="D755" s="223"/>
      <c r="E755" s="224"/>
      <c r="F755" s="224"/>
      <c r="G755" s="224"/>
      <c r="H755" s="225"/>
      <c r="I755" s="225"/>
      <c r="J755" s="224"/>
      <c r="K755" s="224"/>
      <c r="L755" s="224"/>
      <c r="M755" s="224"/>
    </row>
    <row r="756" spans="1:13" ht="15.75" customHeight="1">
      <c r="A756" s="222"/>
      <c r="B756" s="222"/>
      <c r="C756" s="223"/>
      <c r="D756" s="223"/>
      <c r="E756" s="224"/>
      <c r="F756" s="224"/>
      <c r="G756" s="224"/>
      <c r="H756" s="225"/>
      <c r="I756" s="225"/>
      <c r="J756" s="224"/>
      <c r="K756" s="224"/>
      <c r="L756" s="224"/>
      <c r="M756" s="224"/>
    </row>
    <row r="757" spans="1:13" ht="15.75" customHeight="1">
      <c r="A757" s="222"/>
      <c r="B757" s="222"/>
      <c r="C757" s="223"/>
      <c r="D757" s="223"/>
      <c r="E757" s="224"/>
      <c r="F757" s="224"/>
      <c r="G757" s="224"/>
      <c r="H757" s="225"/>
      <c r="I757" s="225"/>
      <c r="J757" s="224"/>
      <c r="K757" s="224"/>
      <c r="L757" s="224"/>
      <c r="M757" s="224"/>
    </row>
    <row r="758" spans="1:13" ht="15.75" customHeight="1">
      <c r="A758" s="222"/>
      <c r="B758" s="222"/>
      <c r="C758" s="223"/>
      <c r="D758" s="223"/>
      <c r="E758" s="224"/>
      <c r="F758" s="224"/>
      <c r="G758" s="224"/>
      <c r="H758" s="225"/>
      <c r="I758" s="225"/>
      <c r="J758" s="224"/>
      <c r="K758" s="224"/>
      <c r="L758" s="224"/>
      <c r="M758" s="224"/>
    </row>
    <row r="759" spans="1:13" ht="15.75" customHeight="1">
      <c r="A759" s="222"/>
      <c r="B759" s="222"/>
      <c r="C759" s="223"/>
      <c r="D759" s="223"/>
      <c r="E759" s="224"/>
      <c r="F759" s="224"/>
      <c r="G759" s="224"/>
      <c r="H759" s="225"/>
      <c r="I759" s="225"/>
      <c r="J759" s="224"/>
      <c r="K759" s="224"/>
      <c r="L759" s="224"/>
      <c r="M759" s="224"/>
    </row>
    <row r="760" spans="1:13" ht="15.75" customHeight="1">
      <c r="A760" s="222"/>
      <c r="B760" s="222"/>
      <c r="C760" s="223"/>
      <c r="D760" s="223"/>
      <c r="E760" s="224"/>
      <c r="F760" s="224"/>
      <c r="G760" s="224"/>
      <c r="H760" s="225"/>
      <c r="I760" s="225"/>
      <c r="J760" s="224"/>
      <c r="K760" s="224"/>
      <c r="L760" s="224"/>
      <c r="M760" s="224"/>
    </row>
    <row r="761" spans="1:13" ht="15.75" customHeight="1">
      <c r="A761" s="222"/>
      <c r="B761" s="222"/>
      <c r="C761" s="223"/>
      <c r="D761" s="223"/>
      <c r="E761" s="224"/>
      <c r="F761" s="224"/>
      <c r="G761" s="224"/>
      <c r="H761" s="225"/>
      <c r="I761" s="225"/>
      <c r="J761" s="224"/>
      <c r="K761" s="224"/>
      <c r="L761" s="224"/>
      <c r="M761" s="224"/>
    </row>
    <row r="762" spans="1:13" ht="15.75" customHeight="1">
      <c r="A762" s="222"/>
      <c r="B762" s="222"/>
      <c r="C762" s="223"/>
      <c r="D762" s="223"/>
      <c r="E762" s="224"/>
      <c r="F762" s="224"/>
      <c r="G762" s="224"/>
      <c r="H762" s="225"/>
      <c r="I762" s="225"/>
      <c r="J762" s="224"/>
      <c r="K762" s="224"/>
      <c r="L762" s="224"/>
      <c r="M762" s="224"/>
    </row>
    <row r="763" spans="1:13" ht="15.75" customHeight="1">
      <c r="A763" s="222"/>
      <c r="B763" s="222"/>
      <c r="C763" s="223"/>
      <c r="D763" s="223"/>
      <c r="E763" s="224"/>
      <c r="F763" s="224"/>
      <c r="G763" s="224"/>
      <c r="H763" s="225"/>
      <c r="I763" s="225"/>
      <c r="J763" s="224"/>
      <c r="K763" s="224"/>
      <c r="L763" s="224"/>
      <c r="M763" s="224"/>
    </row>
    <row r="764" spans="1:13" ht="15.75" customHeight="1">
      <c r="A764" s="222"/>
      <c r="B764" s="222"/>
      <c r="C764" s="223"/>
      <c r="D764" s="223"/>
      <c r="E764" s="224"/>
      <c r="F764" s="224"/>
      <c r="G764" s="224"/>
      <c r="H764" s="225"/>
      <c r="I764" s="225"/>
      <c r="J764" s="224"/>
      <c r="K764" s="224"/>
      <c r="L764" s="224"/>
      <c r="M764" s="224"/>
    </row>
    <row r="765" spans="1:13" ht="15.75" customHeight="1">
      <c r="A765" s="222"/>
      <c r="B765" s="222"/>
      <c r="C765" s="223"/>
      <c r="D765" s="223"/>
      <c r="E765" s="224"/>
      <c r="F765" s="224"/>
      <c r="G765" s="224"/>
      <c r="H765" s="225"/>
      <c r="I765" s="225"/>
      <c r="J765" s="224"/>
      <c r="K765" s="224"/>
      <c r="L765" s="224"/>
      <c r="M765" s="224"/>
    </row>
    <row r="766" spans="1:13" ht="15.75" customHeight="1">
      <c r="A766" s="222"/>
      <c r="B766" s="222"/>
      <c r="C766" s="223"/>
      <c r="D766" s="223"/>
      <c r="E766" s="224"/>
      <c r="F766" s="224"/>
      <c r="G766" s="224"/>
      <c r="H766" s="225"/>
      <c r="I766" s="225"/>
      <c r="J766" s="224"/>
      <c r="K766" s="224"/>
      <c r="L766" s="224"/>
      <c r="M766" s="224"/>
    </row>
    <row r="767" spans="1:13" ht="15.75" customHeight="1">
      <c r="A767" s="222"/>
      <c r="B767" s="222"/>
      <c r="C767" s="223"/>
      <c r="D767" s="223"/>
      <c r="E767" s="224"/>
      <c r="F767" s="224"/>
      <c r="G767" s="224"/>
      <c r="H767" s="225"/>
      <c r="I767" s="225"/>
      <c r="J767" s="224"/>
      <c r="K767" s="224"/>
      <c r="L767" s="224"/>
      <c r="M767" s="224"/>
    </row>
    <row r="768" spans="1:13" ht="15.75" customHeight="1">
      <c r="A768" s="222"/>
      <c r="B768" s="222"/>
      <c r="C768" s="223"/>
      <c r="D768" s="223"/>
      <c r="E768" s="224"/>
      <c r="F768" s="224"/>
      <c r="G768" s="224"/>
      <c r="H768" s="225"/>
      <c r="I768" s="225"/>
      <c r="J768" s="224"/>
      <c r="K768" s="224"/>
      <c r="L768" s="224"/>
      <c r="M768" s="224"/>
    </row>
    <row r="769" spans="1:13" ht="15.75" customHeight="1">
      <c r="A769" s="222"/>
      <c r="B769" s="222"/>
      <c r="C769" s="223"/>
      <c r="D769" s="223"/>
      <c r="E769" s="224"/>
      <c r="F769" s="224"/>
      <c r="G769" s="224"/>
      <c r="H769" s="225"/>
      <c r="I769" s="225"/>
      <c r="J769" s="224"/>
      <c r="K769" s="224"/>
      <c r="L769" s="224"/>
      <c r="M769" s="224"/>
    </row>
    <row r="770" spans="1:13" ht="15.75" customHeight="1">
      <c r="A770" s="222"/>
      <c r="B770" s="222"/>
      <c r="C770" s="223"/>
      <c r="D770" s="223"/>
      <c r="E770" s="224"/>
      <c r="F770" s="224"/>
      <c r="G770" s="224"/>
      <c r="H770" s="225"/>
      <c r="I770" s="225"/>
      <c r="J770" s="224"/>
      <c r="K770" s="224"/>
      <c r="L770" s="224"/>
      <c r="M770" s="224"/>
    </row>
    <row r="771" spans="1:13" ht="15.75" customHeight="1">
      <c r="A771" s="222"/>
      <c r="B771" s="222"/>
      <c r="C771" s="223"/>
      <c r="D771" s="223"/>
      <c r="E771" s="224"/>
      <c r="F771" s="224"/>
      <c r="G771" s="224"/>
      <c r="H771" s="225"/>
      <c r="I771" s="225"/>
      <c r="J771" s="224"/>
      <c r="K771" s="224"/>
      <c r="L771" s="224"/>
      <c r="M771" s="224"/>
    </row>
    <row r="772" spans="1:13" ht="15.75" customHeight="1">
      <c r="A772" s="222"/>
      <c r="B772" s="222"/>
      <c r="C772" s="223"/>
      <c r="D772" s="223"/>
      <c r="E772" s="224"/>
      <c r="F772" s="224"/>
      <c r="G772" s="224"/>
      <c r="H772" s="225"/>
      <c r="I772" s="225"/>
      <c r="J772" s="224"/>
      <c r="K772" s="224"/>
      <c r="L772" s="224"/>
      <c r="M772" s="224"/>
    </row>
    <row r="773" spans="1:13" ht="15.75" customHeight="1">
      <c r="A773" s="222"/>
      <c r="B773" s="222"/>
      <c r="C773" s="223"/>
      <c r="D773" s="223"/>
      <c r="E773" s="224"/>
      <c r="F773" s="224"/>
      <c r="G773" s="224"/>
      <c r="H773" s="225"/>
      <c r="I773" s="225"/>
      <c r="J773" s="224"/>
      <c r="K773" s="224"/>
      <c r="L773" s="224"/>
      <c r="M773" s="224"/>
    </row>
    <row r="774" spans="1:13" ht="15.75" customHeight="1">
      <c r="A774" s="222"/>
      <c r="B774" s="222"/>
      <c r="C774" s="223"/>
      <c r="D774" s="223"/>
      <c r="E774" s="224"/>
      <c r="F774" s="224"/>
      <c r="G774" s="224"/>
      <c r="H774" s="225"/>
      <c r="I774" s="225"/>
      <c r="J774" s="224"/>
      <c r="K774" s="224"/>
      <c r="L774" s="224"/>
      <c r="M774" s="224"/>
    </row>
    <row r="775" spans="1:13" ht="15.75" customHeight="1">
      <c r="A775" s="222"/>
      <c r="B775" s="222"/>
      <c r="C775" s="223"/>
      <c r="D775" s="223"/>
      <c r="E775" s="224"/>
      <c r="F775" s="224"/>
      <c r="G775" s="224"/>
      <c r="H775" s="225"/>
      <c r="I775" s="225"/>
      <c r="J775" s="224"/>
      <c r="K775" s="224"/>
      <c r="L775" s="224"/>
      <c r="M775" s="224"/>
    </row>
    <row r="776" spans="1:13" ht="15.75" customHeight="1">
      <c r="A776" s="222"/>
      <c r="B776" s="222"/>
      <c r="C776" s="223"/>
      <c r="D776" s="223"/>
      <c r="E776" s="224"/>
      <c r="F776" s="224"/>
      <c r="G776" s="224"/>
      <c r="H776" s="225"/>
      <c r="I776" s="225"/>
      <c r="J776" s="224"/>
      <c r="K776" s="224"/>
      <c r="L776" s="224"/>
      <c r="M776" s="224"/>
    </row>
    <row r="777" spans="1:13" ht="15.75" customHeight="1">
      <c r="A777" s="222"/>
      <c r="B777" s="222"/>
      <c r="C777" s="223"/>
      <c r="D777" s="223"/>
      <c r="E777" s="224"/>
      <c r="F777" s="224"/>
      <c r="G777" s="224"/>
      <c r="H777" s="225"/>
      <c r="I777" s="225"/>
      <c r="J777" s="224"/>
      <c r="K777" s="224"/>
      <c r="L777" s="224"/>
      <c r="M777" s="224"/>
    </row>
    <row r="778" spans="1:13" ht="15.75" customHeight="1">
      <c r="A778" s="222"/>
      <c r="B778" s="222"/>
      <c r="C778" s="223"/>
      <c r="D778" s="223"/>
      <c r="E778" s="224"/>
      <c r="F778" s="224"/>
      <c r="G778" s="224"/>
      <c r="H778" s="225"/>
      <c r="I778" s="225"/>
      <c r="J778" s="224"/>
      <c r="K778" s="224"/>
      <c r="L778" s="224"/>
      <c r="M778" s="224"/>
    </row>
    <row r="779" spans="1:13" ht="15.75" customHeight="1">
      <c r="A779" s="222"/>
      <c r="B779" s="222"/>
      <c r="C779" s="223"/>
      <c r="D779" s="223"/>
      <c r="E779" s="224"/>
      <c r="F779" s="224"/>
      <c r="G779" s="224"/>
      <c r="H779" s="225"/>
      <c r="I779" s="225"/>
      <c r="J779" s="224"/>
      <c r="K779" s="224"/>
      <c r="L779" s="224"/>
      <c r="M779" s="224"/>
    </row>
    <row r="780" spans="1:13" ht="15.75" customHeight="1">
      <c r="A780" s="222"/>
      <c r="B780" s="222"/>
      <c r="C780" s="223"/>
      <c r="D780" s="223"/>
      <c r="E780" s="224"/>
      <c r="F780" s="224"/>
      <c r="G780" s="224"/>
      <c r="H780" s="225"/>
      <c r="I780" s="225"/>
      <c r="J780" s="224"/>
      <c r="K780" s="224"/>
      <c r="L780" s="224"/>
      <c r="M780" s="224"/>
    </row>
    <row r="781" spans="1:13" ht="15.75" customHeight="1">
      <c r="A781" s="222"/>
      <c r="B781" s="222"/>
      <c r="C781" s="223"/>
      <c r="D781" s="223"/>
      <c r="E781" s="224"/>
      <c r="F781" s="224"/>
      <c r="G781" s="224"/>
      <c r="H781" s="225"/>
      <c r="I781" s="225"/>
      <c r="J781" s="224"/>
      <c r="K781" s="224"/>
      <c r="L781" s="224"/>
      <c r="M781" s="224"/>
    </row>
    <row r="782" spans="1:13" ht="15.75" customHeight="1">
      <c r="A782" s="222"/>
      <c r="B782" s="222"/>
      <c r="C782" s="223"/>
      <c r="D782" s="223"/>
      <c r="E782" s="224"/>
      <c r="F782" s="224"/>
      <c r="G782" s="224"/>
      <c r="H782" s="225"/>
      <c r="I782" s="225"/>
      <c r="J782" s="224"/>
      <c r="K782" s="224"/>
      <c r="L782" s="224"/>
      <c r="M782" s="224"/>
    </row>
    <row r="783" spans="1:13" ht="15.75" customHeight="1">
      <c r="A783" s="222"/>
      <c r="B783" s="222"/>
      <c r="C783" s="223"/>
      <c r="D783" s="223"/>
      <c r="E783" s="224"/>
      <c r="F783" s="224"/>
      <c r="G783" s="224"/>
      <c r="H783" s="225"/>
      <c r="I783" s="225"/>
      <c r="J783" s="224"/>
      <c r="K783" s="224"/>
      <c r="L783" s="224"/>
      <c r="M783" s="224"/>
    </row>
    <row r="784" spans="1:13" ht="15.75" customHeight="1">
      <c r="A784" s="222"/>
      <c r="B784" s="222"/>
      <c r="C784" s="223"/>
      <c r="D784" s="223"/>
      <c r="E784" s="224"/>
      <c r="F784" s="224"/>
      <c r="G784" s="224"/>
      <c r="H784" s="225"/>
      <c r="I784" s="225"/>
      <c r="J784" s="224"/>
      <c r="K784" s="224"/>
      <c r="L784" s="224"/>
      <c r="M784" s="224"/>
    </row>
    <row r="785" spans="1:13" ht="15.75" customHeight="1">
      <c r="A785" s="222"/>
      <c r="B785" s="222"/>
      <c r="C785" s="223"/>
      <c r="D785" s="223"/>
      <c r="E785" s="224"/>
      <c r="F785" s="224"/>
      <c r="G785" s="224"/>
      <c r="H785" s="225"/>
      <c r="I785" s="225"/>
      <c r="J785" s="224"/>
      <c r="K785" s="224"/>
      <c r="L785" s="224"/>
      <c r="M785" s="224"/>
    </row>
    <row r="786" spans="1:13" ht="15.75" customHeight="1">
      <c r="A786" s="222"/>
      <c r="B786" s="222"/>
      <c r="C786" s="223"/>
      <c r="D786" s="223"/>
      <c r="E786" s="224"/>
      <c r="F786" s="224"/>
      <c r="G786" s="224"/>
      <c r="H786" s="225"/>
      <c r="I786" s="225"/>
      <c r="J786" s="224"/>
      <c r="K786" s="224"/>
      <c r="L786" s="224"/>
      <c r="M786" s="224"/>
    </row>
    <row r="787" spans="1:13" ht="15.75" customHeight="1">
      <c r="A787" s="222"/>
      <c r="B787" s="222"/>
      <c r="C787" s="223"/>
      <c r="D787" s="223"/>
      <c r="E787" s="224"/>
      <c r="F787" s="224"/>
      <c r="G787" s="224"/>
      <c r="H787" s="225"/>
      <c r="I787" s="225"/>
      <c r="J787" s="224"/>
      <c r="K787" s="224"/>
      <c r="L787" s="224"/>
      <c r="M787" s="224"/>
    </row>
    <row r="788" spans="1:13" ht="15.75" customHeight="1">
      <c r="A788" s="222"/>
      <c r="B788" s="222"/>
      <c r="C788" s="223"/>
      <c r="D788" s="223"/>
      <c r="E788" s="224"/>
      <c r="F788" s="224"/>
      <c r="G788" s="224"/>
      <c r="H788" s="225"/>
      <c r="I788" s="225"/>
      <c r="J788" s="224"/>
      <c r="K788" s="224"/>
      <c r="L788" s="224"/>
      <c r="M788" s="224"/>
    </row>
    <row r="789" spans="1:13" ht="15.75" customHeight="1">
      <c r="A789" s="222"/>
      <c r="B789" s="222"/>
      <c r="C789" s="223"/>
      <c r="D789" s="223"/>
      <c r="E789" s="224"/>
      <c r="F789" s="224"/>
      <c r="G789" s="224"/>
      <c r="H789" s="225"/>
      <c r="I789" s="225"/>
      <c r="J789" s="224"/>
      <c r="K789" s="224"/>
      <c r="L789" s="224"/>
      <c r="M789" s="224"/>
    </row>
    <row r="790" spans="1:13" ht="15.75" customHeight="1">
      <c r="A790" s="222"/>
      <c r="B790" s="222"/>
      <c r="C790" s="223"/>
      <c r="D790" s="223"/>
      <c r="E790" s="224"/>
      <c r="F790" s="224"/>
      <c r="G790" s="224"/>
      <c r="H790" s="225"/>
      <c r="I790" s="225"/>
      <c r="J790" s="224"/>
      <c r="K790" s="224"/>
      <c r="L790" s="224"/>
      <c r="M790" s="224"/>
    </row>
    <row r="791" spans="1:13" ht="15.75" customHeight="1">
      <c r="A791" s="222"/>
      <c r="B791" s="222"/>
      <c r="C791" s="223"/>
      <c r="D791" s="223"/>
      <c r="E791" s="224"/>
      <c r="F791" s="224"/>
      <c r="G791" s="224"/>
      <c r="H791" s="225"/>
      <c r="I791" s="225"/>
      <c r="J791" s="224"/>
      <c r="K791" s="224"/>
      <c r="L791" s="224"/>
      <c r="M791" s="224"/>
    </row>
    <row r="792" spans="1:13" ht="15.75" customHeight="1">
      <c r="A792" s="222"/>
      <c r="B792" s="222"/>
      <c r="C792" s="223"/>
      <c r="D792" s="223"/>
      <c r="E792" s="224"/>
      <c r="F792" s="224"/>
      <c r="G792" s="224"/>
      <c r="H792" s="225"/>
      <c r="I792" s="225"/>
      <c r="J792" s="224"/>
      <c r="K792" s="224"/>
      <c r="L792" s="224"/>
      <c r="M792" s="224"/>
    </row>
    <row r="793" spans="1:13" ht="15.75" customHeight="1">
      <c r="A793" s="222"/>
      <c r="B793" s="222"/>
      <c r="C793" s="223"/>
      <c r="D793" s="223"/>
      <c r="E793" s="224"/>
      <c r="F793" s="224"/>
      <c r="G793" s="224"/>
      <c r="H793" s="225"/>
      <c r="I793" s="225"/>
      <c r="J793" s="224"/>
      <c r="K793" s="224"/>
      <c r="L793" s="224"/>
      <c r="M793" s="224"/>
    </row>
    <row r="794" spans="1:13" ht="15.75" customHeight="1">
      <c r="A794" s="222"/>
      <c r="B794" s="222"/>
      <c r="C794" s="223"/>
      <c r="D794" s="223"/>
      <c r="E794" s="224"/>
      <c r="F794" s="224"/>
      <c r="G794" s="224"/>
      <c r="H794" s="225"/>
      <c r="I794" s="225"/>
      <c r="J794" s="224"/>
      <c r="K794" s="224"/>
      <c r="L794" s="224"/>
      <c r="M794" s="224"/>
    </row>
    <row r="795" spans="1:13" ht="15.75" customHeight="1">
      <c r="A795" s="222"/>
      <c r="B795" s="222"/>
      <c r="C795" s="223"/>
      <c r="D795" s="223"/>
      <c r="E795" s="224"/>
      <c r="F795" s="224"/>
      <c r="G795" s="224"/>
      <c r="H795" s="225"/>
      <c r="I795" s="225"/>
      <c r="J795" s="224"/>
      <c r="K795" s="224"/>
      <c r="L795" s="224"/>
      <c r="M795" s="224"/>
    </row>
    <row r="796" spans="1:13" ht="15.75" customHeight="1">
      <c r="A796" s="222"/>
      <c r="B796" s="222"/>
      <c r="C796" s="223"/>
      <c r="D796" s="223"/>
      <c r="E796" s="224"/>
      <c r="F796" s="224"/>
      <c r="G796" s="224"/>
      <c r="H796" s="225"/>
      <c r="I796" s="225"/>
      <c r="J796" s="224"/>
      <c r="K796" s="224"/>
      <c r="L796" s="224"/>
      <c r="M796" s="224"/>
    </row>
    <row r="797" spans="1:13" ht="15.75" customHeight="1">
      <c r="A797" s="222"/>
      <c r="B797" s="222"/>
      <c r="C797" s="223"/>
      <c r="D797" s="223"/>
      <c r="E797" s="224"/>
      <c r="F797" s="224"/>
      <c r="G797" s="224"/>
      <c r="H797" s="225"/>
      <c r="I797" s="225"/>
      <c r="J797" s="224"/>
      <c r="K797" s="224"/>
      <c r="L797" s="224"/>
      <c r="M797" s="224"/>
    </row>
    <row r="798" spans="1:13" ht="15.75" customHeight="1">
      <c r="A798" s="222"/>
      <c r="B798" s="222"/>
      <c r="C798" s="223"/>
      <c r="D798" s="223"/>
      <c r="E798" s="224"/>
      <c r="F798" s="224"/>
      <c r="G798" s="224"/>
      <c r="H798" s="225"/>
      <c r="I798" s="225"/>
      <c r="J798" s="224"/>
      <c r="K798" s="224"/>
      <c r="L798" s="224"/>
      <c r="M798" s="224"/>
    </row>
    <row r="799" spans="1:13" ht="15.75" customHeight="1">
      <c r="A799" s="222"/>
      <c r="B799" s="222"/>
      <c r="C799" s="223"/>
      <c r="D799" s="223"/>
      <c r="E799" s="224"/>
      <c r="F799" s="224"/>
      <c r="G799" s="224"/>
      <c r="H799" s="225"/>
      <c r="I799" s="225"/>
      <c r="J799" s="224"/>
      <c r="K799" s="224"/>
      <c r="L799" s="224"/>
      <c r="M799" s="224"/>
    </row>
    <row r="800" spans="1:13" ht="15.75" customHeight="1">
      <c r="A800" s="222"/>
      <c r="B800" s="222"/>
      <c r="C800" s="223"/>
      <c r="D800" s="223"/>
      <c r="E800" s="224"/>
      <c r="F800" s="224"/>
      <c r="G800" s="224"/>
      <c r="H800" s="225"/>
      <c r="I800" s="225"/>
      <c r="J800" s="224"/>
      <c r="K800" s="224"/>
      <c r="L800" s="224"/>
      <c r="M800" s="224"/>
    </row>
    <row r="801" spans="1:13" ht="15.75" customHeight="1">
      <c r="A801" s="222"/>
      <c r="B801" s="222"/>
      <c r="C801" s="223"/>
      <c r="D801" s="223"/>
      <c r="E801" s="224"/>
      <c r="F801" s="224"/>
      <c r="G801" s="224"/>
      <c r="H801" s="225"/>
      <c r="I801" s="225"/>
      <c r="J801" s="224"/>
      <c r="K801" s="224"/>
      <c r="L801" s="224"/>
      <c r="M801" s="224"/>
    </row>
    <row r="802" spans="1:13" ht="15.75" customHeight="1">
      <c r="A802" s="222"/>
      <c r="B802" s="222"/>
      <c r="C802" s="223"/>
      <c r="D802" s="223"/>
      <c r="E802" s="224"/>
      <c r="F802" s="224"/>
      <c r="G802" s="224"/>
      <c r="H802" s="225"/>
      <c r="I802" s="225"/>
      <c r="J802" s="224"/>
      <c r="K802" s="224"/>
      <c r="L802" s="224"/>
      <c r="M802" s="224"/>
    </row>
    <row r="803" spans="1:13" ht="15.75" customHeight="1">
      <c r="A803" s="222"/>
      <c r="B803" s="222"/>
      <c r="C803" s="223"/>
      <c r="D803" s="223"/>
      <c r="E803" s="224"/>
      <c r="F803" s="224"/>
      <c r="G803" s="224"/>
      <c r="H803" s="225"/>
      <c r="I803" s="225"/>
      <c r="J803" s="224"/>
      <c r="K803" s="224"/>
      <c r="L803" s="224"/>
      <c r="M803" s="224"/>
    </row>
    <row r="804" spans="1:13" ht="15.75" customHeight="1">
      <c r="A804" s="222"/>
      <c r="B804" s="222"/>
      <c r="C804" s="223"/>
      <c r="D804" s="223"/>
      <c r="E804" s="224"/>
      <c r="F804" s="224"/>
      <c r="G804" s="224"/>
      <c r="H804" s="225"/>
      <c r="I804" s="225"/>
      <c r="J804" s="224"/>
      <c r="K804" s="224"/>
      <c r="L804" s="224"/>
      <c r="M804" s="224"/>
    </row>
    <row r="805" spans="1:13" ht="15.75" customHeight="1">
      <c r="A805" s="222"/>
      <c r="B805" s="222"/>
      <c r="C805" s="223"/>
      <c r="D805" s="223"/>
      <c r="E805" s="224"/>
      <c r="F805" s="224"/>
      <c r="G805" s="224"/>
      <c r="H805" s="225"/>
      <c r="I805" s="225"/>
      <c r="J805" s="224"/>
      <c r="K805" s="224"/>
      <c r="L805" s="224"/>
      <c r="M805" s="224"/>
    </row>
    <row r="806" spans="1:13" ht="15.75" customHeight="1">
      <c r="A806" s="222"/>
      <c r="B806" s="222"/>
      <c r="C806" s="223"/>
      <c r="D806" s="223"/>
      <c r="E806" s="224"/>
      <c r="F806" s="224"/>
      <c r="G806" s="224"/>
      <c r="H806" s="225"/>
      <c r="I806" s="225"/>
      <c r="J806" s="224"/>
      <c r="K806" s="224"/>
      <c r="L806" s="224"/>
      <c r="M806" s="224"/>
    </row>
    <row r="807" spans="1:13" ht="15.75" customHeight="1">
      <c r="A807" s="222"/>
      <c r="B807" s="222"/>
      <c r="C807" s="223"/>
      <c r="D807" s="223"/>
      <c r="E807" s="224"/>
      <c r="F807" s="224"/>
      <c r="G807" s="224"/>
      <c r="H807" s="225"/>
      <c r="I807" s="225"/>
      <c r="J807" s="224"/>
      <c r="K807" s="224"/>
      <c r="L807" s="224"/>
      <c r="M807" s="224"/>
    </row>
    <row r="808" spans="1:13" ht="15.75" customHeight="1">
      <c r="A808" s="222"/>
      <c r="B808" s="222"/>
      <c r="C808" s="223"/>
      <c r="D808" s="223"/>
      <c r="E808" s="224"/>
      <c r="F808" s="224"/>
      <c r="G808" s="224"/>
      <c r="H808" s="225"/>
      <c r="I808" s="225"/>
      <c r="J808" s="224"/>
      <c r="K808" s="224"/>
      <c r="L808" s="224"/>
      <c r="M808" s="224"/>
    </row>
    <row r="809" spans="1:13" ht="15.75" customHeight="1">
      <c r="A809" s="222"/>
      <c r="B809" s="222"/>
      <c r="C809" s="223"/>
      <c r="D809" s="223"/>
      <c r="E809" s="224"/>
      <c r="F809" s="224"/>
      <c r="G809" s="224"/>
      <c r="H809" s="225"/>
      <c r="I809" s="225"/>
      <c r="J809" s="224"/>
      <c r="K809" s="224"/>
      <c r="L809" s="224"/>
      <c r="M809" s="224"/>
    </row>
    <row r="810" spans="1:13" ht="15.75" customHeight="1">
      <c r="A810" s="222"/>
      <c r="B810" s="222"/>
      <c r="C810" s="223"/>
      <c r="D810" s="223"/>
      <c r="E810" s="224"/>
      <c r="F810" s="224"/>
      <c r="G810" s="224"/>
      <c r="H810" s="225"/>
      <c r="I810" s="225"/>
      <c r="J810" s="224"/>
      <c r="K810" s="224"/>
      <c r="L810" s="224"/>
      <c r="M810" s="224"/>
    </row>
    <row r="811" spans="1:13" ht="15.75" customHeight="1">
      <c r="A811" s="222"/>
      <c r="B811" s="222"/>
      <c r="C811" s="223"/>
      <c r="D811" s="223"/>
      <c r="E811" s="224"/>
      <c r="F811" s="224"/>
      <c r="G811" s="224"/>
      <c r="H811" s="225"/>
      <c r="I811" s="225"/>
      <c r="J811" s="224"/>
      <c r="K811" s="224"/>
      <c r="L811" s="224"/>
      <c r="M811" s="224"/>
    </row>
    <row r="812" spans="1:13" ht="15.75" customHeight="1">
      <c r="A812" s="222"/>
      <c r="B812" s="222"/>
      <c r="C812" s="223"/>
      <c r="D812" s="223"/>
      <c r="E812" s="224"/>
      <c r="F812" s="224"/>
      <c r="G812" s="224"/>
      <c r="H812" s="225"/>
      <c r="I812" s="225"/>
      <c r="J812" s="224"/>
      <c r="K812" s="224"/>
      <c r="L812" s="224"/>
      <c r="M812" s="224"/>
    </row>
    <row r="813" spans="1:13" ht="15.75" customHeight="1">
      <c r="A813" s="222"/>
      <c r="B813" s="222"/>
      <c r="C813" s="223"/>
      <c r="D813" s="223"/>
      <c r="E813" s="224"/>
      <c r="F813" s="224"/>
      <c r="G813" s="224"/>
      <c r="H813" s="225"/>
      <c r="I813" s="225"/>
      <c r="J813" s="224"/>
      <c r="K813" s="224"/>
      <c r="L813" s="224"/>
      <c r="M813" s="224"/>
    </row>
    <row r="814" spans="1:13" ht="15.75" customHeight="1">
      <c r="A814" s="222"/>
      <c r="B814" s="222"/>
      <c r="C814" s="223"/>
      <c r="D814" s="223"/>
      <c r="E814" s="224"/>
      <c r="F814" s="224"/>
      <c r="G814" s="224"/>
      <c r="H814" s="225"/>
      <c r="I814" s="225"/>
      <c r="J814" s="224"/>
      <c r="K814" s="224"/>
      <c r="L814" s="224"/>
      <c r="M814" s="224"/>
    </row>
    <row r="815" spans="1:13" ht="15.75" customHeight="1">
      <c r="A815" s="222"/>
      <c r="B815" s="222"/>
      <c r="C815" s="223"/>
      <c r="D815" s="223"/>
      <c r="E815" s="224"/>
      <c r="F815" s="224"/>
      <c r="G815" s="224"/>
      <c r="H815" s="225"/>
      <c r="I815" s="225"/>
      <c r="J815" s="224"/>
      <c r="K815" s="224"/>
      <c r="L815" s="224"/>
      <c r="M815" s="224"/>
    </row>
    <row r="816" spans="1:13" ht="15.75" customHeight="1">
      <c r="A816" s="222"/>
      <c r="B816" s="222"/>
      <c r="C816" s="223"/>
      <c r="D816" s="223"/>
      <c r="E816" s="224"/>
      <c r="F816" s="224"/>
      <c r="G816" s="224"/>
      <c r="H816" s="225"/>
      <c r="I816" s="225"/>
      <c r="J816" s="224"/>
      <c r="K816" s="224"/>
      <c r="L816" s="224"/>
      <c r="M816" s="224"/>
    </row>
    <row r="817" spans="1:13" ht="15.75" customHeight="1">
      <c r="A817" s="222"/>
      <c r="B817" s="222"/>
      <c r="C817" s="223"/>
      <c r="D817" s="223"/>
      <c r="E817" s="224"/>
      <c r="F817" s="224"/>
      <c r="G817" s="224"/>
      <c r="H817" s="225"/>
      <c r="I817" s="225"/>
      <c r="J817" s="224"/>
      <c r="K817" s="224"/>
      <c r="L817" s="224"/>
      <c r="M817" s="224"/>
    </row>
    <row r="818" spans="1:13" ht="15.75" customHeight="1">
      <c r="A818" s="222"/>
      <c r="B818" s="222"/>
      <c r="C818" s="223"/>
      <c r="D818" s="223"/>
      <c r="E818" s="224"/>
      <c r="F818" s="224"/>
      <c r="G818" s="224"/>
      <c r="H818" s="225"/>
      <c r="I818" s="225"/>
      <c r="J818" s="224"/>
      <c r="K818" s="224"/>
      <c r="L818" s="224"/>
      <c r="M818" s="224"/>
    </row>
    <row r="819" spans="1:13" ht="15.75" customHeight="1">
      <c r="A819" s="222"/>
      <c r="B819" s="222"/>
      <c r="C819" s="223"/>
      <c r="D819" s="223"/>
      <c r="E819" s="224"/>
      <c r="F819" s="224"/>
      <c r="G819" s="224"/>
      <c r="H819" s="225"/>
      <c r="I819" s="225"/>
      <c r="J819" s="224"/>
      <c r="K819" s="224"/>
      <c r="L819" s="224"/>
      <c r="M819" s="224"/>
    </row>
    <row r="820" spans="1:13" ht="15.75" customHeight="1">
      <c r="A820" s="222"/>
      <c r="B820" s="222"/>
      <c r="C820" s="223"/>
      <c r="D820" s="223"/>
      <c r="E820" s="224"/>
      <c r="F820" s="224"/>
      <c r="G820" s="224"/>
      <c r="H820" s="225"/>
      <c r="I820" s="225"/>
      <c r="J820" s="224"/>
      <c r="K820" s="224"/>
      <c r="L820" s="224"/>
      <c r="M820" s="224"/>
    </row>
    <row r="821" spans="1:13" ht="15.75" customHeight="1">
      <c r="A821" s="222"/>
      <c r="B821" s="222"/>
      <c r="C821" s="223"/>
      <c r="D821" s="223"/>
      <c r="E821" s="224"/>
      <c r="F821" s="224"/>
      <c r="G821" s="224"/>
      <c r="H821" s="225"/>
      <c r="I821" s="225"/>
      <c r="J821" s="224"/>
      <c r="K821" s="224"/>
      <c r="L821" s="224"/>
      <c r="M821" s="224"/>
    </row>
    <row r="822" spans="1:13" ht="15.75" customHeight="1">
      <c r="A822" s="222"/>
      <c r="B822" s="222"/>
      <c r="C822" s="223"/>
      <c r="D822" s="223"/>
      <c r="E822" s="224"/>
      <c r="F822" s="224"/>
      <c r="G822" s="224"/>
      <c r="H822" s="225"/>
      <c r="I822" s="225"/>
      <c r="J822" s="224"/>
      <c r="K822" s="224"/>
      <c r="L822" s="224"/>
      <c r="M822" s="224"/>
    </row>
    <row r="823" spans="1:13" ht="15.75" customHeight="1">
      <c r="A823" s="222"/>
      <c r="B823" s="222"/>
      <c r="C823" s="223"/>
      <c r="D823" s="223"/>
      <c r="E823" s="224"/>
      <c r="F823" s="224"/>
      <c r="G823" s="224"/>
      <c r="H823" s="225"/>
      <c r="I823" s="225"/>
      <c r="J823" s="224"/>
      <c r="K823" s="224"/>
      <c r="L823" s="224"/>
      <c r="M823" s="224"/>
    </row>
    <row r="824" spans="1:13" ht="15.75" customHeight="1">
      <c r="A824" s="222"/>
      <c r="B824" s="222"/>
      <c r="C824" s="223"/>
      <c r="D824" s="223"/>
      <c r="E824" s="224"/>
      <c r="F824" s="224"/>
      <c r="G824" s="224"/>
      <c r="H824" s="225"/>
      <c r="I824" s="225"/>
      <c r="J824" s="224"/>
      <c r="K824" s="224"/>
      <c r="L824" s="224"/>
      <c r="M824" s="224"/>
    </row>
    <row r="825" spans="1:13" ht="15.75" customHeight="1">
      <c r="A825" s="222"/>
      <c r="B825" s="222"/>
      <c r="C825" s="223"/>
      <c r="D825" s="223"/>
      <c r="E825" s="224"/>
      <c r="F825" s="224"/>
      <c r="G825" s="224"/>
      <c r="H825" s="225"/>
      <c r="I825" s="225"/>
      <c r="J825" s="224"/>
      <c r="K825" s="224"/>
      <c r="L825" s="224"/>
      <c r="M825" s="224"/>
    </row>
    <row r="826" spans="1:13" ht="15.75" customHeight="1">
      <c r="A826" s="222"/>
      <c r="B826" s="222"/>
      <c r="C826" s="223"/>
      <c r="D826" s="223"/>
      <c r="E826" s="224"/>
      <c r="F826" s="224"/>
      <c r="G826" s="224"/>
      <c r="H826" s="225"/>
      <c r="I826" s="225"/>
      <c r="J826" s="224"/>
      <c r="K826" s="224"/>
      <c r="L826" s="224"/>
      <c r="M826" s="224"/>
    </row>
    <row r="827" spans="1:13" ht="15.75" customHeight="1">
      <c r="A827" s="222"/>
      <c r="B827" s="222"/>
      <c r="C827" s="223"/>
      <c r="D827" s="223"/>
      <c r="E827" s="224"/>
      <c r="F827" s="224"/>
      <c r="G827" s="224"/>
      <c r="H827" s="225"/>
      <c r="I827" s="225"/>
      <c r="J827" s="224"/>
      <c r="K827" s="224"/>
      <c r="L827" s="224"/>
      <c r="M827" s="224"/>
    </row>
    <row r="828" spans="1:13" ht="15.75" customHeight="1">
      <c r="A828" s="222"/>
      <c r="B828" s="222"/>
      <c r="C828" s="223"/>
      <c r="D828" s="223"/>
      <c r="E828" s="224"/>
      <c r="F828" s="224"/>
      <c r="G828" s="224"/>
      <c r="H828" s="225"/>
      <c r="I828" s="225"/>
      <c r="J828" s="224"/>
      <c r="K828" s="224"/>
      <c r="L828" s="224"/>
      <c r="M828" s="224"/>
    </row>
    <row r="829" spans="1:13" ht="15.75" customHeight="1">
      <c r="A829" s="222"/>
      <c r="B829" s="222"/>
      <c r="C829" s="223"/>
      <c r="D829" s="223"/>
      <c r="E829" s="224"/>
      <c r="F829" s="224"/>
      <c r="G829" s="224"/>
      <c r="H829" s="225"/>
      <c r="I829" s="225"/>
      <c r="J829" s="224"/>
      <c r="K829" s="224"/>
      <c r="L829" s="224"/>
      <c r="M829" s="224"/>
    </row>
    <row r="830" spans="1:13" ht="15.75" customHeight="1">
      <c r="A830" s="222"/>
      <c r="B830" s="222"/>
      <c r="C830" s="223"/>
      <c r="D830" s="223"/>
      <c r="E830" s="224"/>
      <c r="F830" s="224"/>
      <c r="G830" s="224"/>
      <c r="H830" s="225"/>
      <c r="I830" s="225"/>
      <c r="J830" s="224"/>
      <c r="K830" s="224"/>
      <c r="L830" s="224"/>
      <c r="M830" s="224"/>
    </row>
    <row r="831" spans="1:13" ht="15.75" customHeight="1">
      <c r="A831" s="222"/>
      <c r="B831" s="222"/>
      <c r="C831" s="223"/>
      <c r="D831" s="223"/>
      <c r="E831" s="224"/>
      <c r="F831" s="224"/>
      <c r="G831" s="224"/>
      <c r="H831" s="225"/>
      <c r="I831" s="225"/>
      <c r="J831" s="224"/>
      <c r="K831" s="224"/>
      <c r="L831" s="224"/>
      <c r="M831" s="224"/>
    </row>
    <row r="832" spans="1:13" ht="15.75" customHeight="1">
      <c r="A832" s="222"/>
      <c r="B832" s="222"/>
      <c r="C832" s="223"/>
      <c r="D832" s="223"/>
      <c r="E832" s="224"/>
      <c r="F832" s="224"/>
      <c r="G832" s="224"/>
      <c r="H832" s="225"/>
      <c r="I832" s="225"/>
      <c r="J832" s="224"/>
      <c r="K832" s="224"/>
      <c r="L832" s="224"/>
      <c r="M832" s="224"/>
    </row>
    <row r="833" spans="1:13" ht="15.75" customHeight="1">
      <c r="A833" s="222"/>
      <c r="B833" s="222"/>
      <c r="C833" s="223"/>
      <c r="D833" s="223"/>
      <c r="E833" s="224"/>
      <c r="F833" s="224"/>
      <c r="G833" s="224"/>
      <c r="H833" s="225"/>
      <c r="I833" s="225"/>
      <c r="J833" s="224"/>
      <c r="K833" s="224"/>
      <c r="L833" s="224"/>
      <c r="M833" s="224"/>
    </row>
    <row r="834" spans="1:13" ht="15.75" customHeight="1">
      <c r="A834" s="222"/>
      <c r="B834" s="222"/>
      <c r="C834" s="223"/>
      <c r="D834" s="223"/>
      <c r="E834" s="224"/>
      <c r="F834" s="224"/>
      <c r="G834" s="224"/>
      <c r="H834" s="225"/>
      <c r="I834" s="225"/>
      <c r="J834" s="224"/>
      <c r="K834" s="224"/>
      <c r="L834" s="224"/>
      <c r="M834" s="224"/>
    </row>
    <row r="835" spans="1:13" ht="15.75" customHeight="1">
      <c r="A835" s="222"/>
      <c r="B835" s="222"/>
      <c r="C835" s="223"/>
      <c r="D835" s="223"/>
      <c r="E835" s="224"/>
      <c r="F835" s="224"/>
      <c r="G835" s="224"/>
      <c r="H835" s="225"/>
      <c r="I835" s="225"/>
      <c r="J835" s="224"/>
      <c r="K835" s="224"/>
      <c r="L835" s="224"/>
      <c r="M835" s="224"/>
    </row>
    <row r="836" spans="1:13" ht="15.75" customHeight="1">
      <c r="A836" s="222"/>
      <c r="B836" s="222"/>
      <c r="C836" s="223"/>
      <c r="D836" s="223"/>
      <c r="E836" s="224"/>
      <c r="F836" s="224"/>
      <c r="G836" s="224"/>
      <c r="H836" s="225"/>
      <c r="I836" s="225"/>
      <c r="J836" s="224"/>
      <c r="K836" s="224"/>
      <c r="L836" s="224"/>
      <c r="M836" s="224"/>
    </row>
    <row r="837" spans="1:13" ht="15.75" customHeight="1">
      <c r="A837" s="222"/>
      <c r="B837" s="222"/>
      <c r="C837" s="223"/>
      <c r="D837" s="223"/>
      <c r="E837" s="224"/>
      <c r="F837" s="224"/>
      <c r="G837" s="224"/>
      <c r="H837" s="225"/>
      <c r="I837" s="225"/>
      <c r="J837" s="224"/>
      <c r="K837" s="224"/>
      <c r="L837" s="224"/>
      <c r="M837" s="224"/>
    </row>
    <row r="838" spans="1:13" ht="15.75" customHeight="1">
      <c r="A838" s="222"/>
      <c r="B838" s="222"/>
      <c r="C838" s="223"/>
      <c r="D838" s="223"/>
      <c r="E838" s="224"/>
      <c r="F838" s="224"/>
      <c r="G838" s="224"/>
      <c r="H838" s="225"/>
      <c r="I838" s="225"/>
      <c r="J838" s="224"/>
      <c r="K838" s="224"/>
      <c r="L838" s="224"/>
      <c r="M838" s="224"/>
    </row>
    <row r="839" spans="1:13" ht="15.75" customHeight="1">
      <c r="A839" s="222"/>
      <c r="B839" s="222"/>
      <c r="C839" s="223"/>
      <c r="D839" s="223"/>
      <c r="E839" s="224"/>
      <c r="F839" s="224"/>
      <c r="G839" s="224"/>
      <c r="H839" s="225"/>
      <c r="I839" s="225"/>
      <c r="J839" s="224"/>
      <c r="K839" s="224"/>
      <c r="L839" s="224"/>
      <c r="M839" s="224"/>
    </row>
    <row r="840" spans="1:13" ht="15.75" customHeight="1">
      <c r="A840" s="222"/>
      <c r="B840" s="222"/>
      <c r="C840" s="223"/>
      <c r="D840" s="223"/>
      <c r="E840" s="224"/>
      <c r="F840" s="224"/>
      <c r="G840" s="224"/>
      <c r="H840" s="225"/>
      <c r="I840" s="225"/>
      <c r="J840" s="224"/>
      <c r="K840" s="224"/>
      <c r="L840" s="224"/>
      <c r="M840" s="224"/>
    </row>
    <row r="841" spans="1:13" ht="15.75" customHeight="1">
      <c r="A841" s="222"/>
      <c r="B841" s="222"/>
      <c r="C841" s="223"/>
      <c r="D841" s="223"/>
      <c r="E841" s="224"/>
      <c r="F841" s="224"/>
      <c r="G841" s="224"/>
      <c r="H841" s="225"/>
      <c r="I841" s="225"/>
      <c r="J841" s="224"/>
      <c r="K841" s="224"/>
      <c r="L841" s="224"/>
      <c r="M841" s="224"/>
    </row>
    <row r="842" spans="1:13" ht="15.75" customHeight="1">
      <c r="A842" s="222"/>
      <c r="B842" s="222"/>
      <c r="C842" s="223"/>
      <c r="D842" s="223"/>
      <c r="E842" s="224"/>
      <c r="F842" s="224"/>
      <c r="G842" s="224"/>
      <c r="H842" s="225"/>
      <c r="I842" s="225"/>
      <c r="J842" s="224"/>
      <c r="K842" s="224"/>
      <c r="L842" s="224"/>
      <c r="M842" s="224"/>
    </row>
    <row r="843" spans="1:13" ht="15.75" customHeight="1">
      <c r="A843" s="222"/>
      <c r="B843" s="222"/>
      <c r="C843" s="223"/>
      <c r="D843" s="223"/>
      <c r="E843" s="224"/>
      <c r="F843" s="224"/>
      <c r="G843" s="224"/>
      <c r="H843" s="225"/>
      <c r="I843" s="225"/>
      <c r="J843" s="224"/>
      <c r="K843" s="224"/>
      <c r="L843" s="224"/>
      <c r="M843" s="224"/>
    </row>
    <row r="844" spans="1:13" ht="15.75" customHeight="1">
      <c r="A844" s="222"/>
      <c r="B844" s="222"/>
      <c r="C844" s="223"/>
      <c r="D844" s="223"/>
      <c r="E844" s="224"/>
      <c r="F844" s="224"/>
      <c r="G844" s="224"/>
      <c r="H844" s="225"/>
      <c r="I844" s="225"/>
      <c r="J844" s="224"/>
      <c r="K844" s="224"/>
      <c r="L844" s="224"/>
      <c r="M844" s="224"/>
    </row>
    <row r="845" spans="1:13" ht="15.75" customHeight="1">
      <c r="A845" s="222"/>
      <c r="B845" s="222"/>
      <c r="C845" s="223"/>
      <c r="D845" s="223"/>
      <c r="E845" s="224"/>
      <c r="F845" s="224"/>
      <c r="G845" s="224"/>
      <c r="H845" s="225"/>
      <c r="I845" s="225"/>
      <c r="J845" s="224"/>
      <c r="K845" s="224"/>
      <c r="L845" s="224"/>
      <c r="M845" s="224"/>
    </row>
    <row r="846" spans="1:13" ht="15.75" customHeight="1">
      <c r="A846" s="222"/>
      <c r="B846" s="222"/>
      <c r="C846" s="223"/>
      <c r="D846" s="223"/>
      <c r="E846" s="224"/>
      <c r="F846" s="224"/>
      <c r="G846" s="224"/>
      <c r="H846" s="225"/>
      <c r="I846" s="225"/>
      <c r="J846" s="224"/>
      <c r="K846" s="224"/>
      <c r="L846" s="224"/>
      <c r="M846" s="224"/>
    </row>
    <row r="847" spans="1:13" ht="15.75" customHeight="1">
      <c r="A847" s="222"/>
      <c r="B847" s="222"/>
      <c r="C847" s="223"/>
      <c r="D847" s="223"/>
      <c r="E847" s="224"/>
      <c r="F847" s="224"/>
      <c r="G847" s="224"/>
      <c r="H847" s="225"/>
      <c r="I847" s="225"/>
      <c r="J847" s="224"/>
      <c r="K847" s="224"/>
      <c r="L847" s="224"/>
      <c r="M847" s="224"/>
    </row>
    <row r="848" spans="1:13" ht="15.75" customHeight="1">
      <c r="A848" s="222"/>
      <c r="B848" s="222"/>
      <c r="C848" s="223"/>
      <c r="D848" s="223"/>
      <c r="E848" s="224"/>
      <c r="F848" s="224"/>
      <c r="G848" s="224"/>
      <c r="H848" s="225"/>
      <c r="I848" s="225"/>
      <c r="J848" s="224"/>
      <c r="K848" s="224"/>
      <c r="L848" s="224"/>
      <c r="M848" s="224"/>
    </row>
    <row r="849" spans="1:13" ht="15.75" customHeight="1">
      <c r="A849" s="222"/>
      <c r="B849" s="222"/>
      <c r="C849" s="223"/>
      <c r="D849" s="223"/>
      <c r="E849" s="224"/>
      <c r="F849" s="224"/>
      <c r="G849" s="224"/>
      <c r="H849" s="225"/>
      <c r="I849" s="225"/>
      <c r="J849" s="224"/>
      <c r="K849" s="224"/>
      <c r="L849" s="224"/>
      <c r="M849" s="224"/>
    </row>
    <row r="850" spans="1:13" ht="15.75" customHeight="1">
      <c r="A850" s="222"/>
      <c r="B850" s="222"/>
      <c r="C850" s="223"/>
      <c r="D850" s="223"/>
      <c r="E850" s="224"/>
      <c r="F850" s="224"/>
      <c r="G850" s="224"/>
      <c r="H850" s="225"/>
      <c r="I850" s="225"/>
      <c r="J850" s="224"/>
      <c r="K850" s="224"/>
      <c r="L850" s="224"/>
      <c r="M850" s="224"/>
    </row>
    <row r="851" spans="1:13" ht="15.75" customHeight="1">
      <c r="A851" s="222"/>
      <c r="B851" s="222"/>
      <c r="C851" s="223"/>
      <c r="D851" s="223"/>
      <c r="E851" s="224"/>
      <c r="F851" s="224"/>
      <c r="G851" s="224"/>
      <c r="H851" s="225"/>
      <c r="I851" s="225"/>
      <c r="J851" s="224"/>
      <c r="K851" s="224"/>
      <c r="L851" s="224"/>
      <c r="M851" s="224"/>
    </row>
    <row r="852" spans="1:13" ht="15.75" customHeight="1">
      <c r="A852" s="222"/>
      <c r="B852" s="222"/>
      <c r="C852" s="223"/>
      <c r="D852" s="223"/>
      <c r="E852" s="224"/>
      <c r="F852" s="224"/>
      <c r="G852" s="224"/>
      <c r="H852" s="225"/>
      <c r="I852" s="225"/>
      <c r="J852" s="224"/>
      <c r="K852" s="224"/>
      <c r="L852" s="224"/>
      <c r="M852" s="224"/>
    </row>
    <row r="853" spans="1:13" ht="15.75" customHeight="1">
      <c r="A853" s="222"/>
      <c r="B853" s="222"/>
      <c r="C853" s="223"/>
      <c r="D853" s="223"/>
      <c r="E853" s="224"/>
      <c r="F853" s="224"/>
      <c r="G853" s="224"/>
      <c r="H853" s="225"/>
      <c r="I853" s="225"/>
      <c r="J853" s="224"/>
      <c r="K853" s="224"/>
      <c r="L853" s="224"/>
      <c r="M853" s="224"/>
    </row>
    <row r="854" spans="1:13" ht="15.75" customHeight="1">
      <c r="A854" s="222"/>
      <c r="B854" s="222"/>
      <c r="C854" s="223"/>
      <c r="D854" s="223"/>
      <c r="E854" s="224"/>
      <c r="F854" s="224"/>
      <c r="G854" s="224"/>
      <c r="H854" s="225"/>
      <c r="I854" s="225"/>
      <c r="J854" s="224"/>
      <c r="K854" s="224"/>
      <c r="L854" s="224"/>
      <c r="M854" s="224"/>
    </row>
    <row r="855" spans="1:13" ht="15.75" customHeight="1">
      <c r="A855" s="222"/>
      <c r="B855" s="222"/>
      <c r="C855" s="223"/>
      <c r="D855" s="223"/>
      <c r="E855" s="224"/>
      <c r="F855" s="224"/>
      <c r="G855" s="224"/>
      <c r="H855" s="225"/>
      <c r="I855" s="225"/>
      <c r="J855" s="224"/>
      <c r="K855" s="224"/>
      <c r="L855" s="224"/>
      <c r="M855" s="224"/>
    </row>
    <row r="856" spans="1:13" ht="15.75" customHeight="1">
      <c r="A856" s="222"/>
      <c r="B856" s="222"/>
      <c r="C856" s="223"/>
      <c r="D856" s="223"/>
      <c r="E856" s="224"/>
      <c r="F856" s="224"/>
      <c r="G856" s="224"/>
      <c r="H856" s="225"/>
      <c r="I856" s="225"/>
      <c r="J856" s="224"/>
      <c r="K856" s="224"/>
      <c r="L856" s="224"/>
      <c r="M856" s="224"/>
    </row>
    <row r="857" spans="1:13" ht="15.75" customHeight="1">
      <c r="A857" s="222"/>
      <c r="B857" s="222"/>
      <c r="C857" s="223"/>
      <c r="D857" s="223"/>
      <c r="E857" s="224"/>
      <c r="F857" s="224"/>
      <c r="G857" s="224"/>
      <c r="H857" s="225"/>
      <c r="I857" s="225"/>
      <c r="J857" s="224"/>
      <c r="K857" s="224"/>
      <c r="L857" s="224"/>
      <c r="M857" s="224"/>
    </row>
    <row r="858" spans="1:13" ht="15.75" customHeight="1">
      <c r="A858" s="222"/>
      <c r="B858" s="222"/>
      <c r="C858" s="223"/>
      <c r="D858" s="223"/>
      <c r="E858" s="224"/>
      <c r="F858" s="224"/>
      <c r="G858" s="224"/>
      <c r="H858" s="225"/>
      <c r="I858" s="225"/>
      <c r="J858" s="224"/>
      <c r="K858" s="224"/>
      <c r="L858" s="224"/>
      <c r="M858" s="224"/>
    </row>
    <row r="859" spans="1:13" ht="15.75" customHeight="1">
      <c r="A859" s="222"/>
      <c r="B859" s="222"/>
      <c r="C859" s="223"/>
      <c r="D859" s="223"/>
      <c r="E859" s="224"/>
      <c r="F859" s="224"/>
      <c r="G859" s="224"/>
      <c r="H859" s="225"/>
      <c r="I859" s="225"/>
      <c r="J859" s="224"/>
      <c r="K859" s="224"/>
      <c r="L859" s="224"/>
      <c r="M859" s="224"/>
    </row>
    <row r="860" spans="1:13" ht="15.75" customHeight="1">
      <c r="A860" s="222"/>
      <c r="B860" s="222"/>
      <c r="C860" s="223"/>
      <c r="D860" s="223"/>
      <c r="E860" s="224"/>
      <c r="F860" s="224"/>
      <c r="G860" s="224"/>
      <c r="H860" s="225"/>
      <c r="I860" s="225"/>
      <c r="J860" s="224"/>
      <c r="K860" s="224"/>
      <c r="L860" s="224"/>
      <c r="M860" s="224"/>
    </row>
    <row r="861" spans="1:13" ht="15.75" customHeight="1">
      <c r="A861" s="222"/>
      <c r="B861" s="222"/>
      <c r="C861" s="223"/>
      <c r="D861" s="223"/>
      <c r="E861" s="224"/>
      <c r="F861" s="224"/>
      <c r="G861" s="224"/>
      <c r="H861" s="225"/>
      <c r="I861" s="225"/>
      <c r="J861" s="224"/>
      <c r="K861" s="224"/>
      <c r="L861" s="224"/>
      <c r="M861" s="224"/>
    </row>
    <row r="862" spans="1:13" ht="15.75" customHeight="1">
      <c r="A862" s="222"/>
      <c r="B862" s="222"/>
      <c r="C862" s="223"/>
      <c r="D862" s="223"/>
      <c r="E862" s="224"/>
      <c r="F862" s="224"/>
      <c r="G862" s="224"/>
      <c r="H862" s="225"/>
      <c r="I862" s="225"/>
      <c r="J862" s="224"/>
      <c r="K862" s="224"/>
      <c r="L862" s="224"/>
      <c r="M862" s="224"/>
    </row>
    <row r="863" spans="1:13" ht="15.75" customHeight="1">
      <c r="A863" s="222"/>
      <c r="B863" s="222"/>
      <c r="C863" s="223"/>
      <c r="D863" s="223"/>
      <c r="E863" s="224"/>
      <c r="F863" s="224"/>
      <c r="G863" s="224"/>
      <c r="H863" s="225"/>
      <c r="I863" s="225"/>
      <c r="J863" s="224"/>
      <c r="K863" s="224"/>
      <c r="L863" s="224"/>
      <c r="M863" s="224"/>
    </row>
    <row r="864" spans="1:13" ht="15.75" customHeight="1">
      <c r="A864" s="222"/>
      <c r="B864" s="222"/>
      <c r="C864" s="223"/>
      <c r="D864" s="223"/>
      <c r="E864" s="224"/>
      <c r="F864" s="224"/>
      <c r="G864" s="224"/>
      <c r="H864" s="225"/>
      <c r="I864" s="225"/>
      <c r="J864" s="224"/>
      <c r="K864" s="224"/>
      <c r="L864" s="224"/>
      <c r="M864" s="224"/>
    </row>
    <row r="865" spans="1:13" ht="15.75" customHeight="1">
      <c r="A865" s="222"/>
      <c r="B865" s="222"/>
      <c r="C865" s="223"/>
      <c r="D865" s="223"/>
      <c r="E865" s="224"/>
      <c r="F865" s="224"/>
      <c r="G865" s="224"/>
      <c r="H865" s="225"/>
      <c r="I865" s="225"/>
      <c r="J865" s="224"/>
      <c r="K865" s="224"/>
      <c r="L865" s="224"/>
      <c r="M865" s="224"/>
    </row>
    <row r="866" spans="1:13" ht="15.75" customHeight="1">
      <c r="A866" s="222"/>
      <c r="B866" s="222"/>
      <c r="C866" s="223"/>
      <c r="D866" s="223"/>
      <c r="E866" s="224"/>
      <c r="F866" s="224"/>
      <c r="G866" s="224"/>
      <c r="H866" s="225"/>
      <c r="I866" s="225"/>
      <c r="J866" s="224"/>
      <c r="K866" s="224"/>
      <c r="L866" s="224"/>
      <c r="M866" s="224"/>
    </row>
    <row r="867" spans="1:13" ht="15.75" customHeight="1">
      <c r="A867" s="222"/>
      <c r="B867" s="222"/>
      <c r="C867" s="223"/>
      <c r="D867" s="223"/>
      <c r="E867" s="224"/>
      <c r="F867" s="224"/>
      <c r="G867" s="224"/>
      <c r="H867" s="225"/>
      <c r="I867" s="225"/>
      <c r="J867" s="224"/>
      <c r="K867" s="224"/>
      <c r="L867" s="224"/>
      <c r="M867" s="224"/>
    </row>
    <row r="868" spans="1:13" ht="15.75" customHeight="1">
      <c r="A868" s="222"/>
      <c r="B868" s="222"/>
      <c r="C868" s="223"/>
      <c r="D868" s="223"/>
      <c r="E868" s="224"/>
      <c r="F868" s="224"/>
      <c r="G868" s="224"/>
      <c r="H868" s="225"/>
      <c r="I868" s="225"/>
      <c r="J868" s="224"/>
      <c r="K868" s="224"/>
      <c r="L868" s="224"/>
      <c r="M868" s="224"/>
    </row>
    <row r="869" spans="1:13" ht="15.75" customHeight="1">
      <c r="A869" s="222"/>
      <c r="B869" s="222"/>
      <c r="C869" s="223"/>
      <c r="D869" s="223"/>
      <c r="E869" s="224"/>
      <c r="F869" s="224"/>
      <c r="G869" s="224"/>
      <c r="H869" s="225"/>
      <c r="I869" s="225"/>
      <c r="J869" s="224"/>
      <c r="K869" s="224"/>
      <c r="L869" s="224"/>
      <c r="M869" s="224"/>
    </row>
    <row r="870" spans="1:13" ht="15.75" customHeight="1">
      <c r="A870" s="222"/>
      <c r="B870" s="222"/>
      <c r="C870" s="223"/>
      <c r="D870" s="223"/>
      <c r="E870" s="224"/>
      <c r="F870" s="224"/>
      <c r="G870" s="224"/>
      <c r="H870" s="225"/>
      <c r="I870" s="225"/>
      <c r="J870" s="224"/>
      <c r="K870" s="224"/>
      <c r="L870" s="224"/>
      <c r="M870" s="224"/>
    </row>
    <row r="871" spans="1:13" ht="15.75" customHeight="1">
      <c r="A871" s="222"/>
      <c r="B871" s="222"/>
      <c r="C871" s="223"/>
      <c r="D871" s="223"/>
      <c r="E871" s="224"/>
      <c r="F871" s="224"/>
      <c r="G871" s="224"/>
      <c r="H871" s="225"/>
      <c r="I871" s="225"/>
      <c r="J871" s="224"/>
      <c r="K871" s="224"/>
      <c r="L871" s="224"/>
      <c r="M871" s="224"/>
    </row>
    <row r="872" spans="1:13" ht="15.75" customHeight="1">
      <c r="A872" s="222"/>
      <c r="B872" s="222"/>
      <c r="C872" s="223"/>
      <c r="D872" s="223"/>
      <c r="E872" s="224"/>
      <c r="F872" s="224"/>
      <c r="G872" s="224"/>
      <c r="H872" s="225"/>
      <c r="I872" s="225"/>
      <c r="J872" s="224"/>
      <c r="K872" s="224"/>
      <c r="L872" s="224"/>
      <c r="M872" s="224"/>
    </row>
    <row r="873" spans="1:13" ht="15.75" customHeight="1">
      <c r="A873" s="222"/>
      <c r="B873" s="222"/>
      <c r="C873" s="223"/>
      <c r="D873" s="223"/>
      <c r="E873" s="224"/>
      <c r="F873" s="224"/>
      <c r="G873" s="224"/>
      <c r="H873" s="225"/>
      <c r="I873" s="225"/>
      <c r="J873" s="224"/>
      <c r="K873" s="224"/>
      <c r="L873" s="224"/>
      <c r="M873" s="224"/>
    </row>
    <row r="874" spans="1:13" ht="15.75" customHeight="1">
      <c r="A874" s="222"/>
      <c r="B874" s="222"/>
      <c r="C874" s="223"/>
      <c r="D874" s="223"/>
      <c r="E874" s="224"/>
      <c r="F874" s="224"/>
      <c r="G874" s="224"/>
      <c r="H874" s="225"/>
      <c r="I874" s="225"/>
      <c r="J874" s="224"/>
      <c r="K874" s="224"/>
      <c r="L874" s="224"/>
      <c r="M874" s="224"/>
    </row>
    <row r="875" spans="1:13" ht="15.75" customHeight="1">
      <c r="A875" s="222"/>
      <c r="B875" s="222"/>
      <c r="C875" s="223"/>
      <c r="D875" s="223"/>
      <c r="E875" s="224"/>
      <c r="F875" s="224"/>
      <c r="G875" s="224"/>
      <c r="H875" s="225"/>
      <c r="I875" s="225"/>
      <c r="J875" s="224"/>
      <c r="K875" s="224"/>
      <c r="L875" s="224"/>
      <c r="M875" s="224"/>
    </row>
    <row r="876" spans="1:13" ht="15.75" customHeight="1">
      <c r="A876" s="222"/>
      <c r="B876" s="222"/>
      <c r="C876" s="223"/>
      <c r="D876" s="223"/>
      <c r="E876" s="224"/>
      <c r="F876" s="224"/>
      <c r="G876" s="224"/>
      <c r="H876" s="225"/>
      <c r="I876" s="225"/>
      <c r="J876" s="224"/>
      <c r="K876" s="224"/>
      <c r="L876" s="224"/>
      <c r="M876" s="224"/>
    </row>
    <row r="877" spans="1:13" ht="15.75" customHeight="1">
      <c r="A877" s="222"/>
      <c r="B877" s="222"/>
      <c r="C877" s="223"/>
      <c r="D877" s="223"/>
      <c r="E877" s="224"/>
      <c r="F877" s="224"/>
      <c r="G877" s="224"/>
      <c r="H877" s="225"/>
      <c r="I877" s="225"/>
      <c r="J877" s="224"/>
      <c r="K877" s="224"/>
      <c r="L877" s="224"/>
      <c r="M877" s="224"/>
    </row>
    <row r="878" spans="1:13" ht="15.75" customHeight="1">
      <c r="A878" s="222"/>
      <c r="B878" s="222"/>
      <c r="C878" s="223"/>
      <c r="D878" s="223"/>
      <c r="E878" s="224"/>
      <c r="F878" s="224"/>
      <c r="G878" s="224"/>
      <c r="H878" s="225"/>
      <c r="I878" s="225"/>
      <c r="J878" s="224"/>
      <c r="K878" s="224"/>
      <c r="L878" s="224"/>
      <c r="M878" s="224"/>
    </row>
    <row r="879" spans="1:13" ht="15.75" customHeight="1">
      <c r="A879" s="222"/>
      <c r="B879" s="222"/>
      <c r="C879" s="223"/>
      <c r="D879" s="223"/>
      <c r="E879" s="224"/>
      <c r="F879" s="224"/>
      <c r="G879" s="224"/>
      <c r="H879" s="225"/>
      <c r="I879" s="225"/>
      <c r="J879" s="224"/>
      <c r="K879" s="224"/>
      <c r="L879" s="224"/>
      <c r="M879" s="224"/>
    </row>
    <row r="880" spans="1:13" ht="15.75" customHeight="1">
      <c r="A880" s="222"/>
      <c r="B880" s="222"/>
      <c r="C880" s="223"/>
      <c r="D880" s="223"/>
      <c r="E880" s="224"/>
      <c r="F880" s="224"/>
      <c r="G880" s="224"/>
      <c r="H880" s="225"/>
      <c r="I880" s="225"/>
      <c r="J880" s="224"/>
      <c r="K880" s="224"/>
      <c r="L880" s="224"/>
      <c r="M880" s="224"/>
    </row>
    <row r="881" spans="1:13" ht="15.75" customHeight="1">
      <c r="A881" s="222"/>
      <c r="B881" s="222"/>
      <c r="C881" s="223"/>
      <c r="D881" s="223"/>
      <c r="E881" s="224"/>
      <c r="F881" s="224"/>
      <c r="G881" s="224"/>
      <c r="H881" s="225"/>
      <c r="I881" s="225"/>
      <c r="J881" s="224"/>
      <c r="K881" s="224"/>
      <c r="L881" s="224"/>
      <c r="M881" s="224"/>
    </row>
    <row r="882" spans="1:13" ht="15.75" customHeight="1">
      <c r="A882" s="222"/>
      <c r="B882" s="222"/>
      <c r="C882" s="223"/>
      <c r="D882" s="223"/>
      <c r="E882" s="224"/>
      <c r="F882" s="224"/>
      <c r="G882" s="224"/>
      <c r="H882" s="225"/>
      <c r="I882" s="225"/>
      <c r="J882" s="224"/>
      <c r="K882" s="224"/>
      <c r="L882" s="224"/>
      <c r="M882" s="224"/>
    </row>
    <row r="883" spans="1:13" ht="15.75" customHeight="1">
      <c r="A883" s="222"/>
      <c r="B883" s="222"/>
      <c r="C883" s="223"/>
      <c r="D883" s="223"/>
      <c r="E883" s="224"/>
      <c r="F883" s="224"/>
      <c r="G883" s="224"/>
      <c r="H883" s="225"/>
      <c r="I883" s="225"/>
      <c r="J883" s="224"/>
      <c r="K883" s="224"/>
      <c r="L883" s="224"/>
      <c r="M883" s="224"/>
    </row>
    <row r="884" spans="1:13" ht="15.75" customHeight="1">
      <c r="A884" s="222"/>
      <c r="B884" s="222"/>
      <c r="C884" s="223"/>
      <c r="D884" s="223"/>
      <c r="E884" s="224"/>
      <c r="F884" s="224"/>
      <c r="G884" s="224"/>
      <c r="H884" s="225"/>
      <c r="I884" s="225"/>
      <c r="J884" s="224"/>
      <c r="K884" s="224"/>
      <c r="L884" s="224"/>
      <c r="M884" s="224"/>
    </row>
    <row r="885" spans="1:13" ht="15.75" customHeight="1">
      <c r="A885" s="222"/>
      <c r="B885" s="222"/>
      <c r="C885" s="223"/>
      <c r="D885" s="223"/>
      <c r="E885" s="224"/>
      <c r="F885" s="224"/>
      <c r="G885" s="224"/>
      <c r="H885" s="225"/>
      <c r="I885" s="225"/>
      <c r="J885" s="224"/>
      <c r="K885" s="224"/>
      <c r="L885" s="224"/>
      <c r="M885" s="224"/>
    </row>
    <row r="886" spans="1:13" ht="15.75" customHeight="1">
      <c r="A886" s="222"/>
      <c r="B886" s="222"/>
      <c r="C886" s="223"/>
      <c r="D886" s="223"/>
      <c r="E886" s="224"/>
      <c r="F886" s="224"/>
      <c r="G886" s="224"/>
      <c r="H886" s="225"/>
      <c r="I886" s="225"/>
      <c r="J886" s="224"/>
      <c r="K886" s="224"/>
      <c r="L886" s="224"/>
      <c r="M886" s="224"/>
    </row>
    <row r="887" spans="1:13" ht="15.75" customHeight="1">
      <c r="A887" s="222"/>
      <c r="B887" s="222"/>
      <c r="C887" s="223"/>
      <c r="D887" s="223"/>
      <c r="E887" s="224"/>
      <c r="F887" s="224"/>
      <c r="G887" s="224"/>
      <c r="H887" s="225"/>
      <c r="I887" s="225"/>
      <c r="J887" s="224"/>
      <c r="K887" s="224"/>
      <c r="L887" s="224"/>
      <c r="M887" s="224"/>
    </row>
    <row r="888" spans="1:13" ht="15.75" customHeight="1">
      <c r="A888" s="222"/>
      <c r="B888" s="222"/>
      <c r="C888" s="223"/>
      <c r="D888" s="223"/>
      <c r="E888" s="224"/>
      <c r="F888" s="224"/>
      <c r="G888" s="224"/>
      <c r="H888" s="225"/>
      <c r="I888" s="225"/>
      <c r="J888" s="224"/>
      <c r="K888" s="224"/>
      <c r="L888" s="224"/>
      <c r="M888" s="224"/>
    </row>
    <row r="889" spans="1:13" ht="15.75" customHeight="1">
      <c r="A889" s="222"/>
      <c r="B889" s="222"/>
      <c r="C889" s="223"/>
      <c r="D889" s="223"/>
      <c r="E889" s="224"/>
      <c r="F889" s="224"/>
      <c r="G889" s="224"/>
      <c r="H889" s="225"/>
      <c r="I889" s="225"/>
      <c r="J889" s="224"/>
      <c r="K889" s="224"/>
      <c r="L889" s="224"/>
      <c r="M889" s="224"/>
    </row>
    <row r="890" spans="1:13" ht="15.75" customHeight="1">
      <c r="A890" s="222"/>
      <c r="B890" s="222"/>
      <c r="C890" s="223"/>
      <c r="D890" s="223"/>
      <c r="E890" s="224"/>
      <c r="F890" s="224"/>
      <c r="G890" s="224"/>
      <c r="H890" s="225"/>
      <c r="I890" s="225"/>
      <c r="J890" s="224"/>
      <c r="K890" s="224"/>
      <c r="L890" s="224"/>
      <c r="M890" s="224"/>
    </row>
    <row r="891" spans="1:13" ht="15.75" customHeight="1">
      <c r="A891" s="222"/>
      <c r="B891" s="222"/>
      <c r="C891" s="223"/>
      <c r="D891" s="223"/>
      <c r="E891" s="224"/>
      <c r="F891" s="224"/>
      <c r="G891" s="224"/>
      <c r="H891" s="225"/>
      <c r="I891" s="225"/>
      <c r="J891" s="224"/>
      <c r="K891" s="224"/>
      <c r="L891" s="224"/>
      <c r="M891" s="224"/>
    </row>
    <row r="892" spans="1:13" ht="15.75" customHeight="1">
      <c r="A892" s="222"/>
      <c r="B892" s="222"/>
      <c r="C892" s="223"/>
      <c r="D892" s="223"/>
      <c r="E892" s="224"/>
      <c r="F892" s="224"/>
      <c r="G892" s="224"/>
      <c r="H892" s="225"/>
      <c r="I892" s="225"/>
      <c r="J892" s="224"/>
      <c r="K892" s="224"/>
      <c r="L892" s="224"/>
      <c r="M892" s="224"/>
    </row>
    <row r="893" spans="1:13" ht="15.75" customHeight="1">
      <c r="A893" s="222"/>
      <c r="B893" s="222"/>
      <c r="C893" s="223"/>
      <c r="D893" s="223"/>
      <c r="E893" s="224"/>
      <c r="F893" s="224"/>
      <c r="G893" s="224"/>
      <c r="H893" s="225"/>
      <c r="I893" s="225"/>
      <c r="J893" s="224"/>
      <c r="K893" s="224"/>
      <c r="L893" s="224"/>
      <c r="M893" s="224"/>
    </row>
    <row r="894" spans="1:13" ht="15.75" customHeight="1">
      <c r="A894" s="222"/>
      <c r="B894" s="222"/>
      <c r="C894" s="223"/>
      <c r="D894" s="223"/>
      <c r="E894" s="224"/>
      <c r="F894" s="224"/>
      <c r="G894" s="224"/>
      <c r="H894" s="225"/>
      <c r="I894" s="225"/>
      <c r="J894" s="224"/>
      <c r="K894" s="224"/>
      <c r="L894" s="224"/>
      <c r="M894" s="224"/>
    </row>
    <row r="895" spans="1:13" ht="15.75" customHeight="1">
      <c r="A895" s="222"/>
      <c r="B895" s="222"/>
      <c r="C895" s="223"/>
      <c r="D895" s="223"/>
      <c r="E895" s="224"/>
      <c r="F895" s="224"/>
      <c r="G895" s="224"/>
      <c r="H895" s="225"/>
      <c r="I895" s="225"/>
      <c r="J895" s="224"/>
      <c r="K895" s="224"/>
      <c r="L895" s="224"/>
      <c r="M895" s="224"/>
    </row>
    <row r="896" spans="1:13" ht="15.75" customHeight="1">
      <c r="A896" s="222"/>
      <c r="B896" s="222"/>
      <c r="C896" s="223"/>
      <c r="D896" s="223"/>
      <c r="E896" s="224"/>
      <c r="F896" s="224"/>
      <c r="G896" s="224"/>
      <c r="H896" s="225"/>
      <c r="I896" s="225"/>
      <c r="J896" s="224"/>
      <c r="K896" s="224"/>
      <c r="L896" s="224"/>
      <c r="M896" s="224"/>
    </row>
    <row r="897" spans="1:13" ht="15.75" customHeight="1">
      <c r="A897" s="222"/>
      <c r="B897" s="222"/>
      <c r="C897" s="223"/>
      <c r="D897" s="223"/>
      <c r="E897" s="224"/>
      <c r="F897" s="224"/>
      <c r="G897" s="224"/>
      <c r="H897" s="225"/>
      <c r="I897" s="225"/>
      <c r="J897" s="224"/>
      <c r="K897" s="224"/>
      <c r="L897" s="224"/>
      <c r="M897" s="224"/>
    </row>
    <row r="898" spans="1:13" ht="15.75" customHeight="1">
      <c r="A898" s="222"/>
      <c r="B898" s="222"/>
      <c r="C898" s="223"/>
      <c r="D898" s="223"/>
      <c r="E898" s="224"/>
      <c r="F898" s="224"/>
      <c r="G898" s="224"/>
      <c r="H898" s="225"/>
      <c r="I898" s="225"/>
      <c r="J898" s="224"/>
      <c r="K898" s="224"/>
      <c r="L898" s="224"/>
      <c r="M898" s="224"/>
    </row>
    <row r="899" spans="1:13" ht="15.75" customHeight="1">
      <c r="A899" s="222"/>
      <c r="B899" s="222"/>
      <c r="C899" s="223"/>
      <c r="D899" s="223"/>
      <c r="E899" s="224"/>
      <c r="F899" s="224"/>
      <c r="G899" s="224"/>
      <c r="H899" s="225"/>
      <c r="I899" s="225"/>
      <c r="J899" s="224"/>
      <c r="K899" s="224"/>
      <c r="L899" s="224"/>
      <c r="M899" s="224"/>
    </row>
    <row r="900" spans="1:13" ht="15.75" customHeight="1">
      <c r="A900" s="222"/>
      <c r="B900" s="222"/>
      <c r="C900" s="223"/>
      <c r="D900" s="223"/>
      <c r="E900" s="224"/>
      <c r="F900" s="224"/>
      <c r="G900" s="224"/>
      <c r="H900" s="225"/>
      <c r="I900" s="225"/>
      <c r="J900" s="224"/>
      <c r="K900" s="224"/>
      <c r="L900" s="224"/>
      <c r="M900" s="224"/>
    </row>
    <row r="901" spans="1:13" ht="15.75" customHeight="1">
      <c r="A901" s="222"/>
      <c r="B901" s="222"/>
      <c r="C901" s="223"/>
      <c r="D901" s="223"/>
      <c r="E901" s="224"/>
      <c r="F901" s="224"/>
      <c r="G901" s="224"/>
      <c r="H901" s="225"/>
      <c r="I901" s="225"/>
      <c r="J901" s="224"/>
      <c r="K901" s="224"/>
      <c r="L901" s="224"/>
      <c r="M901" s="224"/>
    </row>
    <row r="902" spans="1:13" ht="15.75" customHeight="1">
      <c r="A902" s="222"/>
      <c r="B902" s="222"/>
      <c r="C902" s="223"/>
      <c r="D902" s="223"/>
      <c r="E902" s="224"/>
      <c r="F902" s="224"/>
      <c r="G902" s="224"/>
      <c r="H902" s="225"/>
      <c r="I902" s="225"/>
      <c r="J902" s="224"/>
      <c r="K902" s="224"/>
      <c r="L902" s="224"/>
      <c r="M902" s="224"/>
    </row>
    <row r="903" spans="1:13" ht="15.75" customHeight="1">
      <c r="A903" s="222"/>
      <c r="B903" s="222"/>
      <c r="C903" s="223"/>
      <c r="D903" s="223"/>
      <c r="E903" s="224"/>
      <c r="F903" s="224"/>
      <c r="G903" s="224"/>
      <c r="H903" s="225"/>
      <c r="I903" s="225"/>
      <c r="J903" s="224"/>
      <c r="K903" s="224"/>
      <c r="L903" s="224"/>
      <c r="M903" s="224"/>
    </row>
    <row r="904" spans="1:13" ht="15.75" customHeight="1">
      <c r="A904" s="222"/>
      <c r="B904" s="222"/>
      <c r="C904" s="223"/>
      <c r="D904" s="223"/>
      <c r="E904" s="224"/>
      <c r="F904" s="224"/>
      <c r="G904" s="224"/>
      <c r="H904" s="225"/>
      <c r="I904" s="225"/>
      <c r="J904" s="224"/>
      <c r="K904" s="224"/>
      <c r="L904" s="224"/>
      <c r="M904" s="224"/>
    </row>
    <row r="905" spans="1:13" ht="15.75" customHeight="1">
      <c r="A905" s="222"/>
      <c r="B905" s="222"/>
      <c r="C905" s="223"/>
      <c r="D905" s="223"/>
      <c r="E905" s="224"/>
      <c r="F905" s="224"/>
      <c r="G905" s="224"/>
      <c r="H905" s="225"/>
      <c r="I905" s="225"/>
      <c r="J905" s="224"/>
      <c r="K905" s="224"/>
      <c r="L905" s="224"/>
      <c r="M905" s="224"/>
    </row>
    <row r="906" spans="1:13" ht="15.75" customHeight="1">
      <c r="A906" s="222"/>
      <c r="B906" s="222"/>
      <c r="C906" s="223"/>
      <c r="D906" s="223"/>
      <c r="E906" s="224"/>
      <c r="F906" s="224"/>
      <c r="G906" s="224"/>
      <c r="H906" s="225"/>
      <c r="I906" s="225"/>
      <c r="J906" s="224"/>
      <c r="K906" s="224"/>
      <c r="L906" s="224"/>
      <c r="M906" s="224"/>
    </row>
    <row r="907" spans="1:13" ht="15.75" customHeight="1">
      <c r="A907" s="222"/>
      <c r="B907" s="222"/>
      <c r="C907" s="223"/>
      <c r="D907" s="223"/>
      <c r="E907" s="224"/>
      <c r="F907" s="224"/>
      <c r="G907" s="224"/>
      <c r="H907" s="225"/>
      <c r="I907" s="225"/>
      <c r="J907" s="224"/>
      <c r="K907" s="224"/>
      <c r="L907" s="224"/>
      <c r="M907" s="224"/>
    </row>
    <row r="908" spans="1:13" ht="15.75" customHeight="1">
      <c r="A908" s="222"/>
      <c r="B908" s="222"/>
      <c r="C908" s="223"/>
      <c r="D908" s="223"/>
      <c r="E908" s="224"/>
      <c r="F908" s="224"/>
      <c r="G908" s="224"/>
      <c r="H908" s="225"/>
      <c r="I908" s="225"/>
      <c r="J908" s="224"/>
      <c r="K908" s="224"/>
      <c r="L908" s="224"/>
      <c r="M908" s="224"/>
    </row>
    <row r="909" spans="1:13" ht="15.75" customHeight="1">
      <c r="A909" s="222"/>
      <c r="B909" s="222"/>
      <c r="C909" s="223"/>
      <c r="D909" s="223"/>
      <c r="E909" s="224"/>
      <c r="F909" s="224"/>
      <c r="G909" s="224"/>
      <c r="H909" s="225"/>
      <c r="I909" s="225"/>
      <c r="J909" s="224"/>
      <c r="K909" s="224"/>
      <c r="L909" s="224"/>
      <c r="M909" s="224"/>
    </row>
    <row r="910" spans="1:13" ht="15.75" customHeight="1">
      <c r="A910" s="222"/>
      <c r="B910" s="222"/>
      <c r="C910" s="223"/>
      <c r="D910" s="223"/>
      <c r="E910" s="224"/>
      <c r="F910" s="224"/>
      <c r="G910" s="224"/>
      <c r="H910" s="225"/>
      <c r="I910" s="225"/>
      <c r="J910" s="224"/>
      <c r="K910" s="224"/>
      <c r="L910" s="224"/>
      <c r="M910" s="224"/>
    </row>
    <row r="911" spans="1:13" ht="15.75" customHeight="1">
      <c r="A911" s="222"/>
      <c r="B911" s="222"/>
      <c r="C911" s="223"/>
      <c r="D911" s="223"/>
      <c r="E911" s="224"/>
      <c r="F911" s="224"/>
      <c r="G911" s="224"/>
      <c r="H911" s="225"/>
      <c r="I911" s="225"/>
      <c r="J911" s="224"/>
      <c r="K911" s="224"/>
      <c r="L911" s="224"/>
      <c r="M911" s="224"/>
    </row>
    <row r="912" spans="1:13" ht="15.75" customHeight="1">
      <c r="A912" s="222"/>
      <c r="B912" s="222"/>
      <c r="C912" s="223"/>
      <c r="D912" s="223"/>
      <c r="E912" s="224"/>
      <c r="F912" s="224"/>
      <c r="G912" s="224"/>
      <c r="H912" s="225"/>
      <c r="I912" s="225"/>
      <c r="J912" s="224"/>
      <c r="K912" s="224"/>
      <c r="L912" s="224"/>
      <c r="M912" s="224"/>
    </row>
    <row r="913" spans="1:13" ht="15.75" customHeight="1">
      <c r="A913" s="222"/>
      <c r="B913" s="222"/>
      <c r="C913" s="223"/>
      <c r="D913" s="223"/>
      <c r="E913" s="224"/>
      <c r="F913" s="224"/>
      <c r="G913" s="224"/>
      <c r="H913" s="225"/>
      <c r="I913" s="225"/>
      <c r="J913" s="224"/>
      <c r="K913" s="224"/>
      <c r="L913" s="224"/>
      <c r="M913" s="224"/>
    </row>
    <row r="914" spans="1:13" ht="15.75" customHeight="1">
      <c r="A914" s="222"/>
      <c r="B914" s="222"/>
      <c r="C914" s="223"/>
      <c r="D914" s="223"/>
      <c r="E914" s="224"/>
      <c r="F914" s="224"/>
      <c r="G914" s="224"/>
      <c r="H914" s="225"/>
      <c r="I914" s="225"/>
      <c r="J914" s="224"/>
      <c r="K914" s="224"/>
      <c r="L914" s="224"/>
      <c r="M914" s="224"/>
    </row>
    <row r="915" spans="1:13" ht="15.75" customHeight="1">
      <c r="A915" s="222"/>
      <c r="B915" s="222"/>
      <c r="C915" s="223"/>
      <c r="D915" s="223"/>
      <c r="E915" s="224"/>
      <c r="F915" s="224"/>
      <c r="G915" s="224"/>
      <c r="H915" s="225"/>
      <c r="I915" s="225"/>
      <c r="J915" s="224"/>
      <c r="K915" s="224"/>
      <c r="L915" s="224"/>
      <c r="M915" s="224"/>
    </row>
    <row r="916" spans="1:13" ht="15.75" customHeight="1">
      <c r="A916" s="222"/>
      <c r="B916" s="222"/>
      <c r="C916" s="223"/>
      <c r="D916" s="223"/>
      <c r="E916" s="224"/>
      <c r="F916" s="224"/>
      <c r="G916" s="224"/>
      <c r="H916" s="225"/>
      <c r="I916" s="225"/>
      <c r="J916" s="224"/>
      <c r="K916" s="224"/>
      <c r="L916" s="224"/>
      <c r="M916" s="224"/>
    </row>
    <row r="917" spans="1:13" ht="15.75" customHeight="1">
      <c r="A917" s="222"/>
      <c r="B917" s="222"/>
      <c r="C917" s="223"/>
      <c r="D917" s="223"/>
      <c r="E917" s="224"/>
      <c r="F917" s="224"/>
      <c r="G917" s="224"/>
      <c r="H917" s="225"/>
      <c r="I917" s="225"/>
      <c r="J917" s="224"/>
      <c r="K917" s="224"/>
      <c r="L917" s="224"/>
      <c r="M917" s="224"/>
    </row>
    <row r="918" spans="1:13" ht="15.75" customHeight="1">
      <c r="A918" s="222"/>
      <c r="B918" s="222"/>
      <c r="C918" s="223"/>
      <c r="D918" s="223"/>
      <c r="E918" s="224"/>
      <c r="F918" s="224"/>
      <c r="G918" s="224"/>
      <c r="H918" s="225"/>
      <c r="I918" s="225"/>
      <c r="J918" s="224"/>
      <c r="K918" s="224"/>
      <c r="L918" s="224"/>
      <c r="M918" s="224"/>
    </row>
    <row r="919" spans="1:13" ht="15.75" customHeight="1">
      <c r="A919" s="222"/>
      <c r="B919" s="222"/>
      <c r="C919" s="223"/>
      <c r="D919" s="223"/>
      <c r="E919" s="224"/>
      <c r="F919" s="224"/>
      <c r="G919" s="224"/>
      <c r="H919" s="225"/>
      <c r="I919" s="225"/>
      <c r="J919" s="224"/>
      <c r="K919" s="224"/>
      <c r="L919" s="224"/>
      <c r="M919" s="224"/>
    </row>
    <row r="920" spans="1:13" ht="15.75" customHeight="1">
      <c r="A920" s="222"/>
      <c r="B920" s="222"/>
      <c r="C920" s="223"/>
      <c r="D920" s="223"/>
      <c r="E920" s="224"/>
      <c r="F920" s="224"/>
      <c r="G920" s="224"/>
      <c r="H920" s="225"/>
      <c r="I920" s="225"/>
      <c r="J920" s="224"/>
      <c r="K920" s="224"/>
      <c r="L920" s="224"/>
      <c r="M920" s="224"/>
    </row>
    <row r="921" spans="1:13" ht="15.75" customHeight="1">
      <c r="A921" s="222"/>
      <c r="B921" s="222"/>
      <c r="C921" s="223"/>
      <c r="D921" s="223"/>
      <c r="E921" s="224"/>
      <c r="F921" s="224"/>
      <c r="G921" s="224"/>
      <c r="H921" s="225"/>
      <c r="I921" s="225"/>
      <c r="J921" s="224"/>
      <c r="K921" s="224"/>
      <c r="L921" s="224"/>
      <c r="M921" s="224"/>
    </row>
    <row r="922" spans="1:13" ht="15.75" customHeight="1">
      <c r="A922" s="222"/>
      <c r="B922" s="222"/>
      <c r="C922" s="223"/>
      <c r="D922" s="223"/>
      <c r="E922" s="224"/>
      <c r="F922" s="224"/>
      <c r="G922" s="224"/>
      <c r="H922" s="225"/>
      <c r="I922" s="225"/>
      <c r="J922" s="224"/>
      <c r="K922" s="224"/>
      <c r="L922" s="224"/>
      <c r="M922" s="224"/>
    </row>
    <row r="923" spans="1:13" ht="15.75" customHeight="1">
      <c r="A923" s="222"/>
      <c r="B923" s="222"/>
      <c r="C923" s="223"/>
      <c r="D923" s="223"/>
      <c r="E923" s="224"/>
      <c r="F923" s="224"/>
      <c r="G923" s="224"/>
      <c r="H923" s="225"/>
      <c r="I923" s="225"/>
      <c r="J923" s="224"/>
      <c r="K923" s="224"/>
      <c r="L923" s="224"/>
      <c r="M923" s="224"/>
    </row>
    <row r="924" spans="1:13" ht="15.75" customHeight="1">
      <c r="A924" s="222"/>
      <c r="B924" s="222"/>
      <c r="C924" s="223"/>
      <c r="D924" s="223"/>
      <c r="E924" s="224"/>
      <c r="F924" s="224"/>
      <c r="G924" s="224"/>
      <c r="H924" s="225"/>
      <c r="I924" s="225"/>
      <c r="J924" s="224"/>
      <c r="K924" s="224"/>
      <c r="L924" s="224"/>
      <c r="M924" s="224"/>
    </row>
    <row r="925" spans="1:13" ht="15.75" customHeight="1">
      <c r="A925" s="222"/>
      <c r="B925" s="222"/>
      <c r="C925" s="223"/>
      <c r="D925" s="223"/>
      <c r="E925" s="224"/>
      <c r="F925" s="224"/>
      <c r="G925" s="224"/>
      <c r="H925" s="225"/>
      <c r="I925" s="225"/>
      <c r="J925" s="224"/>
      <c r="K925" s="224"/>
      <c r="L925" s="224"/>
      <c r="M925" s="224"/>
    </row>
    <row r="926" spans="1:13" ht="15.75" customHeight="1">
      <c r="A926" s="222"/>
      <c r="B926" s="222"/>
      <c r="C926" s="223"/>
      <c r="D926" s="223"/>
      <c r="E926" s="224"/>
      <c r="F926" s="224"/>
      <c r="G926" s="224"/>
      <c r="H926" s="225"/>
      <c r="I926" s="225"/>
      <c r="J926" s="224"/>
      <c r="K926" s="224"/>
      <c r="L926" s="224"/>
      <c r="M926" s="224"/>
    </row>
    <row r="927" spans="1:13" ht="15.75" customHeight="1">
      <c r="A927" s="222"/>
      <c r="B927" s="222"/>
      <c r="C927" s="223"/>
      <c r="D927" s="223"/>
      <c r="E927" s="224"/>
      <c r="F927" s="224"/>
      <c r="G927" s="224"/>
      <c r="H927" s="225"/>
      <c r="I927" s="225"/>
      <c r="J927" s="224"/>
      <c r="K927" s="224"/>
      <c r="L927" s="224"/>
      <c r="M927" s="224"/>
    </row>
    <row r="928" spans="1:13" ht="15.75" customHeight="1">
      <c r="A928" s="222"/>
      <c r="B928" s="222"/>
      <c r="C928" s="223"/>
      <c r="D928" s="223"/>
      <c r="E928" s="224"/>
      <c r="F928" s="224"/>
      <c r="G928" s="224"/>
      <c r="H928" s="225"/>
      <c r="I928" s="225"/>
      <c r="J928" s="224"/>
      <c r="K928" s="224"/>
      <c r="L928" s="224"/>
      <c r="M928" s="224"/>
    </row>
    <row r="929" spans="1:13" ht="15.75" customHeight="1">
      <c r="A929" s="222"/>
      <c r="B929" s="222"/>
      <c r="C929" s="223"/>
      <c r="D929" s="223"/>
      <c r="E929" s="224"/>
      <c r="F929" s="224"/>
      <c r="G929" s="224"/>
      <c r="H929" s="225"/>
      <c r="I929" s="225"/>
      <c r="J929" s="224"/>
      <c r="K929" s="224"/>
      <c r="L929" s="224"/>
      <c r="M929" s="224"/>
    </row>
    <row r="930" spans="1:13" ht="15.75" customHeight="1">
      <c r="A930" s="222"/>
      <c r="B930" s="222"/>
      <c r="C930" s="223"/>
      <c r="D930" s="223"/>
      <c r="E930" s="224"/>
      <c r="F930" s="224"/>
      <c r="G930" s="224"/>
      <c r="H930" s="225"/>
      <c r="I930" s="225"/>
      <c r="J930" s="224"/>
      <c r="K930" s="224"/>
      <c r="L930" s="224"/>
      <c r="M930" s="224"/>
    </row>
    <row r="931" spans="1:13" ht="15.75" customHeight="1">
      <c r="A931" s="222"/>
      <c r="B931" s="222"/>
      <c r="C931" s="223"/>
      <c r="D931" s="223"/>
      <c r="E931" s="224"/>
      <c r="F931" s="224"/>
      <c r="G931" s="224"/>
      <c r="H931" s="225"/>
      <c r="I931" s="225"/>
      <c r="J931" s="224"/>
      <c r="K931" s="224"/>
      <c r="L931" s="224"/>
      <c r="M931" s="224"/>
    </row>
    <row r="932" spans="1:13" ht="15.75" customHeight="1">
      <c r="A932" s="222"/>
      <c r="B932" s="222"/>
      <c r="C932" s="223"/>
      <c r="D932" s="223"/>
      <c r="E932" s="224"/>
      <c r="F932" s="224"/>
      <c r="G932" s="224"/>
      <c r="H932" s="225"/>
      <c r="I932" s="225"/>
      <c r="J932" s="224"/>
      <c r="K932" s="224"/>
      <c r="L932" s="224"/>
      <c r="M932" s="224"/>
    </row>
    <row r="933" spans="1:13" ht="15.75" customHeight="1">
      <c r="A933" s="222"/>
      <c r="B933" s="222"/>
      <c r="C933" s="223"/>
      <c r="D933" s="223"/>
      <c r="E933" s="224"/>
      <c r="F933" s="224"/>
      <c r="G933" s="224"/>
      <c r="H933" s="225"/>
      <c r="I933" s="225"/>
      <c r="J933" s="224"/>
      <c r="K933" s="224"/>
      <c r="L933" s="224"/>
      <c r="M933" s="224"/>
    </row>
    <row r="934" spans="1:13" ht="15.75" customHeight="1">
      <c r="A934" s="222"/>
      <c r="B934" s="222"/>
      <c r="C934" s="223"/>
      <c r="D934" s="223"/>
      <c r="E934" s="224"/>
      <c r="F934" s="224"/>
      <c r="G934" s="224"/>
      <c r="H934" s="225"/>
      <c r="I934" s="225"/>
      <c r="J934" s="224"/>
      <c r="K934" s="224"/>
      <c r="L934" s="224"/>
      <c r="M934" s="224"/>
    </row>
    <row r="935" spans="1:13" ht="15.75" customHeight="1">
      <c r="A935" s="222"/>
      <c r="B935" s="222"/>
      <c r="C935" s="223"/>
      <c r="D935" s="223"/>
      <c r="E935" s="224"/>
      <c r="F935" s="224"/>
      <c r="G935" s="224"/>
      <c r="H935" s="225"/>
      <c r="I935" s="225"/>
      <c r="J935" s="224"/>
      <c r="K935" s="224"/>
      <c r="L935" s="224"/>
      <c r="M935" s="224"/>
    </row>
    <row r="936" spans="1:13" ht="15.75" customHeight="1">
      <c r="A936" s="222"/>
      <c r="B936" s="222"/>
      <c r="C936" s="223"/>
      <c r="D936" s="223"/>
      <c r="E936" s="224"/>
      <c r="F936" s="224"/>
      <c r="G936" s="224"/>
      <c r="H936" s="225"/>
      <c r="I936" s="225"/>
      <c r="J936" s="224"/>
      <c r="K936" s="224"/>
      <c r="L936" s="224"/>
      <c r="M936" s="224"/>
    </row>
    <row r="937" spans="1:13" ht="15.75" customHeight="1">
      <c r="A937" s="222"/>
      <c r="B937" s="222"/>
      <c r="C937" s="223"/>
      <c r="D937" s="223"/>
      <c r="E937" s="224"/>
      <c r="F937" s="224"/>
      <c r="G937" s="224"/>
      <c r="H937" s="225"/>
      <c r="I937" s="225"/>
      <c r="J937" s="224"/>
      <c r="K937" s="224"/>
      <c r="L937" s="224"/>
      <c r="M937" s="224"/>
    </row>
    <row r="938" spans="1:13" ht="15.75" customHeight="1">
      <c r="A938" s="222"/>
      <c r="B938" s="222"/>
      <c r="C938" s="223"/>
      <c r="D938" s="223"/>
      <c r="E938" s="224"/>
      <c r="F938" s="224"/>
      <c r="G938" s="224"/>
      <c r="H938" s="225"/>
      <c r="I938" s="225"/>
      <c r="J938" s="224"/>
      <c r="K938" s="224"/>
      <c r="L938" s="224"/>
      <c r="M938" s="224"/>
    </row>
    <row r="939" spans="1:13" ht="15.75" customHeight="1">
      <c r="A939" s="222"/>
      <c r="B939" s="222"/>
      <c r="C939" s="223"/>
      <c r="D939" s="223"/>
      <c r="E939" s="224"/>
      <c r="F939" s="224"/>
      <c r="G939" s="224"/>
      <c r="H939" s="225"/>
      <c r="I939" s="225"/>
      <c r="J939" s="224"/>
      <c r="K939" s="224"/>
      <c r="L939" s="224"/>
      <c r="M939" s="224"/>
    </row>
    <row r="940" spans="1:13" ht="15.75" customHeight="1">
      <c r="A940" s="222"/>
      <c r="B940" s="222"/>
      <c r="C940" s="223"/>
      <c r="D940" s="223"/>
      <c r="E940" s="224"/>
      <c r="F940" s="224"/>
      <c r="G940" s="224"/>
      <c r="H940" s="225"/>
      <c r="I940" s="225"/>
      <c r="J940" s="224"/>
      <c r="K940" s="224"/>
      <c r="L940" s="224"/>
      <c r="M940" s="224"/>
    </row>
    <row r="941" spans="1:13" ht="15.75" customHeight="1">
      <c r="A941" s="222"/>
      <c r="B941" s="222"/>
      <c r="C941" s="223"/>
      <c r="D941" s="223"/>
      <c r="E941" s="224"/>
      <c r="F941" s="224"/>
      <c r="G941" s="224"/>
      <c r="H941" s="225"/>
      <c r="I941" s="225"/>
      <c r="J941" s="224"/>
      <c r="K941" s="224"/>
      <c r="L941" s="224"/>
      <c r="M941" s="224"/>
    </row>
    <row r="942" spans="1:13" ht="15.75" customHeight="1">
      <c r="A942" s="222"/>
      <c r="B942" s="222"/>
      <c r="C942" s="223"/>
      <c r="D942" s="223"/>
      <c r="E942" s="224"/>
      <c r="F942" s="224"/>
      <c r="G942" s="224"/>
      <c r="H942" s="225"/>
      <c r="I942" s="225"/>
      <c r="J942" s="224"/>
      <c r="K942" s="224"/>
      <c r="L942" s="224"/>
      <c r="M942" s="224"/>
    </row>
    <row r="943" spans="1:13" ht="15.75" customHeight="1">
      <c r="A943" s="222"/>
      <c r="B943" s="222"/>
      <c r="C943" s="223"/>
      <c r="D943" s="223"/>
      <c r="E943" s="224"/>
      <c r="F943" s="224"/>
      <c r="G943" s="224"/>
      <c r="H943" s="225"/>
      <c r="I943" s="225"/>
      <c r="J943" s="224"/>
      <c r="K943" s="224"/>
      <c r="L943" s="224"/>
      <c r="M943" s="224"/>
    </row>
    <row r="944" spans="1:13" ht="15.75" customHeight="1">
      <c r="A944" s="222"/>
      <c r="B944" s="222"/>
      <c r="C944" s="223"/>
      <c r="D944" s="223"/>
      <c r="E944" s="224"/>
      <c r="F944" s="224"/>
      <c r="G944" s="224"/>
      <c r="H944" s="225"/>
      <c r="I944" s="225"/>
      <c r="J944" s="224"/>
      <c r="K944" s="224"/>
      <c r="L944" s="224"/>
      <c r="M944" s="224"/>
    </row>
    <row r="945" spans="1:13" ht="15.75" customHeight="1">
      <c r="A945" s="222"/>
      <c r="B945" s="222"/>
      <c r="C945" s="223"/>
      <c r="D945" s="223"/>
      <c r="E945" s="224"/>
      <c r="F945" s="224"/>
      <c r="G945" s="224"/>
      <c r="H945" s="225"/>
      <c r="I945" s="225"/>
      <c r="J945" s="224"/>
      <c r="K945" s="224"/>
      <c r="L945" s="224"/>
      <c r="M945" s="224"/>
    </row>
    <row r="946" spans="1:13" ht="15.75" customHeight="1">
      <c r="A946" s="222"/>
      <c r="B946" s="222"/>
      <c r="C946" s="223"/>
      <c r="D946" s="223"/>
      <c r="E946" s="224"/>
      <c r="F946" s="224"/>
      <c r="G946" s="224"/>
      <c r="H946" s="225"/>
      <c r="I946" s="225"/>
      <c r="J946" s="224"/>
      <c r="K946" s="224"/>
      <c r="L946" s="224"/>
      <c r="M946" s="224"/>
    </row>
    <row r="947" spans="1:13" ht="15.75" customHeight="1">
      <c r="A947" s="222"/>
      <c r="B947" s="222"/>
      <c r="C947" s="223"/>
      <c r="D947" s="223"/>
      <c r="E947" s="224"/>
      <c r="F947" s="224"/>
      <c r="G947" s="224"/>
      <c r="H947" s="225"/>
      <c r="I947" s="225"/>
      <c r="J947" s="224"/>
      <c r="K947" s="224"/>
      <c r="L947" s="224"/>
      <c r="M947" s="224"/>
    </row>
    <row r="948" spans="1:13" ht="15.75" customHeight="1">
      <c r="A948" s="222"/>
      <c r="B948" s="222"/>
      <c r="C948" s="223"/>
      <c r="D948" s="223"/>
      <c r="E948" s="224"/>
      <c r="F948" s="224"/>
      <c r="G948" s="224"/>
      <c r="H948" s="225"/>
      <c r="I948" s="225"/>
      <c r="J948" s="224"/>
      <c r="K948" s="224"/>
      <c r="L948" s="224"/>
      <c r="M948" s="224"/>
    </row>
    <row r="949" spans="1:13" ht="15.75" customHeight="1">
      <c r="A949" s="222"/>
      <c r="B949" s="222"/>
      <c r="C949" s="223"/>
      <c r="D949" s="223"/>
      <c r="E949" s="224"/>
      <c r="F949" s="224"/>
      <c r="G949" s="224"/>
      <c r="H949" s="225"/>
      <c r="I949" s="225"/>
      <c r="J949" s="224"/>
      <c r="K949" s="224"/>
      <c r="L949" s="224"/>
      <c r="M949" s="224"/>
    </row>
    <row r="950" spans="1:13" ht="15.75" customHeight="1">
      <c r="A950" s="222"/>
      <c r="B950" s="222"/>
      <c r="C950" s="223"/>
      <c r="D950" s="223"/>
      <c r="E950" s="224"/>
      <c r="F950" s="224"/>
      <c r="G950" s="224"/>
      <c r="H950" s="225"/>
      <c r="I950" s="225"/>
      <c r="J950" s="224"/>
      <c r="K950" s="224"/>
      <c r="L950" s="224"/>
      <c r="M950" s="224"/>
    </row>
    <row r="951" spans="1:13" ht="15.75" customHeight="1">
      <c r="A951" s="222"/>
      <c r="B951" s="222"/>
      <c r="C951" s="223"/>
      <c r="D951" s="223"/>
      <c r="E951" s="224"/>
      <c r="F951" s="224"/>
      <c r="G951" s="224"/>
      <c r="H951" s="225"/>
      <c r="I951" s="225"/>
      <c r="J951" s="224"/>
      <c r="K951" s="224"/>
      <c r="L951" s="224"/>
      <c r="M951" s="224"/>
    </row>
    <row r="952" spans="1:13" ht="15.75" customHeight="1">
      <c r="A952" s="222"/>
      <c r="B952" s="222"/>
      <c r="C952" s="223"/>
      <c r="D952" s="223"/>
      <c r="E952" s="224"/>
      <c r="F952" s="224"/>
      <c r="G952" s="224"/>
      <c r="H952" s="225"/>
      <c r="I952" s="225"/>
      <c r="J952" s="224"/>
      <c r="K952" s="224"/>
      <c r="L952" s="224"/>
      <c r="M952" s="224"/>
    </row>
    <row r="953" spans="1:13" ht="15.75" customHeight="1">
      <c r="A953" s="222"/>
      <c r="B953" s="222"/>
      <c r="C953" s="223"/>
      <c r="D953" s="223"/>
      <c r="E953" s="224"/>
      <c r="F953" s="224"/>
      <c r="G953" s="224"/>
      <c r="H953" s="225"/>
      <c r="I953" s="225"/>
      <c r="J953" s="224"/>
      <c r="K953" s="224"/>
      <c r="L953" s="224"/>
      <c r="M953" s="224"/>
    </row>
    <row r="954" spans="1:13" ht="15.75" customHeight="1">
      <c r="A954" s="222"/>
      <c r="B954" s="222"/>
      <c r="C954" s="223"/>
      <c r="D954" s="223"/>
      <c r="E954" s="224"/>
      <c r="F954" s="224"/>
      <c r="G954" s="224"/>
      <c r="H954" s="225"/>
      <c r="I954" s="225"/>
      <c r="J954" s="224"/>
      <c r="K954" s="224"/>
      <c r="L954" s="224"/>
      <c r="M954" s="224"/>
    </row>
    <row r="955" spans="1:13" ht="15.75" customHeight="1">
      <c r="A955" s="222"/>
      <c r="B955" s="222"/>
      <c r="C955" s="223"/>
      <c r="D955" s="223"/>
      <c r="E955" s="224"/>
      <c r="F955" s="224"/>
      <c r="G955" s="224"/>
      <c r="H955" s="225"/>
      <c r="I955" s="225"/>
      <c r="J955" s="224"/>
      <c r="K955" s="224"/>
      <c r="L955" s="224"/>
      <c r="M955" s="224"/>
    </row>
    <row r="956" spans="1:13" ht="15.75" customHeight="1">
      <c r="A956" s="222"/>
      <c r="B956" s="222"/>
      <c r="C956" s="223"/>
      <c r="D956" s="223"/>
      <c r="E956" s="224"/>
      <c r="F956" s="224"/>
      <c r="G956" s="224"/>
      <c r="H956" s="225"/>
      <c r="I956" s="225"/>
      <c r="J956" s="224"/>
      <c r="K956" s="224"/>
      <c r="L956" s="224"/>
      <c r="M956" s="224"/>
    </row>
    <row r="957" spans="1:13" ht="15.75" customHeight="1">
      <c r="A957" s="222"/>
      <c r="B957" s="222"/>
      <c r="C957" s="223"/>
      <c r="D957" s="223"/>
      <c r="E957" s="224"/>
      <c r="F957" s="224"/>
      <c r="G957" s="224"/>
      <c r="H957" s="225"/>
      <c r="I957" s="225"/>
      <c r="J957" s="224"/>
      <c r="K957" s="224"/>
      <c r="L957" s="224"/>
      <c r="M957" s="224"/>
    </row>
    <row r="958" spans="1:13" ht="15.75" customHeight="1">
      <c r="A958" s="222"/>
      <c r="B958" s="222"/>
      <c r="C958" s="223"/>
      <c r="D958" s="223"/>
      <c r="E958" s="224"/>
      <c r="F958" s="224"/>
      <c r="G958" s="224"/>
      <c r="H958" s="225"/>
      <c r="I958" s="225"/>
      <c r="J958" s="224"/>
      <c r="K958" s="224"/>
      <c r="L958" s="224"/>
      <c r="M958" s="224"/>
    </row>
    <row r="959" spans="1:13" ht="15.75" customHeight="1">
      <c r="A959" s="222"/>
      <c r="B959" s="222"/>
      <c r="C959" s="223"/>
      <c r="D959" s="223"/>
      <c r="E959" s="224"/>
      <c r="F959" s="224"/>
      <c r="G959" s="224"/>
      <c r="H959" s="225"/>
      <c r="I959" s="225"/>
      <c r="J959" s="224"/>
      <c r="K959" s="224"/>
      <c r="L959" s="224"/>
      <c r="M959" s="224"/>
    </row>
    <row r="960" spans="1:13" ht="15.75" customHeight="1">
      <c r="A960" s="222"/>
      <c r="B960" s="222"/>
      <c r="C960" s="223"/>
      <c r="D960" s="223"/>
      <c r="E960" s="224"/>
      <c r="F960" s="224"/>
      <c r="G960" s="224"/>
      <c r="H960" s="225"/>
      <c r="I960" s="225"/>
      <c r="J960" s="224"/>
      <c r="K960" s="224"/>
      <c r="L960" s="224"/>
      <c r="M960" s="224"/>
    </row>
    <row r="961" spans="1:13" ht="15.75" customHeight="1">
      <c r="A961" s="222"/>
      <c r="B961" s="222"/>
      <c r="C961" s="223"/>
      <c r="D961" s="223"/>
      <c r="E961" s="224"/>
      <c r="F961" s="224"/>
      <c r="G961" s="224"/>
      <c r="H961" s="225"/>
      <c r="I961" s="225"/>
      <c r="J961" s="224"/>
      <c r="K961" s="224"/>
      <c r="L961" s="224"/>
      <c r="M961" s="224"/>
    </row>
    <row r="962" spans="1:13" ht="15.75" customHeight="1">
      <c r="A962" s="222"/>
      <c r="B962" s="222"/>
      <c r="C962" s="223"/>
      <c r="D962" s="223"/>
      <c r="E962" s="224"/>
      <c r="F962" s="224"/>
      <c r="G962" s="224"/>
      <c r="H962" s="225"/>
      <c r="I962" s="225"/>
      <c r="J962" s="224"/>
      <c r="K962" s="224"/>
      <c r="L962" s="224"/>
      <c r="M962" s="224"/>
    </row>
    <row r="963" spans="1:13" ht="15.75" customHeight="1">
      <c r="A963" s="222"/>
      <c r="B963" s="222"/>
      <c r="C963" s="223"/>
      <c r="D963" s="223"/>
      <c r="E963" s="224"/>
      <c r="F963" s="224"/>
      <c r="G963" s="224"/>
      <c r="H963" s="225"/>
      <c r="I963" s="225"/>
      <c r="J963" s="224"/>
      <c r="K963" s="224"/>
      <c r="L963" s="224"/>
      <c r="M963" s="224"/>
    </row>
    <row r="964" spans="1:13" ht="15.75" customHeight="1">
      <c r="A964" s="222"/>
      <c r="B964" s="222"/>
      <c r="C964" s="223"/>
      <c r="D964" s="223"/>
      <c r="E964" s="224"/>
      <c r="F964" s="224"/>
      <c r="G964" s="224"/>
      <c r="H964" s="225"/>
      <c r="I964" s="225"/>
      <c r="J964" s="224"/>
      <c r="K964" s="224"/>
      <c r="L964" s="224"/>
      <c r="M964" s="224"/>
    </row>
    <row r="965" spans="1:13" ht="15.75" customHeight="1">
      <c r="A965" s="222"/>
      <c r="B965" s="222"/>
      <c r="C965" s="223"/>
      <c r="D965" s="223"/>
      <c r="E965" s="224"/>
      <c r="F965" s="224"/>
      <c r="G965" s="224"/>
      <c r="H965" s="225"/>
      <c r="I965" s="225"/>
      <c r="J965" s="224"/>
      <c r="K965" s="224"/>
      <c r="L965" s="224"/>
      <c r="M965" s="224"/>
    </row>
    <row r="966" spans="1:13" ht="15.75" customHeight="1">
      <c r="A966" s="222"/>
      <c r="B966" s="222"/>
      <c r="C966" s="223"/>
      <c r="D966" s="223"/>
      <c r="E966" s="224"/>
      <c r="F966" s="224"/>
      <c r="G966" s="224"/>
      <c r="H966" s="225"/>
      <c r="I966" s="225"/>
      <c r="J966" s="224"/>
      <c r="K966" s="224"/>
      <c r="L966" s="224"/>
      <c r="M966" s="224"/>
    </row>
    <row r="967" spans="1:13" ht="15.75" customHeight="1">
      <c r="A967" s="222"/>
      <c r="B967" s="222"/>
      <c r="C967" s="223"/>
      <c r="D967" s="223"/>
      <c r="E967" s="224"/>
      <c r="F967" s="224"/>
      <c r="G967" s="224"/>
      <c r="H967" s="225"/>
      <c r="I967" s="225"/>
      <c r="J967" s="224"/>
      <c r="K967" s="224"/>
      <c r="L967" s="224"/>
      <c r="M967" s="224"/>
    </row>
    <row r="968" spans="1:13" ht="15.75" customHeight="1">
      <c r="A968" s="222"/>
      <c r="B968" s="222"/>
      <c r="C968" s="223"/>
      <c r="D968" s="223"/>
      <c r="E968" s="224"/>
      <c r="F968" s="224"/>
      <c r="G968" s="224"/>
      <c r="H968" s="225"/>
      <c r="I968" s="225"/>
      <c r="J968" s="224"/>
      <c r="K968" s="224"/>
      <c r="L968" s="224"/>
      <c r="M968" s="224"/>
    </row>
    <row r="969" spans="1:13" ht="15.75" customHeight="1">
      <c r="A969" s="222"/>
      <c r="B969" s="222"/>
      <c r="C969" s="223"/>
      <c r="D969" s="223"/>
      <c r="E969" s="224"/>
      <c r="F969" s="224"/>
      <c r="G969" s="224"/>
      <c r="H969" s="225"/>
      <c r="I969" s="225"/>
      <c r="J969" s="224"/>
      <c r="K969" s="224"/>
      <c r="L969" s="224"/>
      <c r="M969" s="224"/>
    </row>
    <row r="970" spans="1:13" ht="15.75" customHeight="1">
      <c r="A970" s="222"/>
      <c r="B970" s="222"/>
      <c r="C970" s="223"/>
      <c r="D970" s="223"/>
      <c r="E970" s="224"/>
      <c r="F970" s="224"/>
      <c r="G970" s="224"/>
      <c r="H970" s="225"/>
      <c r="I970" s="225"/>
      <c r="J970" s="224"/>
      <c r="K970" s="224"/>
      <c r="L970" s="224"/>
      <c r="M970" s="224"/>
    </row>
    <row r="971" spans="1:13" ht="15.75" customHeight="1">
      <c r="A971" s="222"/>
      <c r="B971" s="222"/>
      <c r="C971" s="223"/>
      <c r="D971" s="223"/>
      <c r="E971" s="224"/>
      <c r="F971" s="224"/>
      <c r="G971" s="224"/>
      <c r="H971" s="225"/>
      <c r="I971" s="225"/>
      <c r="J971" s="224"/>
      <c r="K971" s="224"/>
      <c r="L971" s="224"/>
      <c r="M971" s="224"/>
    </row>
    <row r="972" spans="1:13" ht="15.75" customHeight="1">
      <c r="A972" s="222"/>
      <c r="B972" s="222"/>
      <c r="C972" s="223"/>
      <c r="D972" s="223"/>
      <c r="E972" s="224"/>
      <c r="F972" s="224"/>
      <c r="G972" s="224"/>
      <c r="H972" s="225"/>
      <c r="I972" s="225"/>
      <c r="J972" s="224"/>
      <c r="K972" s="224"/>
      <c r="L972" s="224"/>
      <c r="M972" s="224"/>
    </row>
    <row r="973" spans="1:13" ht="15.75" customHeight="1">
      <c r="A973" s="222"/>
      <c r="B973" s="222"/>
      <c r="C973" s="223"/>
      <c r="D973" s="223"/>
      <c r="E973" s="224"/>
      <c r="F973" s="224"/>
      <c r="G973" s="224"/>
      <c r="H973" s="225"/>
      <c r="I973" s="225"/>
      <c r="J973" s="224"/>
      <c r="K973" s="224"/>
      <c r="L973" s="224"/>
      <c r="M973" s="224"/>
    </row>
    <row r="974" spans="1:13" ht="15.75" customHeight="1">
      <c r="A974" s="222"/>
      <c r="B974" s="222"/>
      <c r="C974" s="223"/>
      <c r="D974" s="223"/>
      <c r="E974" s="224"/>
      <c r="F974" s="224"/>
      <c r="G974" s="224"/>
      <c r="H974" s="225"/>
      <c r="I974" s="225"/>
      <c r="J974" s="224"/>
      <c r="K974" s="224"/>
      <c r="L974" s="224"/>
      <c r="M974" s="224"/>
    </row>
    <row r="975" spans="1:13" ht="15.75" customHeight="1">
      <c r="A975" s="222"/>
      <c r="B975" s="222"/>
      <c r="C975" s="223"/>
      <c r="D975" s="223"/>
      <c r="E975" s="224"/>
      <c r="F975" s="224"/>
      <c r="G975" s="224"/>
      <c r="H975" s="225"/>
      <c r="I975" s="225"/>
      <c r="J975" s="224"/>
      <c r="K975" s="224"/>
      <c r="L975" s="224"/>
      <c r="M975" s="224"/>
    </row>
    <row r="976" spans="1:13" ht="15.75" customHeight="1">
      <c r="A976" s="222"/>
      <c r="B976" s="222"/>
      <c r="C976" s="223"/>
      <c r="D976" s="223"/>
      <c r="E976" s="224"/>
      <c r="F976" s="224"/>
      <c r="G976" s="224"/>
      <c r="H976" s="225"/>
      <c r="I976" s="225"/>
      <c r="J976" s="224"/>
      <c r="K976" s="224"/>
      <c r="L976" s="224"/>
      <c r="M976" s="224"/>
    </row>
    <row r="977" spans="1:13" ht="15.75" customHeight="1">
      <c r="A977" s="222"/>
      <c r="B977" s="222"/>
      <c r="C977" s="223"/>
      <c r="D977" s="223"/>
      <c r="E977" s="224"/>
      <c r="F977" s="224"/>
      <c r="G977" s="224"/>
      <c r="H977" s="225"/>
      <c r="I977" s="225"/>
      <c r="J977" s="224"/>
      <c r="K977" s="224"/>
      <c r="L977" s="224"/>
      <c r="M977" s="224"/>
    </row>
    <row r="978" spans="1:13" ht="15.75" customHeight="1">
      <c r="A978" s="222"/>
      <c r="B978" s="222"/>
      <c r="C978" s="223"/>
      <c r="D978" s="223"/>
      <c r="E978" s="224"/>
      <c r="F978" s="224"/>
      <c r="G978" s="224"/>
      <c r="H978" s="225"/>
      <c r="I978" s="225"/>
      <c r="J978" s="224"/>
      <c r="K978" s="224"/>
      <c r="L978" s="224"/>
      <c r="M978" s="224"/>
    </row>
    <row r="979" spans="1:13" ht="15.75" customHeight="1">
      <c r="A979" s="222"/>
      <c r="B979" s="222"/>
      <c r="C979" s="223"/>
      <c r="D979" s="223"/>
      <c r="E979" s="224"/>
      <c r="F979" s="224"/>
      <c r="G979" s="224"/>
      <c r="H979" s="225"/>
      <c r="I979" s="225"/>
      <c r="J979" s="224"/>
      <c r="K979" s="224"/>
      <c r="L979" s="224"/>
      <c r="M979" s="224"/>
    </row>
    <row r="980" spans="1:13" ht="15.75" customHeight="1">
      <c r="A980" s="222"/>
      <c r="B980" s="222"/>
      <c r="C980" s="223"/>
      <c r="D980" s="223"/>
      <c r="E980" s="224"/>
      <c r="F980" s="224"/>
      <c r="G980" s="224"/>
      <c r="H980" s="225"/>
      <c r="I980" s="225"/>
      <c r="J980" s="224"/>
      <c r="K980" s="224"/>
      <c r="L980" s="224"/>
      <c r="M980" s="224"/>
    </row>
    <row r="981" spans="1:13" ht="15.75" customHeight="1">
      <c r="A981" s="222"/>
      <c r="B981" s="222"/>
      <c r="C981" s="223"/>
      <c r="D981" s="223"/>
      <c r="E981" s="224"/>
      <c r="F981" s="224"/>
      <c r="G981" s="224"/>
      <c r="H981" s="225"/>
      <c r="I981" s="225"/>
      <c r="J981" s="224"/>
      <c r="K981" s="224"/>
      <c r="L981" s="224"/>
      <c r="M981" s="224"/>
    </row>
    <row r="982" spans="1:13" ht="15.75" customHeight="1">
      <c r="A982" s="222"/>
      <c r="B982" s="222"/>
      <c r="C982" s="223"/>
      <c r="D982" s="223"/>
      <c r="E982" s="224"/>
      <c r="F982" s="224"/>
      <c r="G982" s="224"/>
      <c r="H982" s="225"/>
      <c r="I982" s="225"/>
      <c r="J982" s="224"/>
      <c r="K982" s="224"/>
      <c r="L982" s="224"/>
      <c r="M982" s="224"/>
    </row>
    <row r="983" spans="1:13" ht="15.75" customHeight="1">
      <c r="A983" s="222"/>
      <c r="B983" s="222"/>
      <c r="C983" s="223"/>
      <c r="D983" s="223"/>
      <c r="E983" s="224"/>
      <c r="F983" s="224"/>
      <c r="G983" s="224"/>
      <c r="H983" s="225"/>
      <c r="I983" s="225"/>
      <c r="J983" s="224"/>
      <c r="K983" s="224"/>
      <c r="L983" s="224"/>
      <c r="M983" s="224"/>
    </row>
    <row r="984" spans="1:13" ht="15.75" customHeight="1">
      <c r="A984" s="222"/>
      <c r="B984" s="222"/>
      <c r="C984" s="223"/>
      <c r="D984" s="223"/>
      <c r="E984" s="224"/>
      <c r="F984" s="224"/>
      <c r="G984" s="224"/>
      <c r="H984" s="225"/>
      <c r="I984" s="225"/>
      <c r="J984" s="224"/>
      <c r="K984" s="224"/>
      <c r="L984" s="224"/>
      <c r="M984" s="224"/>
    </row>
    <row r="985" spans="1:13" ht="15.75" customHeight="1">
      <c r="A985" s="222"/>
      <c r="B985" s="222"/>
      <c r="C985" s="223"/>
      <c r="D985" s="223"/>
      <c r="E985" s="224"/>
      <c r="F985" s="224"/>
      <c r="G985" s="224"/>
      <c r="H985" s="225"/>
      <c r="I985" s="225"/>
      <c r="J985" s="224"/>
      <c r="K985" s="224"/>
      <c r="L985" s="224"/>
      <c r="M985" s="224"/>
    </row>
    <row r="986" spans="1:13" ht="15.75" customHeight="1">
      <c r="A986" s="222"/>
      <c r="B986" s="222"/>
      <c r="C986" s="223"/>
      <c r="D986" s="223"/>
      <c r="E986" s="224"/>
      <c r="F986" s="224"/>
      <c r="G986" s="224"/>
      <c r="H986" s="225"/>
      <c r="I986" s="225"/>
      <c r="J986" s="224"/>
      <c r="K986" s="224"/>
      <c r="L986" s="224"/>
      <c r="M986" s="224"/>
    </row>
    <row r="987" spans="1:13" ht="15.75" customHeight="1">
      <c r="A987" s="222"/>
      <c r="B987" s="222"/>
      <c r="C987" s="223"/>
      <c r="D987" s="223"/>
      <c r="E987" s="224"/>
      <c r="F987" s="224"/>
      <c r="G987" s="224"/>
      <c r="H987" s="225"/>
      <c r="I987" s="225"/>
      <c r="J987" s="224"/>
      <c r="K987" s="224"/>
      <c r="L987" s="224"/>
      <c r="M987" s="224"/>
    </row>
    <row r="988" spans="1:13" ht="15.75" customHeight="1">
      <c r="A988" s="222"/>
      <c r="B988" s="222"/>
      <c r="C988" s="223"/>
      <c r="D988" s="223"/>
      <c r="E988" s="224"/>
      <c r="F988" s="224"/>
      <c r="G988" s="224"/>
      <c r="H988" s="225"/>
      <c r="I988" s="225"/>
      <c r="J988" s="224"/>
      <c r="K988" s="224"/>
      <c r="L988" s="224"/>
      <c r="M988" s="224"/>
    </row>
    <row r="989" spans="1:13" ht="15.75" customHeight="1">
      <c r="A989" s="222"/>
      <c r="B989" s="222"/>
      <c r="C989" s="223"/>
      <c r="D989" s="223"/>
      <c r="E989" s="224"/>
      <c r="F989" s="224"/>
      <c r="G989" s="224"/>
      <c r="H989" s="225"/>
      <c r="I989" s="225"/>
      <c r="J989" s="224"/>
      <c r="K989" s="224"/>
      <c r="L989" s="224"/>
      <c r="M989" s="224"/>
    </row>
    <row r="990" spans="1:13" ht="15.75" customHeight="1">
      <c r="A990" s="222"/>
      <c r="B990" s="222"/>
      <c r="C990" s="223"/>
      <c r="D990" s="223"/>
      <c r="E990" s="224"/>
      <c r="F990" s="224"/>
      <c r="G990" s="224"/>
      <c r="H990" s="225"/>
      <c r="I990" s="225"/>
      <c r="J990" s="224"/>
      <c r="K990" s="224"/>
      <c r="L990" s="224"/>
      <c r="M990" s="224"/>
    </row>
    <row r="991" spans="1:13" ht="15.75" customHeight="1">
      <c r="A991" s="222"/>
      <c r="B991" s="222"/>
      <c r="C991" s="223"/>
      <c r="D991" s="223"/>
      <c r="E991" s="224"/>
      <c r="F991" s="224"/>
      <c r="G991" s="224"/>
      <c r="H991" s="225"/>
      <c r="I991" s="225"/>
      <c r="J991" s="224"/>
      <c r="K991" s="224"/>
      <c r="L991" s="224"/>
      <c r="M991" s="224"/>
    </row>
    <row r="992" spans="1:13" ht="15.75" customHeight="1">
      <c r="A992" s="222"/>
      <c r="B992" s="222"/>
      <c r="C992" s="223"/>
      <c r="D992" s="223"/>
      <c r="E992" s="224"/>
      <c r="F992" s="224"/>
      <c r="G992" s="224"/>
      <c r="H992" s="225"/>
      <c r="I992" s="225"/>
      <c r="J992" s="224"/>
      <c r="K992" s="224"/>
      <c r="L992" s="224"/>
      <c r="M992" s="224"/>
    </row>
    <row r="993" spans="1:13" ht="15.75" customHeight="1">
      <c r="A993" s="222"/>
      <c r="B993" s="222"/>
      <c r="C993" s="223"/>
      <c r="D993" s="223"/>
      <c r="E993" s="224"/>
      <c r="F993" s="224"/>
      <c r="G993" s="224"/>
      <c r="H993" s="225"/>
      <c r="I993" s="225"/>
      <c r="J993" s="224"/>
      <c r="K993" s="224"/>
      <c r="L993" s="224"/>
      <c r="M993" s="224"/>
    </row>
    <row r="994" spans="1:13" ht="15.75" customHeight="1">
      <c r="A994" s="222"/>
      <c r="B994" s="222"/>
      <c r="C994" s="223"/>
      <c r="D994" s="223"/>
      <c r="E994" s="224"/>
      <c r="F994" s="224"/>
      <c r="G994" s="224"/>
      <c r="H994" s="225"/>
      <c r="I994" s="225"/>
      <c r="J994" s="224"/>
      <c r="K994" s="224"/>
      <c r="L994" s="224"/>
      <c r="M994" s="224"/>
    </row>
    <row r="995" spans="1:13" ht="15.75" customHeight="1">
      <c r="A995" s="222"/>
      <c r="B995" s="222"/>
      <c r="C995" s="223"/>
      <c r="D995" s="223"/>
      <c r="E995" s="224"/>
      <c r="F995" s="224"/>
      <c r="G995" s="224"/>
      <c r="H995" s="225"/>
      <c r="I995" s="225"/>
      <c r="J995" s="224"/>
      <c r="K995" s="224"/>
      <c r="L995" s="224"/>
      <c r="M995" s="224"/>
    </row>
    <row r="996" spans="1:13" ht="15.75" customHeight="1">
      <c r="A996" s="222"/>
      <c r="B996" s="222"/>
      <c r="C996" s="223"/>
      <c r="D996" s="223"/>
      <c r="E996" s="224"/>
      <c r="F996" s="224"/>
      <c r="G996" s="224"/>
      <c r="H996" s="225"/>
      <c r="I996" s="225"/>
      <c r="J996" s="224"/>
      <c r="K996" s="224"/>
      <c r="L996" s="224"/>
      <c r="M996" s="224"/>
    </row>
    <row r="997" spans="1:13" ht="15.75" customHeight="1">
      <c r="A997" s="222"/>
      <c r="B997" s="222"/>
      <c r="C997" s="223"/>
      <c r="D997" s="223"/>
      <c r="E997" s="224"/>
      <c r="F997" s="224"/>
      <c r="G997" s="224"/>
      <c r="H997" s="225"/>
      <c r="I997" s="225"/>
      <c r="J997" s="224"/>
      <c r="K997" s="224"/>
      <c r="L997" s="224"/>
      <c r="M997" s="224"/>
    </row>
    <row r="998" spans="1:13" ht="15.75" customHeight="1">
      <c r="A998" s="222"/>
      <c r="B998" s="222"/>
      <c r="C998" s="223"/>
      <c r="D998" s="223"/>
      <c r="E998" s="224"/>
      <c r="F998" s="224"/>
      <c r="G998" s="224"/>
      <c r="H998" s="225"/>
      <c r="I998" s="225"/>
      <c r="J998" s="224"/>
      <c r="K998" s="224"/>
      <c r="L998" s="224"/>
      <c r="M998" s="224"/>
    </row>
    <row r="999" spans="1:13" ht="15.75" customHeight="1">
      <c r="A999" s="222"/>
      <c r="B999" s="222"/>
      <c r="C999" s="223"/>
      <c r="D999" s="223"/>
      <c r="E999" s="224"/>
      <c r="F999" s="224"/>
      <c r="G999" s="224"/>
      <c r="H999" s="225"/>
      <c r="I999" s="225"/>
      <c r="J999" s="224"/>
      <c r="K999" s="224"/>
      <c r="L999" s="224"/>
      <c r="M999" s="224"/>
    </row>
    <row r="1000" spans="1:13" ht="15.75" customHeight="1">
      <c r="A1000" s="222"/>
      <c r="B1000" s="222"/>
      <c r="C1000" s="223"/>
      <c r="D1000" s="223"/>
      <c r="E1000" s="224"/>
      <c r="F1000" s="224"/>
      <c r="G1000" s="224"/>
      <c r="H1000" s="225"/>
      <c r="I1000" s="225"/>
      <c r="J1000" s="224"/>
      <c r="K1000" s="224"/>
      <c r="L1000" s="224"/>
      <c r="M1000" s="224"/>
    </row>
    <row r="1001" spans="1:13" ht="15.75" customHeight="1">
      <c r="A1001" s="222"/>
      <c r="B1001" s="222"/>
      <c r="C1001" s="223"/>
      <c r="D1001" s="223"/>
      <c r="E1001" s="224"/>
      <c r="F1001" s="224"/>
      <c r="G1001" s="224"/>
      <c r="H1001" s="225"/>
      <c r="I1001" s="225"/>
      <c r="J1001" s="224"/>
      <c r="K1001" s="224"/>
      <c r="L1001" s="224"/>
      <c r="M1001" s="224"/>
    </row>
  </sheetData>
  <autoFilter ref="A2:M1001" xr:uid="{00000000-0009-0000-0000-00000F000000}"/>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2"/>
  <sheetViews>
    <sheetView workbookViewId="0">
      <pane ySplit="3" topLeftCell="A4" activePane="bottomLeft" state="frozen"/>
      <selection pane="bottomLeft" activeCell="B5" sqref="B5"/>
    </sheetView>
  </sheetViews>
  <sheetFormatPr defaultColWidth="12.6328125" defaultRowHeight="15.75" customHeight="1"/>
  <cols>
    <col min="2" max="2" width="14.90625" customWidth="1"/>
    <col min="3" max="3" width="35.26953125" customWidth="1"/>
    <col min="4" max="14" width="13.453125" customWidth="1"/>
  </cols>
  <sheetData>
    <row r="1" spans="1:26" ht="14">
      <c r="A1" s="204"/>
      <c r="B1" s="204"/>
      <c r="C1" s="226" t="s">
        <v>351</v>
      </c>
      <c r="D1" s="206"/>
      <c r="E1" s="206"/>
      <c r="F1" s="206"/>
      <c r="G1" s="206"/>
      <c r="H1" s="204"/>
      <c r="I1" s="206"/>
      <c r="J1" s="206"/>
      <c r="K1" s="206"/>
      <c r="L1" s="206"/>
      <c r="M1" s="204"/>
      <c r="N1" s="204"/>
      <c r="O1" s="227"/>
      <c r="P1" s="227"/>
      <c r="Q1" s="227"/>
      <c r="R1" s="227"/>
      <c r="S1" s="227"/>
      <c r="T1" s="227"/>
      <c r="U1" s="227"/>
      <c r="V1" s="227"/>
      <c r="W1" s="227"/>
      <c r="X1" s="227"/>
      <c r="Y1" s="227"/>
      <c r="Z1" s="227"/>
    </row>
    <row r="2" spans="1:26" ht="14">
      <c r="A2" s="204"/>
      <c r="B2" s="204"/>
      <c r="C2" s="228" t="s">
        <v>352</v>
      </c>
      <c r="D2" s="206"/>
      <c r="E2" s="206"/>
      <c r="F2" s="206"/>
      <c r="G2" s="206"/>
      <c r="H2" s="204"/>
      <c r="I2" s="206"/>
      <c r="J2" s="206"/>
      <c r="K2" s="206"/>
      <c r="L2" s="206"/>
      <c r="M2" s="204"/>
      <c r="N2" s="204"/>
      <c r="O2" s="227"/>
      <c r="P2" s="227"/>
      <c r="Q2" s="227"/>
      <c r="R2" s="227"/>
      <c r="S2" s="227"/>
      <c r="T2" s="227"/>
      <c r="U2" s="227"/>
      <c r="V2" s="227"/>
      <c r="W2" s="227"/>
      <c r="X2" s="227"/>
      <c r="Y2" s="227"/>
      <c r="Z2" s="227"/>
    </row>
    <row r="3" spans="1:26" ht="28">
      <c r="A3" s="204" t="s">
        <v>171</v>
      </c>
      <c r="B3" s="204" t="s">
        <v>172</v>
      </c>
      <c r="C3" s="204" t="s">
        <v>353</v>
      </c>
      <c r="D3" s="206" t="s">
        <v>191</v>
      </c>
      <c r="E3" s="206" t="s">
        <v>192</v>
      </c>
      <c r="F3" s="206" t="s">
        <v>174</v>
      </c>
      <c r="G3" s="206" t="s">
        <v>175</v>
      </c>
      <c r="H3" s="204" t="s">
        <v>176</v>
      </c>
      <c r="I3" s="206" t="s">
        <v>193</v>
      </c>
      <c r="J3" s="206" t="s">
        <v>194</v>
      </c>
      <c r="K3" s="206" t="s">
        <v>177</v>
      </c>
      <c r="L3" s="206" t="s">
        <v>178</v>
      </c>
      <c r="M3" s="204" t="s">
        <v>179</v>
      </c>
      <c r="N3" s="204" t="s">
        <v>180</v>
      </c>
      <c r="O3" s="227"/>
      <c r="P3" s="227"/>
      <c r="Q3" s="227"/>
      <c r="R3" s="227"/>
      <c r="S3" s="227"/>
      <c r="T3" s="227"/>
      <c r="U3" s="227"/>
      <c r="V3" s="227"/>
      <c r="W3" s="227"/>
      <c r="X3" s="227"/>
      <c r="Y3" s="227"/>
      <c r="Z3" s="227"/>
    </row>
    <row r="4" spans="1:26" ht="14">
      <c r="A4" s="208" t="s">
        <v>8</v>
      </c>
      <c r="B4" s="208" t="s">
        <v>182</v>
      </c>
      <c r="C4" s="208" t="s">
        <v>78</v>
      </c>
      <c r="D4" s="210">
        <v>198730747</v>
      </c>
      <c r="E4" s="210">
        <v>283478951</v>
      </c>
      <c r="F4" s="210">
        <v>277835236</v>
      </c>
      <c r="G4" s="210"/>
      <c r="H4" s="211">
        <v>169327607</v>
      </c>
      <c r="I4" s="213">
        <v>59.882199999999997</v>
      </c>
      <c r="J4" s="213">
        <v>16.014399999999998</v>
      </c>
      <c r="K4" s="213">
        <v>8.6085999999999991</v>
      </c>
      <c r="L4" s="213"/>
      <c r="M4" s="214">
        <v>2.9453</v>
      </c>
      <c r="N4" s="229"/>
    </row>
    <row r="5" spans="1:26" ht="14">
      <c r="A5" s="208" t="s">
        <v>8</v>
      </c>
      <c r="B5" s="208" t="s">
        <v>182</v>
      </c>
      <c r="C5" s="208" t="s">
        <v>148</v>
      </c>
      <c r="D5" s="210"/>
      <c r="E5" s="210"/>
      <c r="F5" s="210"/>
      <c r="G5" s="210">
        <v>107261239</v>
      </c>
      <c r="H5" s="211">
        <v>100759156</v>
      </c>
      <c r="I5" s="213"/>
      <c r="J5" s="213"/>
      <c r="K5" s="213"/>
      <c r="L5" s="213">
        <v>2.7928999999999999</v>
      </c>
      <c r="M5" s="214">
        <v>1.7525999999999999</v>
      </c>
      <c r="N5" s="229"/>
    </row>
    <row r="6" spans="1:26" ht="14">
      <c r="A6" s="208" t="s">
        <v>8</v>
      </c>
      <c r="B6" s="230" t="s">
        <v>182</v>
      </c>
      <c r="C6" s="230" t="s">
        <v>60</v>
      </c>
      <c r="D6" s="210">
        <v>2214624</v>
      </c>
      <c r="E6" s="210">
        <v>81798318</v>
      </c>
      <c r="F6" s="210">
        <v>306749916.10000002</v>
      </c>
      <c r="G6" s="210">
        <v>694156939.39999998</v>
      </c>
      <c r="H6" s="211">
        <v>531826098.19999999</v>
      </c>
      <c r="I6" s="213">
        <v>0.6673</v>
      </c>
      <c r="J6" s="213">
        <v>4.6210000000000004</v>
      </c>
      <c r="K6" s="213">
        <v>9.5045000000000002</v>
      </c>
      <c r="L6" s="213">
        <v>18.0745</v>
      </c>
      <c r="M6" s="214">
        <v>9.2506000000000004</v>
      </c>
      <c r="N6" s="229" t="b">
        <v>1</v>
      </c>
    </row>
    <row r="7" spans="1:26" ht="14">
      <c r="A7" s="208" t="s">
        <v>8</v>
      </c>
      <c r="B7" s="230" t="s">
        <v>183</v>
      </c>
      <c r="C7" s="230" t="s">
        <v>60</v>
      </c>
      <c r="D7" s="210"/>
      <c r="E7" s="210"/>
      <c r="F7" s="210">
        <v>24911878</v>
      </c>
      <c r="G7" s="210">
        <v>39670809</v>
      </c>
      <c r="H7" s="211"/>
      <c r="I7" s="213"/>
      <c r="J7" s="213"/>
      <c r="K7" s="213">
        <v>0.77190000000000003</v>
      </c>
      <c r="L7" s="213">
        <v>1.0329999999999999</v>
      </c>
      <c r="M7" s="214"/>
      <c r="N7" s="229" t="b">
        <v>1</v>
      </c>
    </row>
    <row r="8" spans="1:26" ht="14">
      <c r="A8" s="208" t="s">
        <v>8</v>
      </c>
      <c r="B8" s="231" t="s">
        <v>183</v>
      </c>
      <c r="C8" s="231" t="s">
        <v>214</v>
      </c>
      <c r="D8" s="210"/>
      <c r="E8" s="210"/>
      <c r="F8" s="210">
        <v>51277782</v>
      </c>
      <c r="G8" s="210">
        <v>29147552.84</v>
      </c>
      <c r="H8" s="211">
        <v>76546792</v>
      </c>
      <c r="I8" s="213"/>
      <c r="J8" s="213"/>
      <c r="K8" s="213">
        <v>1.5888</v>
      </c>
      <c r="L8" s="213">
        <v>0.75890000000000002</v>
      </c>
      <c r="M8" s="214">
        <v>1.3314999999999999</v>
      </c>
      <c r="N8" s="229"/>
    </row>
    <row r="9" spans="1:26" ht="14">
      <c r="A9" s="208" t="s">
        <v>8</v>
      </c>
      <c r="B9" s="208" t="s">
        <v>182</v>
      </c>
      <c r="C9" s="208" t="s">
        <v>40</v>
      </c>
      <c r="D9" s="210">
        <v>48053507</v>
      </c>
      <c r="E9" s="210">
        <v>834713014</v>
      </c>
      <c r="F9" s="210">
        <v>889849942.60000002</v>
      </c>
      <c r="G9" s="210">
        <v>380378603.89999998</v>
      </c>
      <c r="H9" s="211">
        <v>584646084.89999998</v>
      </c>
      <c r="I9" s="213">
        <v>14.4796</v>
      </c>
      <c r="J9" s="213">
        <v>47.154899999999998</v>
      </c>
      <c r="K9" s="213">
        <v>27.5717</v>
      </c>
      <c r="L9" s="213">
        <v>9.9042999999999992</v>
      </c>
      <c r="M9" s="214">
        <v>10.1693</v>
      </c>
      <c r="N9" s="229"/>
    </row>
    <row r="10" spans="1:26" ht="14">
      <c r="A10" s="208" t="s">
        <v>8</v>
      </c>
      <c r="B10" s="230" t="s">
        <v>182</v>
      </c>
      <c r="C10" s="230" t="s">
        <v>143</v>
      </c>
      <c r="D10" s="210"/>
      <c r="E10" s="210"/>
      <c r="F10" s="210"/>
      <c r="G10" s="210">
        <v>1252332</v>
      </c>
      <c r="H10" s="211"/>
      <c r="I10" s="213"/>
      <c r="J10" s="213"/>
      <c r="K10" s="213"/>
      <c r="L10" s="213">
        <v>3.2599999999999997E-2</v>
      </c>
      <c r="M10" s="214"/>
      <c r="N10" s="229"/>
    </row>
    <row r="11" spans="1:26" ht="14">
      <c r="A11" s="208" t="s">
        <v>8</v>
      </c>
      <c r="B11" s="230" t="s">
        <v>183</v>
      </c>
      <c r="C11" s="230" t="s">
        <v>143</v>
      </c>
      <c r="D11" s="210"/>
      <c r="E11" s="210"/>
      <c r="F11" s="210">
        <v>63305671</v>
      </c>
      <c r="G11" s="210">
        <v>108335706</v>
      </c>
      <c r="H11" s="211">
        <v>43234845</v>
      </c>
      <c r="I11" s="213"/>
      <c r="J11" s="213"/>
      <c r="K11" s="213">
        <v>1.9615</v>
      </c>
      <c r="L11" s="213">
        <v>2.8209</v>
      </c>
      <c r="M11" s="214">
        <v>0.752</v>
      </c>
      <c r="N11" s="229"/>
    </row>
    <row r="12" spans="1:26" ht="14">
      <c r="A12" s="208" t="s">
        <v>8</v>
      </c>
      <c r="B12" s="208" t="s">
        <v>182</v>
      </c>
      <c r="C12" s="208" t="s">
        <v>116</v>
      </c>
      <c r="D12" s="210"/>
      <c r="E12" s="210"/>
      <c r="F12" s="210">
        <v>1445323</v>
      </c>
      <c r="G12" s="210">
        <v>8023123.1699999999</v>
      </c>
      <c r="H12" s="211">
        <v>67715112</v>
      </c>
      <c r="I12" s="213"/>
      <c r="J12" s="213"/>
      <c r="K12" s="213">
        <v>4.48E-2</v>
      </c>
      <c r="L12" s="213">
        <v>0.2089</v>
      </c>
      <c r="M12" s="214">
        <v>1.1778</v>
      </c>
      <c r="N12" s="229"/>
    </row>
    <row r="13" spans="1:26" ht="14">
      <c r="A13" s="208" t="s">
        <v>8</v>
      </c>
      <c r="B13" s="231" t="s">
        <v>183</v>
      </c>
      <c r="C13" s="231" t="s">
        <v>218</v>
      </c>
      <c r="D13" s="210"/>
      <c r="E13" s="210"/>
      <c r="F13" s="210">
        <v>28440185</v>
      </c>
      <c r="G13" s="210">
        <v>26812365</v>
      </c>
      <c r="H13" s="211">
        <v>26836592</v>
      </c>
      <c r="I13" s="213"/>
      <c r="J13" s="213"/>
      <c r="K13" s="213">
        <v>0.88119999999999998</v>
      </c>
      <c r="L13" s="213">
        <v>0.69810000000000005</v>
      </c>
      <c r="M13" s="214">
        <v>0.46679999999999999</v>
      </c>
      <c r="N13" s="229"/>
    </row>
    <row r="14" spans="1:26" ht="14">
      <c r="A14" s="208" t="s">
        <v>8</v>
      </c>
      <c r="B14" s="230" t="s">
        <v>182</v>
      </c>
      <c r="C14" s="230" t="s">
        <v>125</v>
      </c>
      <c r="D14" s="210">
        <v>6838434</v>
      </c>
      <c r="E14" s="210">
        <v>15210589</v>
      </c>
      <c r="F14" s="210">
        <v>17405918</v>
      </c>
      <c r="G14" s="210">
        <v>29679624</v>
      </c>
      <c r="H14" s="211">
        <v>16750258</v>
      </c>
      <c r="I14" s="213">
        <v>2.0606</v>
      </c>
      <c r="J14" s="213">
        <v>0.85929999999999995</v>
      </c>
      <c r="K14" s="213">
        <v>0.5393</v>
      </c>
      <c r="L14" s="213">
        <v>0.77280000000000004</v>
      </c>
      <c r="M14" s="214">
        <v>0.29139999999999999</v>
      </c>
      <c r="N14" s="229"/>
    </row>
    <row r="15" spans="1:26" ht="14">
      <c r="A15" s="208" t="s">
        <v>8</v>
      </c>
      <c r="B15" s="230" t="s">
        <v>183</v>
      </c>
      <c r="C15" s="230" t="s">
        <v>125</v>
      </c>
      <c r="D15" s="210"/>
      <c r="E15" s="210"/>
      <c r="F15" s="210"/>
      <c r="G15" s="210">
        <v>57655055</v>
      </c>
      <c r="H15" s="211">
        <v>41139306.600000001</v>
      </c>
      <c r="I15" s="213"/>
      <c r="J15" s="213"/>
      <c r="K15" s="213"/>
      <c r="L15" s="213">
        <v>1.5012000000000001</v>
      </c>
      <c r="M15" s="214">
        <v>0.71560000000000001</v>
      </c>
      <c r="N15" s="229"/>
    </row>
    <row r="16" spans="1:26" ht="14">
      <c r="A16" s="208" t="s">
        <v>8</v>
      </c>
      <c r="B16" s="208" t="s">
        <v>182</v>
      </c>
      <c r="C16" s="208" t="s">
        <v>108</v>
      </c>
      <c r="D16" s="210"/>
      <c r="E16" s="210"/>
      <c r="F16" s="210"/>
      <c r="G16" s="210">
        <v>1125476</v>
      </c>
      <c r="H16" s="211">
        <v>67430183.900000006</v>
      </c>
      <c r="I16" s="213"/>
      <c r="J16" s="213"/>
      <c r="K16" s="213"/>
      <c r="L16" s="213">
        <v>2.93E-2</v>
      </c>
      <c r="M16" s="214">
        <v>1.1729000000000001</v>
      </c>
      <c r="N16" s="229"/>
    </row>
    <row r="17" spans="1:14" ht="14">
      <c r="A17" s="208" t="s">
        <v>8</v>
      </c>
      <c r="B17" s="232" t="s">
        <v>182</v>
      </c>
      <c r="C17" s="232" t="s">
        <v>89</v>
      </c>
      <c r="D17" s="210">
        <v>1022830</v>
      </c>
      <c r="E17" s="210">
        <v>942029</v>
      </c>
      <c r="F17" s="210">
        <v>8033753.0300000003</v>
      </c>
      <c r="G17" s="210">
        <v>5061377.66</v>
      </c>
      <c r="H17" s="211">
        <v>4386339.74</v>
      </c>
      <c r="I17" s="213">
        <v>0.30819999999999997</v>
      </c>
      <c r="J17" s="213">
        <v>5.3199999999999997E-2</v>
      </c>
      <c r="K17" s="213">
        <v>0.24890000000000001</v>
      </c>
      <c r="L17" s="213">
        <v>0.1318</v>
      </c>
      <c r="M17" s="214">
        <v>7.6300000000000007E-2</v>
      </c>
      <c r="N17" s="229" t="b">
        <v>1</v>
      </c>
    </row>
    <row r="18" spans="1:14" ht="14">
      <c r="A18" s="208" t="s">
        <v>8</v>
      </c>
      <c r="B18" s="231" t="s">
        <v>183</v>
      </c>
      <c r="C18" s="231" t="s">
        <v>219</v>
      </c>
      <c r="D18" s="210"/>
      <c r="E18" s="210"/>
      <c r="F18" s="210">
        <v>32565870</v>
      </c>
      <c r="G18" s="210">
        <v>55488677</v>
      </c>
      <c r="H18" s="211">
        <v>27975394</v>
      </c>
      <c r="I18" s="213"/>
      <c r="J18" s="213"/>
      <c r="K18" s="213">
        <v>1.0089999999999999</v>
      </c>
      <c r="L18" s="213">
        <v>1.4448000000000001</v>
      </c>
      <c r="M18" s="214">
        <v>0.48659999999999998</v>
      </c>
      <c r="N18" s="229"/>
    </row>
    <row r="19" spans="1:14" ht="14">
      <c r="A19" s="208" t="s">
        <v>8</v>
      </c>
      <c r="B19" s="231" t="s">
        <v>183</v>
      </c>
      <c r="C19" s="231" t="s">
        <v>220</v>
      </c>
      <c r="D19" s="210"/>
      <c r="E19" s="210"/>
      <c r="F19" s="210"/>
      <c r="G19" s="210"/>
      <c r="H19" s="211">
        <v>2766817</v>
      </c>
      <c r="I19" s="213"/>
      <c r="J19" s="213"/>
      <c r="K19" s="213"/>
      <c r="L19" s="213"/>
      <c r="M19" s="214">
        <v>4.8099999999999997E-2</v>
      </c>
      <c r="N19" s="229"/>
    </row>
    <row r="20" spans="1:14" ht="14">
      <c r="A20" s="208" t="s">
        <v>8</v>
      </c>
      <c r="B20" s="208" t="s">
        <v>182</v>
      </c>
      <c r="C20" s="208" t="s">
        <v>139</v>
      </c>
      <c r="D20" s="210"/>
      <c r="E20" s="210">
        <v>28651125</v>
      </c>
      <c r="F20" s="210">
        <v>66041307</v>
      </c>
      <c r="G20" s="210">
        <v>54682925.899999999</v>
      </c>
      <c r="H20" s="211">
        <v>176249304.30000001</v>
      </c>
      <c r="I20" s="213"/>
      <c r="J20" s="213">
        <v>1.6186</v>
      </c>
      <c r="K20" s="213">
        <v>2.0463</v>
      </c>
      <c r="L20" s="213">
        <v>1.4238</v>
      </c>
      <c r="M20" s="214">
        <v>3.0657000000000001</v>
      </c>
      <c r="N20" s="229"/>
    </row>
    <row r="21" spans="1:14" ht="14">
      <c r="A21" s="208" t="s">
        <v>8</v>
      </c>
      <c r="B21" s="230" t="s">
        <v>182</v>
      </c>
      <c r="C21" s="230" t="s">
        <v>82</v>
      </c>
      <c r="D21" s="210">
        <v>31011732</v>
      </c>
      <c r="E21" s="210">
        <v>69792232.469999999</v>
      </c>
      <c r="F21" s="210">
        <v>174723070.90000001</v>
      </c>
      <c r="G21" s="210">
        <v>196641775.90000001</v>
      </c>
      <c r="H21" s="211">
        <v>35066751.119999997</v>
      </c>
      <c r="I21" s="213">
        <v>9.3445999999999998</v>
      </c>
      <c r="J21" s="213">
        <v>3.9426999999999999</v>
      </c>
      <c r="K21" s="213">
        <v>5.4137000000000004</v>
      </c>
      <c r="L21" s="213">
        <v>5.1201999999999996</v>
      </c>
      <c r="M21" s="214">
        <v>0.6099</v>
      </c>
      <c r="N21" s="229" t="b">
        <v>1</v>
      </c>
    </row>
    <row r="22" spans="1:14" ht="14">
      <c r="A22" s="208" t="s">
        <v>8</v>
      </c>
      <c r="B22" s="230" t="s">
        <v>183</v>
      </c>
      <c r="C22" s="230" t="s">
        <v>82</v>
      </c>
      <c r="D22" s="210"/>
      <c r="E22" s="210"/>
      <c r="F22" s="210">
        <v>4766984.0199999996</v>
      </c>
      <c r="G22" s="210">
        <v>886956</v>
      </c>
      <c r="H22" s="211">
        <v>8887381</v>
      </c>
      <c r="I22" s="213"/>
      <c r="J22" s="213"/>
      <c r="K22" s="213">
        <v>0.1477</v>
      </c>
      <c r="L22" s="213">
        <v>2.3099999999999999E-2</v>
      </c>
      <c r="M22" s="214">
        <v>0.15459999999999999</v>
      </c>
      <c r="N22" s="229" t="b">
        <v>1</v>
      </c>
    </row>
    <row r="23" spans="1:14" ht="14">
      <c r="A23" s="208" t="s">
        <v>8</v>
      </c>
      <c r="B23" s="230" t="s">
        <v>182</v>
      </c>
      <c r="C23" s="230" t="s">
        <v>146</v>
      </c>
      <c r="D23" s="210"/>
      <c r="E23" s="210">
        <v>9275921</v>
      </c>
      <c r="F23" s="210">
        <v>20062457.129999999</v>
      </c>
      <c r="G23" s="210">
        <v>115557275</v>
      </c>
      <c r="H23" s="211">
        <v>121705745</v>
      </c>
      <c r="I23" s="213"/>
      <c r="J23" s="213">
        <v>0.52400000000000002</v>
      </c>
      <c r="K23" s="213">
        <v>0.62160000000000004</v>
      </c>
      <c r="L23" s="213">
        <v>3.0089000000000001</v>
      </c>
      <c r="M23" s="214">
        <v>2.1168999999999998</v>
      </c>
      <c r="N23" s="229"/>
    </row>
    <row r="24" spans="1:14" ht="14">
      <c r="A24" s="208" t="s">
        <v>8</v>
      </c>
      <c r="B24" s="230" t="s">
        <v>183</v>
      </c>
      <c r="C24" s="230" t="s">
        <v>146</v>
      </c>
      <c r="D24" s="210"/>
      <c r="E24" s="210"/>
      <c r="F24" s="210">
        <v>25127297</v>
      </c>
      <c r="G24" s="210">
        <v>67276526</v>
      </c>
      <c r="H24" s="211">
        <v>76960000</v>
      </c>
      <c r="I24" s="213"/>
      <c r="J24" s="213"/>
      <c r="K24" s="213">
        <v>0.77859999999999996</v>
      </c>
      <c r="L24" s="213">
        <v>1.7518</v>
      </c>
      <c r="M24" s="214">
        <v>1.3386</v>
      </c>
      <c r="N24" s="229"/>
    </row>
    <row r="25" spans="1:14" ht="14">
      <c r="A25" s="208" t="s">
        <v>8</v>
      </c>
      <c r="B25" s="230" t="s">
        <v>182</v>
      </c>
      <c r="C25" s="230" t="s">
        <v>47</v>
      </c>
      <c r="D25" s="210"/>
      <c r="E25" s="210">
        <v>47836070</v>
      </c>
      <c r="F25" s="210">
        <v>19726449.460000001</v>
      </c>
      <c r="G25" s="210">
        <v>98827830.349999994</v>
      </c>
      <c r="H25" s="211">
        <v>156330624</v>
      </c>
      <c r="I25" s="213"/>
      <c r="J25" s="213">
        <v>2.7023999999999999</v>
      </c>
      <c r="K25" s="213">
        <v>0.61119999999999997</v>
      </c>
      <c r="L25" s="213">
        <v>2.5733000000000001</v>
      </c>
      <c r="M25" s="214">
        <v>2.7191999999999998</v>
      </c>
      <c r="N25" s="229" t="b">
        <v>1</v>
      </c>
    </row>
    <row r="26" spans="1:14" ht="14">
      <c r="A26" s="208" t="s">
        <v>8</v>
      </c>
      <c r="B26" s="230" t="s">
        <v>183</v>
      </c>
      <c r="C26" s="230" t="s">
        <v>47</v>
      </c>
      <c r="D26" s="210"/>
      <c r="E26" s="210"/>
      <c r="F26" s="210">
        <v>291222</v>
      </c>
      <c r="G26" s="210">
        <v>0</v>
      </c>
      <c r="H26" s="211">
        <v>3590000</v>
      </c>
      <c r="I26" s="213"/>
      <c r="J26" s="213"/>
      <c r="K26" s="213">
        <v>8.9999999999999993E-3</v>
      </c>
      <c r="L26" s="213">
        <v>0</v>
      </c>
      <c r="M26" s="214">
        <v>6.2399999999999997E-2</v>
      </c>
      <c r="N26" s="229" t="b">
        <v>1</v>
      </c>
    </row>
    <row r="27" spans="1:14" ht="14">
      <c r="A27" s="208" t="s">
        <v>8</v>
      </c>
      <c r="B27" s="230" t="s">
        <v>182</v>
      </c>
      <c r="C27" s="230" t="s">
        <v>98</v>
      </c>
      <c r="D27" s="210">
        <v>16819044</v>
      </c>
      <c r="E27" s="210">
        <v>50043618.299999997</v>
      </c>
      <c r="F27" s="210">
        <v>63238182.640000001</v>
      </c>
      <c r="G27" s="210">
        <v>76552569.810000002</v>
      </c>
      <c r="H27" s="211">
        <v>96056749.120000005</v>
      </c>
      <c r="I27" s="213">
        <v>5.0679999999999996</v>
      </c>
      <c r="J27" s="213">
        <v>2.8271000000000002</v>
      </c>
      <c r="K27" s="213">
        <v>1.9594</v>
      </c>
      <c r="L27" s="213">
        <v>1.9933000000000001</v>
      </c>
      <c r="M27" s="214">
        <v>1.6708000000000001</v>
      </c>
      <c r="N27" s="229" t="b">
        <v>1</v>
      </c>
    </row>
    <row r="28" spans="1:14" ht="14">
      <c r="A28" s="208" t="s">
        <v>8</v>
      </c>
      <c r="B28" s="230" t="s">
        <v>183</v>
      </c>
      <c r="C28" s="230" t="s">
        <v>98</v>
      </c>
      <c r="D28" s="210"/>
      <c r="E28" s="210"/>
      <c r="F28" s="210">
        <v>1037535</v>
      </c>
      <c r="G28" s="210">
        <v>5887111</v>
      </c>
      <c r="H28" s="211">
        <v>6328659.7800000003</v>
      </c>
      <c r="I28" s="213"/>
      <c r="J28" s="213"/>
      <c r="K28" s="213">
        <v>3.2099999999999997E-2</v>
      </c>
      <c r="L28" s="213">
        <v>0.15329999999999999</v>
      </c>
      <c r="M28" s="214">
        <v>0.1101</v>
      </c>
      <c r="N28" s="229" t="b">
        <v>1</v>
      </c>
    </row>
    <row r="29" spans="1:14" ht="14">
      <c r="A29" s="208" t="s">
        <v>8</v>
      </c>
      <c r="B29" s="231" t="s">
        <v>183</v>
      </c>
      <c r="C29" s="231" t="s">
        <v>225</v>
      </c>
      <c r="D29" s="210"/>
      <c r="E29" s="210"/>
      <c r="F29" s="210">
        <v>4249620</v>
      </c>
      <c r="G29" s="210">
        <v>17131593</v>
      </c>
      <c r="H29" s="211">
        <v>54881454</v>
      </c>
      <c r="I29" s="213"/>
      <c r="J29" s="213"/>
      <c r="K29" s="213">
        <v>0.13170000000000001</v>
      </c>
      <c r="L29" s="213">
        <v>0.4461</v>
      </c>
      <c r="M29" s="214">
        <v>0.9546</v>
      </c>
      <c r="N29" s="229"/>
    </row>
    <row r="30" spans="1:14" ht="14">
      <c r="A30" s="208" t="s">
        <v>8</v>
      </c>
      <c r="B30" s="230" t="s">
        <v>182</v>
      </c>
      <c r="C30" s="230" t="s">
        <v>119</v>
      </c>
      <c r="D30" s="210"/>
      <c r="E30" s="210">
        <v>9250.6299999999992</v>
      </c>
      <c r="F30" s="210">
        <v>1669111.01</v>
      </c>
      <c r="G30" s="210">
        <v>2087328.98</v>
      </c>
      <c r="H30" s="211">
        <v>476840</v>
      </c>
      <c r="I30" s="213"/>
      <c r="J30" s="213">
        <v>5.0000000000000001E-4</v>
      </c>
      <c r="K30" s="213">
        <v>5.1700000000000003E-2</v>
      </c>
      <c r="L30" s="213">
        <v>5.4300000000000001E-2</v>
      </c>
      <c r="M30" s="214">
        <v>8.3000000000000001E-3</v>
      </c>
      <c r="N30" s="229"/>
    </row>
    <row r="31" spans="1:14" ht="14">
      <c r="A31" s="208" t="s">
        <v>8</v>
      </c>
      <c r="B31" s="230" t="s">
        <v>183</v>
      </c>
      <c r="C31" s="230" t="s">
        <v>119</v>
      </c>
      <c r="D31" s="210"/>
      <c r="E31" s="210"/>
      <c r="F31" s="210">
        <v>652312</v>
      </c>
      <c r="G31" s="210">
        <v>146840</v>
      </c>
      <c r="H31" s="211">
        <v>0</v>
      </c>
      <c r="I31" s="213"/>
      <c r="J31" s="213"/>
      <c r="K31" s="213">
        <v>2.0199999999999999E-2</v>
      </c>
      <c r="L31" s="213">
        <v>3.8E-3</v>
      </c>
      <c r="M31" s="214">
        <v>0</v>
      </c>
      <c r="N31" s="229"/>
    </row>
    <row r="32" spans="1:14" ht="14">
      <c r="A32" s="208" t="s">
        <v>8</v>
      </c>
      <c r="B32" s="230" t="s">
        <v>182</v>
      </c>
      <c r="C32" s="230" t="s">
        <v>94</v>
      </c>
      <c r="D32" s="210"/>
      <c r="E32" s="210"/>
      <c r="F32" s="210">
        <v>71052480.879999995</v>
      </c>
      <c r="G32" s="210">
        <v>61967304</v>
      </c>
      <c r="H32" s="211">
        <v>139970813.5</v>
      </c>
      <c r="I32" s="213"/>
      <c r="J32" s="213"/>
      <c r="K32" s="213">
        <v>2.2014999999999998</v>
      </c>
      <c r="L32" s="213">
        <v>1.6134999999999999</v>
      </c>
      <c r="M32" s="214">
        <v>2.4346000000000001</v>
      </c>
      <c r="N32" s="229" t="b">
        <v>1</v>
      </c>
    </row>
    <row r="33" spans="1:14" ht="14">
      <c r="A33" s="208" t="s">
        <v>8</v>
      </c>
      <c r="B33" s="230" t="s">
        <v>183</v>
      </c>
      <c r="C33" s="230" t="s">
        <v>94</v>
      </c>
      <c r="D33" s="210"/>
      <c r="E33" s="210"/>
      <c r="F33" s="210">
        <v>85486956</v>
      </c>
      <c r="G33" s="210">
        <v>225146644</v>
      </c>
      <c r="H33" s="211">
        <v>200639856</v>
      </c>
      <c r="I33" s="213"/>
      <c r="J33" s="213"/>
      <c r="K33" s="213">
        <v>2.6488</v>
      </c>
      <c r="L33" s="213">
        <v>5.8624000000000001</v>
      </c>
      <c r="M33" s="214">
        <v>3.4899</v>
      </c>
      <c r="N33" s="229" t="b">
        <v>1</v>
      </c>
    </row>
    <row r="34" spans="1:14" ht="14">
      <c r="A34" s="208" t="s">
        <v>8</v>
      </c>
      <c r="B34" s="208" t="s">
        <v>182</v>
      </c>
      <c r="C34" s="208" t="s">
        <v>149</v>
      </c>
      <c r="D34" s="210"/>
      <c r="E34" s="210"/>
      <c r="F34" s="210">
        <v>0</v>
      </c>
      <c r="G34" s="210">
        <v>0</v>
      </c>
      <c r="H34" s="211"/>
      <c r="I34" s="213"/>
      <c r="J34" s="213"/>
      <c r="K34" s="213">
        <v>0</v>
      </c>
      <c r="L34" s="213">
        <v>0</v>
      </c>
      <c r="M34" s="214"/>
      <c r="N34" s="229"/>
    </row>
    <row r="35" spans="1:14" ht="14">
      <c r="A35" s="208" t="s">
        <v>8</v>
      </c>
      <c r="B35" s="208" t="s">
        <v>182</v>
      </c>
      <c r="C35" s="208" t="s">
        <v>71</v>
      </c>
      <c r="D35" s="210">
        <v>1408742</v>
      </c>
      <c r="E35" s="210">
        <v>21388787.899999999</v>
      </c>
      <c r="F35" s="210">
        <v>56812976.200000003</v>
      </c>
      <c r="G35" s="210">
        <v>90737509.980000004</v>
      </c>
      <c r="H35" s="211">
        <v>105406571.3</v>
      </c>
      <c r="I35" s="213">
        <v>0.42449999999999999</v>
      </c>
      <c r="J35" s="213">
        <v>1.2082999999999999</v>
      </c>
      <c r="K35" s="213">
        <v>1.7603</v>
      </c>
      <c r="L35" s="213">
        <v>2.3626</v>
      </c>
      <c r="M35" s="214">
        <v>1.8333999999999999</v>
      </c>
      <c r="N35" s="229" t="b">
        <v>1</v>
      </c>
    </row>
    <row r="36" spans="1:14" ht="14">
      <c r="A36" s="208" t="s">
        <v>8</v>
      </c>
      <c r="B36" s="231" t="s">
        <v>183</v>
      </c>
      <c r="C36" s="231" t="s">
        <v>229</v>
      </c>
      <c r="D36" s="210"/>
      <c r="E36" s="210"/>
      <c r="F36" s="210">
        <v>1160306</v>
      </c>
      <c r="G36" s="210">
        <v>10759715</v>
      </c>
      <c r="H36" s="211">
        <v>137691069</v>
      </c>
      <c r="I36" s="213"/>
      <c r="J36" s="213"/>
      <c r="K36" s="213">
        <v>3.5999999999999997E-2</v>
      </c>
      <c r="L36" s="213">
        <v>0.2802</v>
      </c>
      <c r="M36" s="214">
        <v>2.395</v>
      </c>
      <c r="N36" s="229"/>
    </row>
    <row r="37" spans="1:14" ht="14">
      <c r="A37" s="208" t="s">
        <v>8</v>
      </c>
      <c r="B37" s="208" t="s">
        <v>182</v>
      </c>
      <c r="C37" s="208" t="s">
        <v>122</v>
      </c>
      <c r="D37" s="210">
        <v>2963894.1</v>
      </c>
      <c r="E37" s="210">
        <v>3660894.55</v>
      </c>
      <c r="F37" s="210">
        <v>1266832.17</v>
      </c>
      <c r="G37" s="210">
        <v>1455393.57</v>
      </c>
      <c r="H37" s="211">
        <v>57729.79</v>
      </c>
      <c r="I37" s="213">
        <v>0.8931</v>
      </c>
      <c r="J37" s="213">
        <v>0.20680000000000001</v>
      </c>
      <c r="K37" s="213">
        <v>3.9300000000000002E-2</v>
      </c>
      <c r="L37" s="213">
        <v>3.7900000000000003E-2</v>
      </c>
      <c r="M37" s="214">
        <v>1E-3</v>
      </c>
      <c r="N37" s="229" t="b">
        <v>1</v>
      </c>
    </row>
    <row r="38" spans="1:14" ht="14">
      <c r="A38" s="208" t="s">
        <v>8</v>
      </c>
      <c r="B38" s="208" t="s">
        <v>182</v>
      </c>
      <c r="C38" s="208" t="s">
        <v>132</v>
      </c>
      <c r="D38" s="210"/>
      <c r="E38" s="210"/>
      <c r="F38" s="210">
        <v>0</v>
      </c>
      <c r="G38" s="210">
        <v>0</v>
      </c>
      <c r="H38" s="211">
        <v>49175.48</v>
      </c>
      <c r="I38" s="213"/>
      <c r="J38" s="213"/>
      <c r="K38" s="213">
        <v>0</v>
      </c>
      <c r="L38" s="213">
        <v>0</v>
      </c>
      <c r="M38" s="214">
        <v>8.9999999999999998E-4</v>
      </c>
      <c r="N38" s="229" t="b">
        <v>1</v>
      </c>
    </row>
    <row r="39" spans="1:14" ht="14">
      <c r="A39" s="208" t="s">
        <v>8</v>
      </c>
      <c r="B39" s="230" t="s">
        <v>182</v>
      </c>
      <c r="C39" s="230" t="s">
        <v>102</v>
      </c>
      <c r="D39" s="210">
        <v>5118804</v>
      </c>
      <c r="E39" s="210">
        <v>20330091</v>
      </c>
      <c r="F39" s="210">
        <v>18959136</v>
      </c>
      <c r="G39" s="210">
        <v>27234969.989999998</v>
      </c>
      <c r="H39" s="211">
        <v>11896890.449999999</v>
      </c>
      <c r="I39" s="213">
        <v>1.5424</v>
      </c>
      <c r="J39" s="213">
        <v>1.1485000000000001</v>
      </c>
      <c r="K39" s="213">
        <v>0.58740000000000003</v>
      </c>
      <c r="L39" s="213">
        <v>0.70909999999999995</v>
      </c>
      <c r="M39" s="214">
        <v>0.2069</v>
      </c>
      <c r="N39" s="229" t="b">
        <v>1</v>
      </c>
    </row>
    <row r="40" spans="1:14" ht="14">
      <c r="A40" s="208" t="s">
        <v>8</v>
      </c>
      <c r="B40" s="230" t="s">
        <v>183</v>
      </c>
      <c r="C40" s="230" t="s">
        <v>102</v>
      </c>
      <c r="D40" s="210"/>
      <c r="E40" s="210"/>
      <c r="F40" s="210">
        <v>1367777</v>
      </c>
      <c r="G40" s="210">
        <v>0</v>
      </c>
      <c r="H40" s="211"/>
      <c r="I40" s="213"/>
      <c r="J40" s="213"/>
      <c r="K40" s="213">
        <v>4.24E-2</v>
      </c>
      <c r="L40" s="213">
        <v>0</v>
      </c>
      <c r="M40" s="214"/>
      <c r="N40" s="229" t="b">
        <v>1</v>
      </c>
    </row>
    <row r="41" spans="1:14" ht="14">
      <c r="A41" s="208" t="s">
        <v>8</v>
      </c>
      <c r="B41" s="208" t="s">
        <v>182</v>
      </c>
      <c r="C41" s="208" t="s">
        <v>103</v>
      </c>
      <c r="D41" s="210"/>
      <c r="E41" s="210">
        <v>10317155</v>
      </c>
      <c r="F41" s="210">
        <v>11495473</v>
      </c>
      <c r="G41" s="210">
        <v>385741</v>
      </c>
      <c r="H41" s="211">
        <v>26339438.07</v>
      </c>
      <c r="I41" s="213"/>
      <c r="J41" s="213">
        <v>0.58279999999999998</v>
      </c>
      <c r="K41" s="213">
        <v>0.35620000000000002</v>
      </c>
      <c r="L41" s="213">
        <v>0.01</v>
      </c>
      <c r="M41" s="214">
        <v>0.45810000000000001</v>
      </c>
      <c r="N41" s="229" t="b">
        <v>1</v>
      </c>
    </row>
    <row r="42" spans="1:14" ht="14">
      <c r="A42" s="208" t="s">
        <v>8</v>
      </c>
      <c r="B42" s="230" t="s">
        <v>182</v>
      </c>
      <c r="C42" s="230" t="s">
        <v>67</v>
      </c>
      <c r="D42" s="210">
        <v>9828000</v>
      </c>
      <c r="E42" s="210">
        <v>39271712</v>
      </c>
      <c r="F42" s="210">
        <v>92764413.540000007</v>
      </c>
      <c r="G42" s="210">
        <v>91543450.709999993</v>
      </c>
      <c r="H42" s="211">
        <v>21281248.690000001</v>
      </c>
      <c r="I42" s="213">
        <v>2.9613999999999998</v>
      </c>
      <c r="J42" s="213">
        <v>2.2185999999999999</v>
      </c>
      <c r="K42" s="213">
        <v>2.8742999999999999</v>
      </c>
      <c r="L42" s="213">
        <v>2.3835999999999999</v>
      </c>
      <c r="M42" s="214">
        <v>0.37019999999999997</v>
      </c>
      <c r="N42" s="229" t="b">
        <v>1</v>
      </c>
    </row>
    <row r="43" spans="1:14" ht="14">
      <c r="A43" s="208" t="s">
        <v>8</v>
      </c>
      <c r="B43" s="230" t="s">
        <v>183</v>
      </c>
      <c r="C43" s="230" t="s">
        <v>67</v>
      </c>
      <c r="D43" s="210"/>
      <c r="E43" s="210"/>
      <c r="F43" s="210">
        <v>2332926</v>
      </c>
      <c r="G43" s="210">
        <v>1079367</v>
      </c>
      <c r="H43" s="211"/>
      <c r="I43" s="213"/>
      <c r="J43" s="213"/>
      <c r="K43" s="213">
        <v>7.2300000000000003E-2</v>
      </c>
      <c r="L43" s="213">
        <v>2.81E-2</v>
      </c>
      <c r="M43" s="214"/>
      <c r="N43" s="229" t="b">
        <v>1</v>
      </c>
    </row>
    <row r="44" spans="1:14" ht="14">
      <c r="A44" s="208" t="s">
        <v>8</v>
      </c>
      <c r="B44" s="208" t="s">
        <v>182</v>
      </c>
      <c r="C44" s="208" t="s">
        <v>73</v>
      </c>
      <c r="D44" s="210">
        <v>27636</v>
      </c>
      <c r="E44" s="210">
        <v>75737453</v>
      </c>
      <c r="F44" s="210">
        <v>244331550</v>
      </c>
      <c r="G44" s="210">
        <v>256401002</v>
      </c>
      <c r="H44" s="211">
        <v>204886046</v>
      </c>
      <c r="I44" s="213">
        <v>8.3000000000000001E-3</v>
      </c>
      <c r="J44" s="213">
        <v>4.2786</v>
      </c>
      <c r="K44" s="213">
        <v>7.5705</v>
      </c>
      <c r="L44" s="213">
        <v>6.6761999999999997</v>
      </c>
      <c r="M44" s="214">
        <v>3.5638000000000001</v>
      </c>
      <c r="N44" s="229" t="b">
        <v>1</v>
      </c>
    </row>
    <row r="45" spans="1:14" ht="14">
      <c r="A45" s="208" t="s">
        <v>8</v>
      </c>
      <c r="B45" s="231" t="s">
        <v>183</v>
      </c>
      <c r="C45" s="231" t="s">
        <v>233</v>
      </c>
      <c r="D45" s="210"/>
      <c r="E45" s="210"/>
      <c r="F45" s="210">
        <v>366708</v>
      </c>
      <c r="G45" s="210">
        <v>62942982</v>
      </c>
      <c r="H45" s="211">
        <v>31082364</v>
      </c>
      <c r="I45" s="213"/>
      <c r="J45" s="213"/>
      <c r="K45" s="213">
        <v>1.14E-2</v>
      </c>
      <c r="L45" s="213">
        <v>1.6389</v>
      </c>
      <c r="M45" s="214">
        <v>0.54059999999999997</v>
      </c>
      <c r="N45" s="229"/>
    </row>
    <row r="46" spans="1:14" ht="14">
      <c r="A46" s="208" t="s">
        <v>8</v>
      </c>
      <c r="B46" s="208" t="s">
        <v>182</v>
      </c>
      <c r="C46" s="208" t="s">
        <v>87</v>
      </c>
      <c r="D46" s="210"/>
      <c r="E46" s="210"/>
      <c r="F46" s="210">
        <v>59564.67</v>
      </c>
      <c r="G46" s="210">
        <v>6919809.9699999997</v>
      </c>
      <c r="H46" s="211">
        <v>11809304.52</v>
      </c>
      <c r="I46" s="213"/>
      <c r="J46" s="213"/>
      <c r="K46" s="213">
        <v>1.8E-3</v>
      </c>
      <c r="L46" s="213">
        <v>0.1802</v>
      </c>
      <c r="M46" s="214">
        <v>0.2054</v>
      </c>
      <c r="N46" s="229" t="b">
        <v>1</v>
      </c>
    </row>
    <row r="47" spans="1:14" ht="14">
      <c r="A47" s="208" t="s">
        <v>8</v>
      </c>
      <c r="B47" s="230" t="s">
        <v>182</v>
      </c>
      <c r="C47" s="230" t="s">
        <v>51</v>
      </c>
      <c r="D47" s="210"/>
      <c r="E47" s="210">
        <v>6992491</v>
      </c>
      <c r="F47" s="210">
        <v>59787207.5</v>
      </c>
      <c r="G47" s="210">
        <v>171294773.80000001</v>
      </c>
      <c r="H47" s="211">
        <v>1513875354</v>
      </c>
      <c r="I47" s="213"/>
      <c r="J47" s="213">
        <v>0.39500000000000002</v>
      </c>
      <c r="K47" s="213">
        <v>1.8525</v>
      </c>
      <c r="L47" s="213">
        <v>4.4602000000000004</v>
      </c>
      <c r="M47" s="214">
        <v>26.3323</v>
      </c>
      <c r="N47" s="229" t="b">
        <v>1</v>
      </c>
    </row>
    <row r="48" spans="1:14" ht="14">
      <c r="A48" s="208" t="s">
        <v>8</v>
      </c>
      <c r="B48" s="230" t="s">
        <v>183</v>
      </c>
      <c r="C48" s="230" t="s">
        <v>51</v>
      </c>
      <c r="D48" s="210"/>
      <c r="E48" s="210"/>
      <c r="F48" s="210"/>
      <c r="G48" s="210">
        <v>0</v>
      </c>
      <c r="H48" s="211">
        <v>5740000</v>
      </c>
      <c r="I48" s="213"/>
      <c r="J48" s="213"/>
      <c r="K48" s="213"/>
      <c r="L48" s="213">
        <v>0</v>
      </c>
      <c r="M48" s="214">
        <v>9.98E-2</v>
      </c>
      <c r="N48" s="229" t="b">
        <v>1</v>
      </c>
    </row>
    <row r="49" spans="1:14" ht="14">
      <c r="A49" s="208" t="s">
        <v>8</v>
      </c>
      <c r="B49" s="230" t="s">
        <v>182</v>
      </c>
      <c r="C49" s="230" t="s">
        <v>137</v>
      </c>
      <c r="D49" s="210"/>
      <c r="E49" s="210">
        <v>19767009</v>
      </c>
      <c r="F49" s="210">
        <v>10486328</v>
      </c>
      <c r="G49" s="210">
        <v>11987804</v>
      </c>
      <c r="H49" s="211">
        <v>4413817</v>
      </c>
      <c r="I49" s="213"/>
      <c r="J49" s="213">
        <v>1.1167</v>
      </c>
      <c r="K49" s="213">
        <v>0.32490000000000002</v>
      </c>
      <c r="L49" s="213">
        <v>0.31209999999999999</v>
      </c>
      <c r="M49" s="214">
        <v>7.6799999999999993E-2</v>
      </c>
      <c r="N49" s="229"/>
    </row>
    <row r="50" spans="1:14" ht="14">
      <c r="A50" s="208" t="s">
        <v>8</v>
      </c>
      <c r="B50" s="230" t="s">
        <v>183</v>
      </c>
      <c r="C50" s="230" t="s">
        <v>137</v>
      </c>
      <c r="D50" s="210"/>
      <c r="E50" s="210"/>
      <c r="F50" s="210">
        <v>195918595</v>
      </c>
      <c r="G50" s="210">
        <v>223258294</v>
      </c>
      <c r="H50" s="211">
        <v>325616033</v>
      </c>
      <c r="I50" s="213"/>
      <c r="J50" s="213"/>
      <c r="K50" s="213">
        <v>6.0705</v>
      </c>
      <c r="L50" s="213">
        <v>5.8132000000000001</v>
      </c>
      <c r="M50" s="214">
        <v>5.6638000000000002</v>
      </c>
      <c r="N50" s="229"/>
    </row>
    <row r="51" spans="1:14" ht="14">
      <c r="A51" s="208" t="s">
        <v>8</v>
      </c>
      <c r="B51" s="231" t="s">
        <v>183</v>
      </c>
      <c r="C51" s="231" t="s">
        <v>236</v>
      </c>
      <c r="D51" s="210"/>
      <c r="E51" s="210"/>
      <c r="F51" s="210"/>
      <c r="G51" s="210">
        <v>20755632</v>
      </c>
      <c r="H51" s="211">
        <v>33186329</v>
      </c>
      <c r="I51" s="213"/>
      <c r="J51" s="213"/>
      <c r="K51" s="213"/>
      <c r="L51" s="213">
        <v>0.54039999999999999</v>
      </c>
      <c r="M51" s="214">
        <v>0.57720000000000005</v>
      </c>
      <c r="N51" s="229"/>
    </row>
    <row r="52" spans="1:14" ht="14">
      <c r="A52" s="208" t="s">
        <v>8</v>
      </c>
      <c r="B52" s="231" t="s">
        <v>183</v>
      </c>
      <c r="C52" s="231" t="s">
        <v>152</v>
      </c>
      <c r="D52" s="210"/>
      <c r="E52" s="210"/>
      <c r="F52" s="210"/>
      <c r="G52" s="210">
        <v>1360181</v>
      </c>
      <c r="H52" s="211">
        <v>8735924</v>
      </c>
      <c r="I52" s="213"/>
      <c r="J52" s="213"/>
      <c r="K52" s="213"/>
      <c r="L52" s="213">
        <v>3.5400000000000001E-2</v>
      </c>
      <c r="M52" s="214">
        <v>0.152</v>
      </c>
      <c r="N52" s="229"/>
    </row>
    <row r="53" spans="1:14" ht="14">
      <c r="A53" s="208" t="s">
        <v>8</v>
      </c>
      <c r="B53" s="208" t="s">
        <v>182</v>
      </c>
      <c r="C53" s="208" t="s">
        <v>84</v>
      </c>
      <c r="D53" s="210">
        <v>0</v>
      </c>
      <c r="E53" s="210">
        <v>3707966</v>
      </c>
      <c r="F53" s="210">
        <v>19553094.829999998</v>
      </c>
      <c r="G53" s="210">
        <v>19680977.140000001</v>
      </c>
      <c r="H53" s="211">
        <v>19565400.629999999</v>
      </c>
      <c r="I53" s="213">
        <v>0</v>
      </c>
      <c r="J53" s="213">
        <v>0.20949999999999999</v>
      </c>
      <c r="K53" s="213">
        <v>0.60580000000000001</v>
      </c>
      <c r="L53" s="213">
        <v>0.51249999999999996</v>
      </c>
      <c r="M53" s="214">
        <v>0.34029999999999999</v>
      </c>
      <c r="N53" s="229" t="b">
        <v>1</v>
      </c>
    </row>
    <row r="54" spans="1:14" ht="14">
      <c r="A54" s="208" t="s">
        <v>8</v>
      </c>
      <c r="B54" s="208" t="s">
        <v>182</v>
      </c>
      <c r="C54" s="208" t="s">
        <v>105</v>
      </c>
      <c r="D54" s="210">
        <v>1475227</v>
      </c>
      <c r="E54" s="210">
        <v>7685782</v>
      </c>
      <c r="F54" s="210"/>
      <c r="G54" s="210">
        <v>11868673.220000001</v>
      </c>
      <c r="H54" s="211">
        <v>20461289.800000001</v>
      </c>
      <c r="I54" s="213">
        <v>0.44450000000000001</v>
      </c>
      <c r="J54" s="213">
        <v>0.43419999999999997</v>
      </c>
      <c r="K54" s="213"/>
      <c r="L54" s="213">
        <v>0.309</v>
      </c>
      <c r="M54" s="214">
        <v>0.35589999999999999</v>
      </c>
      <c r="N54" s="229"/>
    </row>
    <row r="55" spans="1:14" ht="14">
      <c r="A55" s="208" t="s">
        <v>8</v>
      </c>
      <c r="B55" s="230" t="s">
        <v>182</v>
      </c>
      <c r="C55" s="230" t="s">
        <v>92</v>
      </c>
      <c r="D55" s="210">
        <v>88859</v>
      </c>
      <c r="E55" s="210">
        <v>6364742.2000000002</v>
      </c>
      <c r="F55" s="210">
        <v>20957532</v>
      </c>
      <c r="G55" s="210">
        <v>40222009</v>
      </c>
      <c r="H55" s="211">
        <v>80014602</v>
      </c>
      <c r="I55" s="213">
        <v>2.6800000000000001E-2</v>
      </c>
      <c r="J55" s="213">
        <v>0.35959999999999998</v>
      </c>
      <c r="K55" s="213">
        <v>0.64939999999999998</v>
      </c>
      <c r="L55" s="213">
        <v>1.0472999999999999</v>
      </c>
      <c r="M55" s="214">
        <v>1.3917999999999999</v>
      </c>
      <c r="N55" s="229" t="b">
        <v>1</v>
      </c>
    </row>
    <row r="56" spans="1:14" ht="14">
      <c r="A56" s="208" t="s">
        <v>8</v>
      </c>
      <c r="B56" s="230" t="s">
        <v>183</v>
      </c>
      <c r="C56" s="230" t="s">
        <v>92</v>
      </c>
      <c r="D56" s="210"/>
      <c r="E56" s="210"/>
      <c r="F56" s="210">
        <v>5756786</v>
      </c>
      <c r="G56" s="210">
        <v>13995647</v>
      </c>
      <c r="H56" s="211">
        <v>14504911</v>
      </c>
      <c r="I56" s="213"/>
      <c r="J56" s="213"/>
      <c r="K56" s="213">
        <v>0.1784</v>
      </c>
      <c r="L56" s="213">
        <v>0.3644</v>
      </c>
      <c r="M56" s="214">
        <v>0.25230000000000002</v>
      </c>
      <c r="N56" s="229" t="b">
        <v>1</v>
      </c>
    </row>
    <row r="57" spans="1:14" ht="14">
      <c r="A57" s="208" t="s">
        <v>8</v>
      </c>
      <c r="B57" s="208" t="s">
        <v>182</v>
      </c>
      <c r="C57" s="208" t="s">
        <v>124</v>
      </c>
      <c r="D57" s="210"/>
      <c r="E57" s="210"/>
      <c r="F57" s="210"/>
      <c r="G57" s="210"/>
      <c r="H57" s="211">
        <v>0</v>
      </c>
      <c r="I57" s="213"/>
      <c r="J57" s="213"/>
      <c r="K57" s="213"/>
      <c r="L57" s="213"/>
      <c r="M57" s="214">
        <v>0</v>
      </c>
      <c r="N57" s="229"/>
    </row>
    <row r="58" spans="1:14" ht="14">
      <c r="A58" s="208" t="s">
        <v>8</v>
      </c>
      <c r="B58" s="208" t="s">
        <v>182</v>
      </c>
      <c r="C58" s="208" t="s">
        <v>188</v>
      </c>
      <c r="D58" s="210"/>
      <c r="E58" s="210"/>
      <c r="F58" s="210"/>
      <c r="G58" s="210"/>
      <c r="H58" s="211">
        <v>47030</v>
      </c>
      <c r="I58" s="213"/>
      <c r="J58" s="213"/>
      <c r="K58" s="213"/>
      <c r="L58" s="213"/>
      <c r="M58" s="214">
        <v>8.0000000000000004E-4</v>
      </c>
      <c r="N58" s="229"/>
    </row>
    <row r="59" spans="1:14" ht="14">
      <c r="A59" s="208" t="s">
        <v>8</v>
      </c>
      <c r="B59" s="231" t="s">
        <v>183</v>
      </c>
      <c r="C59" s="231" t="s">
        <v>129</v>
      </c>
      <c r="D59" s="210"/>
      <c r="E59" s="210"/>
      <c r="F59" s="210">
        <v>37919245</v>
      </c>
      <c r="G59" s="210">
        <v>49532860</v>
      </c>
      <c r="H59" s="211">
        <v>64737276</v>
      </c>
      <c r="I59" s="213"/>
      <c r="J59" s="213"/>
      <c r="K59" s="213">
        <v>1.1749000000000001</v>
      </c>
      <c r="L59" s="213">
        <v>1.2897000000000001</v>
      </c>
      <c r="M59" s="214">
        <v>1.1259999999999999</v>
      </c>
      <c r="N59" s="229"/>
    </row>
    <row r="60" spans="1:14" ht="14">
      <c r="A60" s="208" t="s">
        <v>8</v>
      </c>
      <c r="B60" s="208" t="s">
        <v>182</v>
      </c>
      <c r="C60" s="208" t="s">
        <v>127</v>
      </c>
      <c r="D60" s="210"/>
      <c r="E60" s="210"/>
      <c r="F60" s="210"/>
      <c r="G60" s="210"/>
      <c r="H60" s="211">
        <v>2099356.15</v>
      </c>
      <c r="I60" s="213"/>
      <c r="J60" s="213"/>
      <c r="K60" s="213"/>
      <c r="L60" s="213"/>
      <c r="M60" s="214">
        <v>3.6499999999999998E-2</v>
      </c>
      <c r="N60" s="229"/>
    </row>
    <row r="61" spans="1:14" ht="14">
      <c r="A61" s="208" t="s">
        <v>8</v>
      </c>
      <c r="B61" s="230" t="s">
        <v>182</v>
      </c>
      <c r="C61" s="230" t="s">
        <v>56</v>
      </c>
      <c r="D61" s="210"/>
      <c r="E61" s="210">
        <v>106856234</v>
      </c>
      <c r="F61" s="210">
        <v>180953526.40000001</v>
      </c>
      <c r="G61" s="210">
        <v>216486630.80000001</v>
      </c>
      <c r="H61" s="211">
        <v>141080472.59999999</v>
      </c>
      <c r="I61" s="213"/>
      <c r="J61" s="213">
        <v>6.0366</v>
      </c>
      <c r="K61" s="213">
        <v>5.6067999999999998</v>
      </c>
      <c r="L61" s="213">
        <v>5.6368999999999998</v>
      </c>
      <c r="M61" s="214">
        <v>2.4539</v>
      </c>
      <c r="N61" s="229" t="b">
        <v>1</v>
      </c>
    </row>
    <row r="62" spans="1:14" ht="14">
      <c r="A62" s="208" t="s">
        <v>8</v>
      </c>
      <c r="B62" s="230" t="s">
        <v>183</v>
      </c>
      <c r="C62" s="230" t="s">
        <v>56</v>
      </c>
      <c r="D62" s="210"/>
      <c r="E62" s="210"/>
      <c r="F62" s="210">
        <v>12885055</v>
      </c>
      <c r="G62" s="210">
        <v>4208635</v>
      </c>
      <c r="H62" s="211">
        <v>5159419</v>
      </c>
      <c r="I62" s="213"/>
      <c r="J62" s="213"/>
      <c r="K62" s="213">
        <v>0.3992</v>
      </c>
      <c r="L62" s="213">
        <v>0.1096</v>
      </c>
      <c r="M62" s="214">
        <v>8.9700000000000002E-2</v>
      </c>
      <c r="N62" s="229" t="b">
        <v>1</v>
      </c>
    </row>
    <row r="63" spans="1:14" ht="14">
      <c r="A63" s="208" t="s">
        <v>8</v>
      </c>
      <c r="B63" s="231" t="s">
        <v>183</v>
      </c>
      <c r="C63" s="231" t="s">
        <v>240</v>
      </c>
      <c r="D63" s="210"/>
      <c r="E63" s="210"/>
      <c r="F63" s="210">
        <v>145800</v>
      </c>
      <c r="G63" s="210">
        <v>3993071</v>
      </c>
      <c r="H63" s="211">
        <v>2346650</v>
      </c>
      <c r="I63" s="213"/>
      <c r="J63" s="213"/>
      <c r="K63" s="213">
        <v>4.4999999999999997E-3</v>
      </c>
      <c r="L63" s="213">
        <v>0.104</v>
      </c>
      <c r="M63" s="214">
        <v>4.0800000000000003E-2</v>
      </c>
      <c r="N63" s="229"/>
    </row>
    <row r="64" spans="1:14" ht="14">
      <c r="A64" s="208" t="s">
        <v>8</v>
      </c>
      <c r="B64" s="208" t="s">
        <v>182</v>
      </c>
      <c r="C64" s="208" t="s">
        <v>142</v>
      </c>
      <c r="D64" s="210">
        <v>3949492</v>
      </c>
      <c r="E64" s="210">
        <v>4399393</v>
      </c>
      <c r="F64" s="210">
        <v>3214266</v>
      </c>
      <c r="G64" s="210">
        <v>352875</v>
      </c>
      <c r="H64" s="211"/>
      <c r="I64" s="213">
        <v>1.1900999999999999</v>
      </c>
      <c r="J64" s="213">
        <v>0.2485</v>
      </c>
      <c r="K64" s="213">
        <v>9.9599999999999994E-2</v>
      </c>
      <c r="L64" s="213">
        <v>9.1999999999999998E-3</v>
      </c>
      <c r="M64" s="214"/>
      <c r="N64" s="229"/>
    </row>
    <row r="65" spans="1:14" ht="14">
      <c r="A65" s="208" t="s">
        <v>8</v>
      </c>
      <c r="B65" s="230" t="s">
        <v>182</v>
      </c>
      <c r="C65" s="230" t="s">
        <v>63</v>
      </c>
      <c r="D65" s="210"/>
      <c r="E65" s="210">
        <v>10943055.51</v>
      </c>
      <c r="F65" s="210">
        <v>3042846.61</v>
      </c>
      <c r="G65" s="210">
        <v>17997465.710000001</v>
      </c>
      <c r="H65" s="211">
        <v>30615754.329999998</v>
      </c>
      <c r="I65" s="213"/>
      <c r="J65" s="213">
        <v>0.61819999999999997</v>
      </c>
      <c r="K65" s="213">
        <v>9.4299999999999995E-2</v>
      </c>
      <c r="L65" s="213">
        <v>0.46860000000000002</v>
      </c>
      <c r="M65" s="214">
        <v>0.53249999999999997</v>
      </c>
      <c r="N65" s="229" t="b">
        <v>1</v>
      </c>
    </row>
    <row r="66" spans="1:14" ht="14">
      <c r="A66" s="208" t="s">
        <v>8</v>
      </c>
      <c r="B66" s="230" t="s">
        <v>183</v>
      </c>
      <c r="C66" s="230" t="s">
        <v>63</v>
      </c>
      <c r="D66" s="210"/>
      <c r="E66" s="210"/>
      <c r="F66" s="210"/>
      <c r="G66" s="210">
        <v>0</v>
      </c>
      <c r="H66" s="211">
        <v>22500000</v>
      </c>
      <c r="I66" s="213"/>
      <c r="J66" s="213"/>
      <c r="K66" s="213"/>
      <c r="L66" s="213">
        <v>0</v>
      </c>
      <c r="M66" s="214">
        <v>0.39140000000000003</v>
      </c>
      <c r="N66" s="229" t="b">
        <v>1</v>
      </c>
    </row>
    <row r="67" spans="1:14" ht="14">
      <c r="A67" s="208" t="s">
        <v>8</v>
      </c>
      <c r="B67" s="208" t="s">
        <v>182</v>
      </c>
      <c r="C67" s="208" t="s">
        <v>114</v>
      </c>
      <c r="D67" s="210"/>
      <c r="E67" s="210"/>
      <c r="F67" s="210">
        <v>0</v>
      </c>
      <c r="G67" s="210">
        <v>2662094.7999999998</v>
      </c>
      <c r="H67" s="211">
        <v>17947027</v>
      </c>
      <c r="I67" s="213"/>
      <c r="J67" s="213"/>
      <c r="K67" s="213">
        <v>0</v>
      </c>
      <c r="L67" s="213">
        <v>6.93E-2</v>
      </c>
      <c r="M67" s="214">
        <v>0.31219999999999998</v>
      </c>
      <c r="N67" s="229"/>
    </row>
    <row r="68" spans="1:14" ht="14">
      <c r="A68" s="208" t="s">
        <v>8</v>
      </c>
      <c r="B68" s="208" t="s">
        <v>182</v>
      </c>
      <c r="C68" s="208" t="s">
        <v>110</v>
      </c>
      <c r="D68" s="210"/>
      <c r="E68" s="210"/>
      <c r="F68" s="210">
        <v>2980370.38</v>
      </c>
      <c r="G68" s="210">
        <v>11290252.140000001</v>
      </c>
      <c r="H68" s="211">
        <v>34134930.810000002</v>
      </c>
      <c r="I68" s="213"/>
      <c r="J68" s="213"/>
      <c r="K68" s="213">
        <v>9.2299999999999993E-2</v>
      </c>
      <c r="L68" s="213">
        <v>0.29399999999999998</v>
      </c>
      <c r="M68" s="214">
        <v>0.59370000000000001</v>
      </c>
      <c r="N68" s="229" t="b">
        <v>1</v>
      </c>
    </row>
    <row r="69" spans="1:14" ht="14">
      <c r="A69" s="208" t="s">
        <v>8</v>
      </c>
      <c r="B69" s="208" t="s">
        <v>182</v>
      </c>
      <c r="C69" s="208" t="s">
        <v>121</v>
      </c>
      <c r="D69" s="210">
        <v>2318072</v>
      </c>
      <c r="E69" s="210">
        <v>10977010</v>
      </c>
      <c r="F69" s="210">
        <v>2938344.29</v>
      </c>
      <c r="G69" s="210">
        <v>3282369.91</v>
      </c>
      <c r="H69" s="211">
        <v>13353312.76</v>
      </c>
      <c r="I69" s="213">
        <v>0.69850000000000001</v>
      </c>
      <c r="J69" s="213">
        <v>0.62009999999999998</v>
      </c>
      <c r="K69" s="213">
        <v>9.0999999999999998E-2</v>
      </c>
      <c r="L69" s="213">
        <v>8.5500000000000007E-2</v>
      </c>
      <c r="M69" s="214">
        <v>0.23230000000000001</v>
      </c>
      <c r="N69" s="229"/>
    </row>
    <row r="70" spans="1:14" ht="15.75" customHeight="1">
      <c r="D70" s="75"/>
      <c r="E70" s="75"/>
      <c r="F70" s="75"/>
      <c r="G70" s="75"/>
      <c r="H70" s="75"/>
      <c r="I70" s="75"/>
      <c r="J70" s="75"/>
      <c r="K70" s="75"/>
      <c r="L70" s="75"/>
      <c r="M70" s="75"/>
      <c r="N70" s="75"/>
    </row>
    <row r="71" spans="1:14" ht="15.75" customHeight="1">
      <c r="D71" s="75"/>
      <c r="E71" s="75"/>
      <c r="F71" s="75"/>
      <c r="G71" s="75"/>
      <c r="H71" s="75"/>
      <c r="I71" s="75"/>
      <c r="J71" s="75"/>
      <c r="K71" s="75"/>
      <c r="L71" s="75"/>
      <c r="M71" s="75"/>
      <c r="N71" s="75"/>
    </row>
    <row r="72" spans="1:14" ht="15.75" customHeight="1">
      <c r="D72" s="75"/>
      <c r="E72" s="75"/>
      <c r="F72" s="75"/>
      <c r="G72" s="75"/>
      <c r="H72" s="75"/>
      <c r="I72" s="75"/>
      <c r="J72" s="75"/>
      <c r="K72" s="75"/>
      <c r="L72" s="75"/>
      <c r="M72" s="75"/>
      <c r="N72" s="75"/>
    </row>
    <row r="73" spans="1:14" ht="15.75" customHeight="1">
      <c r="D73" s="75"/>
      <c r="E73" s="75"/>
      <c r="F73" s="75"/>
      <c r="G73" s="75"/>
      <c r="H73" s="75"/>
      <c r="I73" s="75"/>
      <c r="J73" s="75"/>
      <c r="K73" s="75"/>
      <c r="L73" s="75"/>
      <c r="M73" s="75"/>
      <c r="N73" s="75"/>
    </row>
    <row r="74" spans="1:14" ht="15.75" customHeight="1">
      <c r="D74" s="75"/>
      <c r="E74" s="75"/>
      <c r="F74" s="75"/>
      <c r="G74" s="75"/>
      <c r="H74" s="75"/>
      <c r="I74" s="75"/>
      <c r="J74" s="75"/>
      <c r="K74" s="75"/>
      <c r="L74" s="75"/>
      <c r="M74" s="75"/>
      <c r="N74" s="75"/>
    </row>
    <row r="75" spans="1:14" ht="15.75" customHeight="1">
      <c r="D75" s="75"/>
      <c r="E75" s="75"/>
      <c r="F75" s="75"/>
      <c r="G75" s="75"/>
      <c r="H75" s="75"/>
      <c r="I75" s="75"/>
      <c r="J75" s="75"/>
      <c r="K75" s="75"/>
      <c r="L75" s="75"/>
      <c r="M75" s="75"/>
      <c r="N75" s="75"/>
    </row>
    <row r="76" spans="1:14" ht="15.75" customHeight="1">
      <c r="D76" s="75"/>
      <c r="E76" s="75"/>
      <c r="F76" s="75"/>
      <c r="G76" s="75"/>
      <c r="H76" s="75"/>
      <c r="I76" s="75"/>
      <c r="J76" s="75"/>
      <c r="K76" s="75"/>
      <c r="L76" s="75"/>
      <c r="M76" s="75"/>
      <c r="N76" s="75"/>
    </row>
    <row r="77" spans="1:14" ht="15.75" customHeight="1">
      <c r="D77" s="75"/>
      <c r="E77" s="75"/>
      <c r="F77" s="75"/>
      <c r="G77" s="75"/>
      <c r="H77" s="75"/>
      <c r="I77" s="75"/>
      <c r="J77" s="75"/>
      <c r="K77" s="75"/>
      <c r="L77" s="75"/>
      <c r="M77" s="75"/>
      <c r="N77" s="75"/>
    </row>
    <row r="78" spans="1:14" ht="15.75" customHeight="1">
      <c r="D78" s="75"/>
      <c r="E78" s="75"/>
      <c r="F78" s="75"/>
      <c r="G78" s="75"/>
      <c r="H78" s="75"/>
      <c r="I78" s="75"/>
      <c r="J78" s="75"/>
      <c r="K78" s="75"/>
      <c r="L78" s="75"/>
      <c r="M78" s="75"/>
      <c r="N78" s="75"/>
    </row>
    <row r="79" spans="1:14" ht="15.75" customHeight="1">
      <c r="D79" s="75"/>
      <c r="E79" s="75"/>
      <c r="F79" s="75"/>
      <c r="G79" s="75"/>
      <c r="H79" s="75"/>
      <c r="I79" s="75"/>
      <c r="J79" s="75"/>
      <c r="K79" s="75"/>
      <c r="L79" s="75"/>
      <c r="M79" s="75"/>
      <c r="N79" s="75"/>
    </row>
    <row r="80" spans="1:14" ht="15.75" customHeight="1">
      <c r="D80" s="75"/>
      <c r="E80" s="75"/>
      <c r="F80" s="75"/>
      <c r="G80" s="75"/>
      <c r="H80" s="75"/>
      <c r="I80" s="75"/>
      <c r="J80" s="75"/>
      <c r="K80" s="75"/>
      <c r="L80" s="75"/>
      <c r="M80" s="75"/>
      <c r="N80" s="75"/>
    </row>
    <row r="81" spans="4:14" ht="15.75" customHeight="1">
      <c r="D81" s="75"/>
      <c r="E81" s="75"/>
      <c r="F81" s="75"/>
      <c r="G81" s="75"/>
      <c r="H81" s="75"/>
      <c r="I81" s="75"/>
      <c r="J81" s="75"/>
      <c r="K81" s="75"/>
      <c r="L81" s="75"/>
      <c r="M81" s="75"/>
      <c r="N81" s="75"/>
    </row>
    <row r="82" spans="4:14" ht="15.75" customHeight="1">
      <c r="D82" s="75"/>
      <c r="E82" s="75"/>
      <c r="F82" s="75"/>
      <c r="G82" s="75"/>
      <c r="H82" s="75"/>
      <c r="I82" s="75"/>
      <c r="J82" s="75"/>
      <c r="K82" s="75"/>
      <c r="L82" s="75"/>
      <c r="M82" s="75"/>
      <c r="N82" s="75"/>
    </row>
    <row r="83" spans="4:14" ht="15.75" customHeight="1">
      <c r="D83" s="75"/>
      <c r="E83" s="75"/>
      <c r="F83" s="75"/>
      <c r="G83" s="75"/>
      <c r="H83" s="75"/>
      <c r="I83" s="75"/>
      <c r="J83" s="75"/>
      <c r="K83" s="75"/>
      <c r="L83" s="75"/>
      <c r="M83" s="75"/>
      <c r="N83" s="75"/>
    </row>
    <row r="84" spans="4:14" ht="15.75" customHeight="1">
      <c r="D84" s="75"/>
      <c r="E84" s="75"/>
      <c r="F84" s="75"/>
      <c r="G84" s="75"/>
      <c r="H84" s="75"/>
      <c r="I84" s="75"/>
      <c r="J84" s="75"/>
      <c r="K84" s="75"/>
      <c r="L84" s="75"/>
      <c r="M84" s="75"/>
      <c r="N84" s="75"/>
    </row>
    <row r="85" spans="4:14" ht="15.75" customHeight="1">
      <c r="D85" s="75"/>
      <c r="E85" s="75"/>
      <c r="F85" s="75"/>
      <c r="G85" s="75"/>
      <c r="H85" s="75"/>
      <c r="I85" s="75"/>
      <c r="J85" s="75"/>
      <c r="K85" s="75"/>
      <c r="L85" s="75"/>
      <c r="M85" s="75"/>
      <c r="N85" s="75"/>
    </row>
    <row r="86" spans="4:14" ht="15.75" customHeight="1">
      <c r="D86" s="75"/>
      <c r="E86" s="75"/>
      <c r="F86" s="75"/>
      <c r="G86" s="75"/>
      <c r="H86" s="75"/>
      <c r="I86" s="75"/>
      <c r="J86" s="75"/>
      <c r="K86" s="75"/>
      <c r="L86" s="75"/>
      <c r="M86" s="75"/>
      <c r="N86" s="75"/>
    </row>
    <row r="87" spans="4:14" ht="15.75" customHeight="1">
      <c r="D87" s="75"/>
      <c r="E87" s="75"/>
      <c r="F87" s="75"/>
      <c r="G87" s="75"/>
      <c r="H87" s="75"/>
      <c r="I87" s="75"/>
      <c r="J87" s="75"/>
      <c r="K87" s="75"/>
      <c r="L87" s="75"/>
      <c r="M87" s="75"/>
      <c r="N87" s="75"/>
    </row>
    <row r="88" spans="4:14" ht="15.75" customHeight="1">
      <c r="D88" s="75"/>
      <c r="E88" s="75"/>
      <c r="F88" s="75"/>
      <c r="G88" s="75"/>
      <c r="H88" s="75"/>
      <c r="I88" s="75"/>
      <c r="J88" s="75"/>
      <c r="K88" s="75"/>
      <c r="L88" s="75"/>
      <c r="M88" s="75"/>
      <c r="N88" s="75"/>
    </row>
    <row r="89" spans="4:14" ht="15.75" customHeight="1">
      <c r="D89" s="75"/>
      <c r="E89" s="75"/>
      <c r="F89" s="75"/>
      <c r="G89" s="75"/>
      <c r="H89" s="75"/>
      <c r="I89" s="75"/>
      <c r="J89" s="75"/>
      <c r="K89" s="75"/>
      <c r="L89" s="75"/>
      <c r="M89" s="75"/>
      <c r="N89" s="75"/>
    </row>
    <row r="90" spans="4:14" ht="15.75" customHeight="1">
      <c r="D90" s="75"/>
      <c r="E90" s="75"/>
      <c r="F90" s="75"/>
      <c r="G90" s="75"/>
      <c r="H90" s="75"/>
      <c r="I90" s="75"/>
      <c r="J90" s="75"/>
      <c r="K90" s="75"/>
      <c r="L90" s="75"/>
      <c r="M90" s="75"/>
      <c r="N90" s="75"/>
    </row>
    <row r="91" spans="4:14" ht="15.75" customHeight="1">
      <c r="D91" s="75"/>
      <c r="E91" s="75"/>
      <c r="F91" s="75"/>
      <c r="G91" s="75"/>
      <c r="H91" s="75"/>
      <c r="I91" s="75"/>
      <c r="J91" s="75"/>
      <c r="K91" s="75"/>
      <c r="L91" s="75"/>
      <c r="M91" s="75"/>
      <c r="N91" s="75"/>
    </row>
    <row r="92" spans="4:14" ht="15.75" customHeight="1">
      <c r="D92" s="75"/>
      <c r="E92" s="75"/>
      <c r="F92" s="75"/>
      <c r="G92" s="75"/>
      <c r="H92" s="75"/>
      <c r="I92" s="75"/>
      <c r="J92" s="75"/>
      <c r="K92" s="75"/>
      <c r="L92" s="75"/>
      <c r="M92" s="75"/>
      <c r="N92" s="75"/>
    </row>
    <row r="93" spans="4:14" ht="15.75" customHeight="1">
      <c r="D93" s="75"/>
      <c r="E93" s="75"/>
      <c r="F93" s="75"/>
      <c r="G93" s="75"/>
      <c r="H93" s="75"/>
      <c r="I93" s="75"/>
      <c r="J93" s="75"/>
      <c r="K93" s="75"/>
      <c r="L93" s="75"/>
      <c r="M93" s="75"/>
      <c r="N93" s="75"/>
    </row>
    <row r="94" spans="4:14" ht="15.75" customHeight="1">
      <c r="D94" s="75"/>
      <c r="E94" s="75"/>
      <c r="F94" s="75"/>
      <c r="G94" s="75"/>
      <c r="H94" s="75"/>
      <c r="I94" s="75"/>
      <c r="J94" s="75"/>
      <c r="K94" s="75"/>
      <c r="L94" s="75"/>
      <c r="M94" s="75"/>
      <c r="N94" s="75"/>
    </row>
    <row r="95" spans="4:14" ht="15.75" customHeight="1">
      <c r="D95" s="75"/>
      <c r="E95" s="75"/>
      <c r="F95" s="75"/>
      <c r="G95" s="75"/>
      <c r="H95" s="75"/>
      <c r="I95" s="75"/>
      <c r="J95" s="75"/>
      <c r="K95" s="75"/>
      <c r="L95" s="75"/>
      <c r="M95" s="75"/>
      <c r="N95" s="75"/>
    </row>
    <row r="96" spans="4:14" ht="15.75" customHeight="1">
      <c r="D96" s="75"/>
      <c r="E96" s="75"/>
      <c r="F96" s="75"/>
      <c r="G96" s="75"/>
      <c r="H96" s="75"/>
      <c r="I96" s="75"/>
      <c r="J96" s="75"/>
      <c r="K96" s="75"/>
      <c r="L96" s="75"/>
      <c r="M96" s="75"/>
      <c r="N96" s="75"/>
    </row>
    <row r="97" spans="4:14" ht="15.75" customHeight="1">
      <c r="D97" s="75"/>
      <c r="E97" s="75"/>
      <c r="F97" s="75"/>
      <c r="G97" s="75"/>
      <c r="H97" s="75"/>
      <c r="I97" s="75"/>
      <c r="J97" s="75"/>
      <c r="K97" s="75"/>
      <c r="L97" s="75"/>
      <c r="M97" s="75"/>
      <c r="N97" s="75"/>
    </row>
    <row r="98" spans="4:14" ht="15.75" customHeight="1">
      <c r="D98" s="75"/>
      <c r="E98" s="75"/>
      <c r="F98" s="75"/>
      <c r="G98" s="75"/>
      <c r="H98" s="75"/>
      <c r="I98" s="75"/>
      <c r="J98" s="75"/>
      <c r="K98" s="75"/>
      <c r="L98" s="75"/>
      <c r="M98" s="75"/>
      <c r="N98" s="75"/>
    </row>
    <row r="99" spans="4:14" ht="15.75" customHeight="1">
      <c r="D99" s="75"/>
      <c r="E99" s="75"/>
      <c r="F99" s="75"/>
      <c r="G99" s="75"/>
      <c r="H99" s="75"/>
      <c r="I99" s="75"/>
      <c r="J99" s="75"/>
      <c r="K99" s="75"/>
      <c r="L99" s="75"/>
      <c r="M99" s="75"/>
      <c r="N99" s="75"/>
    </row>
    <row r="100" spans="4:14" ht="15.75" customHeight="1">
      <c r="D100" s="75"/>
      <c r="E100" s="75"/>
      <c r="F100" s="75"/>
      <c r="G100" s="75"/>
      <c r="H100" s="75"/>
      <c r="I100" s="75"/>
      <c r="J100" s="75"/>
      <c r="K100" s="75"/>
      <c r="L100" s="75"/>
      <c r="M100" s="75"/>
      <c r="N100" s="75"/>
    </row>
    <row r="101" spans="4:14" ht="15.75" customHeight="1">
      <c r="D101" s="75"/>
      <c r="E101" s="75"/>
      <c r="F101" s="75"/>
      <c r="G101" s="75"/>
      <c r="H101" s="75"/>
      <c r="I101" s="75"/>
      <c r="J101" s="75"/>
      <c r="K101" s="75"/>
      <c r="L101" s="75"/>
      <c r="M101" s="75"/>
      <c r="N101" s="75"/>
    </row>
    <row r="102" spans="4:14" ht="15.75" customHeight="1">
      <c r="D102" s="75"/>
      <c r="E102" s="75"/>
      <c r="F102" s="75"/>
      <c r="G102" s="75"/>
      <c r="H102" s="75"/>
      <c r="I102" s="75"/>
      <c r="J102" s="75"/>
      <c r="K102" s="75"/>
      <c r="L102" s="75"/>
      <c r="M102" s="75"/>
      <c r="N102" s="75"/>
    </row>
    <row r="103" spans="4:14" ht="15.75" customHeight="1">
      <c r="D103" s="75"/>
      <c r="E103" s="75"/>
      <c r="F103" s="75"/>
      <c r="G103" s="75"/>
      <c r="H103" s="75"/>
      <c r="I103" s="75"/>
      <c r="J103" s="75"/>
      <c r="K103" s="75"/>
      <c r="L103" s="75"/>
      <c r="M103" s="75"/>
      <c r="N103" s="75"/>
    </row>
    <row r="104" spans="4:14" ht="15.75" customHeight="1">
      <c r="D104" s="75"/>
      <c r="E104" s="75"/>
      <c r="F104" s="75"/>
      <c r="G104" s="75"/>
      <c r="H104" s="75"/>
      <c r="I104" s="75"/>
      <c r="J104" s="75"/>
      <c r="K104" s="75"/>
      <c r="L104" s="75"/>
      <c r="M104" s="75"/>
      <c r="N104" s="75"/>
    </row>
    <row r="105" spans="4:14" ht="15.75" customHeight="1">
      <c r="D105" s="75"/>
      <c r="E105" s="75"/>
      <c r="F105" s="75"/>
      <c r="G105" s="75"/>
      <c r="H105" s="75"/>
      <c r="I105" s="75"/>
      <c r="J105" s="75"/>
      <c r="K105" s="75"/>
      <c r="L105" s="75"/>
      <c r="M105" s="75"/>
      <c r="N105" s="75"/>
    </row>
    <row r="106" spans="4:14" ht="15.75" customHeight="1">
      <c r="D106" s="75"/>
      <c r="E106" s="75"/>
      <c r="F106" s="75"/>
      <c r="G106" s="75"/>
      <c r="H106" s="75"/>
      <c r="I106" s="75"/>
      <c r="J106" s="75"/>
      <c r="K106" s="75"/>
      <c r="L106" s="75"/>
      <c r="M106" s="75"/>
      <c r="N106" s="75"/>
    </row>
    <row r="107" spans="4:14" ht="15.75" customHeight="1">
      <c r="D107" s="75"/>
      <c r="E107" s="75"/>
      <c r="F107" s="75"/>
      <c r="G107" s="75"/>
      <c r="H107" s="75"/>
      <c r="I107" s="75"/>
      <c r="J107" s="75"/>
      <c r="K107" s="75"/>
      <c r="L107" s="75"/>
      <c r="M107" s="75"/>
      <c r="N107" s="75"/>
    </row>
    <row r="108" spans="4:14" ht="15.75" customHeight="1">
      <c r="D108" s="75"/>
      <c r="E108" s="75"/>
      <c r="F108" s="75"/>
      <c r="G108" s="75"/>
      <c r="H108" s="75"/>
      <c r="I108" s="75"/>
      <c r="J108" s="75"/>
      <c r="K108" s="75"/>
      <c r="L108" s="75"/>
      <c r="M108" s="75"/>
      <c r="N108" s="75"/>
    </row>
    <row r="109" spans="4:14" ht="15.75" customHeight="1">
      <c r="D109" s="75"/>
      <c r="E109" s="75"/>
      <c r="F109" s="75"/>
      <c r="G109" s="75"/>
      <c r="H109" s="75"/>
      <c r="I109" s="75"/>
      <c r="J109" s="75"/>
      <c r="K109" s="75"/>
      <c r="L109" s="75"/>
      <c r="M109" s="75"/>
      <c r="N109" s="75"/>
    </row>
    <row r="110" spans="4:14" ht="15.75" customHeight="1">
      <c r="D110" s="75"/>
      <c r="E110" s="75"/>
      <c r="F110" s="75"/>
      <c r="G110" s="75"/>
      <c r="H110" s="75"/>
      <c r="I110" s="75"/>
      <c r="J110" s="75"/>
      <c r="K110" s="75"/>
      <c r="L110" s="75"/>
      <c r="M110" s="75"/>
      <c r="N110" s="75"/>
    </row>
    <row r="111" spans="4:14" ht="15.75" customHeight="1">
      <c r="D111" s="75"/>
      <c r="E111" s="75"/>
      <c r="F111" s="75"/>
      <c r="G111" s="75"/>
      <c r="H111" s="75"/>
      <c r="I111" s="75"/>
      <c r="J111" s="75"/>
      <c r="K111" s="75"/>
      <c r="L111" s="75"/>
      <c r="M111" s="75"/>
      <c r="N111" s="75"/>
    </row>
    <row r="112" spans="4:14" ht="15.75" customHeight="1">
      <c r="D112" s="75"/>
      <c r="E112" s="75"/>
      <c r="F112" s="75"/>
      <c r="G112" s="75"/>
      <c r="H112" s="75"/>
      <c r="I112" s="75"/>
      <c r="J112" s="75"/>
      <c r="K112" s="75"/>
      <c r="L112" s="75"/>
      <c r="M112" s="75"/>
      <c r="N112" s="75"/>
    </row>
    <row r="113" spans="4:14" ht="15.75" customHeight="1">
      <c r="D113" s="75"/>
      <c r="E113" s="75"/>
      <c r="F113" s="75"/>
      <c r="G113" s="75"/>
      <c r="H113" s="75"/>
      <c r="I113" s="75"/>
      <c r="J113" s="75"/>
      <c r="K113" s="75"/>
      <c r="L113" s="75"/>
      <c r="M113" s="75"/>
      <c r="N113" s="75"/>
    </row>
    <row r="114" spans="4:14" ht="15.75" customHeight="1">
      <c r="D114" s="75"/>
      <c r="E114" s="75"/>
      <c r="F114" s="75"/>
      <c r="G114" s="75"/>
      <c r="H114" s="75"/>
      <c r="I114" s="75"/>
      <c r="J114" s="75"/>
      <c r="K114" s="75"/>
      <c r="L114" s="75"/>
      <c r="M114" s="75"/>
      <c r="N114" s="75"/>
    </row>
    <row r="115" spans="4:14" ht="15.75" customHeight="1">
      <c r="D115" s="75"/>
      <c r="E115" s="75"/>
      <c r="F115" s="75"/>
      <c r="G115" s="75"/>
      <c r="H115" s="75"/>
      <c r="I115" s="75"/>
      <c r="J115" s="75"/>
      <c r="K115" s="75"/>
      <c r="L115" s="75"/>
      <c r="M115" s="75"/>
      <c r="N115" s="75"/>
    </row>
    <row r="116" spans="4:14" ht="15.75" customHeight="1">
      <c r="D116" s="75"/>
      <c r="E116" s="75"/>
      <c r="F116" s="75"/>
      <c r="G116" s="75"/>
      <c r="H116" s="75"/>
      <c r="I116" s="75"/>
      <c r="J116" s="75"/>
      <c r="K116" s="75"/>
      <c r="L116" s="75"/>
      <c r="M116" s="75"/>
      <c r="N116" s="75"/>
    </row>
    <row r="117" spans="4:14" ht="15.75" customHeight="1">
      <c r="D117" s="75"/>
      <c r="E117" s="75"/>
      <c r="F117" s="75"/>
      <c r="G117" s="75"/>
      <c r="H117" s="75"/>
      <c r="I117" s="75"/>
      <c r="J117" s="75"/>
      <c r="K117" s="75"/>
      <c r="L117" s="75"/>
      <c r="M117" s="75"/>
      <c r="N117" s="75"/>
    </row>
    <row r="118" spans="4:14" ht="15.75" customHeight="1">
      <c r="D118" s="75"/>
      <c r="E118" s="75"/>
      <c r="F118" s="75"/>
      <c r="G118" s="75"/>
      <c r="H118" s="75"/>
      <c r="I118" s="75"/>
      <c r="J118" s="75"/>
      <c r="K118" s="75"/>
      <c r="L118" s="75"/>
      <c r="M118" s="75"/>
      <c r="N118" s="75"/>
    </row>
    <row r="119" spans="4:14" ht="15.75" customHeight="1">
      <c r="D119" s="75"/>
      <c r="E119" s="75"/>
      <c r="F119" s="75"/>
      <c r="G119" s="75"/>
      <c r="H119" s="75"/>
      <c r="I119" s="75"/>
      <c r="J119" s="75"/>
      <c r="K119" s="75"/>
      <c r="L119" s="75"/>
      <c r="M119" s="75"/>
      <c r="N119" s="75"/>
    </row>
    <row r="120" spans="4:14" ht="15.75" customHeight="1">
      <c r="D120" s="75"/>
      <c r="E120" s="75"/>
      <c r="F120" s="75"/>
      <c r="G120" s="75"/>
      <c r="H120" s="75"/>
      <c r="I120" s="75"/>
      <c r="J120" s="75"/>
      <c r="K120" s="75"/>
      <c r="L120" s="75"/>
      <c r="M120" s="75"/>
      <c r="N120" s="75"/>
    </row>
    <row r="121" spans="4:14" ht="15.75" customHeight="1">
      <c r="D121" s="75"/>
      <c r="E121" s="75"/>
      <c r="F121" s="75"/>
      <c r="G121" s="75"/>
      <c r="H121" s="75"/>
      <c r="I121" s="75"/>
      <c r="J121" s="75"/>
      <c r="K121" s="75"/>
      <c r="L121" s="75"/>
      <c r="M121" s="75"/>
      <c r="N121" s="75"/>
    </row>
    <row r="122" spans="4:14" ht="15.75" customHeight="1">
      <c r="D122" s="75"/>
      <c r="E122" s="75"/>
      <c r="F122" s="75"/>
      <c r="G122" s="75"/>
      <c r="H122" s="75"/>
      <c r="I122" s="75"/>
      <c r="J122" s="75"/>
      <c r="K122" s="75"/>
      <c r="L122" s="75"/>
      <c r="M122" s="75"/>
      <c r="N122" s="75"/>
    </row>
    <row r="123" spans="4:14" ht="15.75" customHeight="1">
      <c r="D123" s="75"/>
      <c r="E123" s="75"/>
      <c r="F123" s="75"/>
      <c r="G123" s="75"/>
      <c r="H123" s="75"/>
      <c r="I123" s="75"/>
      <c r="J123" s="75"/>
      <c r="K123" s="75"/>
      <c r="L123" s="75"/>
      <c r="M123" s="75"/>
      <c r="N123" s="75"/>
    </row>
    <row r="124" spans="4:14" ht="15.75" customHeight="1">
      <c r="D124" s="75"/>
      <c r="E124" s="75"/>
      <c r="F124" s="75"/>
      <c r="G124" s="75"/>
      <c r="H124" s="75"/>
      <c r="I124" s="75"/>
      <c r="J124" s="75"/>
      <c r="K124" s="75"/>
      <c r="L124" s="75"/>
      <c r="M124" s="75"/>
      <c r="N124" s="75"/>
    </row>
    <row r="125" spans="4:14" ht="15.75" customHeight="1">
      <c r="D125" s="75"/>
      <c r="E125" s="75"/>
      <c r="F125" s="75"/>
      <c r="G125" s="75"/>
      <c r="H125" s="75"/>
      <c r="I125" s="75"/>
      <c r="J125" s="75"/>
      <c r="K125" s="75"/>
      <c r="L125" s="75"/>
      <c r="M125" s="75"/>
      <c r="N125" s="75"/>
    </row>
    <row r="126" spans="4:14" ht="15.75" customHeight="1">
      <c r="D126" s="75"/>
      <c r="E126" s="75"/>
      <c r="F126" s="75"/>
      <c r="G126" s="75"/>
      <c r="H126" s="75"/>
      <c r="I126" s="75"/>
      <c r="J126" s="75"/>
      <c r="K126" s="75"/>
      <c r="L126" s="75"/>
      <c r="M126" s="75"/>
      <c r="N126" s="75"/>
    </row>
    <row r="127" spans="4:14" ht="15.75" customHeight="1">
      <c r="D127" s="75"/>
      <c r="E127" s="75"/>
      <c r="F127" s="75"/>
      <c r="G127" s="75"/>
      <c r="H127" s="75"/>
      <c r="I127" s="75"/>
      <c r="J127" s="75"/>
      <c r="K127" s="75"/>
      <c r="L127" s="75"/>
      <c r="M127" s="75"/>
      <c r="N127" s="75"/>
    </row>
    <row r="128" spans="4:14" ht="15.75" customHeight="1">
      <c r="D128" s="75"/>
      <c r="E128" s="75"/>
      <c r="F128" s="75"/>
      <c r="G128" s="75"/>
      <c r="H128" s="75"/>
      <c r="I128" s="75"/>
      <c r="J128" s="75"/>
      <c r="K128" s="75"/>
      <c r="L128" s="75"/>
      <c r="M128" s="75"/>
      <c r="N128" s="75"/>
    </row>
    <row r="129" spans="4:14" ht="15.75" customHeight="1">
      <c r="D129" s="75"/>
      <c r="E129" s="75"/>
      <c r="F129" s="75"/>
      <c r="G129" s="75"/>
      <c r="H129" s="75"/>
      <c r="I129" s="75"/>
      <c r="J129" s="75"/>
      <c r="K129" s="75"/>
      <c r="L129" s="75"/>
      <c r="M129" s="75"/>
      <c r="N129" s="75"/>
    </row>
    <row r="130" spans="4:14" ht="15.75" customHeight="1">
      <c r="D130" s="75"/>
      <c r="E130" s="75"/>
      <c r="F130" s="75"/>
      <c r="G130" s="75"/>
      <c r="H130" s="75"/>
      <c r="I130" s="75"/>
      <c r="J130" s="75"/>
      <c r="K130" s="75"/>
      <c r="L130" s="75"/>
      <c r="M130" s="75"/>
      <c r="N130" s="75"/>
    </row>
    <row r="131" spans="4:14" ht="15.75" customHeight="1">
      <c r="D131" s="75"/>
      <c r="E131" s="75"/>
      <c r="F131" s="75"/>
      <c r="G131" s="75"/>
      <c r="H131" s="75"/>
      <c r="I131" s="75"/>
      <c r="J131" s="75"/>
      <c r="K131" s="75"/>
      <c r="L131" s="75"/>
      <c r="M131" s="75"/>
      <c r="N131" s="75"/>
    </row>
    <row r="132" spans="4:14" ht="15.75" customHeight="1">
      <c r="D132" s="75"/>
      <c r="E132" s="75"/>
      <c r="F132" s="75"/>
      <c r="G132" s="75"/>
      <c r="H132" s="75"/>
      <c r="I132" s="75"/>
      <c r="J132" s="75"/>
      <c r="K132" s="75"/>
      <c r="L132" s="75"/>
      <c r="M132" s="75"/>
      <c r="N132" s="75"/>
    </row>
    <row r="133" spans="4:14" ht="15.75" customHeight="1">
      <c r="D133" s="75"/>
      <c r="E133" s="75"/>
      <c r="F133" s="75"/>
      <c r="G133" s="75"/>
      <c r="H133" s="75"/>
      <c r="I133" s="75"/>
      <c r="J133" s="75"/>
      <c r="K133" s="75"/>
      <c r="L133" s="75"/>
      <c r="M133" s="75"/>
      <c r="N133" s="75"/>
    </row>
    <row r="134" spans="4:14" ht="15.75" customHeight="1">
      <c r="D134" s="75"/>
      <c r="E134" s="75"/>
      <c r="F134" s="75"/>
      <c r="G134" s="75"/>
      <c r="H134" s="75"/>
      <c r="I134" s="75"/>
      <c r="J134" s="75"/>
      <c r="K134" s="75"/>
      <c r="L134" s="75"/>
      <c r="M134" s="75"/>
      <c r="N134" s="75"/>
    </row>
    <row r="135" spans="4:14" ht="15.75" customHeight="1">
      <c r="D135" s="75"/>
      <c r="E135" s="75"/>
      <c r="F135" s="75"/>
      <c r="G135" s="75"/>
      <c r="H135" s="75"/>
      <c r="I135" s="75"/>
      <c r="J135" s="75"/>
      <c r="K135" s="75"/>
      <c r="L135" s="75"/>
      <c r="M135" s="75"/>
      <c r="N135" s="75"/>
    </row>
    <row r="136" spans="4:14" ht="15.75" customHeight="1">
      <c r="D136" s="75"/>
      <c r="E136" s="75"/>
      <c r="F136" s="75"/>
      <c r="G136" s="75"/>
      <c r="H136" s="75"/>
      <c r="I136" s="75"/>
      <c r="J136" s="75"/>
      <c r="K136" s="75"/>
      <c r="L136" s="75"/>
      <c r="M136" s="75"/>
      <c r="N136" s="75"/>
    </row>
    <row r="137" spans="4:14" ht="15.75" customHeight="1">
      <c r="D137" s="75"/>
      <c r="E137" s="75"/>
      <c r="F137" s="75"/>
      <c r="G137" s="75"/>
      <c r="H137" s="75"/>
      <c r="I137" s="75"/>
      <c r="J137" s="75"/>
      <c r="K137" s="75"/>
      <c r="L137" s="75"/>
      <c r="M137" s="75"/>
      <c r="N137" s="75"/>
    </row>
    <row r="138" spans="4:14" ht="15.75" customHeight="1">
      <c r="D138" s="75"/>
      <c r="E138" s="75"/>
      <c r="F138" s="75"/>
      <c r="G138" s="75"/>
      <c r="H138" s="75"/>
      <c r="I138" s="75"/>
      <c r="J138" s="75"/>
      <c r="K138" s="75"/>
      <c r="L138" s="75"/>
      <c r="M138" s="75"/>
      <c r="N138" s="75"/>
    </row>
    <row r="139" spans="4:14" ht="15.75" customHeight="1">
      <c r="D139" s="75"/>
      <c r="E139" s="75"/>
      <c r="F139" s="75"/>
      <c r="G139" s="75"/>
      <c r="H139" s="75"/>
      <c r="I139" s="75"/>
      <c r="J139" s="75"/>
      <c r="K139" s="75"/>
      <c r="L139" s="75"/>
      <c r="M139" s="75"/>
      <c r="N139" s="75"/>
    </row>
    <row r="140" spans="4:14" ht="15.75" customHeight="1">
      <c r="D140" s="75"/>
      <c r="E140" s="75"/>
      <c r="F140" s="75"/>
      <c r="G140" s="75"/>
      <c r="H140" s="75"/>
      <c r="I140" s="75"/>
      <c r="J140" s="75"/>
      <c r="K140" s="75"/>
      <c r="L140" s="75"/>
      <c r="M140" s="75"/>
      <c r="N140" s="75"/>
    </row>
    <row r="141" spans="4:14" ht="15.75" customHeight="1">
      <c r="D141" s="75"/>
      <c r="E141" s="75"/>
      <c r="F141" s="75"/>
      <c r="G141" s="75"/>
      <c r="H141" s="75"/>
      <c r="I141" s="75"/>
      <c r="J141" s="75"/>
      <c r="K141" s="75"/>
      <c r="L141" s="75"/>
      <c r="M141" s="75"/>
      <c r="N141" s="75"/>
    </row>
    <row r="142" spans="4:14" ht="15.75" customHeight="1">
      <c r="D142" s="75"/>
      <c r="E142" s="75"/>
      <c r="F142" s="75"/>
      <c r="G142" s="75"/>
      <c r="H142" s="75"/>
      <c r="I142" s="75"/>
      <c r="J142" s="75"/>
      <c r="K142" s="75"/>
      <c r="L142" s="75"/>
      <c r="M142" s="75"/>
      <c r="N142" s="75"/>
    </row>
    <row r="143" spans="4:14" ht="15.75" customHeight="1">
      <c r="D143" s="75"/>
      <c r="E143" s="75"/>
      <c r="F143" s="75"/>
      <c r="G143" s="75"/>
      <c r="H143" s="75"/>
      <c r="I143" s="75"/>
      <c r="J143" s="75"/>
      <c r="K143" s="75"/>
      <c r="L143" s="75"/>
      <c r="M143" s="75"/>
      <c r="N143" s="75"/>
    </row>
    <row r="144" spans="4:14" ht="15.75" customHeight="1">
      <c r="D144" s="75"/>
      <c r="E144" s="75"/>
      <c r="F144" s="75"/>
      <c r="G144" s="75"/>
      <c r="H144" s="75"/>
      <c r="I144" s="75"/>
      <c r="J144" s="75"/>
      <c r="K144" s="75"/>
      <c r="L144" s="75"/>
      <c r="M144" s="75"/>
      <c r="N144" s="75"/>
    </row>
    <row r="145" spans="4:14" ht="15.75" customHeight="1">
      <c r="D145" s="75"/>
      <c r="E145" s="75"/>
      <c r="F145" s="75"/>
      <c r="G145" s="75"/>
      <c r="H145" s="75"/>
      <c r="I145" s="75"/>
      <c r="J145" s="75"/>
      <c r="K145" s="75"/>
      <c r="L145" s="75"/>
      <c r="M145" s="75"/>
      <c r="N145" s="75"/>
    </row>
    <row r="146" spans="4:14" ht="15.75" customHeight="1">
      <c r="D146" s="75"/>
      <c r="E146" s="75"/>
      <c r="F146" s="75"/>
      <c r="G146" s="75"/>
      <c r="H146" s="75"/>
      <c r="I146" s="75"/>
      <c r="J146" s="75"/>
      <c r="K146" s="75"/>
      <c r="L146" s="75"/>
      <c r="M146" s="75"/>
      <c r="N146" s="75"/>
    </row>
    <row r="147" spans="4:14" ht="15.75" customHeight="1">
      <c r="D147" s="75"/>
      <c r="E147" s="75"/>
      <c r="F147" s="75"/>
      <c r="G147" s="75"/>
      <c r="H147" s="75"/>
      <c r="I147" s="75"/>
      <c r="J147" s="75"/>
      <c r="K147" s="75"/>
      <c r="L147" s="75"/>
      <c r="M147" s="75"/>
      <c r="N147" s="75"/>
    </row>
    <row r="148" spans="4:14" ht="15.75" customHeight="1">
      <c r="D148" s="75"/>
      <c r="E148" s="75"/>
      <c r="F148" s="75"/>
      <c r="G148" s="75"/>
      <c r="H148" s="75"/>
      <c r="I148" s="75"/>
      <c r="J148" s="75"/>
      <c r="K148" s="75"/>
      <c r="L148" s="75"/>
      <c r="M148" s="75"/>
      <c r="N148" s="75"/>
    </row>
    <row r="149" spans="4:14" ht="15.75" customHeight="1">
      <c r="D149" s="75"/>
      <c r="E149" s="75"/>
      <c r="F149" s="75"/>
      <c r="G149" s="75"/>
      <c r="H149" s="75"/>
      <c r="I149" s="75"/>
      <c r="J149" s="75"/>
      <c r="K149" s="75"/>
      <c r="L149" s="75"/>
      <c r="M149" s="75"/>
      <c r="N149" s="75"/>
    </row>
    <row r="150" spans="4:14" ht="15.75" customHeight="1">
      <c r="D150" s="75"/>
      <c r="E150" s="75"/>
      <c r="F150" s="75"/>
      <c r="G150" s="75"/>
      <c r="H150" s="75"/>
      <c r="I150" s="75"/>
      <c r="J150" s="75"/>
      <c r="K150" s="75"/>
      <c r="L150" s="75"/>
      <c r="M150" s="75"/>
      <c r="N150" s="75"/>
    </row>
    <row r="151" spans="4:14" ht="15.75" customHeight="1">
      <c r="D151" s="75"/>
      <c r="E151" s="75"/>
      <c r="F151" s="75"/>
      <c r="G151" s="75"/>
      <c r="H151" s="75"/>
      <c r="I151" s="75"/>
      <c r="J151" s="75"/>
      <c r="K151" s="75"/>
      <c r="L151" s="75"/>
      <c r="M151" s="75"/>
      <c r="N151" s="75"/>
    </row>
    <row r="152" spans="4:14" ht="15.75" customHeight="1">
      <c r="D152" s="75"/>
      <c r="E152" s="75"/>
      <c r="F152" s="75"/>
      <c r="G152" s="75"/>
      <c r="H152" s="75"/>
      <c r="I152" s="75"/>
      <c r="J152" s="75"/>
      <c r="K152" s="75"/>
      <c r="L152" s="75"/>
      <c r="M152" s="75"/>
      <c r="N152" s="75"/>
    </row>
    <row r="153" spans="4:14" ht="15.75" customHeight="1">
      <c r="D153" s="75"/>
      <c r="E153" s="75"/>
      <c r="F153" s="75"/>
      <c r="G153" s="75"/>
      <c r="H153" s="75"/>
      <c r="I153" s="75"/>
      <c r="J153" s="75"/>
      <c r="K153" s="75"/>
      <c r="L153" s="75"/>
      <c r="M153" s="75"/>
      <c r="N153" s="75"/>
    </row>
    <row r="154" spans="4:14" ht="15.75" customHeight="1">
      <c r="D154" s="75"/>
      <c r="E154" s="75"/>
      <c r="F154" s="75"/>
      <c r="G154" s="75"/>
      <c r="H154" s="75"/>
      <c r="I154" s="75"/>
      <c r="J154" s="75"/>
      <c r="K154" s="75"/>
      <c r="L154" s="75"/>
      <c r="M154" s="75"/>
      <c r="N154" s="75"/>
    </row>
    <row r="155" spans="4:14" ht="15.75" customHeight="1">
      <c r="D155" s="75"/>
      <c r="E155" s="75"/>
      <c r="F155" s="75"/>
      <c r="G155" s="75"/>
      <c r="H155" s="75"/>
      <c r="I155" s="75"/>
      <c r="J155" s="75"/>
      <c r="K155" s="75"/>
      <c r="L155" s="75"/>
      <c r="M155" s="75"/>
      <c r="N155" s="75"/>
    </row>
    <row r="156" spans="4:14" ht="15.75" customHeight="1">
      <c r="D156" s="75"/>
      <c r="E156" s="75"/>
      <c r="F156" s="75"/>
      <c r="G156" s="75"/>
      <c r="H156" s="75"/>
      <c r="I156" s="75"/>
      <c r="J156" s="75"/>
      <c r="K156" s="75"/>
      <c r="L156" s="75"/>
      <c r="M156" s="75"/>
      <c r="N156" s="75"/>
    </row>
    <row r="157" spans="4:14" ht="15.75" customHeight="1">
      <c r="D157" s="75"/>
      <c r="E157" s="75"/>
      <c r="F157" s="75"/>
      <c r="G157" s="75"/>
      <c r="H157" s="75"/>
      <c r="I157" s="75"/>
      <c r="J157" s="75"/>
      <c r="K157" s="75"/>
      <c r="L157" s="75"/>
      <c r="M157" s="75"/>
      <c r="N157" s="75"/>
    </row>
    <row r="158" spans="4:14" ht="15.75" customHeight="1">
      <c r="D158" s="75"/>
      <c r="E158" s="75"/>
      <c r="F158" s="75"/>
      <c r="G158" s="75"/>
      <c r="H158" s="75"/>
      <c r="I158" s="75"/>
      <c r="J158" s="75"/>
      <c r="K158" s="75"/>
      <c r="L158" s="75"/>
      <c r="M158" s="75"/>
      <c r="N158" s="75"/>
    </row>
    <row r="159" spans="4:14" ht="15.75" customHeight="1">
      <c r="D159" s="75"/>
      <c r="E159" s="75"/>
      <c r="F159" s="75"/>
      <c r="G159" s="75"/>
      <c r="H159" s="75"/>
      <c r="I159" s="75"/>
      <c r="J159" s="75"/>
      <c r="K159" s="75"/>
      <c r="L159" s="75"/>
      <c r="M159" s="75"/>
      <c r="N159" s="75"/>
    </row>
    <row r="160" spans="4:14" ht="15.75" customHeight="1">
      <c r="D160" s="75"/>
      <c r="E160" s="75"/>
      <c r="F160" s="75"/>
      <c r="G160" s="75"/>
      <c r="H160" s="75"/>
      <c r="I160" s="75"/>
      <c r="J160" s="75"/>
      <c r="K160" s="75"/>
      <c r="L160" s="75"/>
      <c r="M160" s="75"/>
      <c r="N160" s="75"/>
    </row>
    <row r="161" spans="4:14" ht="15.75" customHeight="1">
      <c r="D161" s="75"/>
      <c r="E161" s="75"/>
      <c r="F161" s="75"/>
      <c r="G161" s="75"/>
      <c r="H161" s="75"/>
      <c r="I161" s="75"/>
      <c r="J161" s="75"/>
      <c r="K161" s="75"/>
      <c r="L161" s="75"/>
      <c r="M161" s="75"/>
      <c r="N161" s="75"/>
    </row>
    <row r="162" spans="4:14" ht="15.75" customHeight="1">
      <c r="D162" s="75"/>
      <c r="E162" s="75"/>
      <c r="F162" s="75"/>
      <c r="G162" s="75"/>
      <c r="H162" s="75"/>
      <c r="I162" s="75"/>
      <c r="J162" s="75"/>
      <c r="K162" s="75"/>
      <c r="L162" s="75"/>
      <c r="M162" s="75"/>
      <c r="N162" s="75"/>
    </row>
    <row r="163" spans="4:14" ht="15.75" customHeight="1">
      <c r="D163" s="75"/>
      <c r="E163" s="75"/>
      <c r="F163" s="75"/>
      <c r="G163" s="75"/>
      <c r="H163" s="75"/>
      <c r="I163" s="75"/>
      <c r="J163" s="75"/>
      <c r="K163" s="75"/>
      <c r="L163" s="75"/>
      <c r="M163" s="75"/>
      <c r="N163" s="75"/>
    </row>
    <row r="164" spans="4:14" ht="15.75" customHeight="1">
      <c r="D164" s="75"/>
      <c r="E164" s="75"/>
      <c r="F164" s="75"/>
      <c r="G164" s="75"/>
      <c r="H164" s="75"/>
      <c r="I164" s="75"/>
      <c r="J164" s="75"/>
      <c r="K164" s="75"/>
      <c r="L164" s="75"/>
      <c r="M164" s="75"/>
      <c r="N164" s="75"/>
    </row>
    <row r="165" spans="4:14" ht="15.75" customHeight="1">
      <c r="D165" s="75"/>
      <c r="E165" s="75"/>
      <c r="F165" s="75"/>
      <c r="G165" s="75"/>
      <c r="H165" s="75"/>
      <c r="I165" s="75"/>
      <c r="J165" s="75"/>
      <c r="K165" s="75"/>
      <c r="L165" s="75"/>
      <c r="M165" s="75"/>
      <c r="N165" s="75"/>
    </row>
    <row r="166" spans="4:14" ht="15.75" customHeight="1">
      <c r="D166" s="75"/>
      <c r="E166" s="75"/>
      <c r="F166" s="75"/>
      <c r="G166" s="75"/>
      <c r="H166" s="75"/>
      <c r="I166" s="75"/>
      <c r="J166" s="75"/>
      <c r="K166" s="75"/>
      <c r="L166" s="75"/>
      <c r="M166" s="75"/>
      <c r="N166" s="75"/>
    </row>
    <row r="167" spans="4:14" ht="15.75" customHeight="1">
      <c r="D167" s="75"/>
      <c r="E167" s="75"/>
      <c r="F167" s="75"/>
      <c r="G167" s="75"/>
      <c r="H167" s="75"/>
      <c r="I167" s="75"/>
      <c r="J167" s="75"/>
      <c r="K167" s="75"/>
      <c r="L167" s="75"/>
      <c r="M167" s="75"/>
      <c r="N167" s="75"/>
    </row>
    <row r="168" spans="4:14" ht="15.75" customHeight="1">
      <c r="D168" s="75"/>
      <c r="E168" s="75"/>
      <c r="F168" s="75"/>
      <c r="G168" s="75"/>
      <c r="H168" s="75"/>
      <c r="I168" s="75"/>
      <c r="J168" s="75"/>
      <c r="K168" s="75"/>
      <c r="L168" s="75"/>
      <c r="M168" s="75"/>
      <c r="N168" s="75"/>
    </row>
    <row r="169" spans="4:14" ht="15.75" customHeight="1">
      <c r="D169" s="75"/>
      <c r="E169" s="75"/>
      <c r="F169" s="75"/>
      <c r="G169" s="75"/>
      <c r="H169" s="75"/>
      <c r="I169" s="75"/>
      <c r="J169" s="75"/>
      <c r="K169" s="75"/>
      <c r="L169" s="75"/>
      <c r="M169" s="75"/>
      <c r="N169" s="75"/>
    </row>
    <row r="170" spans="4:14" ht="15.75" customHeight="1">
      <c r="D170" s="75"/>
      <c r="E170" s="75"/>
      <c r="F170" s="75"/>
      <c r="G170" s="75"/>
      <c r="H170" s="75"/>
      <c r="I170" s="75"/>
      <c r="J170" s="75"/>
      <c r="K170" s="75"/>
      <c r="L170" s="75"/>
      <c r="M170" s="75"/>
      <c r="N170" s="75"/>
    </row>
    <row r="171" spans="4:14" ht="15.75" customHeight="1">
      <c r="D171" s="75"/>
      <c r="E171" s="75"/>
      <c r="F171" s="75"/>
      <c r="G171" s="75"/>
      <c r="H171" s="75"/>
      <c r="I171" s="75"/>
      <c r="J171" s="75"/>
      <c r="K171" s="75"/>
      <c r="L171" s="75"/>
      <c r="M171" s="75"/>
      <c r="N171" s="75"/>
    </row>
    <row r="172" spans="4:14" ht="15.75" customHeight="1">
      <c r="D172" s="75"/>
      <c r="E172" s="75"/>
      <c r="F172" s="75"/>
      <c r="G172" s="75"/>
      <c r="H172" s="75"/>
      <c r="I172" s="75"/>
      <c r="J172" s="75"/>
      <c r="K172" s="75"/>
      <c r="L172" s="75"/>
      <c r="M172" s="75"/>
      <c r="N172" s="75"/>
    </row>
    <row r="173" spans="4:14" ht="15.75" customHeight="1">
      <c r="D173" s="75"/>
      <c r="E173" s="75"/>
      <c r="F173" s="75"/>
      <c r="G173" s="75"/>
      <c r="H173" s="75"/>
      <c r="I173" s="75"/>
      <c r="J173" s="75"/>
      <c r="K173" s="75"/>
      <c r="L173" s="75"/>
      <c r="M173" s="75"/>
      <c r="N173" s="75"/>
    </row>
    <row r="174" spans="4:14" ht="15.75" customHeight="1">
      <c r="D174" s="75"/>
      <c r="E174" s="75"/>
      <c r="F174" s="75"/>
      <c r="G174" s="75"/>
      <c r="H174" s="75"/>
      <c r="I174" s="75"/>
      <c r="J174" s="75"/>
      <c r="K174" s="75"/>
      <c r="L174" s="75"/>
      <c r="M174" s="75"/>
      <c r="N174" s="75"/>
    </row>
    <row r="175" spans="4:14" ht="15.75" customHeight="1">
      <c r="D175" s="75"/>
      <c r="E175" s="75"/>
      <c r="F175" s="75"/>
      <c r="G175" s="75"/>
      <c r="H175" s="75"/>
      <c r="I175" s="75"/>
      <c r="J175" s="75"/>
      <c r="K175" s="75"/>
      <c r="L175" s="75"/>
      <c r="M175" s="75"/>
      <c r="N175" s="75"/>
    </row>
    <row r="176" spans="4:14" ht="15.75" customHeight="1">
      <c r="D176" s="75"/>
      <c r="E176" s="75"/>
      <c r="F176" s="75"/>
      <c r="G176" s="75"/>
      <c r="H176" s="75"/>
      <c r="I176" s="75"/>
      <c r="J176" s="75"/>
      <c r="K176" s="75"/>
      <c r="L176" s="75"/>
      <c r="M176" s="75"/>
      <c r="N176" s="75"/>
    </row>
    <row r="177" spans="4:14" ht="15.75" customHeight="1">
      <c r="D177" s="75"/>
      <c r="E177" s="75"/>
      <c r="F177" s="75"/>
      <c r="G177" s="75"/>
      <c r="H177" s="75"/>
      <c r="I177" s="75"/>
      <c r="J177" s="75"/>
      <c r="K177" s="75"/>
      <c r="L177" s="75"/>
      <c r="M177" s="75"/>
      <c r="N177" s="75"/>
    </row>
    <row r="178" spans="4:14" ht="15.75" customHeight="1">
      <c r="D178" s="75"/>
      <c r="E178" s="75"/>
      <c r="F178" s="75"/>
      <c r="G178" s="75"/>
      <c r="H178" s="75"/>
      <c r="I178" s="75"/>
      <c r="J178" s="75"/>
      <c r="K178" s="75"/>
      <c r="L178" s="75"/>
      <c r="M178" s="75"/>
      <c r="N178" s="75"/>
    </row>
    <row r="179" spans="4:14" ht="15.75" customHeight="1">
      <c r="D179" s="75"/>
      <c r="E179" s="75"/>
      <c r="F179" s="75"/>
      <c r="G179" s="75"/>
      <c r="H179" s="75"/>
      <c r="I179" s="75"/>
      <c r="J179" s="75"/>
      <c r="K179" s="75"/>
      <c r="L179" s="75"/>
      <c r="M179" s="75"/>
      <c r="N179" s="75"/>
    </row>
    <row r="180" spans="4:14" ht="15.75" customHeight="1">
      <c r="D180" s="75"/>
      <c r="E180" s="75"/>
      <c r="F180" s="75"/>
      <c r="G180" s="75"/>
      <c r="H180" s="75"/>
      <c r="I180" s="75"/>
      <c r="J180" s="75"/>
      <c r="K180" s="75"/>
      <c r="L180" s="75"/>
      <c r="M180" s="75"/>
      <c r="N180" s="75"/>
    </row>
    <row r="181" spans="4:14" ht="15.75" customHeight="1">
      <c r="D181" s="75"/>
      <c r="E181" s="75"/>
      <c r="F181" s="75"/>
      <c r="G181" s="75"/>
      <c r="H181" s="75"/>
      <c r="I181" s="75"/>
      <c r="J181" s="75"/>
      <c r="K181" s="75"/>
      <c r="L181" s="75"/>
      <c r="M181" s="75"/>
      <c r="N181" s="75"/>
    </row>
    <row r="182" spans="4:14" ht="15.75" customHeight="1">
      <c r="D182" s="75"/>
      <c r="E182" s="75"/>
      <c r="F182" s="75"/>
      <c r="G182" s="75"/>
      <c r="H182" s="75"/>
      <c r="I182" s="75"/>
      <c r="J182" s="75"/>
      <c r="K182" s="75"/>
      <c r="L182" s="75"/>
      <c r="M182" s="75"/>
      <c r="N182" s="75"/>
    </row>
    <row r="183" spans="4:14" ht="15.75" customHeight="1">
      <c r="D183" s="75"/>
      <c r="E183" s="75"/>
      <c r="F183" s="75"/>
      <c r="G183" s="75"/>
      <c r="H183" s="75"/>
      <c r="I183" s="75"/>
      <c r="J183" s="75"/>
      <c r="K183" s="75"/>
      <c r="L183" s="75"/>
      <c r="M183" s="75"/>
      <c r="N183" s="75"/>
    </row>
    <row r="184" spans="4:14" ht="15.75" customHeight="1">
      <c r="D184" s="75"/>
      <c r="E184" s="75"/>
      <c r="F184" s="75"/>
      <c r="G184" s="75"/>
      <c r="H184" s="75"/>
      <c r="I184" s="75"/>
      <c r="J184" s="75"/>
      <c r="K184" s="75"/>
      <c r="L184" s="75"/>
      <c r="M184" s="75"/>
      <c r="N184" s="75"/>
    </row>
    <row r="185" spans="4:14" ht="15.75" customHeight="1">
      <c r="D185" s="75"/>
      <c r="E185" s="75"/>
      <c r="F185" s="75"/>
      <c r="G185" s="75"/>
      <c r="H185" s="75"/>
      <c r="I185" s="75"/>
      <c r="J185" s="75"/>
      <c r="K185" s="75"/>
      <c r="L185" s="75"/>
      <c r="M185" s="75"/>
      <c r="N185" s="75"/>
    </row>
    <row r="186" spans="4:14" ht="15.75" customHeight="1">
      <c r="D186" s="75"/>
      <c r="E186" s="75"/>
      <c r="F186" s="75"/>
      <c r="G186" s="75"/>
      <c r="H186" s="75"/>
      <c r="I186" s="75"/>
      <c r="J186" s="75"/>
      <c r="K186" s="75"/>
      <c r="L186" s="75"/>
      <c r="M186" s="75"/>
      <c r="N186" s="75"/>
    </row>
    <row r="187" spans="4:14" ht="15.75" customHeight="1">
      <c r="D187" s="75"/>
      <c r="E187" s="75"/>
      <c r="F187" s="75"/>
      <c r="G187" s="75"/>
      <c r="H187" s="75"/>
      <c r="I187" s="75"/>
      <c r="J187" s="75"/>
      <c r="K187" s="75"/>
      <c r="L187" s="75"/>
      <c r="M187" s="75"/>
      <c r="N187" s="75"/>
    </row>
    <row r="188" spans="4:14" ht="15.75" customHeight="1">
      <c r="D188" s="75"/>
      <c r="E188" s="75"/>
      <c r="F188" s="75"/>
      <c r="G188" s="75"/>
      <c r="H188" s="75"/>
      <c r="I188" s="75"/>
      <c r="J188" s="75"/>
      <c r="K188" s="75"/>
      <c r="L188" s="75"/>
      <c r="M188" s="75"/>
      <c r="N188" s="75"/>
    </row>
    <row r="189" spans="4:14" ht="15.75" customHeight="1">
      <c r="D189" s="75"/>
      <c r="E189" s="75"/>
      <c r="F189" s="75"/>
      <c r="G189" s="75"/>
      <c r="H189" s="75"/>
      <c r="I189" s="75"/>
      <c r="J189" s="75"/>
      <c r="K189" s="75"/>
      <c r="L189" s="75"/>
      <c r="M189" s="75"/>
      <c r="N189" s="75"/>
    </row>
    <row r="190" spans="4:14" ht="15.75" customHeight="1">
      <c r="D190" s="75"/>
      <c r="E190" s="75"/>
      <c r="F190" s="75"/>
      <c r="G190" s="75"/>
      <c r="H190" s="75"/>
      <c r="I190" s="75"/>
      <c r="J190" s="75"/>
      <c r="K190" s="75"/>
      <c r="L190" s="75"/>
      <c r="M190" s="75"/>
      <c r="N190" s="75"/>
    </row>
    <row r="191" spans="4:14" ht="15.75" customHeight="1">
      <c r="D191" s="75"/>
      <c r="E191" s="75"/>
      <c r="F191" s="75"/>
      <c r="G191" s="75"/>
      <c r="H191" s="75"/>
      <c r="I191" s="75"/>
      <c r="J191" s="75"/>
      <c r="K191" s="75"/>
      <c r="L191" s="75"/>
      <c r="M191" s="75"/>
      <c r="N191" s="75"/>
    </row>
    <row r="192" spans="4:14" ht="15.75" customHeight="1">
      <c r="D192" s="75"/>
      <c r="E192" s="75"/>
      <c r="F192" s="75"/>
      <c r="G192" s="75"/>
      <c r="H192" s="75"/>
      <c r="I192" s="75"/>
      <c r="J192" s="75"/>
      <c r="K192" s="75"/>
      <c r="L192" s="75"/>
      <c r="M192" s="75"/>
      <c r="N192" s="75"/>
    </row>
    <row r="193" spans="4:14" ht="15.75" customHeight="1">
      <c r="D193" s="75"/>
      <c r="E193" s="75"/>
      <c r="F193" s="75"/>
      <c r="G193" s="75"/>
      <c r="H193" s="75"/>
      <c r="I193" s="75"/>
      <c r="J193" s="75"/>
      <c r="K193" s="75"/>
      <c r="L193" s="75"/>
      <c r="M193" s="75"/>
      <c r="N193" s="75"/>
    </row>
    <row r="194" spans="4:14" ht="15.75" customHeight="1">
      <c r="D194" s="75"/>
      <c r="E194" s="75"/>
      <c r="F194" s="75"/>
      <c r="G194" s="75"/>
      <c r="H194" s="75"/>
      <c r="I194" s="75"/>
      <c r="J194" s="75"/>
      <c r="K194" s="75"/>
      <c r="L194" s="75"/>
      <c r="M194" s="75"/>
      <c r="N194" s="75"/>
    </row>
    <row r="195" spans="4:14" ht="15.75" customHeight="1">
      <c r="D195" s="75"/>
      <c r="E195" s="75"/>
      <c r="F195" s="75"/>
      <c r="G195" s="75"/>
      <c r="H195" s="75"/>
      <c r="I195" s="75"/>
      <c r="J195" s="75"/>
      <c r="K195" s="75"/>
      <c r="L195" s="75"/>
      <c r="M195" s="75"/>
      <c r="N195" s="75"/>
    </row>
    <row r="196" spans="4:14" ht="15.75" customHeight="1">
      <c r="D196" s="75"/>
      <c r="E196" s="75"/>
      <c r="F196" s="75"/>
      <c r="G196" s="75"/>
      <c r="H196" s="75"/>
      <c r="I196" s="75"/>
      <c r="J196" s="75"/>
      <c r="K196" s="75"/>
      <c r="L196" s="75"/>
      <c r="M196" s="75"/>
      <c r="N196" s="75"/>
    </row>
    <row r="197" spans="4:14" ht="15.75" customHeight="1">
      <c r="D197" s="75"/>
      <c r="E197" s="75"/>
      <c r="F197" s="75"/>
      <c r="G197" s="75"/>
      <c r="H197" s="75"/>
      <c r="I197" s="75"/>
      <c r="J197" s="75"/>
      <c r="K197" s="75"/>
      <c r="L197" s="75"/>
      <c r="M197" s="75"/>
      <c r="N197" s="75"/>
    </row>
    <row r="198" spans="4:14" ht="15.75" customHeight="1">
      <c r="D198" s="75"/>
      <c r="E198" s="75"/>
      <c r="F198" s="75"/>
      <c r="G198" s="75"/>
      <c r="H198" s="75"/>
      <c r="I198" s="75"/>
      <c r="J198" s="75"/>
      <c r="K198" s="75"/>
      <c r="L198" s="75"/>
      <c r="M198" s="75"/>
      <c r="N198" s="75"/>
    </row>
    <row r="199" spans="4:14" ht="15.75" customHeight="1">
      <c r="D199" s="75"/>
      <c r="E199" s="75"/>
      <c r="F199" s="75"/>
      <c r="G199" s="75"/>
      <c r="H199" s="75"/>
      <c r="I199" s="75"/>
      <c r="J199" s="75"/>
      <c r="K199" s="75"/>
      <c r="L199" s="75"/>
      <c r="M199" s="75"/>
      <c r="N199" s="75"/>
    </row>
    <row r="200" spans="4:14" ht="15.75" customHeight="1">
      <c r="D200" s="75"/>
      <c r="E200" s="75"/>
      <c r="F200" s="75"/>
      <c r="G200" s="75"/>
      <c r="H200" s="75"/>
      <c r="I200" s="75"/>
      <c r="J200" s="75"/>
      <c r="K200" s="75"/>
      <c r="L200" s="75"/>
      <c r="M200" s="75"/>
      <c r="N200" s="75"/>
    </row>
    <row r="201" spans="4:14" ht="15.75" customHeight="1">
      <c r="D201" s="75"/>
      <c r="E201" s="75"/>
      <c r="F201" s="75"/>
      <c r="G201" s="75"/>
      <c r="H201" s="75"/>
      <c r="I201" s="75"/>
      <c r="J201" s="75"/>
      <c r="K201" s="75"/>
      <c r="L201" s="75"/>
      <c r="M201" s="75"/>
      <c r="N201" s="75"/>
    </row>
    <row r="202" spans="4:14" ht="15.75" customHeight="1">
      <c r="D202" s="75"/>
      <c r="E202" s="75"/>
      <c r="F202" s="75"/>
      <c r="G202" s="75"/>
      <c r="H202" s="75"/>
      <c r="I202" s="75"/>
      <c r="J202" s="75"/>
      <c r="K202" s="75"/>
      <c r="L202" s="75"/>
      <c r="M202" s="75"/>
      <c r="N202" s="75"/>
    </row>
    <row r="203" spans="4:14" ht="15.75" customHeight="1">
      <c r="D203" s="75"/>
      <c r="E203" s="75"/>
      <c r="F203" s="75"/>
      <c r="G203" s="75"/>
      <c r="H203" s="75"/>
      <c r="I203" s="75"/>
      <c r="J203" s="75"/>
      <c r="K203" s="75"/>
      <c r="L203" s="75"/>
      <c r="M203" s="75"/>
      <c r="N203" s="75"/>
    </row>
    <row r="204" spans="4:14" ht="15.75" customHeight="1">
      <c r="D204" s="75"/>
      <c r="E204" s="75"/>
      <c r="F204" s="75"/>
      <c r="G204" s="75"/>
      <c r="H204" s="75"/>
      <c r="I204" s="75"/>
      <c r="J204" s="75"/>
      <c r="K204" s="75"/>
      <c r="L204" s="75"/>
      <c r="M204" s="75"/>
      <c r="N204" s="75"/>
    </row>
    <row r="205" spans="4:14" ht="15.75" customHeight="1">
      <c r="D205" s="75"/>
      <c r="E205" s="75"/>
      <c r="F205" s="75"/>
      <c r="G205" s="75"/>
      <c r="H205" s="75"/>
      <c r="I205" s="75"/>
      <c r="J205" s="75"/>
      <c r="K205" s="75"/>
      <c r="L205" s="75"/>
      <c r="M205" s="75"/>
      <c r="N205" s="75"/>
    </row>
    <row r="206" spans="4:14" ht="15.75" customHeight="1">
      <c r="D206" s="75"/>
      <c r="E206" s="75"/>
      <c r="F206" s="75"/>
      <c r="G206" s="75"/>
      <c r="H206" s="75"/>
      <c r="I206" s="75"/>
      <c r="J206" s="75"/>
      <c r="K206" s="75"/>
      <c r="L206" s="75"/>
      <c r="M206" s="75"/>
      <c r="N206" s="75"/>
    </row>
    <row r="207" spans="4:14" ht="15.75" customHeight="1">
      <c r="D207" s="75"/>
      <c r="E207" s="75"/>
      <c r="F207" s="75"/>
      <c r="G207" s="75"/>
      <c r="H207" s="75"/>
      <c r="I207" s="75"/>
      <c r="J207" s="75"/>
      <c r="K207" s="75"/>
      <c r="L207" s="75"/>
      <c r="M207" s="75"/>
      <c r="N207" s="75"/>
    </row>
    <row r="208" spans="4:14" ht="15.75" customHeight="1">
      <c r="D208" s="75"/>
      <c r="E208" s="75"/>
      <c r="F208" s="75"/>
      <c r="G208" s="75"/>
      <c r="H208" s="75"/>
      <c r="I208" s="75"/>
      <c r="J208" s="75"/>
      <c r="K208" s="75"/>
      <c r="L208" s="75"/>
      <c r="M208" s="75"/>
      <c r="N208" s="75"/>
    </row>
    <row r="209" spans="4:14" ht="15.75" customHeight="1">
      <c r="D209" s="75"/>
      <c r="E209" s="75"/>
      <c r="F209" s="75"/>
      <c r="G209" s="75"/>
      <c r="H209" s="75"/>
      <c r="I209" s="75"/>
      <c r="J209" s="75"/>
      <c r="K209" s="75"/>
      <c r="L209" s="75"/>
      <c r="M209" s="75"/>
      <c r="N209" s="75"/>
    </row>
    <row r="210" spans="4:14" ht="15.75" customHeight="1">
      <c r="D210" s="75"/>
      <c r="E210" s="75"/>
      <c r="F210" s="75"/>
      <c r="G210" s="75"/>
      <c r="H210" s="75"/>
      <c r="I210" s="75"/>
      <c r="J210" s="75"/>
      <c r="K210" s="75"/>
      <c r="L210" s="75"/>
      <c r="M210" s="75"/>
      <c r="N210" s="75"/>
    </row>
    <row r="211" spans="4:14" ht="15.75" customHeight="1">
      <c r="D211" s="75"/>
      <c r="E211" s="75"/>
      <c r="F211" s="75"/>
      <c r="G211" s="75"/>
      <c r="H211" s="75"/>
      <c r="I211" s="75"/>
      <c r="J211" s="75"/>
      <c r="K211" s="75"/>
      <c r="L211" s="75"/>
      <c r="M211" s="75"/>
      <c r="N211" s="75"/>
    </row>
    <row r="212" spans="4:14" ht="15.75" customHeight="1">
      <c r="D212" s="75"/>
      <c r="E212" s="75"/>
      <c r="F212" s="75"/>
      <c r="G212" s="75"/>
      <c r="H212" s="75"/>
      <c r="I212" s="75"/>
      <c r="J212" s="75"/>
      <c r="K212" s="75"/>
      <c r="L212" s="75"/>
      <c r="M212" s="75"/>
      <c r="N212" s="75"/>
    </row>
    <row r="213" spans="4:14" ht="15.75" customHeight="1">
      <c r="D213" s="75"/>
      <c r="E213" s="75"/>
      <c r="F213" s="75"/>
      <c r="G213" s="75"/>
      <c r="H213" s="75"/>
      <c r="I213" s="75"/>
      <c r="J213" s="75"/>
      <c r="K213" s="75"/>
      <c r="L213" s="75"/>
      <c r="M213" s="75"/>
      <c r="N213" s="75"/>
    </row>
    <row r="214" spans="4:14" ht="15.75" customHeight="1">
      <c r="D214" s="75"/>
      <c r="E214" s="75"/>
      <c r="F214" s="75"/>
      <c r="G214" s="75"/>
      <c r="H214" s="75"/>
      <c r="I214" s="75"/>
      <c r="J214" s="75"/>
      <c r="K214" s="75"/>
      <c r="L214" s="75"/>
      <c r="M214" s="75"/>
      <c r="N214" s="75"/>
    </row>
    <row r="215" spans="4:14" ht="15.75" customHeight="1">
      <c r="D215" s="75"/>
      <c r="E215" s="75"/>
      <c r="F215" s="75"/>
      <c r="G215" s="75"/>
      <c r="H215" s="75"/>
      <c r="I215" s="75"/>
      <c r="J215" s="75"/>
      <c r="K215" s="75"/>
      <c r="L215" s="75"/>
      <c r="M215" s="75"/>
      <c r="N215" s="75"/>
    </row>
    <row r="216" spans="4:14" ht="15.75" customHeight="1">
      <c r="D216" s="75"/>
      <c r="E216" s="75"/>
      <c r="F216" s="75"/>
      <c r="G216" s="75"/>
      <c r="H216" s="75"/>
      <c r="I216" s="75"/>
      <c r="J216" s="75"/>
      <c r="K216" s="75"/>
      <c r="L216" s="75"/>
      <c r="M216" s="75"/>
      <c r="N216" s="75"/>
    </row>
    <row r="217" spans="4:14" ht="15.75" customHeight="1">
      <c r="D217" s="75"/>
      <c r="E217" s="75"/>
      <c r="F217" s="75"/>
      <c r="G217" s="75"/>
      <c r="H217" s="75"/>
      <c r="I217" s="75"/>
      <c r="J217" s="75"/>
      <c r="K217" s="75"/>
      <c r="L217" s="75"/>
      <c r="M217" s="75"/>
      <c r="N217" s="75"/>
    </row>
    <row r="218" spans="4:14" ht="15.75" customHeight="1">
      <c r="D218" s="75"/>
      <c r="E218" s="75"/>
      <c r="F218" s="75"/>
      <c r="G218" s="75"/>
      <c r="H218" s="75"/>
      <c r="I218" s="75"/>
      <c r="J218" s="75"/>
      <c r="K218" s="75"/>
      <c r="L218" s="75"/>
      <c r="M218" s="75"/>
      <c r="N218" s="75"/>
    </row>
    <row r="219" spans="4:14" ht="15.75" customHeight="1">
      <c r="D219" s="75"/>
      <c r="E219" s="75"/>
      <c r="F219" s="75"/>
      <c r="G219" s="75"/>
      <c r="H219" s="75"/>
      <c r="I219" s="75"/>
      <c r="J219" s="75"/>
      <c r="K219" s="75"/>
      <c r="L219" s="75"/>
      <c r="M219" s="75"/>
      <c r="N219" s="75"/>
    </row>
    <row r="220" spans="4:14" ht="15.75" customHeight="1">
      <c r="D220" s="75"/>
      <c r="E220" s="75"/>
      <c r="F220" s="75"/>
      <c r="G220" s="75"/>
      <c r="H220" s="75"/>
      <c r="I220" s="75"/>
      <c r="J220" s="75"/>
      <c r="K220" s="75"/>
      <c r="L220" s="75"/>
      <c r="M220" s="75"/>
      <c r="N220" s="75"/>
    </row>
    <row r="221" spans="4:14" ht="15.75" customHeight="1">
      <c r="D221" s="75"/>
      <c r="E221" s="75"/>
      <c r="F221" s="75"/>
      <c r="G221" s="75"/>
      <c r="H221" s="75"/>
      <c r="I221" s="75"/>
      <c r="J221" s="75"/>
      <c r="K221" s="75"/>
      <c r="L221" s="75"/>
      <c r="M221" s="75"/>
      <c r="N221" s="75"/>
    </row>
    <row r="222" spans="4:14" ht="15.75" customHeight="1">
      <c r="D222" s="75"/>
      <c r="E222" s="75"/>
      <c r="F222" s="75"/>
      <c r="G222" s="75"/>
      <c r="H222" s="75"/>
      <c r="I222" s="75"/>
      <c r="J222" s="75"/>
      <c r="K222" s="75"/>
      <c r="L222" s="75"/>
      <c r="M222" s="75"/>
      <c r="N222" s="75"/>
    </row>
    <row r="223" spans="4:14" ht="15.75" customHeight="1">
      <c r="D223" s="75"/>
      <c r="E223" s="75"/>
      <c r="F223" s="75"/>
      <c r="G223" s="75"/>
      <c r="H223" s="75"/>
      <c r="I223" s="75"/>
      <c r="J223" s="75"/>
      <c r="K223" s="75"/>
      <c r="L223" s="75"/>
      <c r="M223" s="75"/>
      <c r="N223" s="75"/>
    </row>
    <row r="224" spans="4:14" ht="15.75" customHeight="1">
      <c r="D224" s="75"/>
      <c r="E224" s="75"/>
      <c r="F224" s="75"/>
      <c r="G224" s="75"/>
      <c r="H224" s="75"/>
      <c r="I224" s="75"/>
      <c r="J224" s="75"/>
      <c r="K224" s="75"/>
      <c r="L224" s="75"/>
      <c r="M224" s="75"/>
      <c r="N224" s="75"/>
    </row>
    <row r="225" spans="4:14" ht="15.75" customHeight="1">
      <c r="D225" s="75"/>
      <c r="E225" s="75"/>
      <c r="F225" s="75"/>
      <c r="G225" s="75"/>
      <c r="H225" s="75"/>
      <c r="I225" s="75"/>
      <c r="J225" s="75"/>
      <c r="K225" s="75"/>
      <c r="L225" s="75"/>
      <c r="M225" s="75"/>
      <c r="N225" s="75"/>
    </row>
    <row r="226" spans="4:14" ht="15.75" customHeight="1">
      <c r="D226" s="75"/>
      <c r="E226" s="75"/>
      <c r="F226" s="75"/>
      <c r="G226" s="75"/>
      <c r="H226" s="75"/>
      <c r="I226" s="75"/>
      <c r="J226" s="75"/>
      <c r="K226" s="75"/>
      <c r="L226" s="75"/>
      <c r="M226" s="75"/>
      <c r="N226" s="75"/>
    </row>
    <row r="227" spans="4:14" ht="15.75" customHeight="1">
      <c r="D227" s="75"/>
      <c r="E227" s="75"/>
      <c r="F227" s="75"/>
      <c r="G227" s="75"/>
      <c r="H227" s="75"/>
      <c r="I227" s="75"/>
      <c r="J227" s="75"/>
      <c r="K227" s="75"/>
      <c r="L227" s="75"/>
      <c r="M227" s="75"/>
      <c r="N227" s="75"/>
    </row>
    <row r="228" spans="4:14" ht="15.75" customHeight="1">
      <c r="D228" s="75"/>
      <c r="E228" s="75"/>
      <c r="F228" s="75"/>
      <c r="G228" s="75"/>
      <c r="H228" s="75"/>
      <c r="I228" s="75"/>
      <c r="J228" s="75"/>
      <c r="K228" s="75"/>
      <c r="L228" s="75"/>
      <c r="M228" s="75"/>
      <c r="N228" s="75"/>
    </row>
    <row r="229" spans="4:14" ht="15.75" customHeight="1">
      <c r="D229" s="75"/>
      <c r="E229" s="75"/>
      <c r="F229" s="75"/>
      <c r="G229" s="75"/>
      <c r="H229" s="75"/>
      <c r="I229" s="75"/>
      <c r="J229" s="75"/>
      <c r="K229" s="75"/>
      <c r="L229" s="75"/>
      <c r="M229" s="75"/>
      <c r="N229" s="75"/>
    </row>
    <row r="230" spans="4:14" ht="15.75" customHeight="1">
      <c r="D230" s="75"/>
      <c r="E230" s="75"/>
      <c r="F230" s="75"/>
      <c r="G230" s="75"/>
      <c r="H230" s="75"/>
      <c r="I230" s="75"/>
      <c r="J230" s="75"/>
      <c r="K230" s="75"/>
      <c r="L230" s="75"/>
      <c r="M230" s="75"/>
      <c r="N230" s="75"/>
    </row>
    <row r="231" spans="4:14" ht="15.75" customHeight="1">
      <c r="D231" s="75"/>
      <c r="E231" s="75"/>
      <c r="F231" s="75"/>
      <c r="G231" s="75"/>
      <c r="H231" s="75"/>
      <c r="I231" s="75"/>
      <c r="J231" s="75"/>
      <c r="K231" s="75"/>
      <c r="L231" s="75"/>
      <c r="M231" s="75"/>
      <c r="N231" s="75"/>
    </row>
    <row r="232" spans="4:14" ht="15.75" customHeight="1">
      <c r="D232" s="75"/>
      <c r="E232" s="75"/>
      <c r="F232" s="75"/>
      <c r="G232" s="75"/>
      <c r="H232" s="75"/>
      <c r="I232" s="75"/>
      <c r="J232" s="75"/>
      <c r="K232" s="75"/>
      <c r="L232" s="75"/>
      <c r="M232" s="75"/>
      <c r="N232" s="75"/>
    </row>
    <row r="233" spans="4:14" ht="15.75" customHeight="1">
      <c r="D233" s="75"/>
      <c r="E233" s="75"/>
      <c r="F233" s="75"/>
      <c r="G233" s="75"/>
      <c r="H233" s="75"/>
      <c r="I233" s="75"/>
      <c r="J233" s="75"/>
      <c r="K233" s="75"/>
      <c r="L233" s="75"/>
      <c r="M233" s="75"/>
      <c r="N233" s="75"/>
    </row>
    <row r="234" spans="4:14" ht="15.75" customHeight="1">
      <c r="D234" s="75"/>
      <c r="E234" s="75"/>
      <c r="F234" s="75"/>
      <c r="G234" s="75"/>
      <c r="H234" s="75"/>
      <c r="I234" s="75"/>
      <c r="J234" s="75"/>
      <c r="K234" s="75"/>
      <c r="L234" s="75"/>
      <c r="M234" s="75"/>
      <c r="N234" s="75"/>
    </row>
    <row r="235" spans="4:14" ht="15.75" customHeight="1">
      <c r="D235" s="75"/>
      <c r="E235" s="75"/>
      <c r="F235" s="75"/>
      <c r="G235" s="75"/>
      <c r="H235" s="75"/>
      <c r="I235" s="75"/>
      <c r="J235" s="75"/>
      <c r="K235" s="75"/>
      <c r="L235" s="75"/>
      <c r="M235" s="75"/>
      <c r="N235" s="75"/>
    </row>
    <row r="236" spans="4:14" ht="15.75" customHeight="1">
      <c r="D236" s="75"/>
      <c r="E236" s="75"/>
      <c r="F236" s="75"/>
      <c r="G236" s="75"/>
      <c r="H236" s="75"/>
      <c r="I236" s="75"/>
      <c r="J236" s="75"/>
      <c r="K236" s="75"/>
      <c r="L236" s="75"/>
      <c r="M236" s="75"/>
      <c r="N236" s="75"/>
    </row>
    <row r="237" spans="4:14" ht="15.75" customHeight="1">
      <c r="D237" s="75"/>
      <c r="E237" s="75"/>
      <c r="F237" s="75"/>
      <c r="G237" s="75"/>
      <c r="H237" s="75"/>
      <c r="I237" s="75"/>
      <c r="J237" s="75"/>
      <c r="K237" s="75"/>
      <c r="L237" s="75"/>
      <c r="M237" s="75"/>
      <c r="N237" s="75"/>
    </row>
    <row r="238" spans="4:14" ht="15.75" customHeight="1">
      <c r="D238" s="75"/>
      <c r="E238" s="75"/>
      <c r="F238" s="75"/>
      <c r="G238" s="75"/>
      <c r="H238" s="75"/>
      <c r="I238" s="75"/>
      <c r="J238" s="75"/>
      <c r="K238" s="75"/>
      <c r="L238" s="75"/>
      <c r="M238" s="75"/>
      <c r="N238" s="75"/>
    </row>
    <row r="239" spans="4:14" ht="15.75" customHeight="1">
      <c r="D239" s="75"/>
      <c r="E239" s="75"/>
      <c r="F239" s="75"/>
      <c r="G239" s="75"/>
      <c r="H239" s="75"/>
      <c r="I239" s="75"/>
      <c r="J239" s="75"/>
      <c r="K239" s="75"/>
      <c r="L239" s="75"/>
      <c r="M239" s="75"/>
      <c r="N239" s="75"/>
    </row>
    <row r="240" spans="4:14" ht="15.75" customHeight="1">
      <c r="D240" s="75"/>
      <c r="E240" s="75"/>
      <c r="F240" s="75"/>
      <c r="G240" s="75"/>
      <c r="H240" s="75"/>
      <c r="I240" s="75"/>
      <c r="J240" s="75"/>
      <c r="K240" s="75"/>
      <c r="L240" s="75"/>
      <c r="M240" s="75"/>
      <c r="N240" s="75"/>
    </row>
    <row r="241" spans="4:14" ht="15.75" customHeight="1">
      <c r="D241" s="75"/>
      <c r="E241" s="75"/>
      <c r="F241" s="75"/>
      <c r="G241" s="75"/>
      <c r="H241" s="75"/>
      <c r="I241" s="75"/>
      <c r="J241" s="75"/>
      <c r="K241" s="75"/>
      <c r="L241" s="75"/>
      <c r="M241" s="75"/>
      <c r="N241" s="75"/>
    </row>
    <row r="242" spans="4:14" ht="15.75" customHeight="1">
      <c r="D242" s="75"/>
      <c r="E242" s="75"/>
      <c r="F242" s="75"/>
      <c r="G242" s="75"/>
      <c r="H242" s="75"/>
      <c r="I242" s="75"/>
      <c r="J242" s="75"/>
      <c r="K242" s="75"/>
      <c r="L242" s="75"/>
      <c r="M242" s="75"/>
      <c r="N242" s="75"/>
    </row>
    <row r="243" spans="4:14" ht="15.75" customHeight="1">
      <c r="D243" s="75"/>
      <c r="E243" s="75"/>
      <c r="F243" s="75"/>
      <c r="G243" s="75"/>
      <c r="H243" s="75"/>
      <c r="I243" s="75"/>
      <c r="J243" s="75"/>
      <c r="K243" s="75"/>
      <c r="L243" s="75"/>
      <c r="M243" s="75"/>
      <c r="N243" s="75"/>
    </row>
    <row r="244" spans="4:14" ht="15.75" customHeight="1">
      <c r="D244" s="75"/>
      <c r="E244" s="75"/>
      <c r="F244" s="75"/>
      <c r="G244" s="75"/>
      <c r="H244" s="75"/>
      <c r="I244" s="75"/>
      <c r="J244" s="75"/>
      <c r="K244" s="75"/>
      <c r="L244" s="75"/>
      <c r="M244" s="75"/>
      <c r="N244" s="75"/>
    </row>
    <row r="245" spans="4:14" ht="15.75" customHeight="1">
      <c r="D245" s="75"/>
      <c r="E245" s="75"/>
      <c r="F245" s="75"/>
      <c r="G245" s="75"/>
      <c r="H245" s="75"/>
      <c r="I245" s="75"/>
      <c r="J245" s="75"/>
      <c r="K245" s="75"/>
      <c r="L245" s="75"/>
      <c r="M245" s="75"/>
      <c r="N245" s="75"/>
    </row>
    <row r="246" spans="4:14" ht="15.75" customHeight="1">
      <c r="D246" s="75"/>
      <c r="E246" s="75"/>
      <c r="F246" s="75"/>
      <c r="G246" s="75"/>
      <c r="H246" s="75"/>
      <c r="I246" s="75"/>
      <c r="J246" s="75"/>
      <c r="K246" s="75"/>
      <c r="L246" s="75"/>
      <c r="M246" s="75"/>
      <c r="N246" s="75"/>
    </row>
    <row r="247" spans="4:14" ht="15.75" customHeight="1">
      <c r="D247" s="75"/>
      <c r="E247" s="75"/>
      <c r="F247" s="75"/>
      <c r="G247" s="75"/>
      <c r="H247" s="75"/>
      <c r="I247" s="75"/>
      <c r="J247" s="75"/>
      <c r="K247" s="75"/>
      <c r="L247" s="75"/>
      <c r="M247" s="75"/>
      <c r="N247" s="75"/>
    </row>
    <row r="248" spans="4:14" ht="15.75" customHeight="1">
      <c r="D248" s="75"/>
      <c r="E248" s="75"/>
      <c r="F248" s="75"/>
      <c r="G248" s="75"/>
      <c r="H248" s="75"/>
      <c r="I248" s="75"/>
      <c r="J248" s="75"/>
      <c r="K248" s="75"/>
      <c r="L248" s="75"/>
      <c r="M248" s="75"/>
      <c r="N248" s="75"/>
    </row>
    <row r="249" spans="4:14" ht="15.75" customHeight="1">
      <c r="D249" s="75"/>
      <c r="E249" s="75"/>
      <c r="F249" s="75"/>
      <c r="G249" s="75"/>
      <c r="H249" s="75"/>
      <c r="I249" s="75"/>
      <c r="J249" s="75"/>
      <c r="K249" s="75"/>
      <c r="L249" s="75"/>
      <c r="M249" s="75"/>
      <c r="N249" s="75"/>
    </row>
    <row r="250" spans="4:14" ht="15.75" customHeight="1">
      <c r="D250" s="75"/>
      <c r="E250" s="75"/>
      <c r="F250" s="75"/>
      <c r="G250" s="75"/>
      <c r="H250" s="75"/>
      <c r="I250" s="75"/>
      <c r="J250" s="75"/>
      <c r="K250" s="75"/>
      <c r="L250" s="75"/>
      <c r="M250" s="75"/>
      <c r="N250" s="75"/>
    </row>
    <row r="251" spans="4:14" ht="15.75" customHeight="1">
      <c r="D251" s="75"/>
      <c r="E251" s="75"/>
      <c r="F251" s="75"/>
      <c r="G251" s="75"/>
      <c r="H251" s="75"/>
      <c r="I251" s="75"/>
      <c r="J251" s="75"/>
      <c r="K251" s="75"/>
      <c r="L251" s="75"/>
      <c r="M251" s="75"/>
      <c r="N251" s="75"/>
    </row>
    <row r="252" spans="4:14" ht="15.75" customHeight="1">
      <c r="D252" s="75"/>
      <c r="E252" s="75"/>
      <c r="F252" s="75"/>
      <c r="G252" s="75"/>
      <c r="H252" s="75"/>
      <c r="I252" s="75"/>
      <c r="J252" s="75"/>
      <c r="K252" s="75"/>
      <c r="L252" s="75"/>
      <c r="M252" s="75"/>
      <c r="N252" s="75"/>
    </row>
    <row r="253" spans="4:14" ht="15.75" customHeight="1">
      <c r="D253" s="75"/>
      <c r="E253" s="75"/>
      <c r="F253" s="75"/>
      <c r="G253" s="75"/>
      <c r="H253" s="75"/>
      <c r="I253" s="75"/>
      <c r="J253" s="75"/>
      <c r="K253" s="75"/>
      <c r="L253" s="75"/>
      <c r="M253" s="75"/>
      <c r="N253" s="75"/>
    </row>
    <row r="254" spans="4:14" ht="15.75" customHeight="1">
      <c r="D254" s="75"/>
      <c r="E254" s="75"/>
      <c r="F254" s="75"/>
      <c r="G254" s="75"/>
      <c r="H254" s="75"/>
      <c r="I254" s="75"/>
      <c r="J254" s="75"/>
      <c r="K254" s="75"/>
      <c r="L254" s="75"/>
      <c r="M254" s="75"/>
      <c r="N254" s="75"/>
    </row>
    <row r="255" spans="4:14" ht="15.75" customHeight="1">
      <c r="D255" s="75"/>
      <c r="E255" s="75"/>
      <c r="F255" s="75"/>
      <c r="G255" s="75"/>
      <c r="H255" s="75"/>
      <c r="I255" s="75"/>
      <c r="J255" s="75"/>
      <c r="K255" s="75"/>
      <c r="L255" s="75"/>
      <c r="M255" s="75"/>
      <c r="N255" s="75"/>
    </row>
    <row r="256" spans="4:14" ht="15.75" customHeight="1">
      <c r="D256" s="75"/>
      <c r="E256" s="75"/>
      <c r="F256" s="75"/>
      <c r="G256" s="75"/>
      <c r="H256" s="75"/>
      <c r="I256" s="75"/>
      <c r="J256" s="75"/>
      <c r="K256" s="75"/>
      <c r="L256" s="75"/>
      <c r="M256" s="75"/>
      <c r="N256" s="75"/>
    </row>
    <row r="257" spans="4:14" ht="15.75" customHeight="1">
      <c r="D257" s="75"/>
      <c r="E257" s="75"/>
      <c r="F257" s="75"/>
      <c r="G257" s="75"/>
      <c r="H257" s="75"/>
      <c r="I257" s="75"/>
      <c r="J257" s="75"/>
      <c r="K257" s="75"/>
      <c r="L257" s="75"/>
      <c r="M257" s="75"/>
      <c r="N257" s="75"/>
    </row>
    <row r="258" spans="4:14" ht="15.75" customHeight="1">
      <c r="D258" s="75"/>
      <c r="E258" s="75"/>
      <c r="F258" s="75"/>
      <c r="G258" s="75"/>
      <c r="H258" s="75"/>
      <c r="I258" s="75"/>
      <c r="J258" s="75"/>
      <c r="K258" s="75"/>
      <c r="L258" s="75"/>
      <c r="M258" s="75"/>
      <c r="N258" s="75"/>
    </row>
    <row r="259" spans="4:14" ht="15.75" customHeight="1">
      <c r="D259" s="75"/>
      <c r="E259" s="75"/>
      <c r="F259" s="75"/>
      <c r="G259" s="75"/>
      <c r="H259" s="75"/>
      <c r="I259" s="75"/>
      <c r="J259" s="75"/>
      <c r="K259" s="75"/>
      <c r="L259" s="75"/>
      <c r="M259" s="75"/>
      <c r="N259" s="75"/>
    </row>
    <row r="260" spans="4:14" ht="15.75" customHeight="1">
      <c r="D260" s="75"/>
      <c r="E260" s="75"/>
      <c r="F260" s="75"/>
      <c r="G260" s="75"/>
      <c r="H260" s="75"/>
      <c r="I260" s="75"/>
      <c r="J260" s="75"/>
      <c r="K260" s="75"/>
      <c r="L260" s="75"/>
      <c r="M260" s="75"/>
      <c r="N260" s="75"/>
    </row>
    <row r="261" spans="4:14" ht="15.75" customHeight="1">
      <c r="D261" s="75"/>
      <c r="E261" s="75"/>
      <c r="F261" s="75"/>
      <c r="G261" s="75"/>
      <c r="H261" s="75"/>
      <c r="I261" s="75"/>
      <c r="J261" s="75"/>
      <c r="K261" s="75"/>
      <c r="L261" s="75"/>
      <c r="M261" s="75"/>
      <c r="N261" s="75"/>
    </row>
    <row r="262" spans="4:14" ht="15.75" customHeight="1">
      <c r="D262" s="75"/>
      <c r="E262" s="75"/>
      <c r="F262" s="75"/>
      <c r="G262" s="75"/>
      <c r="H262" s="75"/>
      <c r="I262" s="75"/>
      <c r="J262" s="75"/>
      <c r="K262" s="75"/>
      <c r="L262" s="75"/>
      <c r="M262" s="75"/>
      <c r="N262" s="75"/>
    </row>
    <row r="263" spans="4:14" ht="15.75" customHeight="1">
      <c r="D263" s="75"/>
      <c r="E263" s="75"/>
      <c r="F263" s="75"/>
      <c r="G263" s="75"/>
      <c r="H263" s="75"/>
      <c r="I263" s="75"/>
      <c r="J263" s="75"/>
      <c r="K263" s="75"/>
      <c r="L263" s="75"/>
      <c r="M263" s="75"/>
      <c r="N263" s="75"/>
    </row>
    <row r="264" spans="4:14" ht="15.75" customHeight="1">
      <c r="D264" s="75"/>
      <c r="E264" s="75"/>
      <c r="F264" s="75"/>
      <c r="G264" s="75"/>
      <c r="H264" s="75"/>
      <c r="I264" s="75"/>
      <c r="J264" s="75"/>
      <c r="K264" s="75"/>
      <c r="L264" s="75"/>
      <c r="M264" s="75"/>
      <c r="N264" s="75"/>
    </row>
    <row r="265" spans="4:14" ht="15.75" customHeight="1">
      <c r="D265" s="75"/>
      <c r="E265" s="75"/>
      <c r="F265" s="75"/>
      <c r="G265" s="75"/>
      <c r="H265" s="75"/>
      <c r="I265" s="75"/>
      <c r="J265" s="75"/>
      <c r="K265" s="75"/>
      <c r="L265" s="75"/>
      <c r="M265" s="75"/>
      <c r="N265" s="75"/>
    </row>
    <row r="266" spans="4:14" ht="15.75" customHeight="1">
      <c r="D266" s="75"/>
      <c r="E266" s="75"/>
      <c r="F266" s="75"/>
      <c r="G266" s="75"/>
      <c r="H266" s="75"/>
      <c r="I266" s="75"/>
      <c r="J266" s="75"/>
      <c r="K266" s="75"/>
      <c r="L266" s="75"/>
      <c r="M266" s="75"/>
      <c r="N266" s="75"/>
    </row>
    <row r="267" spans="4:14" ht="15.75" customHeight="1">
      <c r="D267" s="75"/>
      <c r="E267" s="75"/>
      <c r="F267" s="75"/>
      <c r="G267" s="75"/>
      <c r="H267" s="75"/>
      <c r="I267" s="75"/>
      <c r="J267" s="75"/>
      <c r="K267" s="75"/>
      <c r="L267" s="75"/>
      <c r="M267" s="75"/>
      <c r="N267" s="75"/>
    </row>
    <row r="268" spans="4:14" ht="15.75" customHeight="1">
      <c r="D268" s="75"/>
      <c r="E268" s="75"/>
      <c r="F268" s="75"/>
      <c r="G268" s="75"/>
      <c r="H268" s="75"/>
      <c r="I268" s="75"/>
      <c r="J268" s="75"/>
      <c r="K268" s="75"/>
      <c r="L268" s="75"/>
      <c r="M268" s="75"/>
      <c r="N268" s="75"/>
    </row>
    <row r="269" spans="4:14" ht="15.75" customHeight="1">
      <c r="D269" s="75"/>
      <c r="E269" s="75"/>
      <c r="F269" s="75"/>
      <c r="G269" s="75"/>
      <c r="H269" s="75"/>
      <c r="I269" s="75"/>
      <c r="J269" s="75"/>
      <c r="K269" s="75"/>
      <c r="L269" s="75"/>
      <c r="M269" s="75"/>
      <c r="N269" s="75"/>
    </row>
    <row r="270" spans="4:14" ht="15.75" customHeight="1">
      <c r="D270" s="75"/>
      <c r="E270" s="75"/>
      <c r="F270" s="75"/>
      <c r="G270" s="75"/>
      <c r="H270" s="75"/>
      <c r="I270" s="75"/>
      <c r="J270" s="75"/>
      <c r="K270" s="75"/>
      <c r="L270" s="75"/>
      <c r="M270" s="75"/>
      <c r="N270" s="75"/>
    </row>
    <row r="271" spans="4:14" ht="15.75" customHeight="1">
      <c r="D271" s="75"/>
      <c r="E271" s="75"/>
      <c r="F271" s="75"/>
      <c r="G271" s="75"/>
      <c r="H271" s="75"/>
      <c r="I271" s="75"/>
      <c r="J271" s="75"/>
      <c r="K271" s="75"/>
      <c r="L271" s="75"/>
      <c r="M271" s="75"/>
      <c r="N271" s="75"/>
    </row>
    <row r="272" spans="4:14" ht="15.75" customHeight="1">
      <c r="D272" s="75"/>
      <c r="E272" s="75"/>
      <c r="F272" s="75"/>
      <c r="G272" s="75"/>
      <c r="H272" s="75"/>
      <c r="I272" s="75"/>
      <c r="J272" s="75"/>
      <c r="K272" s="75"/>
      <c r="L272" s="75"/>
      <c r="M272" s="75"/>
      <c r="N272" s="75"/>
    </row>
    <row r="273" spans="4:14" ht="15.75" customHeight="1">
      <c r="D273" s="75"/>
      <c r="E273" s="75"/>
      <c r="F273" s="75"/>
      <c r="G273" s="75"/>
      <c r="H273" s="75"/>
      <c r="I273" s="75"/>
      <c r="J273" s="75"/>
      <c r="K273" s="75"/>
      <c r="L273" s="75"/>
      <c r="M273" s="75"/>
      <c r="N273" s="75"/>
    </row>
    <row r="274" spans="4:14" ht="15.75" customHeight="1">
      <c r="D274" s="75"/>
      <c r="E274" s="75"/>
      <c r="F274" s="75"/>
      <c r="G274" s="75"/>
      <c r="H274" s="75"/>
      <c r="I274" s="75"/>
      <c r="J274" s="75"/>
      <c r="K274" s="75"/>
      <c r="L274" s="75"/>
      <c r="M274" s="75"/>
      <c r="N274" s="75"/>
    </row>
    <row r="275" spans="4:14" ht="15.75" customHeight="1">
      <c r="D275" s="75"/>
      <c r="E275" s="75"/>
      <c r="F275" s="75"/>
      <c r="G275" s="75"/>
      <c r="H275" s="75"/>
      <c r="I275" s="75"/>
      <c r="J275" s="75"/>
      <c r="K275" s="75"/>
      <c r="L275" s="75"/>
      <c r="M275" s="75"/>
      <c r="N275" s="75"/>
    </row>
    <row r="276" spans="4:14" ht="15.75" customHeight="1">
      <c r="D276" s="75"/>
      <c r="E276" s="75"/>
      <c r="F276" s="75"/>
      <c r="G276" s="75"/>
      <c r="H276" s="75"/>
      <c r="I276" s="75"/>
      <c r="J276" s="75"/>
      <c r="K276" s="75"/>
      <c r="L276" s="75"/>
      <c r="M276" s="75"/>
      <c r="N276" s="75"/>
    </row>
    <row r="277" spans="4:14" ht="15.75" customHeight="1">
      <c r="D277" s="75"/>
      <c r="E277" s="75"/>
      <c r="F277" s="75"/>
      <c r="G277" s="75"/>
      <c r="H277" s="75"/>
      <c r="I277" s="75"/>
      <c r="J277" s="75"/>
      <c r="K277" s="75"/>
      <c r="L277" s="75"/>
      <c r="M277" s="75"/>
      <c r="N277" s="75"/>
    </row>
    <row r="278" spans="4:14" ht="15.75" customHeight="1">
      <c r="D278" s="75"/>
      <c r="E278" s="75"/>
      <c r="F278" s="75"/>
      <c r="G278" s="75"/>
      <c r="H278" s="75"/>
      <c r="I278" s="75"/>
      <c r="J278" s="75"/>
      <c r="K278" s="75"/>
      <c r="L278" s="75"/>
      <c r="M278" s="75"/>
      <c r="N278" s="75"/>
    </row>
    <row r="279" spans="4:14" ht="15.75" customHeight="1">
      <c r="D279" s="75"/>
      <c r="E279" s="75"/>
      <c r="F279" s="75"/>
      <c r="G279" s="75"/>
      <c r="H279" s="75"/>
      <c r="I279" s="75"/>
      <c r="J279" s="75"/>
      <c r="K279" s="75"/>
      <c r="L279" s="75"/>
      <c r="M279" s="75"/>
      <c r="N279" s="75"/>
    </row>
    <row r="280" spans="4:14" ht="15.75" customHeight="1">
      <c r="D280" s="75"/>
      <c r="E280" s="75"/>
      <c r="F280" s="75"/>
      <c r="G280" s="75"/>
      <c r="H280" s="75"/>
      <c r="I280" s="75"/>
      <c r="J280" s="75"/>
      <c r="K280" s="75"/>
      <c r="L280" s="75"/>
      <c r="M280" s="75"/>
      <c r="N280" s="75"/>
    </row>
    <row r="281" spans="4:14" ht="15.75" customHeight="1">
      <c r="D281" s="75"/>
      <c r="E281" s="75"/>
      <c r="F281" s="75"/>
      <c r="G281" s="75"/>
      <c r="H281" s="75"/>
      <c r="I281" s="75"/>
      <c r="J281" s="75"/>
      <c r="K281" s="75"/>
      <c r="L281" s="75"/>
      <c r="M281" s="75"/>
      <c r="N281" s="75"/>
    </row>
    <row r="282" spans="4:14" ht="15.75" customHeight="1">
      <c r="D282" s="75"/>
      <c r="E282" s="75"/>
      <c r="F282" s="75"/>
      <c r="G282" s="75"/>
      <c r="H282" s="75"/>
      <c r="I282" s="75"/>
      <c r="J282" s="75"/>
      <c r="K282" s="75"/>
      <c r="L282" s="75"/>
      <c r="M282" s="75"/>
      <c r="N282" s="75"/>
    </row>
    <row r="283" spans="4:14" ht="15.75" customHeight="1">
      <c r="D283" s="75"/>
      <c r="E283" s="75"/>
      <c r="F283" s="75"/>
      <c r="G283" s="75"/>
      <c r="H283" s="75"/>
      <c r="I283" s="75"/>
      <c r="J283" s="75"/>
      <c r="K283" s="75"/>
      <c r="L283" s="75"/>
      <c r="M283" s="75"/>
      <c r="N283" s="75"/>
    </row>
    <row r="284" spans="4:14" ht="15.75" customHeight="1">
      <c r="D284" s="75"/>
      <c r="E284" s="75"/>
      <c r="F284" s="75"/>
      <c r="G284" s="75"/>
      <c r="H284" s="75"/>
      <c r="I284" s="75"/>
      <c r="J284" s="75"/>
      <c r="K284" s="75"/>
      <c r="L284" s="75"/>
      <c r="M284" s="75"/>
      <c r="N284" s="75"/>
    </row>
    <row r="285" spans="4:14" ht="15.75" customHeight="1">
      <c r="D285" s="75"/>
      <c r="E285" s="75"/>
      <c r="F285" s="75"/>
      <c r="G285" s="75"/>
      <c r="H285" s="75"/>
      <c r="I285" s="75"/>
      <c r="J285" s="75"/>
      <c r="K285" s="75"/>
      <c r="L285" s="75"/>
      <c r="M285" s="75"/>
      <c r="N285" s="75"/>
    </row>
    <row r="286" spans="4:14" ht="15.75" customHeight="1">
      <c r="D286" s="75"/>
      <c r="E286" s="75"/>
      <c r="F286" s="75"/>
      <c r="G286" s="75"/>
      <c r="H286" s="75"/>
      <c r="I286" s="75"/>
      <c r="J286" s="75"/>
      <c r="K286" s="75"/>
      <c r="L286" s="75"/>
      <c r="M286" s="75"/>
      <c r="N286" s="75"/>
    </row>
    <row r="287" spans="4:14" ht="15.75" customHeight="1">
      <c r="D287" s="75"/>
      <c r="E287" s="75"/>
      <c r="F287" s="75"/>
      <c r="G287" s="75"/>
      <c r="H287" s="75"/>
      <c r="I287" s="75"/>
      <c r="J287" s="75"/>
      <c r="K287" s="75"/>
      <c r="L287" s="75"/>
      <c r="M287" s="75"/>
      <c r="N287" s="75"/>
    </row>
    <row r="288" spans="4:14" ht="15.75" customHeight="1">
      <c r="D288" s="75"/>
      <c r="E288" s="75"/>
      <c r="F288" s="75"/>
      <c r="G288" s="75"/>
      <c r="H288" s="75"/>
      <c r="I288" s="75"/>
      <c r="J288" s="75"/>
      <c r="K288" s="75"/>
      <c r="L288" s="75"/>
      <c r="M288" s="75"/>
      <c r="N288" s="75"/>
    </row>
    <row r="289" spans="4:14" ht="15.75" customHeight="1">
      <c r="D289" s="75"/>
      <c r="E289" s="75"/>
      <c r="F289" s="75"/>
      <c r="G289" s="75"/>
      <c r="H289" s="75"/>
      <c r="I289" s="75"/>
      <c r="J289" s="75"/>
      <c r="K289" s="75"/>
      <c r="L289" s="75"/>
      <c r="M289" s="75"/>
      <c r="N289" s="75"/>
    </row>
    <row r="290" spans="4:14" ht="15.75" customHeight="1">
      <c r="D290" s="75"/>
      <c r="E290" s="75"/>
      <c r="F290" s="75"/>
      <c r="G290" s="75"/>
      <c r="H290" s="75"/>
      <c r="I290" s="75"/>
      <c r="J290" s="75"/>
      <c r="K290" s="75"/>
      <c r="L290" s="75"/>
      <c r="M290" s="75"/>
      <c r="N290" s="75"/>
    </row>
    <row r="291" spans="4:14" ht="15.75" customHeight="1">
      <c r="D291" s="75"/>
      <c r="E291" s="75"/>
      <c r="F291" s="75"/>
      <c r="G291" s="75"/>
      <c r="H291" s="75"/>
      <c r="I291" s="75"/>
      <c r="J291" s="75"/>
      <c r="K291" s="75"/>
      <c r="L291" s="75"/>
      <c r="M291" s="75"/>
      <c r="N291" s="75"/>
    </row>
    <row r="292" spans="4:14" ht="15.75" customHeight="1">
      <c r="D292" s="75"/>
      <c r="E292" s="75"/>
      <c r="F292" s="75"/>
      <c r="G292" s="75"/>
      <c r="H292" s="75"/>
      <c r="I292" s="75"/>
      <c r="J292" s="75"/>
      <c r="K292" s="75"/>
      <c r="L292" s="75"/>
      <c r="M292" s="75"/>
      <c r="N292" s="75"/>
    </row>
    <row r="293" spans="4:14" ht="15.75" customHeight="1">
      <c r="D293" s="75"/>
      <c r="E293" s="75"/>
      <c r="F293" s="75"/>
      <c r="G293" s="75"/>
      <c r="H293" s="75"/>
      <c r="I293" s="75"/>
      <c r="J293" s="75"/>
      <c r="K293" s="75"/>
      <c r="L293" s="75"/>
      <c r="M293" s="75"/>
      <c r="N293" s="75"/>
    </row>
    <row r="294" spans="4:14" ht="15.75" customHeight="1">
      <c r="D294" s="75"/>
      <c r="E294" s="75"/>
      <c r="F294" s="75"/>
      <c r="G294" s="75"/>
      <c r="H294" s="75"/>
      <c r="I294" s="75"/>
      <c r="J294" s="75"/>
      <c r="K294" s="75"/>
      <c r="L294" s="75"/>
      <c r="M294" s="75"/>
      <c r="N294" s="75"/>
    </row>
    <row r="295" spans="4:14" ht="15.75" customHeight="1">
      <c r="D295" s="75"/>
      <c r="E295" s="75"/>
      <c r="F295" s="75"/>
      <c r="G295" s="75"/>
      <c r="H295" s="75"/>
      <c r="I295" s="75"/>
      <c r="J295" s="75"/>
      <c r="K295" s="75"/>
      <c r="L295" s="75"/>
      <c r="M295" s="75"/>
      <c r="N295" s="75"/>
    </row>
    <row r="296" spans="4:14" ht="15.75" customHeight="1">
      <c r="D296" s="75"/>
      <c r="E296" s="75"/>
      <c r="F296" s="75"/>
      <c r="G296" s="75"/>
      <c r="H296" s="75"/>
      <c r="I296" s="75"/>
      <c r="J296" s="75"/>
      <c r="K296" s="75"/>
      <c r="L296" s="75"/>
      <c r="M296" s="75"/>
      <c r="N296" s="75"/>
    </row>
    <row r="297" spans="4:14" ht="15.75" customHeight="1">
      <c r="D297" s="75"/>
      <c r="E297" s="75"/>
      <c r="F297" s="75"/>
      <c r="G297" s="75"/>
      <c r="H297" s="75"/>
      <c r="I297" s="75"/>
      <c r="J297" s="75"/>
      <c r="K297" s="75"/>
      <c r="L297" s="75"/>
      <c r="M297" s="75"/>
      <c r="N297" s="75"/>
    </row>
    <row r="298" spans="4:14" ht="15.75" customHeight="1">
      <c r="D298" s="75"/>
      <c r="E298" s="75"/>
      <c r="F298" s="75"/>
      <c r="G298" s="75"/>
      <c r="H298" s="75"/>
      <c r="I298" s="75"/>
      <c r="J298" s="75"/>
      <c r="K298" s="75"/>
      <c r="L298" s="75"/>
      <c r="M298" s="75"/>
      <c r="N298" s="75"/>
    </row>
    <row r="299" spans="4:14" ht="15.75" customHeight="1">
      <c r="D299" s="75"/>
      <c r="E299" s="75"/>
      <c r="F299" s="75"/>
      <c r="G299" s="75"/>
      <c r="H299" s="75"/>
      <c r="I299" s="75"/>
      <c r="J299" s="75"/>
      <c r="K299" s="75"/>
      <c r="L299" s="75"/>
      <c r="M299" s="75"/>
      <c r="N299" s="75"/>
    </row>
    <row r="300" spans="4:14" ht="15.75" customHeight="1">
      <c r="D300" s="75"/>
      <c r="E300" s="75"/>
      <c r="F300" s="75"/>
      <c r="G300" s="75"/>
      <c r="H300" s="75"/>
      <c r="I300" s="75"/>
      <c r="J300" s="75"/>
      <c r="K300" s="75"/>
      <c r="L300" s="75"/>
      <c r="M300" s="75"/>
      <c r="N300" s="75"/>
    </row>
    <row r="301" spans="4:14" ht="15.75" customHeight="1">
      <c r="D301" s="75"/>
      <c r="E301" s="75"/>
      <c r="F301" s="75"/>
      <c r="G301" s="75"/>
      <c r="H301" s="75"/>
      <c r="I301" s="75"/>
      <c r="J301" s="75"/>
      <c r="K301" s="75"/>
      <c r="L301" s="75"/>
      <c r="M301" s="75"/>
      <c r="N301" s="75"/>
    </row>
    <row r="302" spans="4:14" ht="15.75" customHeight="1">
      <c r="D302" s="75"/>
      <c r="E302" s="75"/>
      <c r="F302" s="75"/>
      <c r="G302" s="75"/>
      <c r="H302" s="75"/>
      <c r="I302" s="75"/>
      <c r="J302" s="75"/>
      <c r="K302" s="75"/>
      <c r="L302" s="75"/>
      <c r="M302" s="75"/>
      <c r="N302" s="75"/>
    </row>
    <row r="303" spans="4:14" ht="15.75" customHeight="1">
      <c r="D303" s="75"/>
      <c r="E303" s="75"/>
      <c r="F303" s="75"/>
      <c r="G303" s="75"/>
      <c r="H303" s="75"/>
      <c r="I303" s="75"/>
      <c r="J303" s="75"/>
      <c r="K303" s="75"/>
      <c r="L303" s="75"/>
      <c r="M303" s="75"/>
      <c r="N303" s="75"/>
    </row>
    <row r="304" spans="4:14" ht="15.75" customHeight="1">
      <c r="D304" s="75"/>
      <c r="E304" s="75"/>
      <c r="F304" s="75"/>
      <c r="G304" s="75"/>
      <c r="H304" s="75"/>
      <c r="I304" s="75"/>
      <c r="J304" s="75"/>
      <c r="K304" s="75"/>
      <c r="L304" s="75"/>
      <c r="M304" s="75"/>
      <c r="N304" s="75"/>
    </row>
    <row r="305" spans="4:14" ht="15.75" customHeight="1">
      <c r="D305" s="75"/>
      <c r="E305" s="75"/>
      <c r="F305" s="75"/>
      <c r="G305" s="75"/>
      <c r="H305" s="75"/>
      <c r="I305" s="75"/>
      <c r="J305" s="75"/>
      <c r="K305" s="75"/>
      <c r="L305" s="75"/>
      <c r="M305" s="75"/>
      <c r="N305" s="75"/>
    </row>
    <row r="306" spans="4:14" ht="15.75" customHeight="1">
      <c r="D306" s="75"/>
      <c r="E306" s="75"/>
      <c r="F306" s="75"/>
      <c r="G306" s="75"/>
      <c r="H306" s="75"/>
      <c r="I306" s="75"/>
      <c r="J306" s="75"/>
      <c r="K306" s="75"/>
      <c r="L306" s="75"/>
      <c r="M306" s="75"/>
      <c r="N306" s="75"/>
    </row>
    <row r="307" spans="4:14" ht="15.75" customHeight="1">
      <c r="D307" s="75"/>
      <c r="E307" s="75"/>
      <c r="F307" s="75"/>
      <c r="G307" s="75"/>
      <c r="H307" s="75"/>
      <c r="I307" s="75"/>
      <c r="J307" s="75"/>
      <c r="K307" s="75"/>
      <c r="L307" s="75"/>
      <c r="M307" s="75"/>
      <c r="N307" s="75"/>
    </row>
    <row r="308" spans="4:14" ht="15.75" customHeight="1">
      <c r="D308" s="75"/>
      <c r="E308" s="75"/>
      <c r="F308" s="75"/>
      <c r="G308" s="75"/>
      <c r="H308" s="75"/>
      <c r="I308" s="75"/>
      <c r="J308" s="75"/>
      <c r="K308" s="75"/>
      <c r="L308" s="75"/>
      <c r="M308" s="75"/>
      <c r="N308" s="75"/>
    </row>
    <row r="309" spans="4:14" ht="15.75" customHeight="1">
      <c r="D309" s="75"/>
      <c r="E309" s="75"/>
      <c r="F309" s="75"/>
      <c r="G309" s="75"/>
      <c r="H309" s="75"/>
      <c r="I309" s="75"/>
      <c r="J309" s="75"/>
      <c r="K309" s="75"/>
      <c r="L309" s="75"/>
      <c r="M309" s="75"/>
      <c r="N309" s="75"/>
    </row>
    <row r="310" spans="4:14" ht="15.75" customHeight="1">
      <c r="D310" s="75"/>
      <c r="E310" s="75"/>
      <c r="F310" s="75"/>
      <c r="G310" s="75"/>
      <c r="H310" s="75"/>
      <c r="I310" s="75"/>
      <c r="J310" s="75"/>
      <c r="K310" s="75"/>
      <c r="L310" s="75"/>
      <c r="M310" s="75"/>
      <c r="N310" s="75"/>
    </row>
    <row r="311" spans="4:14" ht="15.75" customHeight="1">
      <c r="D311" s="75"/>
      <c r="E311" s="75"/>
      <c r="F311" s="75"/>
      <c r="G311" s="75"/>
      <c r="H311" s="75"/>
      <c r="I311" s="75"/>
      <c r="J311" s="75"/>
      <c r="K311" s="75"/>
      <c r="L311" s="75"/>
      <c r="M311" s="75"/>
      <c r="N311" s="75"/>
    </row>
    <row r="312" spans="4:14" ht="15.75" customHeight="1">
      <c r="D312" s="75"/>
      <c r="E312" s="75"/>
      <c r="F312" s="75"/>
      <c r="G312" s="75"/>
      <c r="H312" s="75"/>
      <c r="I312" s="75"/>
      <c r="J312" s="75"/>
      <c r="K312" s="75"/>
      <c r="L312" s="75"/>
      <c r="M312" s="75"/>
      <c r="N312" s="75"/>
    </row>
    <row r="313" spans="4:14" ht="15.75" customHeight="1">
      <c r="D313" s="75"/>
      <c r="E313" s="75"/>
      <c r="F313" s="75"/>
      <c r="G313" s="75"/>
      <c r="H313" s="75"/>
      <c r="I313" s="75"/>
      <c r="J313" s="75"/>
      <c r="K313" s="75"/>
      <c r="L313" s="75"/>
      <c r="M313" s="75"/>
      <c r="N313" s="75"/>
    </row>
    <row r="314" spans="4:14" ht="15.75" customHeight="1">
      <c r="D314" s="75"/>
      <c r="E314" s="75"/>
      <c r="F314" s="75"/>
      <c r="G314" s="75"/>
      <c r="H314" s="75"/>
      <c r="I314" s="75"/>
      <c r="J314" s="75"/>
      <c r="K314" s="75"/>
      <c r="L314" s="75"/>
      <c r="M314" s="75"/>
      <c r="N314" s="75"/>
    </row>
    <row r="315" spans="4:14" ht="15.75" customHeight="1">
      <c r="D315" s="75"/>
      <c r="E315" s="75"/>
      <c r="F315" s="75"/>
      <c r="G315" s="75"/>
      <c r="H315" s="75"/>
      <c r="I315" s="75"/>
      <c r="J315" s="75"/>
      <c r="K315" s="75"/>
      <c r="L315" s="75"/>
      <c r="M315" s="75"/>
      <c r="N315" s="75"/>
    </row>
    <row r="316" spans="4:14" ht="15.75" customHeight="1">
      <c r="D316" s="75"/>
      <c r="E316" s="75"/>
      <c r="F316" s="75"/>
      <c r="G316" s="75"/>
      <c r="H316" s="75"/>
      <c r="I316" s="75"/>
      <c r="J316" s="75"/>
      <c r="K316" s="75"/>
      <c r="L316" s="75"/>
      <c r="M316" s="75"/>
      <c r="N316" s="75"/>
    </row>
    <row r="317" spans="4:14" ht="15.75" customHeight="1">
      <c r="D317" s="75"/>
      <c r="E317" s="75"/>
      <c r="F317" s="75"/>
      <c r="G317" s="75"/>
      <c r="H317" s="75"/>
      <c r="I317" s="75"/>
      <c r="J317" s="75"/>
      <c r="K317" s="75"/>
      <c r="L317" s="75"/>
      <c r="M317" s="75"/>
      <c r="N317" s="75"/>
    </row>
    <row r="318" spans="4:14" ht="15.75" customHeight="1">
      <c r="D318" s="75"/>
      <c r="E318" s="75"/>
      <c r="F318" s="75"/>
      <c r="G318" s="75"/>
      <c r="H318" s="75"/>
      <c r="I318" s="75"/>
      <c r="J318" s="75"/>
      <c r="K318" s="75"/>
      <c r="L318" s="75"/>
      <c r="M318" s="75"/>
      <c r="N318" s="75"/>
    </row>
    <row r="319" spans="4:14" ht="15.75" customHeight="1">
      <c r="D319" s="75"/>
      <c r="E319" s="75"/>
      <c r="F319" s="75"/>
      <c r="G319" s="75"/>
      <c r="H319" s="75"/>
      <c r="I319" s="75"/>
      <c r="J319" s="75"/>
      <c r="K319" s="75"/>
      <c r="L319" s="75"/>
      <c r="M319" s="75"/>
      <c r="N319" s="75"/>
    </row>
    <row r="320" spans="4:14" ht="15.75" customHeight="1">
      <c r="D320" s="75"/>
      <c r="E320" s="75"/>
      <c r="F320" s="75"/>
      <c r="G320" s="75"/>
      <c r="H320" s="75"/>
      <c r="I320" s="75"/>
      <c r="J320" s="75"/>
      <c r="K320" s="75"/>
      <c r="L320" s="75"/>
      <c r="M320" s="75"/>
      <c r="N320" s="75"/>
    </row>
    <row r="321" spans="4:14" ht="15.75" customHeight="1">
      <c r="D321" s="75"/>
      <c r="E321" s="75"/>
      <c r="F321" s="75"/>
      <c r="G321" s="75"/>
      <c r="H321" s="75"/>
      <c r="I321" s="75"/>
      <c r="J321" s="75"/>
      <c r="K321" s="75"/>
      <c r="L321" s="75"/>
      <c r="M321" s="75"/>
      <c r="N321" s="75"/>
    </row>
    <row r="322" spans="4:14" ht="15.75" customHeight="1">
      <c r="D322" s="75"/>
      <c r="E322" s="75"/>
      <c r="F322" s="75"/>
      <c r="G322" s="75"/>
      <c r="H322" s="75"/>
      <c r="I322" s="75"/>
      <c r="J322" s="75"/>
      <c r="K322" s="75"/>
      <c r="L322" s="75"/>
      <c r="M322" s="75"/>
      <c r="N322" s="75"/>
    </row>
    <row r="323" spans="4:14" ht="15.75" customHeight="1">
      <c r="D323" s="75"/>
      <c r="E323" s="75"/>
      <c r="F323" s="75"/>
      <c r="G323" s="75"/>
      <c r="H323" s="75"/>
      <c r="I323" s="75"/>
      <c r="J323" s="75"/>
      <c r="K323" s="75"/>
      <c r="L323" s="75"/>
      <c r="M323" s="75"/>
      <c r="N323" s="75"/>
    </row>
    <row r="324" spans="4:14" ht="15.75" customHeight="1">
      <c r="D324" s="75"/>
      <c r="E324" s="75"/>
      <c r="F324" s="75"/>
      <c r="G324" s="75"/>
      <c r="H324" s="75"/>
      <c r="I324" s="75"/>
      <c r="J324" s="75"/>
      <c r="K324" s="75"/>
      <c r="L324" s="75"/>
      <c r="M324" s="75"/>
      <c r="N324" s="75"/>
    </row>
    <row r="325" spans="4:14" ht="15.75" customHeight="1">
      <c r="D325" s="75"/>
      <c r="E325" s="75"/>
      <c r="F325" s="75"/>
      <c r="G325" s="75"/>
      <c r="H325" s="75"/>
      <c r="I325" s="75"/>
      <c r="J325" s="75"/>
      <c r="K325" s="75"/>
      <c r="L325" s="75"/>
      <c r="M325" s="75"/>
      <c r="N325" s="75"/>
    </row>
    <row r="326" spans="4:14" ht="15.75" customHeight="1">
      <c r="D326" s="75"/>
      <c r="E326" s="75"/>
      <c r="F326" s="75"/>
      <c r="G326" s="75"/>
      <c r="H326" s="75"/>
      <c r="I326" s="75"/>
      <c r="J326" s="75"/>
      <c r="K326" s="75"/>
      <c r="L326" s="75"/>
      <c r="M326" s="75"/>
      <c r="N326" s="75"/>
    </row>
    <row r="327" spans="4:14" ht="15.75" customHeight="1">
      <c r="D327" s="75"/>
      <c r="E327" s="75"/>
      <c r="F327" s="75"/>
      <c r="G327" s="75"/>
      <c r="H327" s="75"/>
      <c r="I327" s="75"/>
      <c r="J327" s="75"/>
      <c r="K327" s="75"/>
      <c r="L327" s="75"/>
      <c r="M327" s="75"/>
      <c r="N327" s="75"/>
    </row>
    <row r="328" spans="4:14" ht="15.75" customHeight="1">
      <c r="D328" s="75"/>
      <c r="E328" s="75"/>
      <c r="F328" s="75"/>
      <c r="G328" s="75"/>
      <c r="H328" s="75"/>
      <c r="I328" s="75"/>
      <c r="J328" s="75"/>
      <c r="K328" s="75"/>
      <c r="L328" s="75"/>
      <c r="M328" s="75"/>
      <c r="N328" s="75"/>
    </row>
    <row r="329" spans="4:14" ht="15.75" customHeight="1">
      <c r="D329" s="75"/>
      <c r="E329" s="75"/>
      <c r="F329" s="75"/>
      <c r="G329" s="75"/>
      <c r="H329" s="75"/>
      <c r="I329" s="75"/>
      <c r="J329" s="75"/>
      <c r="K329" s="75"/>
      <c r="L329" s="75"/>
      <c r="M329" s="75"/>
      <c r="N329" s="75"/>
    </row>
    <row r="330" spans="4:14" ht="15.75" customHeight="1">
      <c r="D330" s="75"/>
      <c r="E330" s="75"/>
      <c r="F330" s="75"/>
      <c r="G330" s="75"/>
      <c r="H330" s="75"/>
      <c r="I330" s="75"/>
      <c r="J330" s="75"/>
      <c r="K330" s="75"/>
      <c r="L330" s="75"/>
      <c r="M330" s="75"/>
      <c r="N330" s="75"/>
    </row>
    <row r="331" spans="4:14" ht="15.75" customHeight="1">
      <c r="D331" s="75"/>
      <c r="E331" s="75"/>
      <c r="F331" s="75"/>
      <c r="G331" s="75"/>
      <c r="H331" s="75"/>
      <c r="I331" s="75"/>
      <c r="J331" s="75"/>
      <c r="K331" s="75"/>
      <c r="L331" s="75"/>
      <c r="M331" s="75"/>
      <c r="N331" s="75"/>
    </row>
    <row r="332" spans="4:14" ht="15.75" customHeight="1">
      <c r="D332" s="75"/>
      <c r="E332" s="75"/>
      <c r="F332" s="75"/>
      <c r="G332" s="75"/>
      <c r="H332" s="75"/>
      <c r="I332" s="75"/>
      <c r="J332" s="75"/>
      <c r="K332" s="75"/>
      <c r="L332" s="75"/>
      <c r="M332" s="75"/>
      <c r="N332" s="75"/>
    </row>
    <row r="333" spans="4:14" ht="15.75" customHeight="1">
      <c r="D333" s="75"/>
      <c r="E333" s="75"/>
      <c r="F333" s="75"/>
      <c r="G333" s="75"/>
      <c r="H333" s="75"/>
      <c r="I333" s="75"/>
      <c r="J333" s="75"/>
      <c r="K333" s="75"/>
      <c r="L333" s="75"/>
      <c r="M333" s="75"/>
      <c r="N333" s="75"/>
    </row>
    <row r="334" spans="4:14" ht="15.75" customHeight="1">
      <c r="D334" s="75"/>
      <c r="E334" s="75"/>
      <c r="F334" s="75"/>
      <c r="G334" s="75"/>
      <c r="H334" s="75"/>
      <c r="I334" s="75"/>
      <c r="J334" s="75"/>
      <c r="K334" s="75"/>
      <c r="L334" s="75"/>
      <c r="M334" s="75"/>
      <c r="N334" s="75"/>
    </row>
    <row r="335" spans="4:14" ht="15.75" customHeight="1">
      <c r="D335" s="75"/>
      <c r="E335" s="75"/>
      <c r="F335" s="75"/>
      <c r="G335" s="75"/>
      <c r="H335" s="75"/>
      <c r="I335" s="75"/>
      <c r="J335" s="75"/>
      <c r="K335" s="75"/>
      <c r="L335" s="75"/>
      <c r="M335" s="75"/>
      <c r="N335" s="75"/>
    </row>
    <row r="336" spans="4:14" ht="15.75" customHeight="1">
      <c r="D336" s="75"/>
      <c r="E336" s="75"/>
      <c r="F336" s="75"/>
      <c r="G336" s="75"/>
      <c r="H336" s="75"/>
      <c r="I336" s="75"/>
      <c r="J336" s="75"/>
      <c r="K336" s="75"/>
      <c r="L336" s="75"/>
      <c r="M336" s="75"/>
      <c r="N336" s="75"/>
    </row>
    <row r="337" spans="4:14" ht="15.75" customHeight="1">
      <c r="D337" s="75"/>
      <c r="E337" s="75"/>
      <c r="F337" s="75"/>
      <c r="G337" s="75"/>
      <c r="H337" s="75"/>
      <c r="I337" s="75"/>
      <c r="J337" s="75"/>
      <c r="K337" s="75"/>
      <c r="L337" s="75"/>
      <c r="M337" s="75"/>
      <c r="N337" s="75"/>
    </row>
    <row r="338" spans="4:14" ht="15.75" customHeight="1">
      <c r="D338" s="75"/>
      <c r="E338" s="75"/>
      <c r="F338" s="75"/>
      <c r="G338" s="75"/>
      <c r="H338" s="75"/>
      <c r="I338" s="75"/>
      <c r="J338" s="75"/>
      <c r="K338" s="75"/>
      <c r="L338" s="75"/>
      <c r="M338" s="75"/>
      <c r="N338" s="75"/>
    </row>
    <row r="339" spans="4:14" ht="15.75" customHeight="1">
      <c r="D339" s="75"/>
      <c r="E339" s="75"/>
      <c r="F339" s="75"/>
      <c r="G339" s="75"/>
      <c r="H339" s="75"/>
      <c r="I339" s="75"/>
      <c r="J339" s="75"/>
      <c r="K339" s="75"/>
      <c r="L339" s="75"/>
      <c r="M339" s="75"/>
      <c r="N339" s="75"/>
    </row>
    <row r="340" spans="4:14" ht="15.75" customHeight="1">
      <c r="D340" s="75"/>
      <c r="E340" s="75"/>
      <c r="F340" s="75"/>
      <c r="G340" s="75"/>
      <c r="H340" s="75"/>
      <c r="I340" s="75"/>
      <c r="J340" s="75"/>
      <c r="K340" s="75"/>
      <c r="L340" s="75"/>
      <c r="M340" s="75"/>
      <c r="N340" s="75"/>
    </row>
    <row r="341" spans="4:14" ht="15.75" customHeight="1">
      <c r="D341" s="75"/>
      <c r="E341" s="75"/>
      <c r="F341" s="75"/>
      <c r="G341" s="75"/>
      <c r="H341" s="75"/>
      <c r="I341" s="75"/>
      <c r="J341" s="75"/>
      <c r="K341" s="75"/>
      <c r="L341" s="75"/>
      <c r="M341" s="75"/>
      <c r="N341" s="75"/>
    </row>
    <row r="342" spans="4:14" ht="15.75" customHeight="1">
      <c r="D342" s="75"/>
      <c r="E342" s="75"/>
      <c r="F342" s="75"/>
      <c r="G342" s="75"/>
      <c r="H342" s="75"/>
      <c r="I342" s="75"/>
      <c r="J342" s="75"/>
      <c r="K342" s="75"/>
      <c r="L342" s="75"/>
      <c r="M342" s="75"/>
      <c r="N342" s="75"/>
    </row>
    <row r="343" spans="4:14" ht="15.75" customHeight="1">
      <c r="D343" s="75"/>
      <c r="E343" s="75"/>
      <c r="F343" s="75"/>
      <c r="G343" s="75"/>
      <c r="H343" s="75"/>
      <c r="I343" s="75"/>
      <c r="J343" s="75"/>
      <c r="K343" s="75"/>
      <c r="L343" s="75"/>
      <c r="M343" s="75"/>
      <c r="N343" s="75"/>
    </row>
    <row r="344" spans="4:14" ht="15.75" customHeight="1">
      <c r="D344" s="75"/>
      <c r="E344" s="75"/>
      <c r="F344" s="75"/>
      <c r="G344" s="75"/>
      <c r="H344" s="75"/>
      <c r="I344" s="75"/>
      <c r="J344" s="75"/>
      <c r="K344" s="75"/>
      <c r="L344" s="75"/>
      <c r="M344" s="75"/>
      <c r="N344" s="75"/>
    </row>
    <row r="345" spans="4:14" ht="15.75" customHeight="1">
      <c r="D345" s="75"/>
      <c r="E345" s="75"/>
      <c r="F345" s="75"/>
      <c r="G345" s="75"/>
      <c r="H345" s="75"/>
      <c r="I345" s="75"/>
      <c r="J345" s="75"/>
      <c r="K345" s="75"/>
      <c r="L345" s="75"/>
      <c r="M345" s="75"/>
      <c r="N345" s="75"/>
    </row>
    <row r="346" spans="4:14" ht="15.75" customHeight="1">
      <c r="D346" s="75"/>
      <c r="E346" s="75"/>
      <c r="F346" s="75"/>
      <c r="G346" s="75"/>
      <c r="H346" s="75"/>
      <c r="I346" s="75"/>
      <c r="J346" s="75"/>
      <c r="K346" s="75"/>
      <c r="L346" s="75"/>
      <c r="M346" s="75"/>
      <c r="N346" s="75"/>
    </row>
    <row r="347" spans="4:14" ht="15.75" customHeight="1">
      <c r="D347" s="75"/>
      <c r="E347" s="75"/>
      <c r="F347" s="75"/>
      <c r="G347" s="75"/>
      <c r="H347" s="75"/>
      <c r="I347" s="75"/>
      <c r="J347" s="75"/>
      <c r="K347" s="75"/>
      <c r="L347" s="75"/>
      <c r="M347" s="75"/>
      <c r="N347" s="75"/>
    </row>
    <row r="348" spans="4:14" ht="15.75" customHeight="1">
      <c r="D348" s="75"/>
      <c r="E348" s="75"/>
      <c r="F348" s="75"/>
      <c r="G348" s="75"/>
      <c r="H348" s="75"/>
      <c r="I348" s="75"/>
      <c r="J348" s="75"/>
      <c r="K348" s="75"/>
      <c r="L348" s="75"/>
      <c r="M348" s="75"/>
      <c r="N348" s="75"/>
    </row>
    <row r="349" spans="4:14" ht="15.75" customHeight="1">
      <c r="D349" s="75"/>
      <c r="E349" s="75"/>
      <c r="F349" s="75"/>
      <c r="G349" s="75"/>
      <c r="H349" s="75"/>
      <c r="I349" s="75"/>
      <c r="J349" s="75"/>
      <c r="K349" s="75"/>
      <c r="L349" s="75"/>
      <c r="M349" s="75"/>
      <c r="N349" s="75"/>
    </row>
    <row r="350" spans="4:14" ht="15.75" customHeight="1">
      <c r="D350" s="75"/>
      <c r="E350" s="75"/>
      <c r="F350" s="75"/>
      <c r="G350" s="75"/>
      <c r="H350" s="75"/>
      <c r="I350" s="75"/>
      <c r="J350" s="75"/>
      <c r="K350" s="75"/>
      <c r="L350" s="75"/>
      <c r="M350" s="75"/>
      <c r="N350" s="75"/>
    </row>
    <row r="351" spans="4:14" ht="15.75" customHeight="1">
      <c r="D351" s="75"/>
      <c r="E351" s="75"/>
      <c r="F351" s="75"/>
      <c r="G351" s="75"/>
      <c r="H351" s="75"/>
      <c r="I351" s="75"/>
      <c r="J351" s="75"/>
      <c r="K351" s="75"/>
      <c r="L351" s="75"/>
      <c r="M351" s="75"/>
      <c r="N351" s="75"/>
    </row>
    <row r="352" spans="4:14" ht="15.75" customHeight="1">
      <c r="D352" s="75"/>
      <c r="E352" s="75"/>
      <c r="F352" s="75"/>
      <c r="G352" s="75"/>
      <c r="H352" s="75"/>
      <c r="I352" s="75"/>
      <c r="J352" s="75"/>
      <c r="K352" s="75"/>
      <c r="L352" s="75"/>
      <c r="M352" s="75"/>
      <c r="N352" s="75"/>
    </row>
    <row r="353" spans="4:14" ht="15.75" customHeight="1">
      <c r="D353" s="75"/>
      <c r="E353" s="75"/>
      <c r="F353" s="75"/>
      <c r="G353" s="75"/>
      <c r="H353" s="75"/>
      <c r="I353" s="75"/>
      <c r="J353" s="75"/>
      <c r="K353" s="75"/>
      <c r="L353" s="75"/>
      <c r="M353" s="75"/>
      <c r="N353" s="75"/>
    </row>
    <row r="354" spans="4:14" ht="15.75" customHeight="1">
      <c r="D354" s="75"/>
      <c r="E354" s="75"/>
      <c r="F354" s="75"/>
      <c r="G354" s="75"/>
      <c r="H354" s="75"/>
      <c r="I354" s="75"/>
      <c r="J354" s="75"/>
      <c r="K354" s="75"/>
      <c r="L354" s="75"/>
      <c r="M354" s="75"/>
      <c r="N354" s="75"/>
    </row>
    <row r="355" spans="4:14" ht="15.75" customHeight="1">
      <c r="D355" s="75"/>
      <c r="E355" s="75"/>
      <c r="F355" s="75"/>
      <c r="G355" s="75"/>
      <c r="H355" s="75"/>
      <c r="I355" s="75"/>
      <c r="J355" s="75"/>
      <c r="K355" s="75"/>
      <c r="L355" s="75"/>
      <c r="M355" s="75"/>
      <c r="N355" s="75"/>
    </row>
    <row r="356" spans="4:14" ht="15.75" customHeight="1">
      <c r="D356" s="75"/>
      <c r="E356" s="75"/>
      <c r="F356" s="75"/>
      <c r="G356" s="75"/>
      <c r="H356" s="75"/>
      <c r="I356" s="75"/>
      <c r="J356" s="75"/>
      <c r="K356" s="75"/>
      <c r="L356" s="75"/>
      <c r="M356" s="75"/>
      <c r="N356" s="75"/>
    </row>
    <row r="357" spans="4:14" ht="15.75" customHeight="1">
      <c r="D357" s="75"/>
      <c r="E357" s="75"/>
      <c r="F357" s="75"/>
      <c r="G357" s="75"/>
      <c r="H357" s="75"/>
      <c r="I357" s="75"/>
      <c r="J357" s="75"/>
      <c r="K357" s="75"/>
      <c r="L357" s="75"/>
      <c r="M357" s="75"/>
      <c r="N357" s="75"/>
    </row>
    <row r="358" spans="4:14" ht="15.75" customHeight="1">
      <c r="D358" s="75"/>
      <c r="E358" s="75"/>
      <c r="F358" s="75"/>
      <c r="G358" s="75"/>
      <c r="H358" s="75"/>
      <c r="I358" s="75"/>
      <c r="J358" s="75"/>
      <c r="K358" s="75"/>
      <c r="L358" s="75"/>
      <c r="M358" s="75"/>
      <c r="N358" s="75"/>
    </row>
    <row r="359" spans="4:14" ht="15.75" customHeight="1">
      <c r="D359" s="75"/>
      <c r="E359" s="75"/>
      <c r="F359" s="75"/>
      <c r="G359" s="75"/>
      <c r="H359" s="75"/>
      <c r="I359" s="75"/>
      <c r="J359" s="75"/>
      <c r="K359" s="75"/>
      <c r="L359" s="75"/>
      <c r="M359" s="75"/>
      <c r="N359" s="75"/>
    </row>
    <row r="360" spans="4:14" ht="15.75" customHeight="1">
      <c r="D360" s="75"/>
      <c r="E360" s="75"/>
      <c r="F360" s="75"/>
      <c r="G360" s="75"/>
      <c r="H360" s="75"/>
      <c r="I360" s="75"/>
      <c r="J360" s="75"/>
      <c r="K360" s="75"/>
      <c r="L360" s="75"/>
      <c r="M360" s="75"/>
      <c r="N360" s="75"/>
    </row>
    <row r="361" spans="4:14" ht="15.75" customHeight="1">
      <c r="D361" s="75"/>
      <c r="E361" s="75"/>
      <c r="F361" s="75"/>
      <c r="G361" s="75"/>
      <c r="H361" s="75"/>
      <c r="I361" s="75"/>
      <c r="J361" s="75"/>
      <c r="K361" s="75"/>
      <c r="L361" s="75"/>
      <c r="M361" s="75"/>
      <c r="N361" s="75"/>
    </row>
    <row r="362" spans="4:14" ht="15.75" customHeight="1">
      <c r="D362" s="75"/>
      <c r="E362" s="75"/>
      <c r="F362" s="75"/>
      <c r="G362" s="75"/>
      <c r="H362" s="75"/>
      <c r="I362" s="75"/>
      <c r="J362" s="75"/>
      <c r="K362" s="75"/>
      <c r="L362" s="75"/>
      <c r="M362" s="75"/>
      <c r="N362" s="75"/>
    </row>
    <row r="363" spans="4:14" ht="15.75" customHeight="1">
      <c r="D363" s="75"/>
      <c r="E363" s="75"/>
      <c r="F363" s="75"/>
      <c r="G363" s="75"/>
      <c r="H363" s="75"/>
      <c r="I363" s="75"/>
      <c r="J363" s="75"/>
      <c r="K363" s="75"/>
      <c r="L363" s="75"/>
      <c r="M363" s="75"/>
      <c r="N363" s="75"/>
    </row>
    <row r="364" spans="4:14" ht="15.75" customHeight="1">
      <c r="D364" s="75"/>
      <c r="E364" s="75"/>
      <c r="F364" s="75"/>
      <c r="G364" s="75"/>
      <c r="H364" s="75"/>
      <c r="I364" s="75"/>
      <c r="J364" s="75"/>
      <c r="K364" s="75"/>
      <c r="L364" s="75"/>
      <c r="M364" s="75"/>
      <c r="N364" s="75"/>
    </row>
    <row r="365" spans="4:14" ht="15.75" customHeight="1">
      <c r="D365" s="75"/>
      <c r="E365" s="75"/>
      <c r="F365" s="75"/>
      <c r="G365" s="75"/>
      <c r="H365" s="75"/>
      <c r="I365" s="75"/>
      <c r="J365" s="75"/>
      <c r="K365" s="75"/>
      <c r="L365" s="75"/>
      <c r="M365" s="75"/>
      <c r="N365" s="75"/>
    </row>
    <row r="366" spans="4:14" ht="15.75" customHeight="1">
      <c r="D366" s="75"/>
      <c r="E366" s="75"/>
      <c r="F366" s="75"/>
      <c r="G366" s="75"/>
      <c r="H366" s="75"/>
      <c r="I366" s="75"/>
      <c r="J366" s="75"/>
      <c r="K366" s="75"/>
      <c r="L366" s="75"/>
      <c r="M366" s="75"/>
      <c r="N366" s="75"/>
    </row>
    <row r="367" spans="4:14" ht="15.75" customHeight="1">
      <c r="D367" s="75"/>
      <c r="E367" s="75"/>
      <c r="F367" s="75"/>
      <c r="G367" s="75"/>
      <c r="H367" s="75"/>
      <c r="I367" s="75"/>
      <c r="J367" s="75"/>
      <c r="K367" s="75"/>
      <c r="L367" s="75"/>
      <c r="M367" s="75"/>
      <c r="N367" s="75"/>
    </row>
    <row r="368" spans="4:14" ht="15.75" customHeight="1">
      <c r="D368" s="75"/>
      <c r="E368" s="75"/>
      <c r="F368" s="75"/>
      <c r="G368" s="75"/>
      <c r="H368" s="75"/>
      <c r="I368" s="75"/>
      <c r="J368" s="75"/>
      <c r="K368" s="75"/>
      <c r="L368" s="75"/>
      <c r="M368" s="75"/>
      <c r="N368" s="75"/>
    </row>
    <row r="369" spans="4:14" ht="15.75" customHeight="1">
      <c r="D369" s="75"/>
      <c r="E369" s="75"/>
      <c r="F369" s="75"/>
      <c r="G369" s="75"/>
      <c r="H369" s="75"/>
      <c r="I369" s="75"/>
      <c r="J369" s="75"/>
      <c r="K369" s="75"/>
      <c r="L369" s="75"/>
      <c r="M369" s="75"/>
      <c r="N369" s="75"/>
    </row>
    <row r="370" spans="4:14" ht="15.75" customHeight="1">
      <c r="D370" s="75"/>
      <c r="E370" s="75"/>
      <c r="F370" s="75"/>
      <c r="G370" s="75"/>
      <c r="H370" s="75"/>
      <c r="I370" s="75"/>
      <c r="J370" s="75"/>
      <c r="K370" s="75"/>
      <c r="L370" s="75"/>
      <c r="M370" s="75"/>
      <c r="N370" s="75"/>
    </row>
    <row r="371" spans="4:14" ht="15.75" customHeight="1">
      <c r="D371" s="75"/>
      <c r="E371" s="75"/>
      <c r="F371" s="75"/>
      <c r="G371" s="75"/>
      <c r="H371" s="75"/>
      <c r="I371" s="75"/>
      <c r="J371" s="75"/>
      <c r="K371" s="75"/>
      <c r="L371" s="75"/>
      <c r="M371" s="75"/>
      <c r="N371" s="75"/>
    </row>
    <row r="372" spans="4:14" ht="15.75" customHeight="1">
      <c r="D372" s="75"/>
      <c r="E372" s="75"/>
      <c r="F372" s="75"/>
      <c r="G372" s="75"/>
      <c r="H372" s="75"/>
      <c r="I372" s="75"/>
      <c r="J372" s="75"/>
      <c r="K372" s="75"/>
      <c r="L372" s="75"/>
      <c r="M372" s="75"/>
      <c r="N372" s="75"/>
    </row>
    <row r="373" spans="4:14" ht="15.75" customHeight="1">
      <c r="D373" s="75"/>
      <c r="E373" s="75"/>
      <c r="F373" s="75"/>
      <c r="G373" s="75"/>
      <c r="H373" s="75"/>
      <c r="I373" s="75"/>
      <c r="J373" s="75"/>
      <c r="K373" s="75"/>
      <c r="L373" s="75"/>
      <c r="M373" s="75"/>
      <c r="N373" s="75"/>
    </row>
    <row r="374" spans="4:14" ht="15.75" customHeight="1">
      <c r="D374" s="75"/>
      <c r="E374" s="75"/>
      <c r="F374" s="75"/>
      <c r="G374" s="75"/>
      <c r="H374" s="75"/>
      <c r="I374" s="75"/>
      <c r="J374" s="75"/>
      <c r="K374" s="75"/>
      <c r="L374" s="75"/>
      <c r="M374" s="75"/>
      <c r="N374" s="75"/>
    </row>
    <row r="375" spans="4:14" ht="15.75" customHeight="1">
      <c r="D375" s="75"/>
      <c r="E375" s="75"/>
      <c r="F375" s="75"/>
      <c r="G375" s="75"/>
      <c r="H375" s="75"/>
      <c r="I375" s="75"/>
      <c r="J375" s="75"/>
      <c r="K375" s="75"/>
      <c r="L375" s="75"/>
      <c r="M375" s="75"/>
      <c r="N375" s="75"/>
    </row>
    <row r="376" spans="4:14" ht="15.75" customHeight="1">
      <c r="D376" s="75"/>
      <c r="E376" s="75"/>
      <c r="F376" s="75"/>
      <c r="G376" s="75"/>
      <c r="H376" s="75"/>
      <c r="I376" s="75"/>
      <c r="J376" s="75"/>
      <c r="K376" s="75"/>
      <c r="L376" s="75"/>
      <c r="M376" s="75"/>
      <c r="N376" s="75"/>
    </row>
    <row r="377" spans="4:14" ht="15.75" customHeight="1">
      <c r="D377" s="75"/>
      <c r="E377" s="75"/>
      <c r="F377" s="75"/>
      <c r="G377" s="75"/>
      <c r="H377" s="75"/>
      <c r="I377" s="75"/>
      <c r="J377" s="75"/>
      <c r="K377" s="75"/>
      <c r="L377" s="75"/>
      <c r="M377" s="75"/>
      <c r="N377" s="75"/>
    </row>
    <row r="378" spans="4:14" ht="15.75" customHeight="1">
      <c r="D378" s="75"/>
      <c r="E378" s="75"/>
      <c r="F378" s="75"/>
      <c r="G378" s="75"/>
      <c r="H378" s="75"/>
      <c r="I378" s="75"/>
      <c r="J378" s="75"/>
      <c r="K378" s="75"/>
      <c r="L378" s="75"/>
      <c r="M378" s="75"/>
      <c r="N378" s="75"/>
    </row>
    <row r="379" spans="4:14" ht="15.75" customHeight="1">
      <c r="D379" s="75"/>
      <c r="E379" s="75"/>
      <c r="F379" s="75"/>
      <c r="G379" s="75"/>
      <c r="H379" s="75"/>
      <c r="I379" s="75"/>
      <c r="J379" s="75"/>
      <c r="K379" s="75"/>
      <c r="L379" s="75"/>
      <c r="M379" s="75"/>
      <c r="N379" s="75"/>
    </row>
    <row r="380" spans="4:14" ht="15.75" customHeight="1">
      <c r="D380" s="75"/>
      <c r="E380" s="75"/>
      <c r="F380" s="75"/>
      <c r="G380" s="75"/>
      <c r="H380" s="75"/>
      <c r="I380" s="75"/>
      <c r="J380" s="75"/>
      <c r="K380" s="75"/>
      <c r="L380" s="75"/>
      <c r="M380" s="75"/>
      <c r="N380" s="75"/>
    </row>
    <row r="381" spans="4:14" ht="15.75" customHeight="1">
      <c r="D381" s="75"/>
      <c r="E381" s="75"/>
      <c r="F381" s="75"/>
      <c r="G381" s="75"/>
      <c r="H381" s="75"/>
      <c r="I381" s="75"/>
      <c r="J381" s="75"/>
      <c r="K381" s="75"/>
      <c r="L381" s="75"/>
      <c r="M381" s="75"/>
      <c r="N381" s="75"/>
    </row>
    <row r="382" spans="4:14" ht="15.75" customHeight="1">
      <c r="D382" s="75"/>
      <c r="E382" s="75"/>
      <c r="F382" s="75"/>
      <c r="G382" s="75"/>
      <c r="H382" s="75"/>
      <c r="I382" s="75"/>
      <c r="J382" s="75"/>
      <c r="K382" s="75"/>
      <c r="L382" s="75"/>
      <c r="M382" s="75"/>
      <c r="N382" s="75"/>
    </row>
    <row r="383" spans="4:14" ht="15.75" customHeight="1">
      <c r="D383" s="75"/>
      <c r="E383" s="75"/>
      <c r="F383" s="75"/>
      <c r="G383" s="75"/>
      <c r="H383" s="75"/>
      <c r="I383" s="75"/>
      <c r="J383" s="75"/>
      <c r="K383" s="75"/>
      <c r="L383" s="75"/>
      <c r="M383" s="75"/>
      <c r="N383" s="75"/>
    </row>
    <row r="384" spans="4:14" ht="15.75" customHeight="1">
      <c r="D384" s="75"/>
      <c r="E384" s="75"/>
      <c r="F384" s="75"/>
      <c r="G384" s="75"/>
      <c r="H384" s="75"/>
      <c r="I384" s="75"/>
      <c r="J384" s="75"/>
      <c r="K384" s="75"/>
      <c r="L384" s="75"/>
      <c r="M384" s="75"/>
      <c r="N384" s="75"/>
    </row>
    <row r="385" spans="4:14" ht="15.75" customHeight="1">
      <c r="D385" s="75"/>
      <c r="E385" s="75"/>
      <c r="F385" s="75"/>
      <c r="G385" s="75"/>
      <c r="H385" s="75"/>
      <c r="I385" s="75"/>
      <c r="J385" s="75"/>
      <c r="K385" s="75"/>
      <c r="L385" s="75"/>
      <c r="M385" s="75"/>
      <c r="N385" s="75"/>
    </row>
    <row r="386" spans="4:14" ht="15.75" customHeight="1">
      <c r="D386" s="75"/>
      <c r="E386" s="75"/>
      <c r="F386" s="75"/>
      <c r="G386" s="75"/>
      <c r="H386" s="75"/>
      <c r="I386" s="75"/>
      <c r="J386" s="75"/>
      <c r="K386" s="75"/>
      <c r="L386" s="75"/>
      <c r="M386" s="75"/>
      <c r="N386" s="75"/>
    </row>
    <row r="387" spans="4:14" ht="15.75" customHeight="1">
      <c r="D387" s="75"/>
      <c r="E387" s="75"/>
      <c r="F387" s="75"/>
      <c r="G387" s="75"/>
      <c r="H387" s="75"/>
      <c r="I387" s="75"/>
      <c r="J387" s="75"/>
      <c r="K387" s="75"/>
      <c r="L387" s="75"/>
      <c r="M387" s="75"/>
      <c r="N387" s="75"/>
    </row>
    <row r="388" spans="4:14" ht="15.75" customHeight="1">
      <c r="D388" s="75"/>
      <c r="E388" s="75"/>
      <c r="F388" s="75"/>
      <c r="G388" s="75"/>
      <c r="H388" s="75"/>
      <c r="I388" s="75"/>
      <c r="J388" s="75"/>
      <c r="K388" s="75"/>
      <c r="L388" s="75"/>
      <c r="M388" s="75"/>
      <c r="N388" s="75"/>
    </row>
    <row r="389" spans="4:14" ht="15.75" customHeight="1">
      <c r="D389" s="75"/>
      <c r="E389" s="75"/>
      <c r="F389" s="75"/>
      <c r="G389" s="75"/>
      <c r="H389" s="75"/>
      <c r="I389" s="75"/>
      <c r="J389" s="75"/>
      <c r="K389" s="75"/>
      <c r="L389" s="75"/>
      <c r="M389" s="75"/>
      <c r="N389" s="75"/>
    </row>
    <row r="390" spans="4:14" ht="15.75" customHeight="1">
      <c r="D390" s="75"/>
      <c r="E390" s="75"/>
      <c r="F390" s="75"/>
      <c r="G390" s="75"/>
      <c r="H390" s="75"/>
      <c r="I390" s="75"/>
      <c r="J390" s="75"/>
      <c r="K390" s="75"/>
      <c r="L390" s="75"/>
      <c r="M390" s="75"/>
      <c r="N390" s="75"/>
    </row>
    <row r="391" spans="4:14" ht="15.75" customHeight="1">
      <c r="D391" s="75"/>
      <c r="E391" s="75"/>
      <c r="F391" s="75"/>
      <c r="G391" s="75"/>
      <c r="H391" s="75"/>
      <c r="I391" s="75"/>
      <c r="J391" s="75"/>
      <c r="K391" s="75"/>
      <c r="L391" s="75"/>
      <c r="M391" s="75"/>
      <c r="N391" s="75"/>
    </row>
    <row r="392" spans="4:14" ht="15.75" customHeight="1">
      <c r="D392" s="75"/>
      <c r="E392" s="75"/>
      <c r="F392" s="75"/>
      <c r="G392" s="75"/>
      <c r="H392" s="75"/>
      <c r="I392" s="75"/>
      <c r="J392" s="75"/>
      <c r="K392" s="75"/>
      <c r="L392" s="75"/>
      <c r="M392" s="75"/>
      <c r="N392" s="75"/>
    </row>
    <row r="393" spans="4:14" ht="15.75" customHeight="1">
      <c r="D393" s="75"/>
      <c r="E393" s="75"/>
      <c r="F393" s="75"/>
      <c r="G393" s="75"/>
      <c r="H393" s="75"/>
      <c r="I393" s="75"/>
      <c r="J393" s="75"/>
      <c r="K393" s="75"/>
      <c r="L393" s="75"/>
      <c r="M393" s="75"/>
      <c r="N393" s="75"/>
    </row>
    <row r="394" spans="4:14" ht="15.75" customHeight="1">
      <c r="D394" s="75"/>
      <c r="E394" s="75"/>
      <c r="F394" s="75"/>
      <c r="G394" s="75"/>
      <c r="H394" s="75"/>
      <c r="I394" s="75"/>
      <c r="J394" s="75"/>
      <c r="K394" s="75"/>
      <c r="L394" s="75"/>
      <c r="M394" s="75"/>
      <c r="N394" s="75"/>
    </row>
    <row r="395" spans="4:14" ht="15.75" customHeight="1">
      <c r="D395" s="75"/>
      <c r="E395" s="75"/>
      <c r="F395" s="75"/>
      <c r="G395" s="75"/>
      <c r="H395" s="75"/>
      <c r="I395" s="75"/>
      <c r="J395" s="75"/>
      <c r="K395" s="75"/>
      <c r="L395" s="75"/>
      <c r="M395" s="75"/>
      <c r="N395" s="75"/>
    </row>
    <row r="396" spans="4:14" ht="15.75" customHeight="1">
      <c r="D396" s="75"/>
      <c r="E396" s="75"/>
      <c r="F396" s="75"/>
      <c r="G396" s="75"/>
      <c r="H396" s="75"/>
      <c r="I396" s="75"/>
      <c r="J396" s="75"/>
      <c r="K396" s="75"/>
      <c r="L396" s="75"/>
      <c r="M396" s="75"/>
      <c r="N396" s="75"/>
    </row>
    <row r="397" spans="4:14" ht="15.75" customHeight="1">
      <c r="D397" s="75"/>
      <c r="E397" s="75"/>
      <c r="F397" s="75"/>
      <c r="G397" s="75"/>
      <c r="H397" s="75"/>
      <c r="I397" s="75"/>
      <c r="J397" s="75"/>
      <c r="K397" s="75"/>
      <c r="L397" s="75"/>
      <c r="M397" s="75"/>
      <c r="N397" s="75"/>
    </row>
    <row r="398" spans="4:14" ht="15.75" customHeight="1">
      <c r="D398" s="75"/>
      <c r="E398" s="75"/>
      <c r="F398" s="75"/>
      <c r="G398" s="75"/>
      <c r="H398" s="75"/>
      <c r="I398" s="75"/>
      <c r="J398" s="75"/>
      <c r="K398" s="75"/>
      <c r="L398" s="75"/>
      <c r="M398" s="75"/>
      <c r="N398" s="75"/>
    </row>
    <row r="399" spans="4:14" ht="15.75" customHeight="1">
      <c r="D399" s="75"/>
      <c r="E399" s="75"/>
      <c r="F399" s="75"/>
      <c r="G399" s="75"/>
      <c r="H399" s="75"/>
      <c r="I399" s="75"/>
      <c r="J399" s="75"/>
      <c r="K399" s="75"/>
      <c r="L399" s="75"/>
      <c r="M399" s="75"/>
      <c r="N399" s="75"/>
    </row>
    <row r="400" spans="4:14" ht="15.75" customHeight="1">
      <c r="D400" s="75"/>
      <c r="E400" s="75"/>
      <c r="F400" s="75"/>
      <c r="G400" s="75"/>
      <c r="H400" s="75"/>
      <c r="I400" s="75"/>
      <c r="J400" s="75"/>
      <c r="K400" s="75"/>
      <c r="L400" s="75"/>
      <c r="M400" s="75"/>
      <c r="N400" s="75"/>
    </row>
    <row r="401" spans="4:14" ht="15.75" customHeight="1">
      <c r="D401" s="75"/>
      <c r="E401" s="75"/>
      <c r="F401" s="75"/>
      <c r="G401" s="75"/>
      <c r="H401" s="75"/>
      <c r="I401" s="75"/>
      <c r="J401" s="75"/>
      <c r="K401" s="75"/>
      <c r="L401" s="75"/>
      <c r="M401" s="75"/>
      <c r="N401" s="75"/>
    </row>
    <row r="402" spans="4:14" ht="15.75" customHeight="1">
      <c r="D402" s="75"/>
      <c r="E402" s="75"/>
      <c r="F402" s="75"/>
      <c r="G402" s="75"/>
      <c r="H402" s="75"/>
      <c r="I402" s="75"/>
      <c r="J402" s="75"/>
      <c r="K402" s="75"/>
      <c r="L402" s="75"/>
      <c r="M402" s="75"/>
      <c r="N402" s="75"/>
    </row>
    <row r="403" spans="4:14" ht="15.75" customHeight="1">
      <c r="D403" s="75"/>
      <c r="E403" s="75"/>
      <c r="F403" s="75"/>
      <c r="G403" s="75"/>
      <c r="H403" s="75"/>
      <c r="I403" s="75"/>
      <c r="J403" s="75"/>
      <c r="K403" s="75"/>
      <c r="L403" s="75"/>
      <c r="M403" s="75"/>
      <c r="N403" s="75"/>
    </row>
    <row r="404" spans="4:14" ht="15.75" customHeight="1">
      <c r="D404" s="75"/>
      <c r="E404" s="75"/>
      <c r="F404" s="75"/>
      <c r="G404" s="75"/>
      <c r="H404" s="75"/>
      <c r="I404" s="75"/>
      <c r="J404" s="75"/>
      <c r="K404" s="75"/>
      <c r="L404" s="75"/>
      <c r="M404" s="75"/>
      <c r="N404" s="75"/>
    </row>
    <row r="405" spans="4:14" ht="15.75" customHeight="1">
      <c r="D405" s="75"/>
      <c r="E405" s="75"/>
      <c r="F405" s="75"/>
      <c r="G405" s="75"/>
      <c r="H405" s="75"/>
      <c r="I405" s="75"/>
      <c r="J405" s="75"/>
      <c r="K405" s="75"/>
      <c r="L405" s="75"/>
      <c r="M405" s="75"/>
      <c r="N405" s="75"/>
    </row>
    <row r="406" spans="4:14" ht="15.75" customHeight="1">
      <c r="D406" s="75"/>
      <c r="E406" s="75"/>
      <c r="F406" s="75"/>
      <c r="G406" s="75"/>
      <c r="H406" s="75"/>
      <c r="I406" s="75"/>
      <c r="J406" s="75"/>
      <c r="K406" s="75"/>
      <c r="L406" s="75"/>
      <c r="M406" s="75"/>
      <c r="N406" s="75"/>
    </row>
    <row r="407" spans="4:14" ht="15.75" customHeight="1">
      <c r="D407" s="75"/>
      <c r="E407" s="75"/>
      <c r="F407" s="75"/>
      <c r="G407" s="75"/>
      <c r="H407" s="75"/>
      <c r="I407" s="75"/>
      <c r="J407" s="75"/>
      <c r="K407" s="75"/>
      <c r="L407" s="75"/>
      <c r="M407" s="75"/>
      <c r="N407" s="75"/>
    </row>
    <row r="408" spans="4:14" ht="15.75" customHeight="1">
      <c r="D408" s="75"/>
      <c r="E408" s="75"/>
      <c r="F408" s="75"/>
      <c r="G408" s="75"/>
      <c r="H408" s="75"/>
      <c r="I408" s="75"/>
      <c r="J408" s="75"/>
      <c r="K408" s="75"/>
      <c r="L408" s="75"/>
      <c r="M408" s="75"/>
      <c r="N408" s="75"/>
    </row>
    <row r="409" spans="4:14" ht="15.75" customHeight="1">
      <c r="D409" s="75"/>
      <c r="E409" s="75"/>
      <c r="F409" s="75"/>
      <c r="G409" s="75"/>
      <c r="H409" s="75"/>
      <c r="I409" s="75"/>
      <c r="J409" s="75"/>
      <c r="K409" s="75"/>
      <c r="L409" s="75"/>
      <c r="M409" s="75"/>
      <c r="N409" s="75"/>
    </row>
    <row r="410" spans="4:14" ht="15.75" customHeight="1">
      <c r="D410" s="75"/>
      <c r="E410" s="75"/>
      <c r="F410" s="75"/>
      <c r="G410" s="75"/>
      <c r="H410" s="75"/>
      <c r="I410" s="75"/>
      <c r="J410" s="75"/>
      <c r="K410" s="75"/>
      <c r="L410" s="75"/>
      <c r="M410" s="75"/>
      <c r="N410" s="75"/>
    </row>
    <row r="411" spans="4:14" ht="15.75" customHeight="1">
      <c r="D411" s="75"/>
      <c r="E411" s="75"/>
      <c r="F411" s="75"/>
      <c r="G411" s="75"/>
      <c r="H411" s="75"/>
      <c r="I411" s="75"/>
      <c r="J411" s="75"/>
      <c r="K411" s="75"/>
      <c r="L411" s="75"/>
      <c r="M411" s="75"/>
      <c r="N411" s="75"/>
    </row>
    <row r="412" spans="4:14" ht="15.75" customHeight="1">
      <c r="D412" s="75"/>
      <c r="E412" s="75"/>
      <c r="F412" s="75"/>
      <c r="G412" s="75"/>
      <c r="H412" s="75"/>
      <c r="I412" s="75"/>
      <c r="J412" s="75"/>
      <c r="K412" s="75"/>
      <c r="L412" s="75"/>
      <c r="M412" s="75"/>
      <c r="N412" s="75"/>
    </row>
    <row r="413" spans="4:14" ht="15.75" customHeight="1">
      <c r="D413" s="75"/>
      <c r="E413" s="75"/>
      <c r="F413" s="75"/>
      <c r="G413" s="75"/>
      <c r="H413" s="75"/>
      <c r="I413" s="75"/>
      <c r="J413" s="75"/>
      <c r="K413" s="75"/>
      <c r="L413" s="75"/>
      <c r="M413" s="75"/>
      <c r="N413" s="75"/>
    </row>
    <row r="414" spans="4:14" ht="15.75" customHeight="1">
      <c r="D414" s="75"/>
      <c r="E414" s="75"/>
      <c r="F414" s="75"/>
      <c r="G414" s="75"/>
      <c r="H414" s="75"/>
      <c r="I414" s="75"/>
      <c r="J414" s="75"/>
      <c r="K414" s="75"/>
      <c r="L414" s="75"/>
      <c r="M414" s="75"/>
      <c r="N414" s="75"/>
    </row>
    <row r="415" spans="4:14" ht="15.75" customHeight="1">
      <c r="D415" s="75"/>
      <c r="E415" s="75"/>
      <c r="F415" s="75"/>
      <c r="G415" s="75"/>
      <c r="H415" s="75"/>
      <c r="I415" s="75"/>
      <c r="J415" s="75"/>
      <c r="K415" s="75"/>
      <c r="L415" s="75"/>
      <c r="M415" s="75"/>
      <c r="N415" s="75"/>
    </row>
    <row r="416" spans="4:14" ht="15.75" customHeight="1">
      <c r="D416" s="75"/>
      <c r="E416" s="75"/>
      <c r="F416" s="75"/>
      <c r="G416" s="75"/>
      <c r="H416" s="75"/>
      <c r="I416" s="75"/>
      <c r="J416" s="75"/>
      <c r="K416" s="75"/>
      <c r="L416" s="75"/>
      <c r="M416" s="75"/>
      <c r="N416" s="75"/>
    </row>
    <row r="417" spans="4:14" ht="15.75" customHeight="1">
      <c r="D417" s="75"/>
      <c r="E417" s="75"/>
      <c r="F417" s="75"/>
      <c r="G417" s="75"/>
      <c r="H417" s="75"/>
      <c r="I417" s="75"/>
      <c r="J417" s="75"/>
      <c r="K417" s="75"/>
      <c r="L417" s="75"/>
      <c r="M417" s="75"/>
      <c r="N417" s="75"/>
    </row>
    <row r="418" spans="4:14" ht="15.75" customHeight="1">
      <c r="D418" s="75"/>
      <c r="E418" s="75"/>
      <c r="F418" s="75"/>
      <c r="G418" s="75"/>
      <c r="H418" s="75"/>
      <c r="I418" s="75"/>
      <c r="J418" s="75"/>
      <c r="K418" s="75"/>
      <c r="L418" s="75"/>
      <c r="M418" s="75"/>
      <c r="N418" s="75"/>
    </row>
    <row r="419" spans="4:14" ht="15.75" customHeight="1">
      <c r="D419" s="75"/>
      <c r="E419" s="75"/>
      <c r="F419" s="75"/>
      <c r="G419" s="75"/>
      <c r="H419" s="75"/>
      <c r="I419" s="75"/>
      <c r="J419" s="75"/>
      <c r="K419" s="75"/>
      <c r="L419" s="75"/>
      <c r="M419" s="75"/>
      <c r="N419" s="75"/>
    </row>
    <row r="420" spans="4:14" ht="15.75" customHeight="1">
      <c r="D420" s="75"/>
      <c r="E420" s="75"/>
      <c r="F420" s="75"/>
      <c r="G420" s="75"/>
      <c r="H420" s="75"/>
      <c r="I420" s="75"/>
      <c r="J420" s="75"/>
      <c r="K420" s="75"/>
      <c r="L420" s="75"/>
      <c r="M420" s="75"/>
      <c r="N420" s="75"/>
    </row>
    <row r="421" spans="4:14" ht="15.75" customHeight="1">
      <c r="D421" s="75"/>
      <c r="E421" s="75"/>
      <c r="F421" s="75"/>
      <c r="G421" s="75"/>
      <c r="H421" s="75"/>
      <c r="I421" s="75"/>
      <c r="J421" s="75"/>
      <c r="K421" s="75"/>
      <c r="L421" s="75"/>
      <c r="M421" s="75"/>
      <c r="N421" s="75"/>
    </row>
    <row r="422" spans="4:14" ht="15.75" customHeight="1">
      <c r="D422" s="75"/>
      <c r="E422" s="75"/>
      <c r="F422" s="75"/>
      <c r="G422" s="75"/>
      <c r="H422" s="75"/>
      <c r="I422" s="75"/>
      <c r="J422" s="75"/>
      <c r="K422" s="75"/>
      <c r="L422" s="75"/>
      <c r="M422" s="75"/>
      <c r="N422" s="75"/>
    </row>
    <row r="423" spans="4:14" ht="15.75" customHeight="1">
      <c r="D423" s="75"/>
      <c r="E423" s="75"/>
      <c r="F423" s="75"/>
      <c r="G423" s="75"/>
      <c r="H423" s="75"/>
      <c r="I423" s="75"/>
      <c r="J423" s="75"/>
      <c r="K423" s="75"/>
      <c r="L423" s="75"/>
      <c r="M423" s="75"/>
      <c r="N423" s="75"/>
    </row>
    <row r="424" spans="4:14" ht="15.75" customHeight="1">
      <c r="D424" s="75"/>
      <c r="E424" s="75"/>
      <c r="F424" s="75"/>
      <c r="G424" s="75"/>
      <c r="H424" s="75"/>
      <c r="I424" s="75"/>
      <c r="J424" s="75"/>
      <c r="K424" s="75"/>
      <c r="L424" s="75"/>
      <c r="M424" s="75"/>
      <c r="N424" s="75"/>
    </row>
    <row r="425" spans="4:14" ht="15.75" customHeight="1">
      <c r="D425" s="75"/>
      <c r="E425" s="75"/>
      <c r="F425" s="75"/>
      <c r="G425" s="75"/>
      <c r="H425" s="75"/>
      <c r="I425" s="75"/>
      <c r="J425" s="75"/>
      <c r="K425" s="75"/>
      <c r="L425" s="75"/>
      <c r="M425" s="75"/>
      <c r="N425" s="75"/>
    </row>
    <row r="426" spans="4:14" ht="15.75" customHeight="1">
      <c r="D426" s="75"/>
      <c r="E426" s="75"/>
      <c r="F426" s="75"/>
      <c r="G426" s="75"/>
      <c r="H426" s="75"/>
      <c r="I426" s="75"/>
      <c r="J426" s="75"/>
      <c r="K426" s="75"/>
      <c r="L426" s="75"/>
      <c r="M426" s="75"/>
      <c r="N426" s="75"/>
    </row>
    <row r="427" spans="4:14" ht="15.75" customHeight="1">
      <c r="D427" s="75"/>
      <c r="E427" s="75"/>
      <c r="F427" s="75"/>
      <c r="G427" s="75"/>
      <c r="H427" s="75"/>
      <c r="I427" s="75"/>
      <c r="J427" s="75"/>
      <c r="K427" s="75"/>
      <c r="L427" s="75"/>
      <c r="M427" s="75"/>
      <c r="N427" s="75"/>
    </row>
    <row r="428" spans="4:14" ht="15.75" customHeight="1">
      <c r="D428" s="75"/>
      <c r="E428" s="75"/>
      <c r="F428" s="75"/>
      <c r="G428" s="75"/>
      <c r="H428" s="75"/>
      <c r="I428" s="75"/>
      <c r="J428" s="75"/>
      <c r="K428" s="75"/>
      <c r="L428" s="75"/>
      <c r="M428" s="75"/>
      <c r="N428" s="75"/>
    </row>
    <row r="429" spans="4:14" ht="15.75" customHeight="1">
      <c r="D429" s="75"/>
      <c r="E429" s="75"/>
      <c r="F429" s="75"/>
      <c r="G429" s="75"/>
      <c r="H429" s="75"/>
      <c r="I429" s="75"/>
      <c r="J429" s="75"/>
      <c r="K429" s="75"/>
      <c r="L429" s="75"/>
      <c r="M429" s="75"/>
      <c r="N429" s="75"/>
    </row>
    <row r="430" spans="4:14" ht="15.75" customHeight="1">
      <c r="D430" s="75"/>
      <c r="E430" s="75"/>
      <c r="F430" s="75"/>
      <c r="G430" s="75"/>
      <c r="H430" s="75"/>
      <c r="I430" s="75"/>
      <c r="J430" s="75"/>
      <c r="K430" s="75"/>
      <c r="L430" s="75"/>
      <c r="M430" s="75"/>
      <c r="N430" s="75"/>
    </row>
    <row r="431" spans="4:14" ht="15.75" customHeight="1">
      <c r="D431" s="75"/>
      <c r="E431" s="75"/>
      <c r="F431" s="75"/>
      <c r="G431" s="75"/>
      <c r="H431" s="75"/>
      <c r="I431" s="75"/>
      <c r="J431" s="75"/>
      <c r="K431" s="75"/>
      <c r="L431" s="75"/>
      <c r="M431" s="75"/>
      <c r="N431" s="75"/>
    </row>
    <row r="432" spans="4:14" ht="15.75" customHeight="1">
      <c r="D432" s="75"/>
      <c r="E432" s="75"/>
      <c r="F432" s="75"/>
      <c r="G432" s="75"/>
      <c r="H432" s="75"/>
      <c r="I432" s="75"/>
      <c r="J432" s="75"/>
      <c r="K432" s="75"/>
      <c r="L432" s="75"/>
      <c r="M432" s="75"/>
      <c r="N432" s="75"/>
    </row>
    <row r="433" spans="4:14" ht="15.75" customHeight="1">
      <c r="D433" s="75"/>
      <c r="E433" s="75"/>
      <c r="F433" s="75"/>
      <c r="G433" s="75"/>
      <c r="H433" s="75"/>
      <c r="I433" s="75"/>
      <c r="J433" s="75"/>
      <c r="K433" s="75"/>
      <c r="L433" s="75"/>
      <c r="M433" s="75"/>
      <c r="N433" s="75"/>
    </row>
    <row r="434" spans="4:14" ht="15.75" customHeight="1">
      <c r="D434" s="75"/>
      <c r="E434" s="75"/>
      <c r="F434" s="75"/>
      <c r="G434" s="75"/>
      <c r="H434" s="75"/>
      <c r="I434" s="75"/>
      <c r="J434" s="75"/>
      <c r="K434" s="75"/>
      <c r="L434" s="75"/>
      <c r="M434" s="75"/>
      <c r="N434" s="75"/>
    </row>
    <row r="435" spans="4:14" ht="15.75" customHeight="1">
      <c r="D435" s="75"/>
      <c r="E435" s="75"/>
      <c r="F435" s="75"/>
      <c r="G435" s="75"/>
      <c r="H435" s="75"/>
      <c r="I435" s="75"/>
      <c r="J435" s="75"/>
      <c r="K435" s="75"/>
      <c r="L435" s="75"/>
      <c r="M435" s="75"/>
      <c r="N435" s="75"/>
    </row>
    <row r="436" spans="4:14" ht="15.75" customHeight="1">
      <c r="D436" s="75"/>
      <c r="E436" s="75"/>
      <c r="F436" s="75"/>
      <c r="G436" s="75"/>
      <c r="H436" s="75"/>
      <c r="I436" s="75"/>
      <c r="J436" s="75"/>
      <c r="K436" s="75"/>
      <c r="L436" s="75"/>
      <c r="M436" s="75"/>
      <c r="N436" s="75"/>
    </row>
    <row r="437" spans="4:14" ht="15.75" customHeight="1">
      <c r="D437" s="75"/>
      <c r="E437" s="75"/>
      <c r="F437" s="75"/>
      <c r="G437" s="75"/>
      <c r="H437" s="75"/>
      <c r="I437" s="75"/>
      <c r="J437" s="75"/>
      <c r="K437" s="75"/>
      <c r="L437" s="75"/>
      <c r="M437" s="75"/>
      <c r="N437" s="75"/>
    </row>
    <row r="438" spans="4:14" ht="15.75" customHeight="1">
      <c r="D438" s="75"/>
      <c r="E438" s="75"/>
      <c r="F438" s="75"/>
      <c r="G438" s="75"/>
      <c r="H438" s="75"/>
      <c r="I438" s="75"/>
      <c r="J438" s="75"/>
      <c r="K438" s="75"/>
      <c r="L438" s="75"/>
      <c r="M438" s="75"/>
      <c r="N438" s="75"/>
    </row>
    <row r="439" spans="4:14" ht="15.75" customHeight="1">
      <c r="D439" s="75"/>
      <c r="E439" s="75"/>
      <c r="F439" s="75"/>
      <c r="G439" s="75"/>
      <c r="H439" s="75"/>
      <c r="I439" s="75"/>
      <c r="J439" s="75"/>
      <c r="K439" s="75"/>
      <c r="L439" s="75"/>
      <c r="M439" s="75"/>
      <c r="N439" s="75"/>
    </row>
    <row r="440" spans="4:14" ht="15.75" customHeight="1">
      <c r="D440" s="75"/>
      <c r="E440" s="75"/>
      <c r="F440" s="75"/>
      <c r="G440" s="75"/>
      <c r="H440" s="75"/>
      <c r="I440" s="75"/>
      <c r="J440" s="75"/>
      <c r="K440" s="75"/>
      <c r="L440" s="75"/>
      <c r="M440" s="75"/>
      <c r="N440" s="75"/>
    </row>
    <row r="441" spans="4:14" ht="15.75" customHeight="1">
      <c r="D441" s="75"/>
      <c r="E441" s="75"/>
      <c r="F441" s="75"/>
      <c r="G441" s="75"/>
      <c r="H441" s="75"/>
      <c r="I441" s="75"/>
      <c r="J441" s="75"/>
      <c r="K441" s="75"/>
      <c r="L441" s="75"/>
      <c r="M441" s="75"/>
      <c r="N441" s="75"/>
    </row>
    <row r="442" spans="4:14" ht="15.75" customHeight="1">
      <c r="D442" s="75"/>
      <c r="E442" s="75"/>
      <c r="F442" s="75"/>
      <c r="G442" s="75"/>
      <c r="H442" s="75"/>
      <c r="I442" s="75"/>
      <c r="J442" s="75"/>
      <c r="K442" s="75"/>
      <c r="L442" s="75"/>
      <c r="M442" s="75"/>
      <c r="N442" s="75"/>
    </row>
    <row r="443" spans="4:14" ht="15.75" customHeight="1">
      <c r="D443" s="75"/>
      <c r="E443" s="75"/>
      <c r="F443" s="75"/>
      <c r="G443" s="75"/>
      <c r="H443" s="75"/>
      <c r="I443" s="75"/>
      <c r="J443" s="75"/>
      <c r="K443" s="75"/>
      <c r="L443" s="75"/>
      <c r="M443" s="75"/>
      <c r="N443" s="75"/>
    </row>
    <row r="444" spans="4:14" ht="15.75" customHeight="1">
      <c r="D444" s="75"/>
      <c r="E444" s="75"/>
      <c r="F444" s="75"/>
      <c r="G444" s="75"/>
      <c r="H444" s="75"/>
      <c r="I444" s="75"/>
      <c r="J444" s="75"/>
      <c r="K444" s="75"/>
      <c r="L444" s="75"/>
      <c r="M444" s="75"/>
      <c r="N444" s="75"/>
    </row>
    <row r="445" spans="4:14" ht="15.75" customHeight="1">
      <c r="D445" s="75"/>
      <c r="E445" s="75"/>
      <c r="F445" s="75"/>
      <c r="G445" s="75"/>
      <c r="H445" s="75"/>
      <c r="I445" s="75"/>
      <c r="J445" s="75"/>
      <c r="K445" s="75"/>
      <c r="L445" s="75"/>
      <c r="M445" s="75"/>
      <c r="N445" s="75"/>
    </row>
    <row r="446" spans="4:14" ht="15.75" customHeight="1">
      <c r="D446" s="75"/>
      <c r="E446" s="75"/>
      <c r="F446" s="75"/>
      <c r="G446" s="75"/>
      <c r="H446" s="75"/>
      <c r="I446" s="75"/>
      <c r="J446" s="75"/>
      <c r="K446" s="75"/>
      <c r="L446" s="75"/>
      <c r="M446" s="75"/>
      <c r="N446" s="75"/>
    </row>
    <row r="447" spans="4:14" ht="15.75" customHeight="1">
      <c r="D447" s="75"/>
      <c r="E447" s="75"/>
      <c r="F447" s="75"/>
      <c r="G447" s="75"/>
      <c r="H447" s="75"/>
      <c r="I447" s="75"/>
      <c r="J447" s="75"/>
      <c r="K447" s="75"/>
      <c r="L447" s="75"/>
      <c r="M447" s="75"/>
      <c r="N447" s="75"/>
    </row>
    <row r="448" spans="4:14" ht="15.75" customHeight="1">
      <c r="D448" s="75"/>
      <c r="E448" s="75"/>
      <c r="F448" s="75"/>
      <c r="G448" s="75"/>
      <c r="H448" s="75"/>
      <c r="I448" s="75"/>
      <c r="J448" s="75"/>
      <c r="K448" s="75"/>
      <c r="L448" s="75"/>
      <c r="M448" s="75"/>
      <c r="N448" s="75"/>
    </row>
    <row r="449" spans="4:14" ht="15.75" customHeight="1">
      <c r="D449" s="75"/>
      <c r="E449" s="75"/>
      <c r="F449" s="75"/>
      <c r="G449" s="75"/>
      <c r="H449" s="75"/>
      <c r="I449" s="75"/>
      <c r="J449" s="75"/>
      <c r="K449" s="75"/>
      <c r="L449" s="75"/>
      <c r="M449" s="75"/>
      <c r="N449" s="75"/>
    </row>
    <row r="450" spans="4:14" ht="15.75" customHeight="1">
      <c r="D450" s="75"/>
      <c r="E450" s="75"/>
      <c r="F450" s="75"/>
      <c r="G450" s="75"/>
      <c r="H450" s="75"/>
      <c r="I450" s="75"/>
      <c r="J450" s="75"/>
      <c r="K450" s="75"/>
      <c r="L450" s="75"/>
      <c r="M450" s="75"/>
      <c r="N450" s="75"/>
    </row>
    <row r="451" spans="4:14" ht="15.75" customHeight="1">
      <c r="D451" s="75"/>
      <c r="E451" s="75"/>
      <c r="F451" s="75"/>
      <c r="G451" s="75"/>
      <c r="H451" s="75"/>
      <c r="I451" s="75"/>
      <c r="J451" s="75"/>
      <c r="K451" s="75"/>
      <c r="L451" s="75"/>
      <c r="M451" s="75"/>
      <c r="N451" s="75"/>
    </row>
    <row r="452" spans="4:14" ht="15.75" customHeight="1">
      <c r="D452" s="75"/>
      <c r="E452" s="75"/>
      <c r="F452" s="75"/>
      <c r="G452" s="75"/>
      <c r="H452" s="75"/>
      <c r="I452" s="75"/>
      <c r="J452" s="75"/>
      <c r="K452" s="75"/>
      <c r="L452" s="75"/>
      <c r="M452" s="75"/>
      <c r="N452" s="75"/>
    </row>
    <row r="453" spans="4:14" ht="15.75" customHeight="1">
      <c r="D453" s="75"/>
      <c r="E453" s="75"/>
      <c r="F453" s="75"/>
      <c r="G453" s="75"/>
      <c r="H453" s="75"/>
      <c r="I453" s="75"/>
      <c r="J453" s="75"/>
      <c r="K453" s="75"/>
      <c r="L453" s="75"/>
      <c r="M453" s="75"/>
      <c r="N453" s="75"/>
    </row>
    <row r="454" spans="4:14" ht="15.75" customHeight="1">
      <c r="D454" s="75"/>
      <c r="E454" s="75"/>
      <c r="F454" s="75"/>
      <c r="G454" s="75"/>
      <c r="H454" s="75"/>
      <c r="I454" s="75"/>
      <c r="J454" s="75"/>
      <c r="K454" s="75"/>
      <c r="L454" s="75"/>
      <c r="M454" s="75"/>
      <c r="N454" s="75"/>
    </row>
    <row r="455" spans="4:14" ht="15.75" customHeight="1">
      <c r="D455" s="75"/>
      <c r="E455" s="75"/>
      <c r="F455" s="75"/>
      <c r="G455" s="75"/>
      <c r="H455" s="75"/>
      <c r="I455" s="75"/>
      <c r="J455" s="75"/>
      <c r="K455" s="75"/>
      <c r="L455" s="75"/>
      <c r="M455" s="75"/>
      <c r="N455" s="75"/>
    </row>
    <row r="456" spans="4:14" ht="15.75" customHeight="1">
      <c r="D456" s="75"/>
      <c r="E456" s="75"/>
      <c r="F456" s="75"/>
      <c r="G456" s="75"/>
      <c r="H456" s="75"/>
      <c r="I456" s="75"/>
      <c r="J456" s="75"/>
      <c r="K456" s="75"/>
      <c r="L456" s="75"/>
      <c r="M456" s="75"/>
      <c r="N456" s="75"/>
    </row>
    <row r="457" spans="4:14" ht="15.75" customHeight="1">
      <c r="D457" s="75"/>
      <c r="E457" s="75"/>
      <c r="F457" s="75"/>
      <c r="G457" s="75"/>
      <c r="H457" s="75"/>
      <c r="I457" s="75"/>
      <c r="J457" s="75"/>
      <c r="K457" s="75"/>
      <c r="L457" s="75"/>
      <c r="M457" s="75"/>
      <c r="N457" s="75"/>
    </row>
    <row r="458" spans="4:14" ht="15.75" customHeight="1">
      <c r="D458" s="75"/>
      <c r="E458" s="75"/>
      <c r="F458" s="75"/>
      <c r="G458" s="75"/>
      <c r="H458" s="75"/>
      <c r="I458" s="75"/>
      <c r="J458" s="75"/>
      <c r="K458" s="75"/>
      <c r="L458" s="75"/>
      <c r="M458" s="75"/>
      <c r="N458" s="75"/>
    </row>
    <row r="459" spans="4:14" ht="15.75" customHeight="1">
      <c r="D459" s="75"/>
      <c r="E459" s="75"/>
      <c r="F459" s="75"/>
      <c r="G459" s="75"/>
      <c r="H459" s="75"/>
      <c r="I459" s="75"/>
      <c r="J459" s="75"/>
      <c r="K459" s="75"/>
      <c r="L459" s="75"/>
      <c r="M459" s="75"/>
      <c r="N459" s="75"/>
    </row>
    <row r="460" spans="4:14" ht="15.75" customHeight="1">
      <c r="D460" s="75"/>
      <c r="E460" s="75"/>
      <c r="F460" s="75"/>
      <c r="G460" s="75"/>
      <c r="H460" s="75"/>
      <c r="I460" s="75"/>
      <c r="J460" s="75"/>
      <c r="K460" s="75"/>
      <c r="L460" s="75"/>
      <c r="M460" s="75"/>
      <c r="N460" s="75"/>
    </row>
    <row r="461" spans="4:14" ht="15.75" customHeight="1">
      <c r="D461" s="75"/>
      <c r="E461" s="75"/>
      <c r="F461" s="75"/>
      <c r="G461" s="75"/>
      <c r="H461" s="75"/>
      <c r="I461" s="75"/>
      <c r="J461" s="75"/>
      <c r="K461" s="75"/>
      <c r="L461" s="75"/>
      <c r="M461" s="75"/>
      <c r="N461" s="75"/>
    </row>
    <row r="462" spans="4:14" ht="15.75" customHeight="1">
      <c r="D462" s="75"/>
      <c r="E462" s="75"/>
      <c r="F462" s="75"/>
      <c r="G462" s="75"/>
      <c r="H462" s="75"/>
      <c r="I462" s="75"/>
      <c r="J462" s="75"/>
      <c r="K462" s="75"/>
      <c r="L462" s="75"/>
      <c r="M462" s="75"/>
      <c r="N462" s="75"/>
    </row>
    <row r="463" spans="4:14" ht="15.75" customHeight="1">
      <c r="D463" s="75"/>
      <c r="E463" s="75"/>
      <c r="F463" s="75"/>
      <c r="G463" s="75"/>
      <c r="H463" s="75"/>
      <c r="I463" s="75"/>
      <c r="J463" s="75"/>
      <c r="K463" s="75"/>
      <c r="L463" s="75"/>
      <c r="M463" s="75"/>
      <c r="N463" s="75"/>
    </row>
    <row r="464" spans="4:14" ht="15.75" customHeight="1">
      <c r="D464" s="75"/>
      <c r="E464" s="75"/>
      <c r="F464" s="75"/>
      <c r="G464" s="75"/>
      <c r="H464" s="75"/>
      <c r="I464" s="75"/>
      <c r="J464" s="75"/>
      <c r="K464" s="75"/>
      <c r="L464" s="75"/>
      <c r="M464" s="75"/>
      <c r="N464" s="75"/>
    </row>
    <row r="465" spans="4:14" ht="15.75" customHeight="1">
      <c r="D465" s="75"/>
      <c r="E465" s="75"/>
      <c r="F465" s="75"/>
      <c r="G465" s="75"/>
      <c r="H465" s="75"/>
      <c r="I465" s="75"/>
      <c r="J465" s="75"/>
      <c r="K465" s="75"/>
      <c r="L465" s="75"/>
      <c r="M465" s="75"/>
      <c r="N465" s="75"/>
    </row>
    <row r="466" spans="4:14" ht="15.75" customHeight="1">
      <c r="D466" s="75"/>
      <c r="E466" s="75"/>
      <c r="F466" s="75"/>
      <c r="G466" s="75"/>
      <c r="H466" s="75"/>
      <c r="I466" s="75"/>
      <c r="J466" s="75"/>
      <c r="K466" s="75"/>
      <c r="L466" s="75"/>
      <c r="M466" s="75"/>
      <c r="N466" s="75"/>
    </row>
    <row r="467" spans="4:14" ht="15.75" customHeight="1">
      <c r="D467" s="75"/>
      <c r="E467" s="75"/>
      <c r="F467" s="75"/>
      <c r="G467" s="75"/>
      <c r="H467" s="75"/>
      <c r="I467" s="75"/>
      <c r="J467" s="75"/>
      <c r="K467" s="75"/>
      <c r="L467" s="75"/>
      <c r="M467" s="75"/>
      <c r="N467" s="75"/>
    </row>
    <row r="468" spans="4:14" ht="15.75" customHeight="1">
      <c r="D468" s="75"/>
      <c r="E468" s="75"/>
      <c r="F468" s="75"/>
      <c r="G468" s="75"/>
      <c r="H468" s="75"/>
      <c r="I468" s="75"/>
      <c r="J468" s="75"/>
      <c r="K468" s="75"/>
      <c r="L468" s="75"/>
      <c r="M468" s="75"/>
      <c r="N468" s="75"/>
    </row>
    <row r="469" spans="4:14" ht="15.75" customHeight="1">
      <c r="D469" s="75"/>
      <c r="E469" s="75"/>
      <c r="F469" s="75"/>
      <c r="G469" s="75"/>
      <c r="H469" s="75"/>
      <c r="I469" s="75"/>
      <c r="J469" s="75"/>
      <c r="K469" s="75"/>
      <c r="L469" s="75"/>
      <c r="M469" s="75"/>
      <c r="N469" s="75"/>
    </row>
    <row r="470" spans="4:14" ht="15.75" customHeight="1">
      <c r="D470" s="75"/>
      <c r="E470" s="75"/>
      <c r="F470" s="75"/>
      <c r="G470" s="75"/>
      <c r="H470" s="75"/>
      <c r="I470" s="75"/>
      <c r="J470" s="75"/>
      <c r="K470" s="75"/>
      <c r="L470" s="75"/>
      <c r="M470" s="75"/>
      <c r="N470" s="75"/>
    </row>
    <row r="471" spans="4:14" ht="15.75" customHeight="1">
      <c r="D471" s="75"/>
      <c r="E471" s="75"/>
      <c r="F471" s="75"/>
      <c r="G471" s="75"/>
      <c r="H471" s="75"/>
      <c r="I471" s="75"/>
      <c r="J471" s="75"/>
      <c r="K471" s="75"/>
      <c r="L471" s="75"/>
      <c r="M471" s="75"/>
      <c r="N471" s="75"/>
    </row>
    <row r="472" spans="4:14" ht="15.75" customHeight="1">
      <c r="D472" s="75"/>
      <c r="E472" s="75"/>
      <c r="F472" s="75"/>
      <c r="G472" s="75"/>
      <c r="H472" s="75"/>
      <c r="I472" s="75"/>
      <c r="J472" s="75"/>
      <c r="K472" s="75"/>
      <c r="L472" s="75"/>
      <c r="M472" s="75"/>
      <c r="N472" s="75"/>
    </row>
    <row r="473" spans="4:14" ht="15.75" customHeight="1">
      <c r="D473" s="75"/>
      <c r="E473" s="75"/>
      <c r="F473" s="75"/>
      <c r="G473" s="75"/>
      <c r="H473" s="75"/>
      <c r="I473" s="75"/>
      <c r="J473" s="75"/>
      <c r="K473" s="75"/>
      <c r="L473" s="75"/>
      <c r="M473" s="75"/>
      <c r="N473" s="75"/>
    </row>
    <row r="474" spans="4:14" ht="15.75" customHeight="1">
      <c r="D474" s="75"/>
      <c r="E474" s="75"/>
      <c r="F474" s="75"/>
      <c r="G474" s="75"/>
      <c r="H474" s="75"/>
      <c r="I474" s="75"/>
      <c r="J474" s="75"/>
      <c r="K474" s="75"/>
      <c r="L474" s="75"/>
      <c r="M474" s="75"/>
      <c r="N474" s="75"/>
    </row>
    <row r="475" spans="4:14" ht="15.75" customHeight="1">
      <c r="D475" s="75"/>
      <c r="E475" s="75"/>
      <c r="F475" s="75"/>
      <c r="G475" s="75"/>
      <c r="H475" s="75"/>
      <c r="I475" s="75"/>
      <c r="J475" s="75"/>
      <c r="K475" s="75"/>
      <c r="L475" s="75"/>
      <c r="M475" s="75"/>
      <c r="N475" s="75"/>
    </row>
    <row r="476" spans="4:14" ht="15.75" customHeight="1">
      <c r="D476" s="75"/>
      <c r="E476" s="75"/>
      <c r="F476" s="75"/>
      <c r="G476" s="75"/>
      <c r="H476" s="75"/>
      <c r="I476" s="75"/>
      <c r="J476" s="75"/>
      <c r="K476" s="75"/>
      <c r="L476" s="75"/>
      <c r="M476" s="75"/>
      <c r="N476" s="75"/>
    </row>
    <row r="477" spans="4:14" ht="15.75" customHeight="1">
      <c r="D477" s="75"/>
      <c r="E477" s="75"/>
      <c r="F477" s="75"/>
      <c r="G477" s="75"/>
      <c r="H477" s="75"/>
      <c r="I477" s="75"/>
      <c r="J477" s="75"/>
      <c r="K477" s="75"/>
      <c r="L477" s="75"/>
      <c r="M477" s="75"/>
      <c r="N477" s="75"/>
    </row>
    <row r="478" spans="4:14" ht="15.75" customHeight="1">
      <c r="D478" s="75"/>
      <c r="E478" s="75"/>
      <c r="F478" s="75"/>
      <c r="G478" s="75"/>
      <c r="H478" s="75"/>
      <c r="I478" s="75"/>
      <c r="J478" s="75"/>
      <c r="K478" s="75"/>
      <c r="L478" s="75"/>
      <c r="M478" s="75"/>
      <c r="N478" s="75"/>
    </row>
    <row r="479" spans="4:14" ht="15.75" customHeight="1">
      <c r="D479" s="75"/>
      <c r="E479" s="75"/>
      <c r="F479" s="75"/>
      <c r="G479" s="75"/>
      <c r="H479" s="75"/>
      <c r="I479" s="75"/>
      <c r="J479" s="75"/>
      <c r="K479" s="75"/>
      <c r="L479" s="75"/>
      <c r="M479" s="75"/>
      <c r="N479" s="75"/>
    </row>
    <row r="480" spans="4:14" ht="15.75" customHeight="1">
      <c r="D480" s="75"/>
      <c r="E480" s="75"/>
      <c r="F480" s="75"/>
      <c r="G480" s="75"/>
      <c r="H480" s="75"/>
      <c r="I480" s="75"/>
      <c r="J480" s="75"/>
      <c r="K480" s="75"/>
      <c r="L480" s="75"/>
      <c r="M480" s="75"/>
      <c r="N480" s="75"/>
    </row>
    <row r="481" spans="4:14" ht="15.75" customHeight="1">
      <c r="D481" s="75"/>
      <c r="E481" s="75"/>
      <c r="F481" s="75"/>
      <c r="G481" s="75"/>
      <c r="H481" s="75"/>
      <c r="I481" s="75"/>
      <c r="J481" s="75"/>
      <c r="K481" s="75"/>
      <c r="L481" s="75"/>
      <c r="M481" s="75"/>
      <c r="N481" s="75"/>
    </row>
    <row r="482" spans="4:14" ht="15.75" customHeight="1">
      <c r="D482" s="75"/>
      <c r="E482" s="75"/>
      <c r="F482" s="75"/>
      <c r="G482" s="75"/>
      <c r="H482" s="75"/>
      <c r="I482" s="75"/>
      <c r="J482" s="75"/>
      <c r="K482" s="75"/>
      <c r="L482" s="75"/>
      <c r="M482" s="75"/>
      <c r="N482" s="75"/>
    </row>
    <row r="483" spans="4:14" ht="15.75" customHeight="1">
      <c r="D483" s="75"/>
      <c r="E483" s="75"/>
      <c r="F483" s="75"/>
      <c r="G483" s="75"/>
      <c r="H483" s="75"/>
      <c r="I483" s="75"/>
      <c r="J483" s="75"/>
      <c r="K483" s="75"/>
      <c r="L483" s="75"/>
      <c r="M483" s="75"/>
      <c r="N483" s="75"/>
    </row>
    <row r="484" spans="4:14" ht="15.75" customHeight="1">
      <c r="D484" s="75"/>
      <c r="E484" s="75"/>
      <c r="F484" s="75"/>
      <c r="G484" s="75"/>
      <c r="H484" s="75"/>
      <c r="I484" s="75"/>
      <c r="J484" s="75"/>
      <c r="K484" s="75"/>
      <c r="L484" s="75"/>
      <c r="M484" s="75"/>
      <c r="N484" s="75"/>
    </row>
    <row r="485" spans="4:14" ht="15.75" customHeight="1">
      <c r="D485" s="75"/>
      <c r="E485" s="75"/>
      <c r="F485" s="75"/>
      <c r="G485" s="75"/>
      <c r="H485" s="75"/>
      <c r="I485" s="75"/>
      <c r="J485" s="75"/>
      <c r="K485" s="75"/>
      <c r="L485" s="75"/>
      <c r="M485" s="75"/>
      <c r="N485" s="75"/>
    </row>
    <row r="486" spans="4:14" ht="15.75" customHeight="1">
      <c r="D486" s="75"/>
      <c r="E486" s="75"/>
      <c r="F486" s="75"/>
      <c r="G486" s="75"/>
      <c r="H486" s="75"/>
      <c r="I486" s="75"/>
      <c r="J486" s="75"/>
      <c r="K486" s="75"/>
      <c r="L486" s="75"/>
      <c r="M486" s="75"/>
      <c r="N486" s="75"/>
    </row>
    <row r="487" spans="4:14" ht="15.75" customHeight="1">
      <c r="D487" s="75"/>
      <c r="E487" s="75"/>
      <c r="F487" s="75"/>
      <c r="G487" s="75"/>
      <c r="H487" s="75"/>
      <c r="I487" s="75"/>
      <c r="J487" s="75"/>
      <c r="K487" s="75"/>
      <c r="L487" s="75"/>
      <c r="M487" s="75"/>
      <c r="N487" s="75"/>
    </row>
    <row r="488" spans="4:14" ht="15.75" customHeight="1">
      <c r="D488" s="75"/>
      <c r="E488" s="75"/>
      <c r="F488" s="75"/>
      <c r="G488" s="75"/>
      <c r="H488" s="75"/>
      <c r="I488" s="75"/>
      <c r="J488" s="75"/>
      <c r="K488" s="75"/>
      <c r="L488" s="75"/>
      <c r="M488" s="75"/>
      <c r="N488" s="75"/>
    </row>
    <row r="489" spans="4:14" ht="15.75" customHeight="1">
      <c r="D489" s="75"/>
      <c r="E489" s="75"/>
      <c r="F489" s="75"/>
      <c r="G489" s="75"/>
      <c r="H489" s="75"/>
      <c r="I489" s="75"/>
      <c r="J489" s="75"/>
      <c r="K489" s="75"/>
      <c r="L489" s="75"/>
      <c r="M489" s="75"/>
      <c r="N489" s="75"/>
    </row>
    <row r="490" spans="4:14" ht="15.75" customHeight="1">
      <c r="D490" s="75"/>
      <c r="E490" s="75"/>
      <c r="F490" s="75"/>
      <c r="G490" s="75"/>
      <c r="H490" s="75"/>
      <c r="I490" s="75"/>
      <c r="J490" s="75"/>
      <c r="K490" s="75"/>
      <c r="L490" s="75"/>
      <c r="M490" s="75"/>
      <c r="N490" s="75"/>
    </row>
    <row r="491" spans="4:14" ht="15.75" customHeight="1">
      <c r="D491" s="75"/>
      <c r="E491" s="75"/>
      <c r="F491" s="75"/>
      <c r="G491" s="75"/>
      <c r="H491" s="75"/>
      <c r="I491" s="75"/>
      <c r="J491" s="75"/>
      <c r="K491" s="75"/>
      <c r="L491" s="75"/>
      <c r="M491" s="75"/>
      <c r="N491" s="75"/>
    </row>
    <row r="492" spans="4:14" ht="15.75" customHeight="1">
      <c r="D492" s="75"/>
      <c r="E492" s="75"/>
      <c r="F492" s="75"/>
      <c r="G492" s="75"/>
      <c r="H492" s="75"/>
      <c r="I492" s="75"/>
      <c r="J492" s="75"/>
      <c r="K492" s="75"/>
      <c r="L492" s="75"/>
      <c r="M492" s="75"/>
      <c r="N492" s="75"/>
    </row>
    <row r="493" spans="4:14" ht="15.75" customHeight="1">
      <c r="D493" s="75"/>
      <c r="E493" s="75"/>
      <c r="F493" s="75"/>
      <c r="G493" s="75"/>
      <c r="H493" s="75"/>
      <c r="I493" s="75"/>
      <c r="J493" s="75"/>
      <c r="K493" s="75"/>
      <c r="L493" s="75"/>
      <c r="M493" s="75"/>
      <c r="N493" s="75"/>
    </row>
    <row r="494" spans="4:14" ht="15.75" customHeight="1">
      <c r="D494" s="75"/>
      <c r="E494" s="75"/>
      <c r="F494" s="75"/>
      <c r="G494" s="75"/>
      <c r="H494" s="75"/>
      <c r="I494" s="75"/>
      <c r="J494" s="75"/>
      <c r="K494" s="75"/>
      <c r="L494" s="75"/>
      <c r="M494" s="75"/>
      <c r="N494" s="75"/>
    </row>
    <row r="495" spans="4:14" ht="15.75" customHeight="1">
      <c r="D495" s="75"/>
      <c r="E495" s="75"/>
      <c r="F495" s="75"/>
      <c r="G495" s="75"/>
      <c r="H495" s="75"/>
      <c r="I495" s="75"/>
      <c r="J495" s="75"/>
      <c r="K495" s="75"/>
      <c r="L495" s="75"/>
      <c r="M495" s="75"/>
      <c r="N495" s="75"/>
    </row>
    <row r="496" spans="4:14" ht="15.75" customHeight="1">
      <c r="D496" s="75"/>
      <c r="E496" s="75"/>
      <c r="F496" s="75"/>
      <c r="G496" s="75"/>
      <c r="H496" s="75"/>
      <c r="I496" s="75"/>
      <c r="J496" s="75"/>
      <c r="K496" s="75"/>
      <c r="L496" s="75"/>
      <c r="M496" s="75"/>
      <c r="N496" s="75"/>
    </row>
    <row r="497" spans="4:14" ht="15.75" customHeight="1">
      <c r="D497" s="75"/>
      <c r="E497" s="75"/>
      <c r="F497" s="75"/>
      <c r="G497" s="75"/>
      <c r="H497" s="75"/>
      <c r="I497" s="75"/>
      <c r="J497" s="75"/>
      <c r="K497" s="75"/>
      <c r="L497" s="75"/>
      <c r="M497" s="75"/>
      <c r="N497" s="75"/>
    </row>
    <row r="498" spans="4:14" ht="15.75" customHeight="1">
      <c r="D498" s="75"/>
      <c r="E498" s="75"/>
      <c r="F498" s="75"/>
      <c r="G498" s="75"/>
      <c r="H498" s="75"/>
      <c r="I498" s="75"/>
      <c r="J498" s="75"/>
      <c r="K498" s="75"/>
      <c r="L498" s="75"/>
      <c r="M498" s="75"/>
      <c r="N498" s="75"/>
    </row>
    <row r="499" spans="4:14" ht="15.75" customHeight="1">
      <c r="D499" s="75"/>
      <c r="E499" s="75"/>
      <c r="F499" s="75"/>
      <c r="G499" s="75"/>
      <c r="H499" s="75"/>
      <c r="I499" s="75"/>
      <c r="J499" s="75"/>
      <c r="K499" s="75"/>
      <c r="L499" s="75"/>
      <c r="M499" s="75"/>
      <c r="N499" s="75"/>
    </row>
    <row r="500" spans="4:14" ht="15.75" customHeight="1">
      <c r="D500" s="75"/>
      <c r="E500" s="75"/>
      <c r="F500" s="75"/>
      <c r="G500" s="75"/>
      <c r="H500" s="75"/>
      <c r="I500" s="75"/>
      <c r="J500" s="75"/>
      <c r="K500" s="75"/>
      <c r="L500" s="75"/>
      <c r="M500" s="75"/>
      <c r="N500" s="75"/>
    </row>
    <row r="501" spans="4:14" ht="15.75" customHeight="1">
      <c r="D501" s="75"/>
      <c r="E501" s="75"/>
      <c r="F501" s="75"/>
      <c r="G501" s="75"/>
      <c r="H501" s="75"/>
      <c r="I501" s="75"/>
      <c r="J501" s="75"/>
      <c r="K501" s="75"/>
      <c r="L501" s="75"/>
      <c r="M501" s="75"/>
      <c r="N501" s="75"/>
    </row>
    <row r="502" spans="4:14" ht="15.75" customHeight="1">
      <c r="D502" s="75"/>
      <c r="E502" s="75"/>
      <c r="F502" s="75"/>
      <c r="G502" s="75"/>
      <c r="H502" s="75"/>
      <c r="I502" s="75"/>
      <c r="J502" s="75"/>
      <c r="K502" s="75"/>
      <c r="L502" s="75"/>
      <c r="M502" s="75"/>
      <c r="N502" s="75"/>
    </row>
    <row r="503" spans="4:14" ht="15.75" customHeight="1">
      <c r="D503" s="75"/>
      <c r="E503" s="75"/>
      <c r="F503" s="75"/>
      <c r="G503" s="75"/>
      <c r="H503" s="75"/>
      <c r="I503" s="75"/>
      <c r="J503" s="75"/>
      <c r="K503" s="75"/>
      <c r="L503" s="75"/>
      <c r="M503" s="75"/>
      <c r="N503" s="75"/>
    </row>
    <row r="504" spans="4:14" ht="15.75" customHeight="1">
      <c r="D504" s="75"/>
      <c r="E504" s="75"/>
      <c r="F504" s="75"/>
      <c r="G504" s="75"/>
      <c r="H504" s="75"/>
      <c r="I504" s="75"/>
      <c r="J504" s="75"/>
      <c r="K504" s="75"/>
      <c r="L504" s="75"/>
      <c r="M504" s="75"/>
      <c r="N504" s="75"/>
    </row>
    <row r="505" spans="4:14" ht="15.75" customHeight="1">
      <c r="D505" s="75"/>
      <c r="E505" s="75"/>
      <c r="F505" s="75"/>
      <c r="G505" s="75"/>
      <c r="H505" s="75"/>
      <c r="I505" s="75"/>
      <c r="J505" s="75"/>
      <c r="K505" s="75"/>
      <c r="L505" s="75"/>
      <c r="M505" s="75"/>
      <c r="N505" s="75"/>
    </row>
    <row r="506" spans="4:14" ht="15.75" customHeight="1">
      <c r="D506" s="75"/>
      <c r="E506" s="75"/>
      <c r="F506" s="75"/>
      <c r="G506" s="75"/>
      <c r="H506" s="75"/>
      <c r="I506" s="75"/>
      <c r="J506" s="75"/>
      <c r="K506" s="75"/>
      <c r="L506" s="75"/>
      <c r="M506" s="75"/>
      <c r="N506" s="75"/>
    </row>
    <row r="507" spans="4:14" ht="15.75" customHeight="1">
      <c r="D507" s="75"/>
      <c r="E507" s="75"/>
      <c r="F507" s="75"/>
      <c r="G507" s="75"/>
      <c r="H507" s="75"/>
      <c r="I507" s="75"/>
      <c r="J507" s="75"/>
      <c r="K507" s="75"/>
      <c r="L507" s="75"/>
      <c r="M507" s="75"/>
      <c r="N507" s="75"/>
    </row>
    <row r="508" spans="4:14" ht="15.75" customHeight="1">
      <c r="D508" s="75"/>
      <c r="E508" s="75"/>
      <c r="F508" s="75"/>
      <c r="G508" s="75"/>
      <c r="H508" s="75"/>
      <c r="I508" s="75"/>
      <c r="J508" s="75"/>
      <c r="K508" s="75"/>
      <c r="L508" s="75"/>
      <c r="M508" s="75"/>
      <c r="N508" s="75"/>
    </row>
    <row r="509" spans="4:14" ht="15.75" customHeight="1">
      <c r="D509" s="75"/>
      <c r="E509" s="75"/>
      <c r="F509" s="75"/>
      <c r="G509" s="75"/>
      <c r="H509" s="75"/>
      <c r="I509" s="75"/>
      <c r="J509" s="75"/>
      <c r="K509" s="75"/>
      <c r="L509" s="75"/>
      <c r="M509" s="75"/>
      <c r="N509" s="75"/>
    </row>
    <row r="510" spans="4:14" ht="15.75" customHeight="1">
      <c r="D510" s="75"/>
      <c r="E510" s="75"/>
      <c r="F510" s="75"/>
      <c r="G510" s="75"/>
      <c r="H510" s="75"/>
      <c r="I510" s="75"/>
      <c r="J510" s="75"/>
      <c r="K510" s="75"/>
      <c r="L510" s="75"/>
      <c r="M510" s="75"/>
      <c r="N510" s="75"/>
    </row>
    <row r="511" spans="4:14" ht="15.75" customHeight="1">
      <c r="D511" s="75"/>
      <c r="E511" s="75"/>
      <c r="F511" s="75"/>
      <c r="G511" s="75"/>
      <c r="H511" s="75"/>
      <c r="I511" s="75"/>
      <c r="J511" s="75"/>
      <c r="K511" s="75"/>
      <c r="L511" s="75"/>
      <c r="M511" s="75"/>
      <c r="N511" s="75"/>
    </row>
    <row r="512" spans="4:14" ht="15.75" customHeight="1">
      <c r="D512" s="75"/>
      <c r="E512" s="75"/>
      <c r="F512" s="75"/>
      <c r="G512" s="75"/>
      <c r="H512" s="75"/>
      <c r="I512" s="75"/>
      <c r="J512" s="75"/>
      <c r="K512" s="75"/>
      <c r="L512" s="75"/>
      <c r="M512" s="75"/>
      <c r="N512" s="75"/>
    </row>
    <row r="513" spans="4:14" ht="15.75" customHeight="1">
      <c r="D513" s="75"/>
      <c r="E513" s="75"/>
      <c r="F513" s="75"/>
      <c r="G513" s="75"/>
      <c r="H513" s="75"/>
      <c r="I513" s="75"/>
      <c r="J513" s="75"/>
      <c r="K513" s="75"/>
      <c r="L513" s="75"/>
      <c r="M513" s="75"/>
      <c r="N513" s="75"/>
    </row>
    <row r="514" spans="4:14" ht="15.75" customHeight="1">
      <c r="D514" s="75"/>
      <c r="E514" s="75"/>
      <c r="F514" s="75"/>
      <c r="G514" s="75"/>
      <c r="H514" s="75"/>
      <c r="I514" s="75"/>
      <c r="J514" s="75"/>
      <c r="K514" s="75"/>
      <c r="L514" s="75"/>
      <c r="M514" s="75"/>
      <c r="N514" s="75"/>
    </row>
    <row r="515" spans="4:14" ht="15.75" customHeight="1">
      <c r="D515" s="75"/>
      <c r="E515" s="75"/>
      <c r="F515" s="75"/>
      <c r="G515" s="75"/>
      <c r="H515" s="75"/>
      <c r="I515" s="75"/>
      <c r="J515" s="75"/>
      <c r="K515" s="75"/>
      <c r="L515" s="75"/>
      <c r="M515" s="75"/>
      <c r="N515" s="75"/>
    </row>
    <row r="516" spans="4:14" ht="15.75" customHeight="1">
      <c r="D516" s="75"/>
      <c r="E516" s="75"/>
      <c r="F516" s="75"/>
      <c r="G516" s="75"/>
      <c r="H516" s="75"/>
      <c r="I516" s="75"/>
      <c r="J516" s="75"/>
      <c r="K516" s="75"/>
      <c r="L516" s="75"/>
      <c r="M516" s="75"/>
      <c r="N516" s="75"/>
    </row>
    <row r="517" spans="4:14" ht="15.75" customHeight="1">
      <c r="D517" s="75"/>
      <c r="E517" s="75"/>
      <c r="F517" s="75"/>
      <c r="G517" s="75"/>
      <c r="H517" s="75"/>
      <c r="I517" s="75"/>
      <c r="J517" s="75"/>
      <c r="K517" s="75"/>
      <c r="L517" s="75"/>
      <c r="M517" s="75"/>
      <c r="N517" s="75"/>
    </row>
    <row r="518" spans="4:14" ht="15.75" customHeight="1">
      <c r="D518" s="75"/>
      <c r="E518" s="75"/>
      <c r="F518" s="75"/>
      <c r="G518" s="75"/>
      <c r="H518" s="75"/>
      <c r="I518" s="75"/>
      <c r="J518" s="75"/>
      <c r="K518" s="75"/>
      <c r="L518" s="75"/>
      <c r="M518" s="75"/>
      <c r="N518" s="75"/>
    </row>
    <row r="519" spans="4:14" ht="15.75" customHeight="1">
      <c r="D519" s="75"/>
      <c r="E519" s="75"/>
      <c r="F519" s="75"/>
      <c r="G519" s="75"/>
      <c r="H519" s="75"/>
      <c r="I519" s="75"/>
      <c r="J519" s="75"/>
      <c r="K519" s="75"/>
      <c r="L519" s="75"/>
      <c r="M519" s="75"/>
      <c r="N519" s="75"/>
    </row>
    <row r="520" spans="4:14" ht="15.75" customHeight="1">
      <c r="D520" s="75"/>
      <c r="E520" s="75"/>
      <c r="F520" s="75"/>
      <c r="G520" s="75"/>
      <c r="H520" s="75"/>
      <c r="I520" s="75"/>
      <c r="J520" s="75"/>
      <c r="K520" s="75"/>
      <c r="L520" s="75"/>
      <c r="M520" s="75"/>
      <c r="N520" s="75"/>
    </row>
    <row r="521" spans="4:14" ht="15.75" customHeight="1">
      <c r="D521" s="75"/>
      <c r="E521" s="75"/>
      <c r="F521" s="75"/>
      <c r="G521" s="75"/>
      <c r="H521" s="75"/>
      <c r="I521" s="75"/>
      <c r="J521" s="75"/>
      <c r="K521" s="75"/>
      <c r="L521" s="75"/>
      <c r="M521" s="75"/>
      <c r="N521" s="75"/>
    </row>
    <row r="522" spans="4:14" ht="15.75" customHeight="1">
      <c r="D522" s="75"/>
      <c r="E522" s="75"/>
      <c r="F522" s="75"/>
      <c r="G522" s="75"/>
      <c r="H522" s="75"/>
      <c r="I522" s="75"/>
      <c r="J522" s="75"/>
      <c r="K522" s="75"/>
      <c r="L522" s="75"/>
      <c r="M522" s="75"/>
      <c r="N522" s="75"/>
    </row>
    <row r="523" spans="4:14" ht="15.75" customHeight="1">
      <c r="D523" s="75"/>
      <c r="E523" s="75"/>
      <c r="F523" s="75"/>
      <c r="G523" s="75"/>
      <c r="H523" s="75"/>
      <c r="I523" s="75"/>
      <c r="J523" s="75"/>
      <c r="K523" s="75"/>
      <c r="L523" s="75"/>
      <c r="M523" s="75"/>
      <c r="N523" s="75"/>
    </row>
    <row r="524" spans="4:14" ht="15.75" customHeight="1">
      <c r="D524" s="75"/>
      <c r="E524" s="75"/>
      <c r="F524" s="75"/>
      <c r="G524" s="75"/>
      <c r="H524" s="75"/>
      <c r="I524" s="75"/>
      <c r="J524" s="75"/>
      <c r="K524" s="75"/>
      <c r="L524" s="75"/>
      <c r="M524" s="75"/>
      <c r="N524" s="75"/>
    </row>
    <row r="525" spans="4:14" ht="15.75" customHeight="1">
      <c r="D525" s="75"/>
      <c r="E525" s="75"/>
      <c r="F525" s="75"/>
      <c r="G525" s="75"/>
      <c r="H525" s="75"/>
      <c r="I525" s="75"/>
      <c r="J525" s="75"/>
      <c r="K525" s="75"/>
      <c r="L525" s="75"/>
      <c r="M525" s="75"/>
      <c r="N525" s="75"/>
    </row>
    <row r="526" spans="4:14" ht="15.75" customHeight="1">
      <c r="D526" s="75"/>
      <c r="E526" s="75"/>
      <c r="F526" s="75"/>
      <c r="G526" s="75"/>
      <c r="H526" s="75"/>
      <c r="I526" s="75"/>
      <c r="J526" s="75"/>
      <c r="K526" s="75"/>
      <c r="L526" s="75"/>
      <c r="M526" s="75"/>
      <c r="N526" s="75"/>
    </row>
    <row r="527" spans="4:14" ht="15.75" customHeight="1">
      <c r="D527" s="75"/>
      <c r="E527" s="75"/>
      <c r="F527" s="75"/>
      <c r="G527" s="75"/>
      <c r="H527" s="75"/>
      <c r="I527" s="75"/>
      <c r="J527" s="75"/>
      <c r="K527" s="75"/>
      <c r="L527" s="75"/>
      <c r="M527" s="75"/>
      <c r="N527" s="75"/>
    </row>
    <row r="528" spans="4:14" ht="15.75" customHeight="1">
      <c r="D528" s="75"/>
      <c r="E528" s="75"/>
      <c r="F528" s="75"/>
      <c r="G528" s="75"/>
      <c r="H528" s="75"/>
      <c r="I528" s="75"/>
      <c r="J528" s="75"/>
      <c r="K528" s="75"/>
      <c r="L528" s="75"/>
      <c r="M528" s="75"/>
      <c r="N528" s="75"/>
    </row>
    <row r="529" spans="4:14" ht="15.75" customHeight="1">
      <c r="D529" s="75"/>
      <c r="E529" s="75"/>
      <c r="F529" s="75"/>
      <c r="G529" s="75"/>
      <c r="H529" s="75"/>
      <c r="I529" s="75"/>
      <c r="J529" s="75"/>
      <c r="K529" s="75"/>
      <c r="L529" s="75"/>
      <c r="M529" s="75"/>
      <c r="N529" s="75"/>
    </row>
    <row r="530" spans="4:14" ht="15.75" customHeight="1">
      <c r="D530" s="75"/>
      <c r="E530" s="75"/>
      <c r="F530" s="75"/>
      <c r="G530" s="75"/>
      <c r="H530" s="75"/>
      <c r="I530" s="75"/>
      <c r="J530" s="75"/>
      <c r="K530" s="75"/>
      <c r="L530" s="75"/>
      <c r="M530" s="75"/>
      <c r="N530" s="75"/>
    </row>
    <row r="531" spans="4:14" ht="15.75" customHeight="1">
      <c r="D531" s="75"/>
      <c r="E531" s="75"/>
      <c r="F531" s="75"/>
      <c r="G531" s="75"/>
      <c r="H531" s="75"/>
      <c r="I531" s="75"/>
      <c r="J531" s="75"/>
      <c r="K531" s="75"/>
      <c r="L531" s="75"/>
      <c r="M531" s="75"/>
      <c r="N531" s="75"/>
    </row>
    <row r="532" spans="4:14" ht="15.75" customHeight="1">
      <c r="D532" s="75"/>
      <c r="E532" s="75"/>
      <c r="F532" s="75"/>
      <c r="G532" s="75"/>
      <c r="H532" s="75"/>
      <c r="I532" s="75"/>
      <c r="J532" s="75"/>
      <c r="K532" s="75"/>
      <c r="L532" s="75"/>
      <c r="M532" s="75"/>
      <c r="N532" s="75"/>
    </row>
    <row r="533" spans="4:14" ht="15.75" customHeight="1">
      <c r="D533" s="75"/>
      <c r="E533" s="75"/>
      <c r="F533" s="75"/>
      <c r="G533" s="75"/>
      <c r="H533" s="75"/>
      <c r="I533" s="75"/>
      <c r="J533" s="75"/>
      <c r="K533" s="75"/>
      <c r="L533" s="75"/>
      <c r="M533" s="75"/>
      <c r="N533" s="75"/>
    </row>
    <row r="534" spans="4:14" ht="15.75" customHeight="1">
      <c r="D534" s="75"/>
      <c r="E534" s="75"/>
      <c r="F534" s="75"/>
      <c r="G534" s="75"/>
      <c r="H534" s="75"/>
      <c r="I534" s="75"/>
      <c r="J534" s="75"/>
      <c r="K534" s="75"/>
      <c r="L534" s="75"/>
      <c r="M534" s="75"/>
      <c r="N534" s="75"/>
    </row>
    <row r="535" spans="4:14" ht="15.75" customHeight="1">
      <c r="D535" s="75"/>
      <c r="E535" s="75"/>
      <c r="F535" s="75"/>
      <c r="G535" s="75"/>
      <c r="H535" s="75"/>
      <c r="I535" s="75"/>
      <c r="J535" s="75"/>
      <c r="K535" s="75"/>
      <c r="L535" s="75"/>
      <c r="M535" s="75"/>
      <c r="N535" s="75"/>
    </row>
    <row r="536" spans="4:14" ht="15.75" customHeight="1">
      <c r="D536" s="75"/>
      <c r="E536" s="75"/>
      <c r="F536" s="75"/>
      <c r="G536" s="75"/>
      <c r="H536" s="75"/>
      <c r="I536" s="75"/>
      <c r="J536" s="75"/>
      <c r="K536" s="75"/>
      <c r="L536" s="75"/>
      <c r="M536" s="75"/>
      <c r="N536" s="75"/>
    </row>
    <row r="537" spans="4:14" ht="15.75" customHeight="1">
      <c r="D537" s="75"/>
      <c r="E537" s="75"/>
      <c r="F537" s="75"/>
      <c r="G537" s="75"/>
      <c r="H537" s="75"/>
      <c r="I537" s="75"/>
      <c r="J537" s="75"/>
      <c r="K537" s="75"/>
      <c r="L537" s="75"/>
      <c r="M537" s="75"/>
      <c r="N537" s="75"/>
    </row>
    <row r="538" spans="4:14" ht="15.75" customHeight="1">
      <c r="D538" s="75"/>
      <c r="E538" s="75"/>
      <c r="F538" s="75"/>
      <c r="G538" s="75"/>
      <c r="H538" s="75"/>
      <c r="I538" s="75"/>
      <c r="J538" s="75"/>
      <c r="K538" s="75"/>
      <c r="L538" s="75"/>
      <c r="M538" s="75"/>
      <c r="N538" s="75"/>
    </row>
    <row r="539" spans="4:14" ht="15.75" customHeight="1">
      <c r="D539" s="75"/>
      <c r="E539" s="75"/>
      <c r="F539" s="75"/>
      <c r="G539" s="75"/>
      <c r="H539" s="75"/>
      <c r="I539" s="75"/>
      <c r="J539" s="75"/>
      <c r="K539" s="75"/>
      <c r="L539" s="75"/>
      <c r="M539" s="75"/>
      <c r="N539" s="75"/>
    </row>
    <row r="540" spans="4:14" ht="15.75" customHeight="1">
      <c r="D540" s="75"/>
      <c r="E540" s="75"/>
      <c r="F540" s="75"/>
      <c r="G540" s="75"/>
      <c r="H540" s="75"/>
      <c r="I540" s="75"/>
      <c r="J540" s="75"/>
      <c r="K540" s="75"/>
      <c r="L540" s="75"/>
      <c r="M540" s="75"/>
      <c r="N540" s="75"/>
    </row>
    <row r="541" spans="4:14" ht="15.75" customHeight="1">
      <c r="D541" s="75"/>
      <c r="E541" s="75"/>
      <c r="F541" s="75"/>
      <c r="G541" s="75"/>
      <c r="H541" s="75"/>
      <c r="I541" s="75"/>
      <c r="J541" s="75"/>
      <c r="K541" s="75"/>
      <c r="L541" s="75"/>
      <c r="M541" s="75"/>
      <c r="N541" s="75"/>
    </row>
    <row r="542" spans="4:14" ht="15.75" customHeight="1">
      <c r="D542" s="75"/>
      <c r="E542" s="75"/>
      <c r="F542" s="75"/>
      <c r="G542" s="75"/>
      <c r="H542" s="75"/>
      <c r="I542" s="75"/>
      <c r="J542" s="75"/>
      <c r="K542" s="75"/>
      <c r="L542" s="75"/>
      <c r="M542" s="75"/>
      <c r="N542" s="75"/>
    </row>
    <row r="543" spans="4:14" ht="15.75" customHeight="1">
      <c r="D543" s="75"/>
      <c r="E543" s="75"/>
      <c r="F543" s="75"/>
      <c r="G543" s="75"/>
      <c r="H543" s="75"/>
      <c r="I543" s="75"/>
      <c r="J543" s="75"/>
      <c r="K543" s="75"/>
      <c r="L543" s="75"/>
      <c r="M543" s="75"/>
      <c r="N543" s="75"/>
    </row>
    <row r="544" spans="4:14" ht="15.75" customHeight="1">
      <c r="D544" s="75"/>
      <c r="E544" s="75"/>
      <c r="F544" s="75"/>
      <c r="G544" s="75"/>
      <c r="H544" s="75"/>
      <c r="I544" s="75"/>
      <c r="J544" s="75"/>
      <c r="K544" s="75"/>
      <c r="L544" s="75"/>
      <c r="M544" s="75"/>
      <c r="N544" s="75"/>
    </row>
    <row r="545" spans="4:14" ht="15.75" customHeight="1">
      <c r="D545" s="75"/>
      <c r="E545" s="75"/>
      <c r="F545" s="75"/>
      <c r="G545" s="75"/>
      <c r="H545" s="75"/>
      <c r="I545" s="75"/>
      <c r="J545" s="75"/>
      <c r="K545" s="75"/>
      <c r="L545" s="75"/>
      <c r="M545" s="75"/>
      <c r="N545" s="75"/>
    </row>
    <row r="546" spans="4:14" ht="15.75" customHeight="1">
      <c r="D546" s="75"/>
      <c r="E546" s="75"/>
      <c r="F546" s="75"/>
      <c r="G546" s="75"/>
      <c r="H546" s="75"/>
      <c r="I546" s="75"/>
      <c r="J546" s="75"/>
      <c r="K546" s="75"/>
      <c r="L546" s="75"/>
      <c r="M546" s="75"/>
      <c r="N546" s="75"/>
    </row>
    <row r="547" spans="4:14" ht="15.75" customHeight="1">
      <c r="D547" s="75"/>
      <c r="E547" s="75"/>
      <c r="F547" s="75"/>
      <c r="G547" s="75"/>
      <c r="H547" s="75"/>
      <c r="I547" s="75"/>
      <c r="J547" s="75"/>
      <c r="K547" s="75"/>
      <c r="L547" s="75"/>
      <c r="M547" s="75"/>
      <c r="N547" s="75"/>
    </row>
    <row r="548" spans="4:14" ht="15.75" customHeight="1">
      <c r="D548" s="75"/>
      <c r="E548" s="75"/>
      <c r="F548" s="75"/>
      <c r="G548" s="75"/>
      <c r="H548" s="75"/>
      <c r="I548" s="75"/>
      <c r="J548" s="75"/>
      <c r="K548" s="75"/>
      <c r="L548" s="75"/>
      <c r="M548" s="75"/>
      <c r="N548" s="75"/>
    </row>
    <row r="549" spans="4:14" ht="15.75" customHeight="1">
      <c r="D549" s="75"/>
      <c r="E549" s="75"/>
      <c r="F549" s="75"/>
      <c r="G549" s="75"/>
      <c r="H549" s="75"/>
      <c r="I549" s="75"/>
      <c r="J549" s="75"/>
      <c r="K549" s="75"/>
      <c r="L549" s="75"/>
      <c r="M549" s="75"/>
      <c r="N549" s="75"/>
    </row>
    <row r="550" spans="4:14" ht="15.75" customHeight="1">
      <c r="D550" s="75"/>
      <c r="E550" s="75"/>
      <c r="F550" s="75"/>
      <c r="G550" s="75"/>
      <c r="H550" s="75"/>
      <c r="I550" s="75"/>
      <c r="J550" s="75"/>
      <c r="K550" s="75"/>
      <c r="L550" s="75"/>
      <c r="M550" s="75"/>
      <c r="N550" s="75"/>
    </row>
    <row r="551" spans="4:14" ht="15.75" customHeight="1">
      <c r="D551" s="75"/>
      <c r="E551" s="75"/>
      <c r="F551" s="75"/>
      <c r="G551" s="75"/>
      <c r="H551" s="75"/>
      <c r="I551" s="75"/>
      <c r="J551" s="75"/>
      <c r="K551" s="75"/>
      <c r="L551" s="75"/>
      <c r="M551" s="75"/>
      <c r="N551" s="75"/>
    </row>
    <row r="552" spans="4:14" ht="15.75" customHeight="1">
      <c r="D552" s="75"/>
      <c r="E552" s="75"/>
      <c r="F552" s="75"/>
      <c r="G552" s="75"/>
      <c r="H552" s="75"/>
      <c r="I552" s="75"/>
      <c r="J552" s="75"/>
      <c r="K552" s="75"/>
      <c r="L552" s="75"/>
      <c r="M552" s="75"/>
      <c r="N552" s="75"/>
    </row>
    <row r="553" spans="4:14" ht="15.75" customHeight="1">
      <c r="D553" s="75"/>
      <c r="E553" s="75"/>
      <c r="F553" s="75"/>
      <c r="G553" s="75"/>
      <c r="H553" s="75"/>
      <c r="I553" s="75"/>
      <c r="J553" s="75"/>
      <c r="K553" s="75"/>
      <c r="L553" s="75"/>
      <c r="M553" s="75"/>
      <c r="N553" s="75"/>
    </row>
    <row r="554" spans="4:14" ht="15.75" customHeight="1">
      <c r="D554" s="75"/>
      <c r="E554" s="75"/>
      <c r="F554" s="75"/>
      <c r="G554" s="75"/>
      <c r="H554" s="75"/>
      <c r="I554" s="75"/>
      <c r="J554" s="75"/>
      <c r="K554" s="75"/>
      <c r="L554" s="75"/>
      <c r="M554" s="75"/>
      <c r="N554" s="75"/>
    </row>
    <row r="555" spans="4:14" ht="15.75" customHeight="1">
      <c r="D555" s="75"/>
      <c r="E555" s="75"/>
      <c r="F555" s="75"/>
      <c r="G555" s="75"/>
      <c r="H555" s="75"/>
      <c r="I555" s="75"/>
      <c r="J555" s="75"/>
      <c r="K555" s="75"/>
      <c r="L555" s="75"/>
      <c r="M555" s="75"/>
      <c r="N555" s="75"/>
    </row>
    <row r="556" spans="4:14" ht="15.75" customHeight="1">
      <c r="D556" s="75"/>
      <c r="E556" s="75"/>
      <c r="F556" s="75"/>
      <c r="G556" s="75"/>
      <c r="H556" s="75"/>
      <c r="I556" s="75"/>
      <c r="J556" s="75"/>
      <c r="K556" s="75"/>
      <c r="L556" s="75"/>
      <c r="M556" s="75"/>
      <c r="N556" s="75"/>
    </row>
    <row r="557" spans="4:14" ht="15.75" customHeight="1">
      <c r="D557" s="75"/>
      <c r="E557" s="75"/>
      <c r="F557" s="75"/>
      <c r="G557" s="75"/>
      <c r="H557" s="75"/>
      <c r="I557" s="75"/>
      <c r="J557" s="75"/>
      <c r="K557" s="75"/>
      <c r="L557" s="75"/>
      <c r="M557" s="75"/>
      <c r="N557" s="75"/>
    </row>
    <row r="558" spans="4:14" ht="15.75" customHeight="1">
      <c r="D558" s="75"/>
      <c r="E558" s="75"/>
      <c r="F558" s="75"/>
      <c r="G558" s="75"/>
      <c r="H558" s="75"/>
      <c r="I558" s="75"/>
      <c r="J558" s="75"/>
      <c r="K558" s="75"/>
      <c r="L558" s="75"/>
      <c r="M558" s="75"/>
      <c r="N558" s="75"/>
    </row>
    <row r="559" spans="4:14" ht="15.75" customHeight="1">
      <c r="D559" s="75"/>
      <c r="E559" s="75"/>
      <c r="F559" s="75"/>
      <c r="G559" s="75"/>
      <c r="H559" s="75"/>
      <c r="I559" s="75"/>
      <c r="J559" s="75"/>
      <c r="K559" s="75"/>
      <c r="L559" s="75"/>
      <c r="M559" s="75"/>
      <c r="N559" s="75"/>
    </row>
    <row r="560" spans="4:14" ht="15.75" customHeight="1">
      <c r="D560" s="75"/>
      <c r="E560" s="75"/>
      <c r="F560" s="75"/>
      <c r="G560" s="75"/>
      <c r="H560" s="75"/>
      <c r="I560" s="75"/>
      <c r="J560" s="75"/>
      <c r="K560" s="75"/>
      <c r="L560" s="75"/>
      <c r="M560" s="75"/>
      <c r="N560" s="75"/>
    </row>
    <row r="561" spans="4:14" ht="15.75" customHeight="1">
      <c r="D561" s="75"/>
      <c r="E561" s="75"/>
      <c r="F561" s="75"/>
      <c r="G561" s="75"/>
      <c r="H561" s="75"/>
      <c r="I561" s="75"/>
      <c r="J561" s="75"/>
      <c r="K561" s="75"/>
      <c r="L561" s="75"/>
      <c r="M561" s="75"/>
      <c r="N561" s="75"/>
    </row>
    <row r="562" spans="4:14" ht="15.75" customHeight="1">
      <c r="D562" s="75"/>
      <c r="E562" s="75"/>
      <c r="F562" s="75"/>
      <c r="G562" s="75"/>
      <c r="H562" s="75"/>
      <c r="I562" s="75"/>
      <c r="J562" s="75"/>
      <c r="K562" s="75"/>
      <c r="L562" s="75"/>
      <c r="M562" s="75"/>
      <c r="N562" s="75"/>
    </row>
    <row r="563" spans="4:14" ht="15.75" customHeight="1">
      <c r="D563" s="75"/>
      <c r="E563" s="75"/>
      <c r="F563" s="75"/>
      <c r="G563" s="75"/>
      <c r="H563" s="75"/>
      <c r="I563" s="75"/>
      <c r="J563" s="75"/>
      <c r="K563" s="75"/>
      <c r="L563" s="75"/>
      <c r="M563" s="75"/>
      <c r="N563" s="75"/>
    </row>
    <row r="564" spans="4:14" ht="15.75" customHeight="1">
      <c r="D564" s="75"/>
      <c r="E564" s="75"/>
      <c r="F564" s="75"/>
      <c r="G564" s="75"/>
      <c r="H564" s="75"/>
      <c r="I564" s="75"/>
      <c r="J564" s="75"/>
      <c r="K564" s="75"/>
      <c r="L564" s="75"/>
      <c r="M564" s="75"/>
      <c r="N564" s="75"/>
    </row>
    <row r="565" spans="4:14" ht="15.75" customHeight="1">
      <c r="D565" s="75"/>
      <c r="E565" s="75"/>
      <c r="F565" s="75"/>
      <c r="G565" s="75"/>
      <c r="H565" s="75"/>
      <c r="I565" s="75"/>
      <c r="J565" s="75"/>
      <c r="K565" s="75"/>
      <c r="L565" s="75"/>
      <c r="M565" s="75"/>
      <c r="N565" s="75"/>
    </row>
    <row r="566" spans="4:14" ht="15.75" customHeight="1">
      <c r="D566" s="75"/>
      <c r="E566" s="75"/>
      <c r="F566" s="75"/>
      <c r="G566" s="75"/>
      <c r="H566" s="75"/>
      <c r="I566" s="75"/>
      <c r="J566" s="75"/>
      <c r="K566" s="75"/>
      <c r="L566" s="75"/>
      <c r="M566" s="75"/>
      <c r="N566" s="75"/>
    </row>
    <row r="567" spans="4:14" ht="15.75" customHeight="1">
      <c r="D567" s="75"/>
      <c r="E567" s="75"/>
      <c r="F567" s="75"/>
      <c r="G567" s="75"/>
      <c r="H567" s="75"/>
      <c r="I567" s="75"/>
      <c r="J567" s="75"/>
      <c r="K567" s="75"/>
      <c r="L567" s="75"/>
      <c r="M567" s="75"/>
      <c r="N567" s="75"/>
    </row>
    <row r="568" spans="4:14" ht="15.75" customHeight="1">
      <c r="D568" s="75"/>
      <c r="E568" s="75"/>
      <c r="F568" s="75"/>
      <c r="G568" s="75"/>
      <c r="H568" s="75"/>
      <c r="I568" s="75"/>
      <c r="J568" s="75"/>
      <c r="K568" s="75"/>
      <c r="L568" s="75"/>
      <c r="M568" s="75"/>
      <c r="N568" s="75"/>
    </row>
    <row r="569" spans="4:14" ht="15.75" customHeight="1">
      <c r="D569" s="75"/>
      <c r="E569" s="75"/>
      <c r="F569" s="75"/>
      <c r="G569" s="75"/>
      <c r="H569" s="75"/>
      <c r="I569" s="75"/>
      <c r="J569" s="75"/>
      <c r="K569" s="75"/>
      <c r="L569" s="75"/>
      <c r="M569" s="75"/>
      <c r="N569" s="75"/>
    </row>
    <row r="570" spans="4:14" ht="15.75" customHeight="1">
      <c r="D570" s="75"/>
      <c r="E570" s="75"/>
      <c r="F570" s="75"/>
      <c r="G570" s="75"/>
      <c r="H570" s="75"/>
      <c r="I570" s="75"/>
      <c r="J570" s="75"/>
      <c r="K570" s="75"/>
      <c r="L570" s="75"/>
      <c r="M570" s="75"/>
      <c r="N570" s="75"/>
    </row>
    <row r="571" spans="4:14" ht="15.75" customHeight="1">
      <c r="D571" s="75"/>
      <c r="E571" s="75"/>
      <c r="F571" s="75"/>
      <c r="G571" s="75"/>
      <c r="H571" s="75"/>
      <c r="I571" s="75"/>
      <c r="J571" s="75"/>
      <c r="K571" s="75"/>
      <c r="L571" s="75"/>
      <c r="M571" s="75"/>
      <c r="N571" s="75"/>
    </row>
    <row r="572" spans="4:14" ht="15.75" customHeight="1">
      <c r="D572" s="75"/>
      <c r="E572" s="75"/>
      <c r="F572" s="75"/>
      <c r="G572" s="75"/>
      <c r="H572" s="75"/>
      <c r="I572" s="75"/>
      <c r="J572" s="75"/>
      <c r="K572" s="75"/>
      <c r="L572" s="75"/>
      <c r="M572" s="75"/>
      <c r="N572" s="75"/>
    </row>
    <row r="573" spans="4:14" ht="15.75" customHeight="1">
      <c r="D573" s="75"/>
      <c r="E573" s="75"/>
      <c r="F573" s="75"/>
      <c r="G573" s="75"/>
      <c r="H573" s="75"/>
      <c r="I573" s="75"/>
      <c r="J573" s="75"/>
      <c r="K573" s="75"/>
      <c r="L573" s="75"/>
      <c r="M573" s="75"/>
      <c r="N573" s="75"/>
    </row>
    <row r="574" spans="4:14" ht="15.75" customHeight="1">
      <c r="D574" s="75"/>
      <c r="E574" s="75"/>
      <c r="F574" s="75"/>
      <c r="G574" s="75"/>
      <c r="H574" s="75"/>
      <c r="I574" s="75"/>
      <c r="J574" s="75"/>
      <c r="K574" s="75"/>
      <c r="L574" s="75"/>
      <c r="M574" s="75"/>
      <c r="N574" s="75"/>
    </row>
    <row r="575" spans="4:14" ht="15.75" customHeight="1">
      <c r="D575" s="75"/>
      <c r="E575" s="75"/>
      <c r="F575" s="75"/>
      <c r="G575" s="75"/>
      <c r="H575" s="75"/>
      <c r="I575" s="75"/>
      <c r="J575" s="75"/>
      <c r="K575" s="75"/>
      <c r="L575" s="75"/>
      <c r="M575" s="75"/>
      <c r="N575" s="75"/>
    </row>
    <row r="576" spans="4:14" ht="15.75" customHeight="1">
      <c r="D576" s="75"/>
      <c r="E576" s="75"/>
      <c r="F576" s="75"/>
      <c r="G576" s="75"/>
      <c r="H576" s="75"/>
      <c r="I576" s="75"/>
      <c r="J576" s="75"/>
      <c r="K576" s="75"/>
      <c r="L576" s="75"/>
      <c r="M576" s="75"/>
      <c r="N576" s="75"/>
    </row>
    <row r="577" spans="4:14" ht="15.75" customHeight="1">
      <c r="D577" s="75"/>
      <c r="E577" s="75"/>
      <c r="F577" s="75"/>
      <c r="G577" s="75"/>
      <c r="H577" s="75"/>
      <c r="I577" s="75"/>
      <c r="J577" s="75"/>
      <c r="K577" s="75"/>
      <c r="L577" s="75"/>
      <c r="M577" s="75"/>
      <c r="N577" s="75"/>
    </row>
    <row r="578" spans="4:14" ht="15.75" customHeight="1">
      <c r="D578" s="75"/>
      <c r="E578" s="75"/>
      <c r="F578" s="75"/>
      <c r="G578" s="75"/>
      <c r="H578" s="75"/>
      <c r="I578" s="75"/>
      <c r="J578" s="75"/>
      <c r="K578" s="75"/>
      <c r="L578" s="75"/>
      <c r="M578" s="75"/>
      <c r="N578" s="75"/>
    </row>
    <row r="579" spans="4:14" ht="15.75" customHeight="1">
      <c r="D579" s="75"/>
      <c r="E579" s="75"/>
      <c r="F579" s="75"/>
      <c r="G579" s="75"/>
      <c r="H579" s="75"/>
      <c r="I579" s="75"/>
      <c r="J579" s="75"/>
      <c r="K579" s="75"/>
      <c r="L579" s="75"/>
      <c r="M579" s="75"/>
      <c r="N579" s="75"/>
    </row>
    <row r="580" spans="4:14" ht="15.75" customHeight="1">
      <c r="D580" s="75"/>
      <c r="E580" s="75"/>
      <c r="F580" s="75"/>
      <c r="G580" s="75"/>
      <c r="H580" s="75"/>
      <c r="I580" s="75"/>
      <c r="J580" s="75"/>
      <c r="K580" s="75"/>
      <c r="L580" s="75"/>
      <c r="M580" s="75"/>
      <c r="N580" s="75"/>
    </row>
    <row r="581" spans="4:14" ht="15.75" customHeight="1">
      <c r="D581" s="75"/>
      <c r="E581" s="75"/>
      <c r="F581" s="75"/>
      <c r="G581" s="75"/>
      <c r="H581" s="75"/>
      <c r="I581" s="75"/>
      <c r="J581" s="75"/>
      <c r="K581" s="75"/>
      <c r="L581" s="75"/>
      <c r="M581" s="75"/>
      <c r="N581" s="75"/>
    </row>
    <row r="582" spans="4:14" ht="15.75" customHeight="1">
      <c r="D582" s="75"/>
      <c r="E582" s="75"/>
      <c r="F582" s="75"/>
      <c r="G582" s="75"/>
      <c r="H582" s="75"/>
      <c r="I582" s="75"/>
      <c r="J582" s="75"/>
      <c r="K582" s="75"/>
      <c r="L582" s="75"/>
      <c r="M582" s="75"/>
      <c r="N582" s="75"/>
    </row>
    <row r="583" spans="4:14" ht="15.75" customHeight="1">
      <c r="D583" s="75"/>
      <c r="E583" s="75"/>
      <c r="F583" s="75"/>
      <c r="G583" s="75"/>
      <c r="H583" s="75"/>
      <c r="I583" s="75"/>
      <c r="J583" s="75"/>
      <c r="K583" s="75"/>
      <c r="L583" s="75"/>
      <c r="M583" s="75"/>
      <c r="N583" s="75"/>
    </row>
    <row r="584" spans="4:14" ht="15.75" customHeight="1">
      <c r="D584" s="75"/>
      <c r="E584" s="75"/>
      <c r="F584" s="75"/>
      <c r="G584" s="75"/>
      <c r="H584" s="75"/>
      <c r="I584" s="75"/>
      <c r="J584" s="75"/>
      <c r="K584" s="75"/>
      <c r="L584" s="75"/>
      <c r="M584" s="75"/>
      <c r="N584" s="75"/>
    </row>
    <row r="585" spans="4:14" ht="15.75" customHeight="1">
      <c r="D585" s="75"/>
      <c r="E585" s="75"/>
      <c r="F585" s="75"/>
      <c r="G585" s="75"/>
      <c r="H585" s="75"/>
      <c r="I585" s="75"/>
      <c r="J585" s="75"/>
      <c r="K585" s="75"/>
      <c r="L585" s="75"/>
      <c r="M585" s="75"/>
      <c r="N585" s="75"/>
    </row>
    <row r="586" spans="4:14" ht="15.75" customHeight="1">
      <c r="D586" s="75"/>
      <c r="E586" s="75"/>
      <c r="F586" s="75"/>
      <c r="G586" s="75"/>
      <c r="H586" s="75"/>
      <c r="I586" s="75"/>
      <c r="J586" s="75"/>
      <c r="K586" s="75"/>
      <c r="L586" s="75"/>
      <c r="M586" s="75"/>
      <c r="N586" s="75"/>
    </row>
    <row r="587" spans="4:14" ht="15.75" customHeight="1">
      <c r="D587" s="75"/>
      <c r="E587" s="75"/>
      <c r="F587" s="75"/>
      <c r="G587" s="75"/>
      <c r="H587" s="75"/>
      <c r="I587" s="75"/>
      <c r="J587" s="75"/>
      <c r="K587" s="75"/>
      <c r="L587" s="75"/>
      <c r="M587" s="75"/>
      <c r="N587" s="75"/>
    </row>
    <row r="588" spans="4:14" ht="15.75" customHeight="1">
      <c r="D588" s="75"/>
      <c r="E588" s="75"/>
      <c r="F588" s="75"/>
      <c r="G588" s="75"/>
      <c r="H588" s="75"/>
      <c r="I588" s="75"/>
      <c r="J588" s="75"/>
      <c r="K588" s="75"/>
      <c r="L588" s="75"/>
      <c r="M588" s="75"/>
      <c r="N588" s="75"/>
    </row>
    <row r="589" spans="4:14" ht="15.75" customHeight="1">
      <c r="D589" s="75"/>
      <c r="E589" s="75"/>
      <c r="F589" s="75"/>
      <c r="G589" s="75"/>
      <c r="H589" s="75"/>
      <c r="I589" s="75"/>
      <c r="J589" s="75"/>
      <c r="K589" s="75"/>
      <c r="L589" s="75"/>
      <c r="M589" s="75"/>
      <c r="N589" s="75"/>
    </row>
    <row r="590" spans="4:14" ht="15.75" customHeight="1">
      <c r="D590" s="75"/>
      <c r="E590" s="75"/>
      <c r="F590" s="75"/>
      <c r="G590" s="75"/>
      <c r="H590" s="75"/>
      <c r="I590" s="75"/>
      <c r="J590" s="75"/>
      <c r="K590" s="75"/>
      <c r="L590" s="75"/>
      <c r="M590" s="75"/>
      <c r="N590" s="75"/>
    </row>
    <row r="591" spans="4:14" ht="15.75" customHeight="1">
      <c r="D591" s="75"/>
      <c r="E591" s="75"/>
      <c r="F591" s="75"/>
      <c r="G591" s="75"/>
      <c r="H591" s="75"/>
      <c r="I591" s="75"/>
      <c r="J591" s="75"/>
      <c r="K591" s="75"/>
      <c r="L591" s="75"/>
      <c r="M591" s="75"/>
      <c r="N591" s="75"/>
    </row>
    <row r="592" spans="4:14" ht="15.75" customHeight="1">
      <c r="D592" s="75"/>
      <c r="E592" s="75"/>
      <c r="F592" s="75"/>
      <c r="G592" s="75"/>
      <c r="H592" s="75"/>
      <c r="I592" s="75"/>
      <c r="J592" s="75"/>
      <c r="K592" s="75"/>
      <c r="L592" s="75"/>
      <c r="M592" s="75"/>
      <c r="N592" s="75"/>
    </row>
    <row r="593" spans="4:14" ht="15.75" customHeight="1">
      <c r="D593" s="75"/>
      <c r="E593" s="75"/>
      <c r="F593" s="75"/>
      <c r="G593" s="75"/>
      <c r="H593" s="75"/>
      <c r="I593" s="75"/>
      <c r="J593" s="75"/>
      <c r="K593" s="75"/>
      <c r="L593" s="75"/>
      <c r="M593" s="75"/>
      <c r="N593" s="75"/>
    </row>
    <row r="594" spans="4:14" ht="15.75" customHeight="1">
      <c r="D594" s="75"/>
      <c r="E594" s="75"/>
      <c r="F594" s="75"/>
      <c r="G594" s="75"/>
      <c r="H594" s="75"/>
      <c r="I594" s="75"/>
      <c r="J594" s="75"/>
      <c r="K594" s="75"/>
      <c r="L594" s="75"/>
      <c r="M594" s="75"/>
      <c r="N594" s="75"/>
    </row>
    <row r="595" spans="4:14" ht="15.75" customHeight="1">
      <c r="D595" s="75"/>
      <c r="E595" s="75"/>
      <c r="F595" s="75"/>
      <c r="G595" s="75"/>
      <c r="H595" s="75"/>
      <c r="I595" s="75"/>
      <c r="J595" s="75"/>
      <c r="K595" s="75"/>
      <c r="L595" s="75"/>
      <c r="M595" s="75"/>
      <c r="N595" s="75"/>
    </row>
    <row r="596" spans="4:14" ht="15.75" customHeight="1">
      <c r="D596" s="75"/>
      <c r="E596" s="75"/>
      <c r="F596" s="75"/>
      <c r="G596" s="75"/>
      <c r="H596" s="75"/>
      <c r="I596" s="75"/>
      <c r="J596" s="75"/>
      <c r="K596" s="75"/>
      <c r="L596" s="75"/>
      <c r="M596" s="75"/>
      <c r="N596" s="75"/>
    </row>
    <row r="597" spans="4:14" ht="15.75" customHeight="1">
      <c r="D597" s="75"/>
      <c r="E597" s="75"/>
      <c r="F597" s="75"/>
      <c r="G597" s="75"/>
      <c r="H597" s="75"/>
      <c r="I597" s="75"/>
      <c r="J597" s="75"/>
      <c r="K597" s="75"/>
      <c r="L597" s="75"/>
      <c r="M597" s="75"/>
      <c r="N597" s="75"/>
    </row>
    <row r="598" spans="4:14" ht="15.75" customHeight="1">
      <c r="D598" s="75"/>
      <c r="E598" s="75"/>
      <c r="F598" s="75"/>
      <c r="G598" s="75"/>
      <c r="H598" s="75"/>
      <c r="I598" s="75"/>
      <c r="J598" s="75"/>
      <c r="K598" s="75"/>
      <c r="L598" s="75"/>
      <c r="M598" s="75"/>
      <c r="N598" s="75"/>
    </row>
    <row r="599" spans="4:14" ht="15.75" customHeight="1">
      <c r="D599" s="75"/>
      <c r="E599" s="75"/>
      <c r="F599" s="75"/>
      <c r="G599" s="75"/>
      <c r="H599" s="75"/>
      <c r="I599" s="75"/>
      <c r="J599" s="75"/>
      <c r="K599" s="75"/>
      <c r="L599" s="75"/>
      <c r="M599" s="75"/>
      <c r="N599" s="75"/>
    </row>
    <row r="600" spans="4:14" ht="15.75" customHeight="1">
      <c r="D600" s="75"/>
      <c r="E600" s="75"/>
      <c r="F600" s="75"/>
      <c r="G600" s="75"/>
      <c r="H600" s="75"/>
      <c r="I600" s="75"/>
      <c r="J600" s="75"/>
      <c r="K600" s="75"/>
      <c r="L600" s="75"/>
      <c r="M600" s="75"/>
      <c r="N600" s="75"/>
    </row>
    <row r="601" spans="4:14" ht="15.75" customHeight="1">
      <c r="D601" s="75"/>
      <c r="E601" s="75"/>
      <c r="F601" s="75"/>
      <c r="G601" s="75"/>
      <c r="H601" s="75"/>
      <c r="I601" s="75"/>
      <c r="J601" s="75"/>
      <c r="K601" s="75"/>
      <c r="L601" s="75"/>
      <c r="M601" s="75"/>
      <c r="N601" s="75"/>
    </row>
    <row r="602" spans="4:14" ht="15.75" customHeight="1">
      <c r="D602" s="75"/>
      <c r="E602" s="75"/>
      <c r="F602" s="75"/>
      <c r="G602" s="75"/>
      <c r="H602" s="75"/>
      <c r="I602" s="75"/>
      <c r="J602" s="75"/>
      <c r="K602" s="75"/>
      <c r="L602" s="75"/>
      <c r="M602" s="75"/>
      <c r="N602" s="75"/>
    </row>
    <row r="603" spans="4:14" ht="15.75" customHeight="1">
      <c r="D603" s="75"/>
      <c r="E603" s="75"/>
      <c r="F603" s="75"/>
      <c r="G603" s="75"/>
      <c r="H603" s="75"/>
      <c r="I603" s="75"/>
      <c r="J603" s="75"/>
      <c r="K603" s="75"/>
      <c r="L603" s="75"/>
      <c r="M603" s="75"/>
      <c r="N603" s="75"/>
    </row>
    <row r="604" spans="4:14" ht="15.75" customHeight="1">
      <c r="D604" s="75"/>
      <c r="E604" s="75"/>
      <c r="F604" s="75"/>
      <c r="G604" s="75"/>
      <c r="H604" s="75"/>
      <c r="I604" s="75"/>
      <c r="J604" s="75"/>
      <c r="K604" s="75"/>
      <c r="L604" s="75"/>
      <c r="M604" s="75"/>
      <c r="N604" s="75"/>
    </row>
    <row r="605" spans="4:14" ht="15.75" customHeight="1">
      <c r="D605" s="75"/>
      <c r="E605" s="75"/>
      <c r="F605" s="75"/>
      <c r="G605" s="75"/>
      <c r="H605" s="75"/>
      <c r="I605" s="75"/>
      <c r="J605" s="75"/>
      <c r="K605" s="75"/>
      <c r="L605" s="75"/>
      <c r="M605" s="75"/>
      <c r="N605" s="75"/>
    </row>
    <row r="606" spans="4:14" ht="15.75" customHeight="1">
      <c r="D606" s="75"/>
      <c r="E606" s="75"/>
      <c r="F606" s="75"/>
      <c r="G606" s="75"/>
      <c r="H606" s="75"/>
      <c r="I606" s="75"/>
      <c r="J606" s="75"/>
      <c r="K606" s="75"/>
      <c r="L606" s="75"/>
      <c r="M606" s="75"/>
      <c r="N606" s="75"/>
    </row>
    <row r="607" spans="4:14" ht="15.75" customHeight="1">
      <c r="D607" s="75"/>
      <c r="E607" s="75"/>
      <c r="F607" s="75"/>
      <c r="G607" s="75"/>
      <c r="H607" s="75"/>
      <c r="I607" s="75"/>
      <c r="J607" s="75"/>
      <c r="K607" s="75"/>
      <c r="L607" s="75"/>
      <c r="M607" s="75"/>
      <c r="N607" s="75"/>
    </row>
    <row r="608" spans="4:14" ht="15.75" customHeight="1">
      <c r="D608" s="75"/>
      <c r="E608" s="75"/>
      <c r="F608" s="75"/>
      <c r="G608" s="75"/>
      <c r="H608" s="75"/>
      <c r="I608" s="75"/>
      <c r="J608" s="75"/>
      <c r="K608" s="75"/>
      <c r="L608" s="75"/>
      <c r="M608" s="75"/>
      <c r="N608" s="75"/>
    </row>
    <row r="609" spans="4:14" ht="15.75" customHeight="1">
      <c r="D609" s="75"/>
      <c r="E609" s="75"/>
      <c r="F609" s="75"/>
      <c r="G609" s="75"/>
      <c r="H609" s="75"/>
      <c r="I609" s="75"/>
      <c r="J609" s="75"/>
      <c r="K609" s="75"/>
      <c r="L609" s="75"/>
      <c r="M609" s="75"/>
      <c r="N609" s="75"/>
    </row>
    <row r="610" spans="4:14" ht="15.75" customHeight="1">
      <c r="D610" s="75"/>
      <c r="E610" s="75"/>
      <c r="F610" s="75"/>
      <c r="G610" s="75"/>
      <c r="H610" s="75"/>
      <c r="I610" s="75"/>
      <c r="J610" s="75"/>
      <c r="K610" s="75"/>
      <c r="L610" s="75"/>
      <c r="M610" s="75"/>
      <c r="N610" s="75"/>
    </row>
    <row r="611" spans="4:14" ht="15.75" customHeight="1">
      <c r="D611" s="75"/>
      <c r="E611" s="75"/>
      <c r="F611" s="75"/>
      <c r="G611" s="75"/>
      <c r="H611" s="75"/>
      <c r="I611" s="75"/>
      <c r="J611" s="75"/>
      <c r="K611" s="75"/>
      <c r="L611" s="75"/>
      <c r="M611" s="75"/>
      <c r="N611" s="75"/>
    </row>
    <row r="612" spans="4:14" ht="15.75" customHeight="1">
      <c r="D612" s="75"/>
      <c r="E612" s="75"/>
      <c r="F612" s="75"/>
      <c r="G612" s="75"/>
      <c r="H612" s="75"/>
      <c r="I612" s="75"/>
      <c r="J612" s="75"/>
      <c r="K612" s="75"/>
      <c r="L612" s="75"/>
      <c r="M612" s="75"/>
      <c r="N612" s="75"/>
    </row>
    <row r="613" spans="4:14" ht="15.75" customHeight="1">
      <c r="D613" s="75"/>
      <c r="E613" s="75"/>
      <c r="F613" s="75"/>
      <c r="G613" s="75"/>
      <c r="H613" s="75"/>
      <c r="I613" s="75"/>
      <c r="J613" s="75"/>
      <c r="K613" s="75"/>
      <c r="L613" s="75"/>
      <c r="M613" s="75"/>
      <c r="N613" s="75"/>
    </row>
    <row r="614" spans="4:14" ht="15.75" customHeight="1">
      <c r="D614" s="75"/>
      <c r="E614" s="75"/>
      <c r="F614" s="75"/>
      <c r="G614" s="75"/>
      <c r="H614" s="75"/>
      <c r="I614" s="75"/>
      <c r="J614" s="75"/>
      <c r="K614" s="75"/>
      <c r="L614" s="75"/>
      <c r="M614" s="75"/>
      <c r="N614" s="75"/>
    </row>
    <row r="615" spans="4:14" ht="15.75" customHeight="1">
      <c r="D615" s="75"/>
      <c r="E615" s="75"/>
      <c r="F615" s="75"/>
      <c r="G615" s="75"/>
      <c r="H615" s="75"/>
      <c r="I615" s="75"/>
      <c r="J615" s="75"/>
      <c r="K615" s="75"/>
      <c r="L615" s="75"/>
      <c r="M615" s="75"/>
      <c r="N615" s="75"/>
    </row>
    <row r="616" spans="4:14" ht="15.75" customHeight="1">
      <c r="D616" s="75"/>
      <c r="E616" s="75"/>
      <c r="F616" s="75"/>
      <c r="G616" s="75"/>
      <c r="H616" s="75"/>
      <c r="I616" s="75"/>
      <c r="J616" s="75"/>
      <c r="K616" s="75"/>
      <c r="L616" s="75"/>
      <c r="M616" s="75"/>
      <c r="N616" s="75"/>
    </row>
    <row r="617" spans="4:14" ht="15.75" customHeight="1">
      <c r="D617" s="75"/>
      <c r="E617" s="75"/>
      <c r="F617" s="75"/>
      <c r="G617" s="75"/>
      <c r="H617" s="75"/>
      <c r="I617" s="75"/>
      <c r="J617" s="75"/>
      <c r="K617" s="75"/>
      <c r="L617" s="75"/>
      <c r="M617" s="75"/>
      <c r="N617" s="75"/>
    </row>
    <row r="618" spans="4:14" ht="15.75" customHeight="1">
      <c r="D618" s="75"/>
      <c r="E618" s="75"/>
      <c r="F618" s="75"/>
      <c r="G618" s="75"/>
      <c r="H618" s="75"/>
      <c r="I618" s="75"/>
      <c r="J618" s="75"/>
      <c r="K618" s="75"/>
      <c r="L618" s="75"/>
      <c r="M618" s="75"/>
      <c r="N618" s="75"/>
    </row>
    <row r="619" spans="4:14" ht="15.75" customHeight="1">
      <c r="D619" s="75"/>
      <c r="E619" s="75"/>
      <c r="F619" s="75"/>
      <c r="G619" s="75"/>
      <c r="H619" s="75"/>
      <c r="I619" s="75"/>
      <c r="J619" s="75"/>
      <c r="K619" s="75"/>
      <c r="L619" s="75"/>
      <c r="M619" s="75"/>
      <c r="N619" s="75"/>
    </row>
    <row r="620" spans="4:14" ht="15.75" customHeight="1">
      <c r="D620" s="75"/>
      <c r="E620" s="75"/>
      <c r="F620" s="75"/>
      <c r="G620" s="75"/>
      <c r="H620" s="75"/>
      <c r="I620" s="75"/>
      <c r="J620" s="75"/>
      <c r="K620" s="75"/>
      <c r="L620" s="75"/>
      <c r="M620" s="75"/>
      <c r="N620" s="75"/>
    </row>
    <row r="621" spans="4:14" ht="15.75" customHeight="1">
      <c r="D621" s="75"/>
      <c r="E621" s="75"/>
      <c r="F621" s="75"/>
      <c r="G621" s="75"/>
      <c r="H621" s="75"/>
      <c r="I621" s="75"/>
      <c r="J621" s="75"/>
      <c r="K621" s="75"/>
      <c r="L621" s="75"/>
      <c r="M621" s="75"/>
      <c r="N621" s="75"/>
    </row>
    <row r="622" spans="4:14" ht="15.75" customHeight="1">
      <c r="D622" s="75"/>
      <c r="E622" s="75"/>
      <c r="F622" s="75"/>
      <c r="G622" s="75"/>
      <c r="H622" s="75"/>
      <c r="I622" s="75"/>
      <c r="J622" s="75"/>
      <c r="K622" s="75"/>
      <c r="L622" s="75"/>
      <c r="M622" s="75"/>
      <c r="N622" s="75"/>
    </row>
    <row r="623" spans="4:14" ht="15.75" customHeight="1">
      <c r="D623" s="75"/>
      <c r="E623" s="75"/>
      <c r="F623" s="75"/>
      <c r="G623" s="75"/>
      <c r="H623" s="75"/>
      <c r="I623" s="75"/>
      <c r="J623" s="75"/>
      <c r="K623" s="75"/>
      <c r="L623" s="75"/>
      <c r="M623" s="75"/>
      <c r="N623" s="75"/>
    </row>
    <row r="624" spans="4:14" ht="15.75" customHeight="1">
      <c r="D624" s="75"/>
      <c r="E624" s="75"/>
      <c r="F624" s="75"/>
      <c r="G624" s="75"/>
      <c r="H624" s="75"/>
      <c r="I624" s="75"/>
      <c r="J624" s="75"/>
      <c r="K624" s="75"/>
      <c r="L624" s="75"/>
      <c r="M624" s="75"/>
      <c r="N624" s="75"/>
    </row>
    <row r="625" spans="4:14" ht="15.75" customHeight="1">
      <c r="D625" s="75"/>
      <c r="E625" s="75"/>
      <c r="F625" s="75"/>
      <c r="G625" s="75"/>
      <c r="H625" s="75"/>
      <c r="I625" s="75"/>
      <c r="J625" s="75"/>
      <c r="K625" s="75"/>
      <c r="L625" s="75"/>
      <c r="M625" s="75"/>
      <c r="N625" s="75"/>
    </row>
    <row r="626" spans="4:14" ht="15.75" customHeight="1">
      <c r="D626" s="75"/>
      <c r="E626" s="75"/>
      <c r="F626" s="75"/>
      <c r="G626" s="75"/>
      <c r="H626" s="75"/>
      <c r="I626" s="75"/>
      <c r="J626" s="75"/>
      <c r="K626" s="75"/>
      <c r="L626" s="75"/>
      <c r="M626" s="75"/>
      <c r="N626" s="75"/>
    </row>
    <row r="627" spans="4:14" ht="15.75" customHeight="1">
      <c r="D627" s="75"/>
      <c r="E627" s="75"/>
      <c r="F627" s="75"/>
      <c r="G627" s="75"/>
      <c r="H627" s="75"/>
      <c r="I627" s="75"/>
      <c r="J627" s="75"/>
      <c r="K627" s="75"/>
      <c r="L627" s="75"/>
      <c r="M627" s="75"/>
      <c r="N627" s="75"/>
    </row>
    <row r="628" spans="4:14" ht="15.75" customHeight="1">
      <c r="D628" s="75"/>
      <c r="E628" s="75"/>
      <c r="F628" s="75"/>
      <c r="G628" s="75"/>
      <c r="H628" s="75"/>
      <c r="I628" s="75"/>
      <c r="J628" s="75"/>
      <c r="K628" s="75"/>
      <c r="L628" s="75"/>
      <c r="M628" s="75"/>
      <c r="N628" s="75"/>
    </row>
    <row r="629" spans="4:14" ht="15.75" customHeight="1">
      <c r="D629" s="75"/>
      <c r="E629" s="75"/>
      <c r="F629" s="75"/>
      <c r="G629" s="75"/>
      <c r="H629" s="75"/>
      <c r="I629" s="75"/>
      <c r="J629" s="75"/>
      <c r="K629" s="75"/>
      <c r="L629" s="75"/>
      <c r="M629" s="75"/>
      <c r="N629" s="75"/>
    </row>
    <row r="630" spans="4:14" ht="15.75" customHeight="1">
      <c r="D630" s="75"/>
      <c r="E630" s="75"/>
      <c r="F630" s="75"/>
      <c r="G630" s="75"/>
      <c r="H630" s="75"/>
      <c r="I630" s="75"/>
      <c r="J630" s="75"/>
      <c r="K630" s="75"/>
      <c r="L630" s="75"/>
      <c r="M630" s="75"/>
      <c r="N630" s="75"/>
    </row>
    <row r="631" spans="4:14" ht="15.75" customHeight="1">
      <c r="D631" s="75"/>
      <c r="E631" s="75"/>
      <c r="F631" s="75"/>
      <c r="G631" s="75"/>
      <c r="H631" s="75"/>
      <c r="I631" s="75"/>
      <c r="J631" s="75"/>
      <c r="K631" s="75"/>
      <c r="L631" s="75"/>
      <c r="M631" s="75"/>
      <c r="N631" s="75"/>
    </row>
    <row r="632" spans="4:14" ht="15.75" customHeight="1">
      <c r="D632" s="75"/>
      <c r="E632" s="75"/>
      <c r="F632" s="75"/>
      <c r="G632" s="75"/>
      <c r="H632" s="75"/>
      <c r="I632" s="75"/>
      <c r="J632" s="75"/>
      <c r="K632" s="75"/>
      <c r="L632" s="75"/>
      <c r="M632" s="75"/>
      <c r="N632" s="75"/>
    </row>
    <row r="633" spans="4:14" ht="15.75" customHeight="1">
      <c r="D633" s="75"/>
      <c r="E633" s="75"/>
      <c r="F633" s="75"/>
      <c r="G633" s="75"/>
      <c r="H633" s="75"/>
      <c r="I633" s="75"/>
      <c r="J633" s="75"/>
      <c r="K633" s="75"/>
      <c r="L633" s="75"/>
      <c r="M633" s="75"/>
      <c r="N633" s="75"/>
    </row>
    <row r="634" spans="4:14" ht="15.75" customHeight="1">
      <c r="D634" s="75"/>
      <c r="E634" s="75"/>
      <c r="F634" s="75"/>
      <c r="G634" s="75"/>
      <c r="H634" s="75"/>
      <c r="I634" s="75"/>
      <c r="J634" s="75"/>
      <c r="K634" s="75"/>
      <c r="L634" s="75"/>
      <c r="M634" s="75"/>
      <c r="N634" s="75"/>
    </row>
    <row r="635" spans="4:14" ht="15.75" customHeight="1">
      <c r="D635" s="75"/>
      <c r="E635" s="75"/>
      <c r="F635" s="75"/>
      <c r="G635" s="75"/>
      <c r="H635" s="75"/>
      <c r="I635" s="75"/>
      <c r="J635" s="75"/>
      <c r="K635" s="75"/>
      <c r="L635" s="75"/>
      <c r="M635" s="75"/>
      <c r="N635" s="75"/>
    </row>
    <row r="636" spans="4:14" ht="15.75" customHeight="1">
      <c r="D636" s="75"/>
      <c r="E636" s="75"/>
      <c r="F636" s="75"/>
      <c r="G636" s="75"/>
      <c r="H636" s="75"/>
      <c r="I636" s="75"/>
      <c r="J636" s="75"/>
      <c r="K636" s="75"/>
      <c r="L636" s="75"/>
      <c r="M636" s="75"/>
      <c r="N636" s="75"/>
    </row>
    <row r="637" spans="4:14" ht="15.75" customHeight="1">
      <c r="D637" s="75"/>
      <c r="E637" s="75"/>
      <c r="F637" s="75"/>
      <c r="G637" s="75"/>
      <c r="H637" s="75"/>
      <c r="I637" s="75"/>
      <c r="J637" s="75"/>
      <c r="K637" s="75"/>
      <c r="L637" s="75"/>
      <c r="M637" s="75"/>
      <c r="N637" s="75"/>
    </row>
    <row r="638" spans="4:14" ht="15.75" customHeight="1">
      <c r="D638" s="75"/>
      <c r="E638" s="75"/>
      <c r="F638" s="75"/>
      <c r="G638" s="75"/>
      <c r="H638" s="75"/>
      <c r="I638" s="75"/>
      <c r="J638" s="75"/>
      <c r="K638" s="75"/>
      <c r="L638" s="75"/>
      <c r="M638" s="75"/>
      <c r="N638" s="75"/>
    </row>
    <row r="639" spans="4:14" ht="15.75" customHeight="1">
      <c r="D639" s="75"/>
      <c r="E639" s="75"/>
      <c r="F639" s="75"/>
      <c r="G639" s="75"/>
      <c r="H639" s="75"/>
      <c r="I639" s="75"/>
      <c r="J639" s="75"/>
      <c r="K639" s="75"/>
      <c r="L639" s="75"/>
      <c r="M639" s="75"/>
      <c r="N639" s="75"/>
    </row>
    <row r="640" spans="4:14" ht="15.75" customHeight="1">
      <c r="D640" s="75"/>
      <c r="E640" s="75"/>
      <c r="F640" s="75"/>
      <c r="G640" s="75"/>
      <c r="H640" s="75"/>
      <c r="I640" s="75"/>
      <c r="J640" s="75"/>
      <c r="K640" s="75"/>
      <c r="L640" s="75"/>
      <c r="M640" s="75"/>
      <c r="N640" s="75"/>
    </row>
    <row r="641" spans="4:14" ht="15.75" customHeight="1">
      <c r="D641" s="75"/>
      <c r="E641" s="75"/>
      <c r="F641" s="75"/>
      <c r="G641" s="75"/>
      <c r="H641" s="75"/>
      <c r="I641" s="75"/>
      <c r="J641" s="75"/>
      <c r="K641" s="75"/>
      <c r="L641" s="75"/>
      <c r="M641" s="75"/>
      <c r="N641" s="75"/>
    </row>
    <row r="642" spans="4:14" ht="15.75" customHeight="1">
      <c r="D642" s="75"/>
      <c r="E642" s="75"/>
      <c r="F642" s="75"/>
      <c r="G642" s="75"/>
      <c r="H642" s="75"/>
      <c r="I642" s="75"/>
      <c r="J642" s="75"/>
      <c r="K642" s="75"/>
      <c r="L642" s="75"/>
      <c r="M642" s="75"/>
      <c r="N642" s="75"/>
    </row>
    <row r="643" spans="4:14" ht="15.75" customHeight="1">
      <c r="D643" s="75"/>
      <c r="E643" s="75"/>
      <c r="F643" s="75"/>
      <c r="G643" s="75"/>
      <c r="H643" s="75"/>
      <c r="I643" s="75"/>
      <c r="J643" s="75"/>
      <c r="K643" s="75"/>
      <c r="L643" s="75"/>
      <c r="M643" s="75"/>
      <c r="N643" s="75"/>
    </row>
    <row r="644" spans="4:14" ht="15.75" customHeight="1">
      <c r="D644" s="75"/>
      <c r="E644" s="75"/>
      <c r="F644" s="75"/>
      <c r="G644" s="75"/>
      <c r="H644" s="75"/>
      <c r="I644" s="75"/>
      <c r="J644" s="75"/>
      <c r="K644" s="75"/>
      <c r="L644" s="75"/>
      <c r="M644" s="75"/>
      <c r="N644" s="75"/>
    </row>
    <row r="645" spans="4:14" ht="15.75" customHeight="1">
      <c r="D645" s="75"/>
      <c r="E645" s="75"/>
      <c r="F645" s="75"/>
      <c r="G645" s="75"/>
      <c r="H645" s="75"/>
      <c r="I645" s="75"/>
      <c r="J645" s="75"/>
      <c r="K645" s="75"/>
      <c r="L645" s="75"/>
      <c r="M645" s="75"/>
      <c r="N645" s="75"/>
    </row>
    <row r="646" spans="4:14" ht="15.75" customHeight="1">
      <c r="D646" s="75"/>
      <c r="E646" s="75"/>
      <c r="F646" s="75"/>
      <c r="G646" s="75"/>
      <c r="H646" s="75"/>
      <c r="I646" s="75"/>
      <c r="J646" s="75"/>
      <c r="K646" s="75"/>
      <c r="L646" s="75"/>
      <c r="M646" s="75"/>
      <c r="N646" s="75"/>
    </row>
    <row r="647" spans="4:14" ht="15.75" customHeight="1">
      <c r="D647" s="75"/>
      <c r="E647" s="75"/>
      <c r="F647" s="75"/>
      <c r="G647" s="75"/>
      <c r="H647" s="75"/>
      <c r="I647" s="75"/>
      <c r="J647" s="75"/>
      <c r="K647" s="75"/>
      <c r="L647" s="75"/>
      <c r="M647" s="75"/>
      <c r="N647" s="75"/>
    </row>
    <row r="648" spans="4:14" ht="15.75" customHeight="1">
      <c r="D648" s="75"/>
      <c r="E648" s="75"/>
      <c r="F648" s="75"/>
      <c r="G648" s="75"/>
      <c r="H648" s="75"/>
      <c r="I648" s="75"/>
      <c r="J648" s="75"/>
      <c r="K648" s="75"/>
      <c r="L648" s="75"/>
      <c r="M648" s="75"/>
      <c r="N648" s="75"/>
    </row>
    <row r="649" spans="4:14" ht="15.75" customHeight="1">
      <c r="D649" s="75"/>
      <c r="E649" s="75"/>
      <c r="F649" s="75"/>
      <c r="G649" s="75"/>
      <c r="H649" s="75"/>
      <c r="I649" s="75"/>
      <c r="J649" s="75"/>
      <c r="K649" s="75"/>
      <c r="L649" s="75"/>
      <c r="M649" s="75"/>
      <c r="N649" s="75"/>
    </row>
    <row r="650" spans="4:14" ht="15.75" customHeight="1">
      <c r="D650" s="75"/>
      <c r="E650" s="75"/>
      <c r="F650" s="75"/>
      <c r="G650" s="75"/>
      <c r="H650" s="75"/>
      <c r="I650" s="75"/>
      <c r="J650" s="75"/>
      <c r="K650" s="75"/>
      <c r="L650" s="75"/>
      <c r="M650" s="75"/>
      <c r="N650" s="75"/>
    </row>
    <row r="651" spans="4:14" ht="15.75" customHeight="1">
      <c r="D651" s="75"/>
      <c r="E651" s="75"/>
      <c r="F651" s="75"/>
      <c r="G651" s="75"/>
      <c r="H651" s="75"/>
      <c r="I651" s="75"/>
      <c r="J651" s="75"/>
      <c r="K651" s="75"/>
      <c r="L651" s="75"/>
      <c r="M651" s="75"/>
      <c r="N651" s="75"/>
    </row>
    <row r="652" spans="4:14" ht="15.75" customHeight="1">
      <c r="D652" s="75"/>
      <c r="E652" s="75"/>
      <c r="F652" s="75"/>
      <c r="G652" s="75"/>
      <c r="H652" s="75"/>
      <c r="I652" s="75"/>
      <c r="J652" s="75"/>
      <c r="K652" s="75"/>
      <c r="L652" s="75"/>
      <c r="M652" s="75"/>
      <c r="N652" s="75"/>
    </row>
    <row r="653" spans="4:14" ht="15.75" customHeight="1">
      <c r="D653" s="75"/>
      <c r="E653" s="75"/>
      <c r="F653" s="75"/>
      <c r="G653" s="75"/>
      <c r="H653" s="75"/>
      <c r="I653" s="75"/>
      <c r="J653" s="75"/>
      <c r="K653" s="75"/>
      <c r="L653" s="75"/>
      <c r="M653" s="75"/>
      <c r="N653" s="75"/>
    </row>
    <row r="654" spans="4:14" ht="15.75" customHeight="1">
      <c r="D654" s="75"/>
      <c r="E654" s="75"/>
      <c r="F654" s="75"/>
      <c r="G654" s="75"/>
      <c r="H654" s="75"/>
      <c r="I654" s="75"/>
      <c r="J654" s="75"/>
      <c r="K654" s="75"/>
      <c r="L654" s="75"/>
      <c r="M654" s="75"/>
      <c r="N654" s="75"/>
    </row>
    <row r="655" spans="4:14" ht="15.75" customHeight="1">
      <c r="D655" s="75"/>
      <c r="E655" s="75"/>
      <c r="F655" s="75"/>
      <c r="G655" s="75"/>
      <c r="H655" s="75"/>
      <c r="I655" s="75"/>
      <c r="J655" s="75"/>
      <c r="K655" s="75"/>
      <c r="L655" s="75"/>
      <c r="M655" s="75"/>
      <c r="N655" s="75"/>
    </row>
    <row r="656" spans="4:14" ht="15.75" customHeight="1">
      <c r="D656" s="75"/>
      <c r="E656" s="75"/>
      <c r="F656" s="75"/>
      <c r="G656" s="75"/>
      <c r="H656" s="75"/>
      <c r="I656" s="75"/>
      <c r="J656" s="75"/>
      <c r="K656" s="75"/>
      <c r="L656" s="75"/>
      <c r="M656" s="75"/>
      <c r="N656" s="75"/>
    </row>
    <row r="657" spans="4:14" ht="15.75" customHeight="1">
      <c r="D657" s="75"/>
      <c r="E657" s="75"/>
      <c r="F657" s="75"/>
      <c r="G657" s="75"/>
      <c r="H657" s="75"/>
      <c r="I657" s="75"/>
      <c r="J657" s="75"/>
      <c r="K657" s="75"/>
      <c r="L657" s="75"/>
      <c r="M657" s="75"/>
      <c r="N657" s="75"/>
    </row>
    <row r="658" spans="4:14" ht="15.75" customHeight="1">
      <c r="D658" s="75"/>
      <c r="E658" s="75"/>
      <c r="F658" s="75"/>
      <c r="G658" s="75"/>
      <c r="H658" s="75"/>
      <c r="I658" s="75"/>
      <c r="J658" s="75"/>
      <c r="K658" s="75"/>
      <c r="L658" s="75"/>
      <c r="M658" s="75"/>
      <c r="N658" s="75"/>
    </row>
    <row r="659" spans="4:14" ht="15.75" customHeight="1">
      <c r="D659" s="75"/>
      <c r="E659" s="75"/>
      <c r="F659" s="75"/>
      <c r="G659" s="75"/>
      <c r="H659" s="75"/>
      <c r="I659" s="75"/>
      <c r="J659" s="75"/>
      <c r="K659" s="75"/>
      <c r="L659" s="75"/>
      <c r="M659" s="75"/>
      <c r="N659" s="75"/>
    </row>
    <row r="660" spans="4:14" ht="15.75" customHeight="1">
      <c r="D660" s="75"/>
      <c r="E660" s="75"/>
      <c r="F660" s="75"/>
      <c r="G660" s="75"/>
      <c r="H660" s="75"/>
      <c r="I660" s="75"/>
      <c r="J660" s="75"/>
      <c r="K660" s="75"/>
      <c r="L660" s="75"/>
      <c r="M660" s="75"/>
      <c r="N660" s="75"/>
    </row>
    <row r="661" spans="4:14" ht="15.75" customHeight="1">
      <c r="D661" s="75"/>
      <c r="E661" s="75"/>
      <c r="F661" s="75"/>
      <c r="G661" s="75"/>
      <c r="H661" s="75"/>
      <c r="I661" s="75"/>
      <c r="J661" s="75"/>
      <c r="K661" s="75"/>
      <c r="L661" s="75"/>
      <c r="M661" s="75"/>
      <c r="N661" s="75"/>
    </row>
    <row r="662" spans="4:14" ht="15.75" customHeight="1">
      <c r="D662" s="75"/>
      <c r="E662" s="75"/>
      <c r="F662" s="75"/>
      <c r="G662" s="75"/>
      <c r="H662" s="75"/>
      <c r="I662" s="75"/>
      <c r="J662" s="75"/>
      <c r="K662" s="75"/>
      <c r="L662" s="75"/>
      <c r="M662" s="75"/>
      <c r="N662" s="75"/>
    </row>
    <row r="663" spans="4:14" ht="15.75" customHeight="1">
      <c r="D663" s="75"/>
      <c r="E663" s="75"/>
      <c r="F663" s="75"/>
      <c r="G663" s="75"/>
      <c r="H663" s="75"/>
      <c r="I663" s="75"/>
      <c r="J663" s="75"/>
      <c r="K663" s="75"/>
      <c r="L663" s="75"/>
      <c r="M663" s="75"/>
      <c r="N663" s="75"/>
    </row>
    <row r="664" spans="4:14" ht="15.75" customHeight="1">
      <c r="D664" s="75"/>
      <c r="E664" s="75"/>
      <c r="F664" s="75"/>
      <c r="G664" s="75"/>
      <c r="H664" s="75"/>
      <c r="I664" s="75"/>
      <c r="J664" s="75"/>
      <c r="K664" s="75"/>
      <c r="L664" s="75"/>
      <c r="M664" s="75"/>
      <c r="N664" s="75"/>
    </row>
    <row r="665" spans="4:14" ht="15.75" customHeight="1">
      <c r="D665" s="75"/>
      <c r="E665" s="75"/>
      <c r="F665" s="75"/>
      <c r="G665" s="75"/>
      <c r="H665" s="75"/>
      <c r="I665" s="75"/>
      <c r="J665" s="75"/>
      <c r="K665" s="75"/>
      <c r="L665" s="75"/>
      <c r="M665" s="75"/>
      <c r="N665" s="75"/>
    </row>
    <row r="666" spans="4:14" ht="15.75" customHeight="1">
      <c r="D666" s="75"/>
      <c r="E666" s="75"/>
      <c r="F666" s="75"/>
      <c r="G666" s="75"/>
      <c r="H666" s="75"/>
      <c r="I666" s="75"/>
      <c r="J666" s="75"/>
      <c r="K666" s="75"/>
      <c r="L666" s="75"/>
      <c r="M666" s="75"/>
      <c r="N666" s="75"/>
    </row>
    <row r="667" spans="4:14" ht="15.75" customHeight="1">
      <c r="D667" s="75"/>
      <c r="E667" s="75"/>
      <c r="F667" s="75"/>
      <c r="G667" s="75"/>
      <c r="H667" s="75"/>
      <c r="I667" s="75"/>
      <c r="J667" s="75"/>
      <c r="K667" s="75"/>
      <c r="L667" s="75"/>
      <c r="M667" s="75"/>
      <c r="N667" s="75"/>
    </row>
    <row r="668" spans="4:14" ht="15.75" customHeight="1">
      <c r="D668" s="75"/>
      <c r="E668" s="75"/>
      <c r="F668" s="75"/>
      <c r="G668" s="75"/>
      <c r="H668" s="75"/>
      <c r="I668" s="75"/>
      <c r="J668" s="75"/>
      <c r="K668" s="75"/>
      <c r="L668" s="75"/>
      <c r="M668" s="75"/>
      <c r="N668" s="75"/>
    </row>
    <row r="669" spans="4:14" ht="15.75" customHeight="1">
      <c r="D669" s="75"/>
      <c r="E669" s="75"/>
      <c r="F669" s="75"/>
      <c r="G669" s="75"/>
      <c r="H669" s="75"/>
      <c r="I669" s="75"/>
      <c r="J669" s="75"/>
      <c r="K669" s="75"/>
      <c r="L669" s="75"/>
      <c r="M669" s="75"/>
      <c r="N669" s="75"/>
    </row>
    <row r="670" spans="4:14" ht="15.75" customHeight="1">
      <c r="D670" s="75"/>
      <c r="E670" s="75"/>
      <c r="F670" s="75"/>
      <c r="G670" s="75"/>
      <c r="H670" s="75"/>
      <c r="I670" s="75"/>
      <c r="J670" s="75"/>
      <c r="K670" s="75"/>
      <c r="L670" s="75"/>
      <c r="M670" s="75"/>
      <c r="N670" s="75"/>
    </row>
    <row r="671" spans="4:14" ht="15.75" customHeight="1">
      <c r="D671" s="75"/>
      <c r="E671" s="75"/>
      <c r="F671" s="75"/>
      <c r="G671" s="75"/>
      <c r="H671" s="75"/>
      <c r="I671" s="75"/>
      <c r="J671" s="75"/>
      <c r="K671" s="75"/>
      <c r="L671" s="75"/>
      <c r="M671" s="75"/>
      <c r="N671" s="75"/>
    </row>
    <row r="672" spans="4:14" ht="15.75" customHeight="1">
      <c r="D672" s="75"/>
      <c r="E672" s="75"/>
      <c r="F672" s="75"/>
      <c r="G672" s="75"/>
      <c r="H672" s="75"/>
      <c r="I672" s="75"/>
      <c r="J672" s="75"/>
      <c r="K672" s="75"/>
      <c r="L672" s="75"/>
      <c r="M672" s="75"/>
      <c r="N672" s="75"/>
    </row>
    <row r="673" spans="4:14" ht="15.75" customHeight="1">
      <c r="D673" s="75"/>
      <c r="E673" s="75"/>
      <c r="F673" s="75"/>
      <c r="G673" s="75"/>
      <c r="H673" s="75"/>
      <c r="I673" s="75"/>
      <c r="J673" s="75"/>
      <c r="K673" s="75"/>
      <c r="L673" s="75"/>
      <c r="M673" s="75"/>
      <c r="N673" s="75"/>
    </row>
    <row r="674" spans="4:14" ht="15.75" customHeight="1">
      <c r="D674" s="75"/>
      <c r="E674" s="75"/>
      <c r="F674" s="75"/>
      <c r="G674" s="75"/>
      <c r="H674" s="75"/>
      <c r="I674" s="75"/>
      <c r="J674" s="75"/>
      <c r="K674" s="75"/>
      <c r="L674" s="75"/>
      <c r="M674" s="75"/>
      <c r="N674" s="75"/>
    </row>
    <row r="675" spans="4:14" ht="15.75" customHeight="1">
      <c r="D675" s="75"/>
      <c r="E675" s="75"/>
      <c r="F675" s="75"/>
      <c r="G675" s="75"/>
      <c r="H675" s="75"/>
      <c r="I675" s="75"/>
      <c r="J675" s="75"/>
      <c r="K675" s="75"/>
      <c r="L675" s="75"/>
      <c r="M675" s="75"/>
      <c r="N675" s="75"/>
    </row>
    <row r="676" spans="4:14" ht="15.75" customHeight="1">
      <c r="D676" s="75"/>
      <c r="E676" s="75"/>
      <c r="F676" s="75"/>
      <c r="G676" s="75"/>
      <c r="H676" s="75"/>
      <c r="I676" s="75"/>
      <c r="J676" s="75"/>
      <c r="K676" s="75"/>
      <c r="L676" s="75"/>
      <c r="M676" s="75"/>
      <c r="N676" s="75"/>
    </row>
    <row r="677" spans="4:14" ht="15.75" customHeight="1">
      <c r="D677" s="75"/>
      <c r="E677" s="75"/>
      <c r="F677" s="75"/>
      <c r="G677" s="75"/>
      <c r="H677" s="75"/>
      <c r="I677" s="75"/>
      <c r="J677" s="75"/>
      <c r="K677" s="75"/>
      <c r="L677" s="75"/>
      <c r="M677" s="75"/>
      <c r="N677" s="75"/>
    </row>
    <row r="678" spans="4:14" ht="15.75" customHeight="1">
      <c r="D678" s="75"/>
      <c r="E678" s="75"/>
      <c r="F678" s="75"/>
      <c r="G678" s="75"/>
      <c r="H678" s="75"/>
      <c r="I678" s="75"/>
      <c r="J678" s="75"/>
      <c r="K678" s="75"/>
      <c r="L678" s="75"/>
      <c r="M678" s="75"/>
      <c r="N678" s="75"/>
    </row>
    <row r="679" spans="4:14" ht="15.75" customHeight="1">
      <c r="D679" s="75"/>
      <c r="E679" s="75"/>
      <c r="F679" s="75"/>
      <c r="G679" s="75"/>
      <c r="H679" s="75"/>
      <c r="I679" s="75"/>
      <c r="J679" s="75"/>
      <c r="K679" s="75"/>
      <c r="L679" s="75"/>
      <c r="M679" s="75"/>
      <c r="N679" s="75"/>
    </row>
    <row r="680" spans="4:14" ht="15.75" customHeight="1">
      <c r="D680" s="75"/>
      <c r="E680" s="75"/>
      <c r="F680" s="75"/>
      <c r="G680" s="75"/>
      <c r="H680" s="75"/>
      <c r="I680" s="75"/>
      <c r="J680" s="75"/>
      <c r="K680" s="75"/>
      <c r="L680" s="75"/>
      <c r="M680" s="75"/>
      <c r="N680" s="75"/>
    </row>
    <row r="681" spans="4:14" ht="15.75" customHeight="1">
      <c r="D681" s="75"/>
      <c r="E681" s="75"/>
      <c r="F681" s="75"/>
      <c r="G681" s="75"/>
      <c r="H681" s="75"/>
      <c r="I681" s="75"/>
      <c r="J681" s="75"/>
      <c r="K681" s="75"/>
      <c r="L681" s="75"/>
      <c r="M681" s="75"/>
      <c r="N681" s="75"/>
    </row>
    <row r="682" spans="4:14" ht="15.75" customHeight="1">
      <c r="D682" s="75"/>
      <c r="E682" s="75"/>
      <c r="F682" s="75"/>
      <c r="G682" s="75"/>
      <c r="H682" s="75"/>
      <c r="I682" s="75"/>
      <c r="J682" s="75"/>
      <c r="K682" s="75"/>
      <c r="L682" s="75"/>
      <c r="M682" s="75"/>
      <c r="N682" s="75"/>
    </row>
    <row r="683" spans="4:14" ht="15.75" customHeight="1">
      <c r="D683" s="75"/>
      <c r="E683" s="75"/>
      <c r="F683" s="75"/>
      <c r="G683" s="75"/>
      <c r="H683" s="75"/>
      <c r="I683" s="75"/>
      <c r="J683" s="75"/>
      <c r="K683" s="75"/>
      <c r="L683" s="75"/>
      <c r="M683" s="75"/>
      <c r="N683" s="75"/>
    </row>
    <row r="684" spans="4:14" ht="15.75" customHeight="1">
      <c r="D684" s="75"/>
      <c r="E684" s="75"/>
      <c r="F684" s="75"/>
      <c r="G684" s="75"/>
      <c r="H684" s="75"/>
      <c r="I684" s="75"/>
      <c r="J684" s="75"/>
      <c r="K684" s="75"/>
      <c r="L684" s="75"/>
      <c r="M684" s="75"/>
      <c r="N684" s="75"/>
    </row>
    <row r="685" spans="4:14" ht="15.75" customHeight="1">
      <c r="D685" s="75"/>
      <c r="E685" s="75"/>
      <c r="F685" s="75"/>
      <c r="G685" s="75"/>
      <c r="H685" s="75"/>
      <c r="I685" s="75"/>
      <c r="J685" s="75"/>
      <c r="K685" s="75"/>
      <c r="L685" s="75"/>
      <c r="M685" s="75"/>
      <c r="N685" s="75"/>
    </row>
    <row r="686" spans="4:14" ht="15.75" customHeight="1">
      <c r="D686" s="75"/>
      <c r="E686" s="75"/>
      <c r="F686" s="75"/>
      <c r="G686" s="75"/>
      <c r="H686" s="75"/>
      <c r="I686" s="75"/>
      <c r="J686" s="75"/>
      <c r="K686" s="75"/>
      <c r="L686" s="75"/>
      <c r="M686" s="75"/>
      <c r="N686" s="75"/>
    </row>
    <row r="687" spans="4:14" ht="15.75" customHeight="1">
      <c r="D687" s="75"/>
      <c r="E687" s="75"/>
      <c r="F687" s="75"/>
      <c r="G687" s="75"/>
      <c r="H687" s="75"/>
      <c r="I687" s="75"/>
      <c r="J687" s="75"/>
      <c r="K687" s="75"/>
      <c r="L687" s="75"/>
      <c r="M687" s="75"/>
      <c r="N687" s="75"/>
    </row>
    <row r="688" spans="4:14" ht="15.75" customHeight="1">
      <c r="D688" s="75"/>
      <c r="E688" s="75"/>
      <c r="F688" s="75"/>
      <c r="G688" s="75"/>
      <c r="H688" s="75"/>
      <c r="I688" s="75"/>
      <c r="J688" s="75"/>
      <c r="K688" s="75"/>
      <c r="L688" s="75"/>
      <c r="M688" s="75"/>
      <c r="N688" s="75"/>
    </row>
    <row r="689" spans="4:14" ht="15.75" customHeight="1">
      <c r="D689" s="75"/>
      <c r="E689" s="75"/>
      <c r="F689" s="75"/>
      <c r="G689" s="75"/>
      <c r="H689" s="75"/>
      <c r="I689" s="75"/>
      <c r="J689" s="75"/>
      <c r="K689" s="75"/>
      <c r="L689" s="75"/>
      <c r="M689" s="75"/>
      <c r="N689" s="75"/>
    </row>
    <row r="690" spans="4:14" ht="15.75" customHeight="1">
      <c r="D690" s="75"/>
      <c r="E690" s="75"/>
      <c r="F690" s="75"/>
      <c r="G690" s="75"/>
      <c r="H690" s="75"/>
      <c r="I690" s="75"/>
      <c r="J690" s="75"/>
      <c r="K690" s="75"/>
      <c r="L690" s="75"/>
      <c r="M690" s="75"/>
      <c r="N690" s="75"/>
    </row>
    <row r="691" spans="4:14" ht="15.75" customHeight="1">
      <c r="D691" s="75"/>
      <c r="E691" s="75"/>
      <c r="F691" s="75"/>
      <c r="G691" s="75"/>
      <c r="H691" s="75"/>
      <c r="I691" s="75"/>
      <c r="J691" s="75"/>
      <c r="K691" s="75"/>
      <c r="L691" s="75"/>
      <c r="M691" s="75"/>
      <c r="N691" s="75"/>
    </row>
    <row r="692" spans="4:14" ht="15.75" customHeight="1">
      <c r="D692" s="75"/>
      <c r="E692" s="75"/>
      <c r="F692" s="75"/>
      <c r="G692" s="75"/>
      <c r="H692" s="75"/>
      <c r="I692" s="75"/>
      <c r="J692" s="75"/>
      <c r="K692" s="75"/>
      <c r="L692" s="75"/>
      <c r="M692" s="75"/>
      <c r="N692" s="75"/>
    </row>
    <row r="693" spans="4:14" ht="15.75" customHeight="1">
      <c r="D693" s="75"/>
      <c r="E693" s="75"/>
      <c r="F693" s="75"/>
      <c r="G693" s="75"/>
      <c r="H693" s="75"/>
      <c r="I693" s="75"/>
      <c r="J693" s="75"/>
      <c r="K693" s="75"/>
      <c r="L693" s="75"/>
      <c r="M693" s="75"/>
      <c r="N693" s="75"/>
    </row>
    <row r="694" spans="4:14" ht="15.75" customHeight="1">
      <c r="D694" s="75"/>
      <c r="E694" s="75"/>
      <c r="F694" s="75"/>
      <c r="G694" s="75"/>
      <c r="H694" s="75"/>
      <c r="I694" s="75"/>
      <c r="J694" s="75"/>
      <c r="K694" s="75"/>
      <c r="L694" s="75"/>
      <c r="M694" s="75"/>
      <c r="N694" s="75"/>
    </row>
    <row r="695" spans="4:14" ht="15.75" customHeight="1">
      <c r="D695" s="75"/>
      <c r="E695" s="75"/>
      <c r="F695" s="75"/>
      <c r="G695" s="75"/>
      <c r="H695" s="75"/>
      <c r="I695" s="75"/>
      <c r="J695" s="75"/>
      <c r="K695" s="75"/>
      <c r="L695" s="75"/>
      <c r="M695" s="75"/>
      <c r="N695" s="75"/>
    </row>
    <row r="696" spans="4:14" ht="15.75" customHeight="1">
      <c r="D696" s="75"/>
      <c r="E696" s="75"/>
      <c r="F696" s="75"/>
      <c r="G696" s="75"/>
      <c r="H696" s="75"/>
      <c r="I696" s="75"/>
      <c r="J696" s="75"/>
      <c r="K696" s="75"/>
      <c r="L696" s="75"/>
      <c r="M696" s="75"/>
      <c r="N696" s="75"/>
    </row>
    <row r="697" spans="4:14" ht="15.75" customHeight="1">
      <c r="D697" s="75"/>
      <c r="E697" s="75"/>
      <c r="F697" s="75"/>
      <c r="G697" s="75"/>
      <c r="H697" s="75"/>
      <c r="I697" s="75"/>
      <c r="J697" s="75"/>
      <c r="K697" s="75"/>
      <c r="L697" s="75"/>
      <c r="M697" s="75"/>
      <c r="N697" s="75"/>
    </row>
    <row r="698" spans="4:14" ht="15.75" customHeight="1">
      <c r="D698" s="75"/>
      <c r="E698" s="75"/>
      <c r="F698" s="75"/>
      <c r="G698" s="75"/>
      <c r="H698" s="75"/>
      <c r="I698" s="75"/>
      <c r="J698" s="75"/>
      <c r="K698" s="75"/>
      <c r="L698" s="75"/>
      <c r="M698" s="75"/>
      <c r="N698" s="75"/>
    </row>
    <row r="699" spans="4:14" ht="15.75" customHeight="1">
      <c r="D699" s="75"/>
      <c r="E699" s="75"/>
      <c r="F699" s="75"/>
      <c r="G699" s="75"/>
      <c r="H699" s="75"/>
      <c r="I699" s="75"/>
      <c r="J699" s="75"/>
      <c r="K699" s="75"/>
      <c r="L699" s="75"/>
      <c r="M699" s="75"/>
      <c r="N699" s="75"/>
    </row>
    <row r="700" spans="4:14" ht="15.75" customHeight="1">
      <c r="D700" s="75"/>
      <c r="E700" s="75"/>
      <c r="F700" s="75"/>
      <c r="G700" s="75"/>
      <c r="H700" s="75"/>
      <c r="I700" s="75"/>
      <c r="J700" s="75"/>
      <c r="K700" s="75"/>
      <c r="L700" s="75"/>
      <c r="M700" s="75"/>
      <c r="N700" s="75"/>
    </row>
    <row r="701" spans="4:14" ht="15.75" customHeight="1">
      <c r="D701" s="75"/>
      <c r="E701" s="75"/>
      <c r="F701" s="75"/>
      <c r="G701" s="75"/>
      <c r="H701" s="75"/>
      <c r="I701" s="75"/>
      <c r="J701" s="75"/>
      <c r="K701" s="75"/>
      <c r="L701" s="75"/>
      <c r="M701" s="75"/>
      <c r="N701" s="75"/>
    </row>
    <row r="702" spans="4:14" ht="15.75" customHeight="1">
      <c r="D702" s="75"/>
      <c r="E702" s="75"/>
      <c r="F702" s="75"/>
      <c r="G702" s="75"/>
      <c r="H702" s="75"/>
      <c r="I702" s="75"/>
      <c r="J702" s="75"/>
      <c r="K702" s="75"/>
      <c r="L702" s="75"/>
      <c r="M702" s="75"/>
      <c r="N702" s="75"/>
    </row>
    <row r="703" spans="4:14" ht="15.75" customHeight="1">
      <c r="D703" s="75"/>
      <c r="E703" s="75"/>
      <c r="F703" s="75"/>
      <c r="G703" s="75"/>
      <c r="H703" s="75"/>
      <c r="I703" s="75"/>
      <c r="J703" s="75"/>
      <c r="K703" s="75"/>
      <c r="L703" s="75"/>
      <c r="M703" s="75"/>
      <c r="N703" s="75"/>
    </row>
    <row r="704" spans="4:14" ht="15.75" customHeight="1">
      <c r="D704" s="75"/>
      <c r="E704" s="75"/>
      <c r="F704" s="75"/>
      <c r="G704" s="75"/>
      <c r="H704" s="75"/>
      <c r="I704" s="75"/>
      <c r="J704" s="75"/>
      <c r="K704" s="75"/>
      <c r="L704" s="75"/>
      <c r="M704" s="75"/>
      <c r="N704" s="75"/>
    </row>
    <row r="705" spans="4:14" ht="15.75" customHeight="1">
      <c r="D705" s="75"/>
      <c r="E705" s="75"/>
      <c r="F705" s="75"/>
      <c r="G705" s="75"/>
      <c r="H705" s="75"/>
      <c r="I705" s="75"/>
      <c r="J705" s="75"/>
      <c r="K705" s="75"/>
      <c r="L705" s="75"/>
      <c r="M705" s="75"/>
      <c r="N705" s="75"/>
    </row>
    <row r="706" spans="4:14" ht="15.75" customHeight="1">
      <c r="D706" s="75"/>
      <c r="E706" s="75"/>
      <c r="F706" s="75"/>
      <c r="G706" s="75"/>
      <c r="H706" s="75"/>
      <c r="I706" s="75"/>
      <c r="J706" s="75"/>
      <c r="K706" s="75"/>
      <c r="L706" s="75"/>
      <c r="M706" s="75"/>
      <c r="N706" s="75"/>
    </row>
    <row r="707" spans="4:14" ht="15.75" customHeight="1">
      <c r="D707" s="75"/>
      <c r="E707" s="75"/>
      <c r="F707" s="75"/>
      <c r="G707" s="75"/>
      <c r="H707" s="75"/>
      <c r="I707" s="75"/>
      <c r="J707" s="75"/>
      <c r="K707" s="75"/>
      <c r="L707" s="75"/>
      <c r="M707" s="75"/>
      <c r="N707" s="75"/>
    </row>
    <row r="708" spans="4:14" ht="15.75" customHeight="1">
      <c r="D708" s="75"/>
      <c r="E708" s="75"/>
      <c r="F708" s="75"/>
      <c r="G708" s="75"/>
      <c r="H708" s="75"/>
      <c r="I708" s="75"/>
      <c r="J708" s="75"/>
      <c r="K708" s="75"/>
      <c r="L708" s="75"/>
      <c r="M708" s="75"/>
      <c r="N708" s="75"/>
    </row>
    <row r="709" spans="4:14" ht="15.75" customHeight="1">
      <c r="D709" s="75"/>
      <c r="E709" s="75"/>
      <c r="F709" s="75"/>
      <c r="G709" s="75"/>
      <c r="H709" s="75"/>
      <c r="I709" s="75"/>
      <c r="J709" s="75"/>
      <c r="K709" s="75"/>
      <c r="L709" s="75"/>
      <c r="M709" s="75"/>
      <c r="N709" s="75"/>
    </row>
    <row r="710" spans="4:14" ht="15.75" customHeight="1">
      <c r="D710" s="75"/>
      <c r="E710" s="75"/>
      <c r="F710" s="75"/>
      <c r="G710" s="75"/>
      <c r="H710" s="75"/>
      <c r="I710" s="75"/>
      <c r="J710" s="75"/>
      <c r="K710" s="75"/>
      <c r="L710" s="75"/>
      <c r="M710" s="75"/>
      <c r="N710" s="75"/>
    </row>
    <row r="711" spans="4:14" ht="15.75" customHeight="1">
      <c r="D711" s="75"/>
      <c r="E711" s="75"/>
      <c r="F711" s="75"/>
      <c r="G711" s="75"/>
      <c r="H711" s="75"/>
      <c r="I711" s="75"/>
      <c r="J711" s="75"/>
      <c r="K711" s="75"/>
      <c r="L711" s="75"/>
      <c r="M711" s="75"/>
      <c r="N711" s="75"/>
    </row>
    <row r="712" spans="4:14" ht="15.75" customHeight="1">
      <c r="D712" s="75"/>
      <c r="E712" s="75"/>
      <c r="F712" s="75"/>
      <c r="G712" s="75"/>
      <c r="H712" s="75"/>
      <c r="I712" s="75"/>
      <c r="J712" s="75"/>
      <c r="K712" s="75"/>
      <c r="L712" s="75"/>
      <c r="M712" s="75"/>
      <c r="N712" s="75"/>
    </row>
    <row r="713" spans="4:14" ht="15.75" customHeight="1">
      <c r="D713" s="75"/>
      <c r="E713" s="75"/>
      <c r="F713" s="75"/>
      <c r="G713" s="75"/>
      <c r="H713" s="75"/>
      <c r="I713" s="75"/>
      <c r="J713" s="75"/>
      <c r="K713" s="75"/>
      <c r="L713" s="75"/>
      <c r="M713" s="75"/>
      <c r="N713" s="75"/>
    </row>
    <row r="714" spans="4:14" ht="15.75" customHeight="1">
      <c r="D714" s="75"/>
      <c r="E714" s="75"/>
      <c r="F714" s="75"/>
      <c r="G714" s="75"/>
      <c r="H714" s="75"/>
      <c r="I714" s="75"/>
      <c r="J714" s="75"/>
      <c r="K714" s="75"/>
      <c r="L714" s="75"/>
      <c r="M714" s="75"/>
      <c r="N714" s="75"/>
    </row>
    <row r="715" spans="4:14" ht="15.75" customHeight="1">
      <c r="D715" s="75"/>
      <c r="E715" s="75"/>
      <c r="F715" s="75"/>
      <c r="G715" s="75"/>
      <c r="H715" s="75"/>
      <c r="I715" s="75"/>
      <c r="J715" s="75"/>
      <c r="K715" s="75"/>
      <c r="L715" s="75"/>
      <c r="M715" s="75"/>
      <c r="N715" s="75"/>
    </row>
    <row r="716" spans="4:14" ht="15.75" customHeight="1">
      <c r="D716" s="75"/>
      <c r="E716" s="75"/>
      <c r="F716" s="75"/>
      <c r="G716" s="75"/>
      <c r="H716" s="75"/>
      <c r="I716" s="75"/>
      <c r="J716" s="75"/>
      <c r="K716" s="75"/>
      <c r="L716" s="75"/>
      <c r="M716" s="75"/>
      <c r="N716" s="75"/>
    </row>
    <row r="717" spans="4:14" ht="15.75" customHeight="1">
      <c r="D717" s="75"/>
      <c r="E717" s="75"/>
      <c r="F717" s="75"/>
      <c r="G717" s="75"/>
      <c r="H717" s="75"/>
      <c r="I717" s="75"/>
      <c r="J717" s="75"/>
      <c r="K717" s="75"/>
      <c r="L717" s="75"/>
      <c r="M717" s="75"/>
      <c r="N717" s="75"/>
    </row>
    <row r="718" spans="4:14" ht="15.75" customHeight="1">
      <c r="D718" s="75"/>
      <c r="E718" s="75"/>
      <c r="F718" s="75"/>
      <c r="G718" s="75"/>
      <c r="H718" s="75"/>
      <c r="I718" s="75"/>
      <c r="J718" s="75"/>
      <c r="K718" s="75"/>
      <c r="L718" s="75"/>
      <c r="M718" s="75"/>
      <c r="N718" s="75"/>
    </row>
    <row r="719" spans="4:14" ht="15.75" customHeight="1">
      <c r="D719" s="75"/>
      <c r="E719" s="75"/>
      <c r="F719" s="75"/>
      <c r="G719" s="75"/>
      <c r="H719" s="75"/>
      <c r="I719" s="75"/>
      <c r="J719" s="75"/>
      <c r="K719" s="75"/>
      <c r="L719" s="75"/>
      <c r="M719" s="75"/>
      <c r="N719" s="75"/>
    </row>
    <row r="720" spans="4:14" ht="15.75" customHeight="1">
      <c r="D720" s="75"/>
      <c r="E720" s="75"/>
      <c r="F720" s="75"/>
      <c r="G720" s="75"/>
      <c r="H720" s="75"/>
      <c r="I720" s="75"/>
      <c r="J720" s="75"/>
      <c r="K720" s="75"/>
      <c r="L720" s="75"/>
      <c r="M720" s="75"/>
      <c r="N720" s="75"/>
    </row>
    <row r="721" spans="4:14" ht="15.75" customHeight="1">
      <c r="D721" s="75"/>
      <c r="E721" s="75"/>
      <c r="F721" s="75"/>
      <c r="G721" s="75"/>
      <c r="H721" s="75"/>
      <c r="I721" s="75"/>
      <c r="J721" s="75"/>
      <c r="K721" s="75"/>
      <c r="L721" s="75"/>
      <c r="M721" s="75"/>
      <c r="N721" s="75"/>
    </row>
    <row r="722" spans="4:14" ht="15.75" customHeight="1">
      <c r="D722" s="75"/>
      <c r="E722" s="75"/>
      <c r="F722" s="75"/>
      <c r="G722" s="75"/>
      <c r="H722" s="75"/>
      <c r="I722" s="75"/>
      <c r="J722" s="75"/>
      <c r="K722" s="75"/>
      <c r="L722" s="75"/>
      <c r="M722" s="75"/>
      <c r="N722" s="75"/>
    </row>
    <row r="723" spans="4:14" ht="15.75" customHeight="1">
      <c r="D723" s="75"/>
      <c r="E723" s="75"/>
      <c r="F723" s="75"/>
      <c r="G723" s="75"/>
      <c r="H723" s="75"/>
      <c r="I723" s="75"/>
      <c r="J723" s="75"/>
      <c r="K723" s="75"/>
      <c r="L723" s="75"/>
      <c r="M723" s="75"/>
      <c r="N723" s="75"/>
    </row>
    <row r="724" spans="4:14" ht="15.75" customHeight="1">
      <c r="D724" s="75"/>
      <c r="E724" s="75"/>
      <c r="F724" s="75"/>
      <c r="G724" s="75"/>
      <c r="H724" s="75"/>
      <c r="I724" s="75"/>
      <c r="J724" s="75"/>
      <c r="K724" s="75"/>
      <c r="L724" s="75"/>
      <c r="M724" s="75"/>
      <c r="N724" s="75"/>
    </row>
    <row r="725" spans="4:14" ht="15.75" customHeight="1">
      <c r="D725" s="75"/>
      <c r="E725" s="75"/>
      <c r="F725" s="75"/>
      <c r="G725" s="75"/>
      <c r="H725" s="75"/>
      <c r="I725" s="75"/>
      <c r="J725" s="75"/>
      <c r="K725" s="75"/>
      <c r="L725" s="75"/>
      <c r="M725" s="75"/>
      <c r="N725" s="75"/>
    </row>
    <row r="726" spans="4:14" ht="15.75" customHeight="1">
      <c r="D726" s="75"/>
      <c r="E726" s="75"/>
      <c r="F726" s="75"/>
      <c r="G726" s="75"/>
      <c r="H726" s="75"/>
      <c r="I726" s="75"/>
      <c r="J726" s="75"/>
      <c r="K726" s="75"/>
      <c r="L726" s="75"/>
      <c r="M726" s="75"/>
      <c r="N726" s="75"/>
    </row>
    <row r="727" spans="4:14" ht="15.75" customHeight="1">
      <c r="D727" s="75"/>
      <c r="E727" s="75"/>
      <c r="F727" s="75"/>
      <c r="G727" s="75"/>
      <c r="H727" s="75"/>
      <c r="I727" s="75"/>
      <c r="J727" s="75"/>
      <c r="K727" s="75"/>
      <c r="L727" s="75"/>
      <c r="M727" s="75"/>
      <c r="N727" s="75"/>
    </row>
    <row r="728" spans="4:14" ht="15.75" customHeight="1">
      <c r="D728" s="75"/>
      <c r="E728" s="75"/>
      <c r="F728" s="75"/>
      <c r="G728" s="75"/>
      <c r="H728" s="75"/>
      <c r="I728" s="75"/>
      <c r="J728" s="75"/>
      <c r="K728" s="75"/>
      <c r="L728" s="75"/>
      <c r="M728" s="75"/>
      <c r="N728" s="75"/>
    </row>
    <row r="729" spans="4:14" ht="15.75" customHeight="1">
      <c r="D729" s="75"/>
      <c r="E729" s="75"/>
      <c r="F729" s="75"/>
      <c r="G729" s="75"/>
      <c r="H729" s="75"/>
      <c r="I729" s="75"/>
      <c r="J729" s="75"/>
      <c r="K729" s="75"/>
      <c r="L729" s="75"/>
      <c r="M729" s="75"/>
      <c r="N729" s="75"/>
    </row>
    <row r="730" spans="4:14" ht="15.75" customHeight="1">
      <c r="D730" s="75"/>
      <c r="E730" s="75"/>
      <c r="F730" s="75"/>
      <c r="G730" s="75"/>
      <c r="H730" s="75"/>
      <c r="I730" s="75"/>
      <c r="J730" s="75"/>
      <c r="K730" s="75"/>
      <c r="L730" s="75"/>
      <c r="M730" s="75"/>
      <c r="N730" s="75"/>
    </row>
    <row r="731" spans="4:14" ht="15.75" customHeight="1">
      <c r="D731" s="75"/>
      <c r="E731" s="75"/>
      <c r="F731" s="75"/>
      <c r="G731" s="75"/>
      <c r="H731" s="75"/>
      <c r="I731" s="75"/>
      <c r="J731" s="75"/>
      <c r="K731" s="75"/>
      <c r="L731" s="75"/>
      <c r="M731" s="75"/>
      <c r="N731" s="75"/>
    </row>
    <row r="732" spans="4:14" ht="15.75" customHeight="1">
      <c r="D732" s="75"/>
      <c r="E732" s="75"/>
      <c r="F732" s="75"/>
      <c r="G732" s="75"/>
      <c r="H732" s="75"/>
      <c r="I732" s="75"/>
      <c r="J732" s="75"/>
      <c r="K732" s="75"/>
      <c r="L732" s="75"/>
      <c r="M732" s="75"/>
      <c r="N732" s="75"/>
    </row>
    <row r="733" spans="4:14" ht="15.75" customHeight="1">
      <c r="D733" s="75"/>
      <c r="E733" s="75"/>
      <c r="F733" s="75"/>
      <c r="G733" s="75"/>
      <c r="H733" s="75"/>
      <c r="I733" s="75"/>
      <c r="J733" s="75"/>
      <c r="K733" s="75"/>
      <c r="L733" s="75"/>
      <c r="M733" s="75"/>
      <c r="N733" s="75"/>
    </row>
    <row r="734" spans="4:14" ht="15.75" customHeight="1">
      <c r="D734" s="75"/>
      <c r="E734" s="75"/>
      <c r="F734" s="75"/>
      <c r="G734" s="75"/>
      <c r="H734" s="75"/>
      <c r="I734" s="75"/>
      <c r="J734" s="75"/>
      <c r="K734" s="75"/>
      <c r="L734" s="75"/>
      <c r="M734" s="75"/>
      <c r="N734" s="75"/>
    </row>
    <row r="735" spans="4:14" ht="15.75" customHeight="1">
      <c r="D735" s="75"/>
      <c r="E735" s="75"/>
      <c r="F735" s="75"/>
      <c r="G735" s="75"/>
      <c r="H735" s="75"/>
      <c r="I735" s="75"/>
      <c r="J735" s="75"/>
      <c r="K735" s="75"/>
      <c r="L735" s="75"/>
      <c r="M735" s="75"/>
      <c r="N735" s="75"/>
    </row>
    <row r="736" spans="4:14" ht="15.75" customHeight="1">
      <c r="D736" s="75"/>
      <c r="E736" s="75"/>
      <c r="F736" s="75"/>
      <c r="G736" s="75"/>
      <c r="H736" s="75"/>
      <c r="I736" s="75"/>
      <c r="J736" s="75"/>
      <c r="K736" s="75"/>
      <c r="L736" s="75"/>
      <c r="M736" s="75"/>
      <c r="N736" s="75"/>
    </row>
    <row r="737" spans="4:14" ht="15.75" customHeight="1">
      <c r="D737" s="75"/>
      <c r="E737" s="75"/>
      <c r="F737" s="75"/>
      <c r="G737" s="75"/>
      <c r="H737" s="75"/>
      <c r="I737" s="75"/>
      <c r="J737" s="75"/>
      <c r="K737" s="75"/>
      <c r="L737" s="75"/>
      <c r="M737" s="75"/>
      <c r="N737" s="75"/>
    </row>
    <row r="738" spans="4:14" ht="15.75" customHeight="1">
      <c r="D738" s="75"/>
      <c r="E738" s="75"/>
      <c r="F738" s="75"/>
      <c r="G738" s="75"/>
      <c r="H738" s="75"/>
      <c r="I738" s="75"/>
      <c r="J738" s="75"/>
      <c r="K738" s="75"/>
      <c r="L738" s="75"/>
      <c r="M738" s="75"/>
      <c r="N738" s="75"/>
    </row>
    <row r="739" spans="4:14" ht="15.75" customHeight="1">
      <c r="D739" s="75"/>
      <c r="E739" s="75"/>
      <c r="F739" s="75"/>
      <c r="G739" s="75"/>
      <c r="H739" s="75"/>
      <c r="I739" s="75"/>
      <c r="J739" s="75"/>
      <c r="K739" s="75"/>
      <c r="L739" s="75"/>
      <c r="M739" s="75"/>
      <c r="N739" s="75"/>
    </row>
    <row r="740" spans="4:14" ht="15.75" customHeight="1">
      <c r="D740" s="75"/>
      <c r="E740" s="75"/>
      <c r="F740" s="75"/>
      <c r="G740" s="75"/>
      <c r="H740" s="75"/>
      <c r="I740" s="75"/>
      <c r="J740" s="75"/>
      <c r="K740" s="75"/>
      <c r="L740" s="75"/>
      <c r="M740" s="75"/>
      <c r="N740" s="75"/>
    </row>
    <row r="741" spans="4:14" ht="15.75" customHeight="1">
      <c r="D741" s="75"/>
      <c r="E741" s="75"/>
      <c r="F741" s="75"/>
      <c r="G741" s="75"/>
      <c r="H741" s="75"/>
      <c r="I741" s="75"/>
      <c r="J741" s="75"/>
      <c r="K741" s="75"/>
      <c r="L741" s="75"/>
      <c r="M741" s="75"/>
      <c r="N741" s="75"/>
    </row>
    <row r="742" spans="4:14" ht="15.75" customHeight="1">
      <c r="D742" s="75"/>
      <c r="E742" s="75"/>
      <c r="F742" s="75"/>
      <c r="G742" s="75"/>
      <c r="H742" s="75"/>
      <c r="I742" s="75"/>
      <c r="J742" s="75"/>
      <c r="K742" s="75"/>
      <c r="L742" s="75"/>
      <c r="M742" s="75"/>
      <c r="N742" s="75"/>
    </row>
    <row r="743" spans="4:14" ht="15.75" customHeight="1">
      <c r="D743" s="75"/>
      <c r="E743" s="75"/>
      <c r="F743" s="75"/>
      <c r="G743" s="75"/>
      <c r="H743" s="75"/>
      <c r="I743" s="75"/>
      <c r="J743" s="75"/>
      <c r="K743" s="75"/>
      <c r="L743" s="75"/>
      <c r="M743" s="75"/>
      <c r="N743" s="75"/>
    </row>
    <row r="744" spans="4:14" ht="15.75" customHeight="1">
      <c r="D744" s="75"/>
      <c r="E744" s="75"/>
      <c r="F744" s="75"/>
      <c r="G744" s="75"/>
      <c r="H744" s="75"/>
      <c r="I744" s="75"/>
      <c r="J744" s="75"/>
      <c r="K744" s="75"/>
      <c r="L744" s="75"/>
      <c r="M744" s="75"/>
      <c r="N744" s="75"/>
    </row>
    <row r="745" spans="4:14" ht="15.75" customHeight="1">
      <c r="D745" s="75"/>
      <c r="E745" s="75"/>
      <c r="F745" s="75"/>
      <c r="G745" s="75"/>
      <c r="H745" s="75"/>
      <c r="I745" s="75"/>
      <c r="J745" s="75"/>
      <c r="K745" s="75"/>
      <c r="L745" s="75"/>
      <c r="M745" s="75"/>
      <c r="N745" s="75"/>
    </row>
    <row r="746" spans="4:14" ht="15.75" customHeight="1">
      <c r="D746" s="75"/>
      <c r="E746" s="75"/>
      <c r="F746" s="75"/>
      <c r="G746" s="75"/>
      <c r="H746" s="75"/>
      <c r="I746" s="75"/>
      <c r="J746" s="75"/>
      <c r="K746" s="75"/>
      <c r="L746" s="75"/>
      <c r="M746" s="75"/>
      <c r="N746" s="75"/>
    </row>
    <row r="747" spans="4:14" ht="15.75" customHeight="1">
      <c r="D747" s="75"/>
      <c r="E747" s="75"/>
      <c r="F747" s="75"/>
      <c r="G747" s="75"/>
      <c r="H747" s="75"/>
      <c r="I747" s="75"/>
      <c r="J747" s="75"/>
      <c r="K747" s="75"/>
      <c r="L747" s="75"/>
      <c r="M747" s="75"/>
      <c r="N747" s="75"/>
    </row>
    <row r="748" spans="4:14" ht="15.75" customHeight="1">
      <c r="D748" s="75"/>
      <c r="E748" s="75"/>
      <c r="F748" s="75"/>
      <c r="G748" s="75"/>
      <c r="H748" s="75"/>
      <c r="I748" s="75"/>
      <c r="J748" s="75"/>
      <c r="K748" s="75"/>
      <c r="L748" s="75"/>
      <c r="M748" s="75"/>
      <c r="N748" s="75"/>
    </row>
    <row r="749" spans="4:14" ht="15.75" customHeight="1">
      <c r="D749" s="75"/>
      <c r="E749" s="75"/>
      <c r="F749" s="75"/>
      <c r="G749" s="75"/>
      <c r="H749" s="75"/>
      <c r="I749" s="75"/>
      <c r="J749" s="75"/>
      <c r="K749" s="75"/>
      <c r="L749" s="75"/>
      <c r="M749" s="75"/>
      <c r="N749" s="75"/>
    </row>
    <row r="750" spans="4:14" ht="15.75" customHeight="1">
      <c r="D750" s="75"/>
      <c r="E750" s="75"/>
      <c r="F750" s="75"/>
      <c r="G750" s="75"/>
      <c r="H750" s="75"/>
      <c r="I750" s="75"/>
      <c r="J750" s="75"/>
      <c r="K750" s="75"/>
      <c r="L750" s="75"/>
      <c r="M750" s="75"/>
      <c r="N750" s="75"/>
    </row>
    <row r="751" spans="4:14" ht="15.75" customHeight="1">
      <c r="D751" s="75"/>
      <c r="E751" s="75"/>
      <c r="F751" s="75"/>
      <c r="G751" s="75"/>
      <c r="H751" s="75"/>
      <c r="I751" s="75"/>
      <c r="J751" s="75"/>
      <c r="K751" s="75"/>
      <c r="L751" s="75"/>
      <c r="M751" s="75"/>
      <c r="N751" s="75"/>
    </row>
    <row r="752" spans="4:14" ht="15.75" customHeight="1">
      <c r="D752" s="75"/>
      <c r="E752" s="75"/>
      <c r="F752" s="75"/>
      <c r="G752" s="75"/>
      <c r="H752" s="75"/>
      <c r="I752" s="75"/>
      <c r="J752" s="75"/>
      <c r="K752" s="75"/>
      <c r="L752" s="75"/>
      <c r="M752" s="75"/>
      <c r="N752" s="75"/>
    </row>
    <row r="753" spans="4:14" ht="15.75" customHeight="1">
      <c r="D753" s="75"/>
      <c r="E753" s="75"/>
      <c r="F753" s="75"/>
      <c r="G753" s="75"/>
      <c r="H753" s="75"/>
      <c r="I753" s="75"/>
      <c r="J753" s="75"/>
      <c r="K753" s="75"/>
      <c r="L753" s="75"/>
      <c r="M753" s="75"/>
      <c r="N753" s="75"/>
    </row>
    <row r="754" spans="4:14" ht="15.75" customHeight="1">
      <c r="D754" s="75"/>
      <c r="E754" s="75"/>
      <c r="F754" s="75"/>
      <c r="G754" s="75"/>
      <c r="H754" s="75"/>
      <c r="I754" s="75"/>
      <c r="J754" s="75"/>
      <c r="K754" s="75"/>
      <c r="L754" s="75"/>
      <c r="M754" s="75"/>
      <c r="N754" s="75"/>
    </row>
    <row r="755" spans="4:14" ht="15.75" customHeight="1">
      <c r="D755" s="75"/>
      <c r="E755" s="75"/>
      <c r="F755" s="75"/>
      <c r="G755" s="75"/>
      <c r="H755" s="75"/>
      <c r="I755" s="75"/>
      <c r="J755" s="75"/>
      <c r="K755" s="75"/>
      <c r="L755" s="75"/>
      <c r="M755" s="75"/>
      <c r="N755" s="75"/>
    </row>
    <row r="756" spans="4:14" ht="15.75" customHeight="1">
      <c r="D756" s="75"/>
      <c r="E756" s="75"/>
      <c r="F756" s="75"/>
      <c r="G756" s="75"/>
      <c r="H756" s="75"/>
      <c r="I756" s="75"/>
      <c r="J756" s="75"/>
      <c r="K756" s="75"/>
      <c r="L756" s="75"/>
      <c r="M756" s="75"/>
      <c r="N756" s="75"/>
    </row>
    <row r="757" spans="4:14" ht="15.75" customHeight="1">
      <c r="D757" s="75"/>
      <c r="E757" s="75"/>
      <c r="F757" s="75"/>
      <c r="G757" s="75"/>
      <c r="H757" s="75"/>
      <c r="I757" s="75"/>
      <c r="J757" s="75"/>
      <c r="K757" s="75"/>
      <c r="L757" s="75"/>
      <c r="M757" s="75"/>
      <c r="N757" s="75"/>
    </row>
    <row r="758" spans="4:14" ht="15.75" customHeight="1">
      <c r="D758" s="75"/>
      <c r="E758" s="75"/>
      <c r="F758" s="75"/>
      <c r="G758" s="75"/>
      <c r="H758" s="75"/>
      <c r="I758" s="75"/>
      <c r="J758" s="75"/>
      <c r="K758" s="75"/>
      <c r="L758" s="75"/>
      <c r="M758" s="75"/>
      <c r="N758" s="75"/>
    </row>
    <row r="759" spans="4:14" ht="15.75" customHeight="1">
      <c r="D759" s="75"/>
      <c r="E759" s="75"/>
      <c r="F759" s="75"/>
      <c r="G759" s="75"/>
      <c r="H759" s="75"/>
      <c r="I759" s="75"/>
      <c r="J759" s="75"/>
      <c r="K759" s="75"/>
      <c r="L759" s="75"/>
      <c r="M759" s="75"/>
      <c r="N759" s="75"/>
    </row>
    <row r="760" spans="4:14" ht="15.75" customHeight="1">
      <c r="D760" s="75"/>
      <c r="E760" s="75"/>
      <c r="F760" s="75"/>
      <c r="G760" s="75"/>
      <c r="H760" s="75"/>
      <c r="I760" s="75"/>
      <c r="J760" s="75"/>
      <c r="K760" s="75"/>
      <c r="L760" s="75"/>
      <c r="M760" s="75"/>
      <c r="N760" s="75"/>
    </row>
    <row r="761" spans="4:14" ht="15.75" customHeight="1">
      <c r="D761" s="75"/>
      <c r="E761" s="75"/>
      <c r="F761" s="75"/>
      <c r="G761" s="75"/>
      <c r="H761" s="75"/>
      <c r="I761" s="75"/>
      <c r="J761" s="75"/>
      <c r="K761" s="75"/>
      <c r="L761" s="75"/>
      <c r="M761" s="75"/>
      <c r="N761" s="75"/>
    </row>
    <row r="762" spans="4:14" ht="15.75" customHeight="1">
      <c r="D762" s="75"/>
      <c r="E762" s="75"/>
      <c r="F762" s="75"/>
      <c r="G762" s="75"/>
      <c r="H762" s="75"/>
      <c r="I762" s="75"/>
      <c r="J762" s="75"/>
      <c r="K762" s="75"/>
      <c r="L762" s="75"/>
      <c r="M762" s="75"/>
      <c r="N762" s="75"/>
    </row>
    <row r="763" spans="4:14" ht="15.75" customHeight="1">
      <c r="D763" s="75"/>
      <c r="E763" s="75"/>
      <c r="F763" s="75"/>
      <c r="G763" s="75"/>
      <c r="H763" s="75"/>
      <c r="I763" s="75"/>
      <c r="J763" s="75"/>
      <c r="K763" s="75"/>
      <c r="L763" s="75"/>
      <c r="M763" s="75"/>
      <c r="N763" s="75"/>
    </row>
    <row r="764" spans="4:14" ht="15.75" customHeight="1">
      <c r="D764" s="75"/>
      <c r="E764" s="75"/>
      <c r="F764" s="75"/>
      <c r="G764" s="75"/>
      <c r="H764" s="75"/>
      <c r="I764" s="75"/>
      <c r="J764" s="75"/>
      <c r="K764" s="75"/>
      <c r="L764" s="75"/>
      <c r="M764" s="75"/>
      <c r="N764" s="75"/>
    </row>
    <row r="765" spans="4:14" ht="15.75" customHeight="1">
      <c r="D765" s="75"/>
      <c r="E765" s="75"/>
      <c r="F765" s="75"/>
      <c r="G765" s="75"/>
      <c r="H765" s="75"/>
      <c r="I765" s="75"/>
      <c r="J765" s="75"/>
      <c r="K765" s="75"/>
      <c r="L765" s="75"/>
      <c r="M765" s="75"/>
      <c r="N765" s="75"/>
    </row>
    <row r="766" spans="4:14" ht="15.75" customHeight="1">
      <c r="D766" s="75"/>
      <c r="E766" s="75"/>
      <c r="F766" s="75"/>
      <c r="G766" s="75"/>
      <c r="H766" s="75"/>
      <c r="I766" s="75"/>
      <c r="J766" s="75"/>
      <c r="K766" s="75"/>
      <c r="L766" s="75"/>
      <c r="M766" s="75"/>
      <c r="N766" s="75"/>
    </row>
    <row r="767" spans="4:14" ht="15.75" customHeight="1">
      <c r="D767" s="75"/>
      <c r="E767" s="75"/>
      <c r="F767" s="75"/>
      <c r="G767" s="75"/>
      <c r="H767" s="75"/>
      <c r="I767" s="75"/>
      <c r="J767" s="75"/>
      <c r="K767" s="75"/>
      <c r="L767" s="75"/>
      <c r="M767" s="75"/>
      <c r="N767" s="75"/>
    </row>
    <row r="768" spans="4:14" ht="15.75" customHeight="1">
      <c r="D768" s="75"/>
      <c r="E768" s="75"/>
      <c r="F768" s="75"/>
      <c r="G768" s="75"/>
      <c r="H768" s="75"/>
      <c r="I768" s="75"/>
      <c r="J768" s="75"/>
      <c r="K768" s="75"/>
      <c r="L768" s="75"/>
      <c r="M768" s="75"/>
      <c r="N768" s="75"/>
    </row>
    <row r="769" spans="4:14" ht="15.75" customHeight="1">
      <c r="D769" s="75"/>
      <c r="E769" s="75"/>
      <c r="F769" s="75"/>
      <c r="G769" s="75"/>
      <c r="H769" s="75"/>
      <c r="I769" s="75"/>
      <c r="J769" s="75"/>
      <c r="K769" s="75"/>
      <c r="L769" s="75"/>
      <c r="M769" s="75"/>
      <c r="N769" s="75"/>
    </row>
    <row r="770" spans="4:14" ht="15.75" customHeight="1">
      <c r="D770" s="75"/>
      <c r="E770" s="75"/>
      <c r="F770" s="75"/>
      <c r="G770" s="75"/>
      <c r="H770" s="75"/>
      <c r="I770" s="75"/>
      <c r="J770" s="75"/>
      <c r="K770" s="75"/>
      <c r="L770" s="75"/>
      <c r="M770" s="75"/>
      <c r="N770" s="75"/>
    </row>
    <row r="771" spans="4:14" ht="15.75" customHeight="1">
      <c r="D771" s="75"/>
      <c r="E771" s="75"/>
      <c r="F771" s="75"/>
      <c r="G771" s="75"/>
      <c r="H771" s="75"/>
      <c r="I771" s="75"/>
      <c r="J771" s="75"/>
      <c r="K771" s="75"/>
      <c r="L771" s="75"/>
      <c r="M771" s="75"/>
      <c r="N771" s="75"/>
    </row>
    <row r="772" spans="4:14" ht="15.75" customHeight="1">
      <c r="D772" s="75"/>
      <c r="E772" s="75"/>
      <c r="F772" s="75"/>
      <c r="G772" s="75"/>
      <c r="H772" s="75"/>
      <c r="I772" s="75"/>
      <c r="J772" s="75"/>
      <c r="K772" s="75"/>
      <c r="L772" s="75"/>
      <c r="M772" s="75"/>
      <c r="N772" s="75"/>
    </row>
    <row r="773" spans="4:14" ht="15.75" customHeight="1">
      <c r="D773" s="75"/>
      <c r="E773" s="75"/>
      <c r="F773" s="75"/>
      <c r="G773" s="75"/>
      <c r="H773" s="75"/>
      <c r="I773" s="75"/>
      <c r="J773" s="75"/>
      <c r="K773" s="75"/>
      <c r="L773" s="75"/>
      <c r="M773" s="75"/>
      <c r="N773" s="75"/>
    </row>
    <row r="774" spans="4:14" ht="15.75" customHeight="1">
      <c r="D774" s="75"/>
      <c r="E774" s="75"/>
      <c r="F774" s="75"/>
      <c r="G774" s="75"/>
      <c r="H774" s="75"/>
      <c r="I774" s="75"/>
      <c r="J774" s="75"/>
      <c r="K774" s="75"/>
      <c r="L774" s="75"/>
      <c r="M774" s="75"/>
      <c r="N774" s="75"/>
    </row>
    <row r="775" spans="4:14" ht="15.75" customHeight="1">
      <c r="D775" s="75"/>
      <c r="E775" s="75"/>
      <c r="F775" s="75"/>
      <c r="G775" s="75"/>
      <c r="H775" s="75"/>
      <c r="I775" s="75"/>
      <c r="J775" s="75"/>
      <c r="K775" s="75"/>
      <c r="L775" s="75"/>
      <c r="M775" s="75"/>
      <c r="N775" s="75"/>
    </row>
    <row r="776" spans="4:14" ht="15.75" customHeight="1">
      <c r="D776" s="75"/>
      <c r="E776" s="75"/>
      <c r="F776" s="75"/>
      <c r="G776" s="75"/>
      <c r="H776" s="75"/>
      <c r="I776" s="75"/>
      <c r="J776" s="75"/>
      <c r="K776" s="75"/>
      <c r="L776" s="75"/>
      <c r="M776" s="75"/>
      <c r="N776" s="75"/>
    </row>
    <row r="777" spans="4:14" ht="15.75" customHeight="1">
      <c r="D777" s="75"/>
      <c r="E777" s="75"/>
      <c r="F777" s="75"/>
      <c r="G777" s="75"/>
      <c r="H777" s="75"/>
      <c r="I777" s="75"/>
      <c r="J777" s="75"/>
      <c r="K777" s="75"/>
      <c r="L777" s="75"/>
      <c r="M777" s="75"/>
      <c r="N777" s="75"/>
    </row>
    <row r="778" spans="4:14" ht="15.75" customHeight="1">
      <c r="D778" s="75"/>
      <c r="E778" s="75"/>
      <c r="F778" s="75"/>
      <c r="G778" s="75"/>
      <c r="H778" s="75"/>
      <c r="I778" s="75"/>
      <c r="J778" s="75"/>
      <c r="K778" s="75"/>
      <c r="L778" s="75"/>
      <c r="M778" s="75"/>
      <c r="N778" s="75"/>
    </row>
    <row r="779" spans="4:14" ht="15.75" customHeight="1">
      <c r="D779" s="75"/>
      <c r="E779" s="75"/>
      <c r="F779" s="75"/>
      <c r="G779" s="75"/>
      <c r="H779" s="75"/>
      <c r="I779" s="75"/>
      <c r="J779" s="75"/>
      <c r="K779" s="75"/>
      <c r="L779" s="75"/>
      <c r="M779" s="75"/>
      <c r="N779" s="75"/>
    </row>
    <row r="780" spans="4:14" ht="15.75" customHeight="1">
      <c r="D780" s="75"/>
      <c r="E780" s="75"/>
      <c r="F780" s="75"/>
      <c r="G780" s="75"/>
      <c r="H780" s="75"/>
      <c r="I780" s="75"/>
      <c r="J780" s="75"/>
      <c r="K780" s="75"/>
      <c r="L780" s="75"/>
      <c r="M780" s="75"/>
      <c r="N780" s="75"/>
    </row>
    <row r="781" spans="4:14" ht="15.75" customHeight="1">
      <c r="D781" s="75"/>
      <c r="E781" s="75"/>
      <c r="F781" s="75"/>
      <c r="G781" s="75"/>
      <c r="H781" s="75"/>
      <c r="I781" s="75"/>
      <c r="J781" s="75"/>
      <c r="K781" s="75"/>
      <c r="L781" s="75"/>
      <c r="M781" s="75"/>
      <c r="N781" s="75"/>
    </row>
    <row r="782" spans="4:14" ht="15.75" customHeight="1">
      <c r="D782" s="75"/>
      <c r="E782" s="75"/>
      <c r="F782" s="75"/>
      <c r="G782" s="75"/>
      <c r="H782" s="75"/>
      <c r="I782" s="75"/>
      <c r="J782" s="75"/>
      <c r="K782" s="75"/>
      <c r="L782" s="75"/>
      <c r="M782" s="75"/>
      <c r="N782" s="75"/>
    </row>
    <row r="783" spans="4:14" ht="15.75" customHeight="1">
      <c r="D783" s="75"/>
      <c r="E783" s="75"/>
      <c r="F783" s="75"/>
      <c r="G783" s="75"/>
      <c r="H783" s="75"/>
      <c r="I783" s="75"/>
      <c r="J783" s="75"/>
      <c r="K783" s="75"/>
      <c r="L783" s="75"/>
      <c r="M783" s="75"/>
      <c r="N783" s="75"/>
    </row>
    <row r="784" spans="4:14" ht="15.75" customHeight="1">
      <c r="D784" s="75"/>
      <c r="E784" s="75"/>
      <c r="F784" s="75"/>
      <c r="G784" s="75"/>
      <c r="H784" s="75"/>
      <c r="I784" s="75"/>
      <c r="J784" s="75"/>
      <c r="K784" s="75"/>
      <c r="L784" s="75"/>
      <c r="M784" s="75"/>
      <c r="N784" s="75"/>
    </row>
    <row r="785" spans="4:14" ht="15.75" customHeight="1">
      <c r="D785" s="75"/>
      <c r="E785" s="75"/>
      <c r="F785" s="75"/>
      <c r="G785" s="75"/>
      <c r="H785" s="75"/>
      <c r="I785" s="75"/>
      <c r="J785" s="75"/>
      <c r="K785" s="75"/>
      <c r="L785" s="75"/>
      <c r="M785" s="75"/>
      <c r="N785" s="75"/>
    </row>
    <row r="786" spans="4:14" ht="15.75" customHeight="1">
      <c r="D786" s="75"/>
      <c r="E786" s="75"/>
      <c r="F786" s="75"/>
      <c r="G786" s="75"/>
      <c r="H786" s="75"/>
      <c r="I786" s="75"/>
      <c r="J786" s="75"/>
      <c r="K786" s="75"/>
      <c r="L786" s="75"/>
      <c r="M786" s="75"/>
      <c r="N786" s="75"/>
    </row>
    <row r="787" spans="4:14" ht="15.75" customHeight="1">
      <c r="D787" s="75"/>
      <c r="E787" s="75"/>
      <c r="F787" s="75"/>
      <c r="G787" s="75"/>
      <c r="H787" s="75"/>
      <c r="I787" s="75"/>
      <c r="J787" s="75"/>
      <c r="K787" s="75"/>
      <c r="L787" s="75"/>
      <c r="M787" s="75"/>
      <c r="N787" s="75"/>
    </row>
    <row r="788" spans="4:14" ht="15.75" customHeight="1">
      <c r="D788" s="75"/>
      <c r="E788" s="75"/>
      <c r="F788" s="75"/>
      <c r="G788" s="75"/>
      <c r="H788" s="75"/>
      <c r="I788" s="75"/>
      <c r="J788" s="75"/>
      <c r="K788" s="75"/>
      <c r="L788" s="75"/>
      <c r="M788" s="75"/>
      <c r="N788" s="75"/>
    </row>
    <row r="789" spans="4:14" ht="15.75" customHeight="1">
      <c r="D789" s="75"/>
      <c r="E789" s="75"/>
      <c r="F789" s="75"/>
      <c r="G789" s="75"/>
      <c r="H789" s="75"/>
      <c r="I789" s="75"/>
      <c r="J789" s="75"/>
      <c r="K789" s="75"/>
      <c r="L789" s="75"/>
      <c r="M789" s="75"/>
      <c r="N789" s="75"/>
    </row>
    <row r="790" spans="4:14" ht="15.75" customHeight="1">
      <c r="D790" s="75"/>
      <c r="E790" s="75"/>
      <c r="F790" s="75"/>
      <c r="G790" s="75"/>
      <c r="H790" s="75"/>
      <c r="I790" s="75"/>
      <c r="J790" s="75"/>
      <c r="K790" s="75"/>
      <c r="L790" s="75"/>
      <c r="M790" s="75"/>
      <c r="N790" s="75"/>
    </row>
    <row r="791" spans="4:14" ht="15.75" customHeight="1">
      <c r="D791" s="75"/>
      <c r="E791" s="75"/>
      <c r="F791" s="75"/>
      <c r="G791" s="75"/>
      <c r="H791" s="75"/>
      <c r="I791" s="75"/>
      <c r="J791" s="75"/>
      <c r="K791" s="75"/>
      <c r="L791" s="75"/>
      <c r="M791" s="75"/>
      <c r="N791" s="75"/>
    </row>
    <row r="792" spans="4:14" ht="15.75" customHeight="1">
      <c r="D792" s="75"/>
      <c r="E792" s="75"/>
      <c r="F792" s="75"/>
      <c r="G792" s="75"/>
      <c r="H792" s="75"/>
      <c r="I792" s="75"/>
      <c r="J792" s="75"/>
      <c r="K792" s="75"/>
      <c r="L792" s="75"/>
      <c r="M792" s="75"/>
      <c r="N792" s="75"/>
    </row>
    <row r="793" spans="4:14" ht="15.75" customHeight="1">
      <c r="D793" s="75"/>
      <c r="E793" s="75"/>
      <c r="F793" s="75"/>
      <c r="G793" s="75"/>
      <c r="H793" s="75"/>
      <c r="I793" s="75"/>
      <c r="J793" s="75"/>
      <c r="K793" s="75"/>
      <c r="L793" s="75"/>
      <c r="M793" s="75"/>
      <c r="N793" s="75"/>
    </row>
    <row r="794" spans="4:14" ht="15.75" customHeight="1">
      <c r="D794" s="75"/>
      <c r="E794" s="75"/>
      <c r="F794" s="75"/>
      <c r="G794" s="75"/>
      <c r="H794" s="75"/>
      <c r="I794" s="75"/>
      <c r="J794" s="75"/>
      <c r="K794" s="75"/>
      <c r="L794" s="75"/>
      <c r="M794" s="75"/>
      <c r="N794" s="75"/>
    </row>
    <row r="795" spans="4:14" ht="15.75" customHeight="1">
      <c r="D795" s="75"/>
      <c r="E795" s="75"/>
      <c r="F795" s="75"/>
      <c r="G795" s="75"/>
      <c r="H795" s="75"/>
      <c r="I795" s="75"/>
      <c r="J795" s="75"/>
      <c r="K795" s="75"/>
      <c r="L795" s="75"/>
      <c r="M795" s="75"/>
      <c r="N795" s="75"/>
    </row>
    <row r="796" spans="4:14" ht="15.75" customHeight="1">
      <c r="D796" s="75"/>
      <c r="E796" s="75"/>
      <c r="F796" s="75"/>
      <c r="G796" s="75"/>
      <c r="H796" s="75"/>
      <c r="I796" s="75"/>
      <c r="J796" s="75"/>
      <c r="K796" s="75"/>
      <c r="L796" s="75"/>
      <c r="M796" s="75"/>
      <c r="N796" s="75"/>
    </row>
    <row r="797" spans="4:14" ht="15.75" customHeight="1">
      <c r="D797" s="75"/>
      <c r="E797" s="75"/>
      <c r="F797" s="75"/>
      <c r="G797" s="75"/>
      <c r="H797" s="75"/>
      <c r="I797" s="75"/>
      <c r="J797" s="75"/>
      <c r="K797" s="75"/>
      <c r="L797" s="75"/>
      <c r="M797" s="75"/>
      <c r="N797" s="75"/>
    </row>
    <row r="798" spans="4:14" ht="15.75" customHeight="1">
      <c r="D798" s="75"/>
      <c r="E798" s="75"/>
      <c r="F798" s="75"/>
      <c r="G798" s="75"/>
      <c r="H798" s="75"/>
      <c r="I798" s="75"/>
      <c r="J798" s="75"/>
      <c r="K798" s="75"/>
      <c r="L798" s="75"/>
      <c r="M798" s="75"/>
      <c r="N798" s="75"/>
    </row>
    <row r="799" spans="4:14" ht="15.75" customHeight="1">
      <c r="D799" s="75"/>
      <c r="E799" s="75"/>
      <c r="F799" s="75"/>
      <c r="G799" s="75"/>
      <c r="H799" s="75"/>
      <c r="I799" s="75"/>
      <c r="J799" s="75"/>
      <c r="K799" s="75"/>
      <c r="L799" s="75"/>
      <c r="M799" s="75"/>
      <c r="N799" s="75"/>
    </row>
    <row r="800" spans="4:14" ht="15.75" customHeight="1">
      <c r="D800" s="75"/>
      <c r="E800" s="75"/>
      <c r="F800" s="75"/>
      <c r="G800" s="75"/>
      <c r="H800" s="75"/>
      <c r="I800" s="75"/>
      <c r="J800" s="75"/>
      <c r="K800" s="75"/>
      <c r="L800" s="75"/>
      <c r="M800" s="75"/>
      <c r="N800" s="75"/>
    </row>
    <row r="801" spans="4:14" ht="15.75" customHeight="1">
      <c r="D801" s="75"/>
      <c r="E801" s="75"/>
      <c r="F801" s="75"/>
      <c r="G801" s="75"/>
      <c r="H801" s="75"/>
      <c r="I801" s="75"/>
      <c r="J801" s="75"/>
      <c r="K801" s="75"/>
      <c r="L801" s="75"/>
      <c r="M801" s="75"/>
      <c r="N801" s="75"/>
    </row>
    <row r="802" spans="4:14" ht="15.75" customHeight="1">
      <c r="D802" s="75"/>
      <c r="E802" s="75"/>
      <c r="F802" s="75"/>
      <c r="G802" s="75"/>
      <c r="H802" s="75"/>
      <c r="I802" s="75"/>
      <c r="J802" s="75"/>
      <c r="K802" s="75"/>
      <c r="L802" s="75"/>
      <c r="M802" s="75"/>
      <c r="N802" s="75"/>
    </row>
    <row r="803" spans="4:14" ht="15.75" customHeight="1">
      <c r="D803" s="75"/>
      <c r="E803" s="75"/>
      <c r="F803" s="75"/>
      <c r="G803" s="75"/>
      <c r="H803" s="75"/>
      <c r="I803" s="75"/>
      <c r="J803" s="75"/>
      <c r="K803" s="75"/>
      <c r="L803" s="75"/>
      <c r="M803" s="75"/>
      <c r="N803" s="75"/>
    </row>
    <row r="804" spans="4:14" ht="15.75" customHeight="1">
      <c r="D804" s="75"/>
      <c r="E804" s="75"/>
      <c r="F804" s="75"/>
      <c r="G804" s="75"/>
      <c r="H804" s="75"/>
      <c r="I804" s="75"/>
      <c r="J804" s="75"/>
      <c r="K804" s="75"/>
      <c r="L804" s="75"/>
      <c r="M804" s="75"/>
      <c r="N804" s="75"/>
    </row>
    <row r="805" spans="4:14" ht="15.75" customHeight="1">
      <c r="D805" s="75"/>
      <c r="E805" s="75"/>
      <c r="F805" s="75"/>
      <c r="G805" s="75"/>
      <c r="H805" s="75"/>
      <c r="I805" s="75"/>
      <c r="J805" s="75"/>
      <c r="K805" s="75"/>
      <c r="L805" s="75"/>
      <c r="M805" s="75"/>
      <c r="N805" s="75"/>
    </row>
    <row r="806" spans="4:14" ht="15.75" customHeight="1">
      <c r="D806" s="75"/>
      <c r="E806" s="75"/>
      <c r="F806" s="75"/>
      <c r="G806" s="75"/>
      <c r="H806" s="75"/>
      <c r="I806" s="75"/>
      <c r="J806" s="75"/>
      <c r="K806" s="75"/>
      <c r="L806" s="75"/>
      <c r="M806" s="75"/>
      <c r="N806" s="75"/>
    </row>
    <row r="807" spans="4:14" ht="15.75" customHeight="1">
      <c r="D807" s="75"/>
      <c r="E807" s="75"/>
      <c r="F807" s="75"/>
      <c r="G807" s="75"/>
      <c r="H807" s="75"/>
      <c r="I807" s="75"/>
      <c r="J807" s="75"/>
      <c r="K807" s="75"/>
      <c r="L807" s="75"/>
      <c r="M807" s="75"/>
      <c r="N807" s="75"/>
    </row>
    <row r="808" spans="4:14" ht="15.75" customHeight="1">
      <c r="D808" s="75"/>
      <c r="E808" s="75"/>
      <c r="F808" s="75"/>
      <c r="G808" s="75"/>
      <c r="H808" s="75"/>
      <c r="I808" s="75"/>
      <c r="J808" s="75"/>
      <c r="K808" s="75"/>
      <c r="L808" s="75"/>
      <c r="M808" s="75"/>
      <c r="N808" s="75"/>
    </row>
    <row r="809" spans="4:14" ht="15.75" customHeight="1">
      <c r="D809" s="75"/>
      <c r="E809" s="75"/>
      <c r="F809" s="75"/>
      <c r="G809" s="75"/>
      <c r="H809" s="75"/>
      <c r="I809" s="75"/>
      <c r="J809" s="75"/>
      <c r="K809" s="75"/>
      <c r="L809" s="75"/>
      <c r="M809" s="75"/>
      <c r="N809" s="75"/>
    </row>
    <row r="810" spans="4:14" ht="15.75" customHeight="1">
      <c r="D810" s="75"/>
      <c r="E810" s="75"/>
      <c r="F810" s="75"/>
      <c r="G810" s="75"/>
      <c r="H810" s="75"/>
      <c r="I810" s="75"/>
      <c r="J810" s="75"/>
      <c r="K810" s="75"/>
      <c r="L810" s="75"/>
      <c r="M810" s="75"/>
      <c r="N810" s="75"/>
    </row>
    <row r="811" spans="4:14" ht="15.75" customHeight="1">
      <c r="D811" s="75"/>
      <c r="E811" s="75"/>
      <c r="F811" s="75"/>
      <c r="G811" s="75"/>
      <c r="H811" s="75"/>
      <c r="I811" s="75"/>
      <c r="J811" s="75"/>
      <c r="K811" s="75"/>
      <c r="L811" s="75"/>
      <c r="M811" s="75"/>
      <c r="N811" s="75"/>
    </row>
    <row r="812" spans="4:14" ht="15.75" customHeight="1">
      <c r="D812" s="75"/>
      <c r="E812" s="75"/>
      <c r="F812" s="75"/>
      <c r="G812" s="75"/>
      <c r="H812" s="75"/>
      <c r="I812" s="75"/>
      <c r="J812" s="75"/>
      <c r="K812" s="75"/>
      <c r="L812" s="75"/>
      <c r="M812" s="75"/>
      <c r="N812" s="75"/>
    </row>
    <row r="813" spans="4:14" ht="15.75" customHeight="1">
      <c r="D813" s="75"/>
      <c r="E813" s="75"/>
      <c r="F813" s="75"/>
      <c r="G813" s="75"/>
      <c r="H813" s="75"/>
      <c r="I813" s="75"/>
      <c r="J813" s="75"/>
      <c r="K813" s="75"/>
      <c r="L813" s="75"/>
      <c r="M813" s="75"/>
      <c r="N813" s="75"/>
    </row>
    <row r="814" spans="4:14" ht="15.75" customHeight="1">
      <c r="D814" s="75"/>
      <c r="E814" s="75"/>
      <c r="F814" s="75"/>
      <c r="G814" s="75"/>
      <c r="H814" s="75"/>
      <c r="I814" s="75"/>
      <c r="J814" s="75"/>
      <c r="K814" s="75"/>
      <c r="L814" s="75"/>
      <c r="M814" s="75"/>
      <c r="N814" s="75"/>
    </row>
    <row r="815" spans="4:14" ht="15.75" customHeight="1">
      <c r="D815" s="75"/>
      <c r="E815" s="75"/>
      <c r="F815" s="75"/>
      <c r="G815" s="75"/>
      <c r="H815" s="75"/>
      <c r="I815" s="75"/>
      <c r="J815" s="75"/>
      <c r="K815" s="75"/>
      <c r="L815" s="75"/>
      <c r="M815" s="75"/>
      <c r="N815" s="75"/>
    </row>
    <row r="816" spans="4:14" ht="15.75" customHeight="1">
      <c r="D816" s="75"/>
      <c r="E816" s="75"/>
      <c r="F816" s="75"/>
      <c r="G816" s="75"/>
      <c r="H816" s="75"/>
      <c r="I816" s="75"/>
      <c r="J816" s="75"/>
      <c r="K816" s="75"/>
      <c r="L816" s="75"/>
      <c r="M816" s="75"/>
      <c r="N816" s="75"/>
    </row>
    <row r="817" spans="4:14" ht="15.75" customHeight="1">
      <c r="D817" s="75"/>
      <c r="E817" s="75"/>
      <c r="F817" s="75"/>
      <c r="G817" s="75"/>
      <c r="H817" s="75"/>
      <c r="I817" s="75"/>
      <c r="J817" s="75"/>
      <c r="K817" s="75"/>
      <c r="L817" s="75"/>
      <c r="M817" s="75"/>
      <c r="N817" s="75"/>
    </row>
    <row r="818" spans="4:14" ht="15.75" customHeight="1">
      <c r="D818" s="75"/>
      <c r="E818" s="75"/>
      <c r="F818" s="75"/>
      <c r="G818" s="75"/>
      <c r="H818" s="75"/>
      <c r="I818" s="75"/>
      <c r="J818" s="75"/>
      <c r="K818" s="75"/>
      <c r="L818" s="75"/>
      <c r="M818" s="75"/>
      <c r="N818" s="75"/>
    </row>
    <row r="819" spans="4:14" ht="15.75" customHeight="1">
      <c r="D819" s="75"/>
      <c r="E819" s="75"/>
      <c r="F819" s="75"/>
      <c r="G819" s="75"/>
      <c r="H819" s="75"/>
      <c r="I819" s="75"/>
      <c r="J819" s="75"/>
      <c r="K819" s="75"/>
      <c r="L819" s="75"/>
      <c r="M819" s="75"/>
      <c r="N819" s="75"/>
    </row>
    <row r="820" spans="4:14" ht="15.75" customHeight="1">
      <c r="D820" s="75"/>
      <c r="E820" s="75"/>
      <c r="F820" s="75"/>
      <c r="G820" s="75"/>
      <c r="H820" s="75"/>
      <c r="I820" s="75"/>
      <c r="J820" s="75"/>
      <c r="K820" s="75"/>
      <c r="L820" s="75"/>
      <c r="M820" s="75"/>
      <c r="N820" s="75"/>
    </row>
    <row r="821" spans="4:14" ht="15.75" customHeight="1">
      <c r="D821" s="75"/>
      <c r="E821" s="75"/>
      <c r="F821" s="75"/>
      <c r="G821" s="75"/>
      <c r="H821" s="75"/>
      <c r="I821" s="75"/>
      <c r="J821" s="75"/>
      <c r="K821" s="75"/>
      <c r="L821" s="75"/>
      <c r="M821" s="75"/>
      <c r="N821" s="75"/>
    </row>
    <row r="822" spans="4:14" ht="15.75" customHeight="1">
      <c r="D822" s="75"/>
      <c r="E822" s="75"/>
      <c r="F822" s="75"/>
      <c r="G822" s="75"/>
      <c r="H822" s="75"/>
      <c r="I822" s="75"/>
      <c r="J822" s="75"/>
      <c r="K822" s="75"/>
      <c r="L822" s="75"/>
      <c r="M822" s="75"/>
      <c r="N822" s="75"/>
    </row>
    <row r="823" spans="4:14" ht="15.75" customHeight="1">
      <c r="D823" s="75"/>
      <c r="E823" s="75"/>
      <c r="F823" s="75"/>
      <c r="G823" s="75"/>
      <c r="H823" s="75"/>
      <c r="I823" s="75"/>
      <c r="J823" s="75"/>
      <c r="K823" s="75"/>
      <c r="L823" s="75"/>
      <c r="M823" s="75"/>
      <c r="N823" s="75"/>
    </row>
    <row r="824" spans="4:14" ht="15.75" customHeight="1">
      <c r="D824" s="75"/>
      <c r="E824" s="75"/>
      <c r="F824" s="75"/>
      <c r="G824" s="75"/>
      <c r="H824" s="75"/>
      <c r="I824" s="75"/>
      <c r="J824" s="75"/>
      <c r="K824" s="75"/>
      <c r="L824" s="75"/>
      <c r="M824" s="75"/>
      <c r="N824" s="75"/>
    </row>
    <row r="825" spans="4:14" ht="15.75" customHeight="1">
      <c r="D825" s="75"/>
      <c r="E825" s="75"/>
      <c r="F825" s="75"/>
      <c r="G825" s="75"/>
      <c r="H825" s="75"/>
      <c r="I825" s="75"/>
      <c r="J825" s="75"/>
      <c r="K825" s="75"/>
      <c r="L825" s="75"/>
      <c r="M825" s="75"/>
      <c r="N825" s="75"/>
    </row>
    <row r="826" spans="4:14" ht="15.75" customHeight="1">
      <c r="D826" s="75"/>
      <c r="E826" s="75"/>
      <c r="F826" s="75"/>
      <c r="G826" s="75"/>
      <c r="H826" s="75"/>
      <c r="I826" s="75"/>
      <c r="J826" s="75"/>
      <c r="K826" s="75"/>
      <c r="L826" s="75"/>
      <c r="M826" s="75"/>
      <c r="N826" s="75"/>
    </row>
    <row r="827" spans="4:14" ht="15.75" customHeight="1">
      <c r="D827" s="75"/>
      <c r="E827" s="75"/>
      <c r="F827" s="75"/>
      <c r="G827" s="75"/>
      <c r="H827" s="75"/>
      <c r="I827" s="75"/>
      <c r="J827" s="75"/>
      <c r="K827" s="75"/>
      <c r="L827" s="75"/>
      <c r="M827" s="75"/>
      <c r="N827" s="75"/>
    </row>
    <row r="828" spans="4:14" ht="15.75" customHeight="1">
      <c r="D828" s="75"/>
      <c r="E828" s="75"/>
      <c r="F828" s="75"/>
      <c r="G828" s="75"/>
      <c r="H828" s="75"/>
      <c r="I828" s="75"/>
      <c r="J828" s="75"/>
      <c r="K828" s="75"/>
      <c r="L828" s="75"/>
      <c r="M828" s="75"/>
      <c r="N828" s="75"/>
    </row>
    <row r="829" spans="4:14" ht="15.75" customHeight="1">
      <c r="D829" s="75"/>
      <c r="E829" s="75"/>
      <c r="F829" s="75"/>
      <c r="G829" s="75"/>
      <c r="H829" s="75"/>
      <c r="I829" s="75"/>
      <c r="J829" s="75"/>
      <c r="K829" s="75"/>
      <c r="L829" s="75"/>
      <c r="M829" s="75"/>
      <c r="N829" s="75"/>
    </row>
    <row r="830" spans="4:14" ht="15.75" customHeight="1">
      <c r="D830" s="75"/>
      <c r="E830" s="75"/>
      <c r="F830" s="75"/>
      <c r="G830" s="75"/>
      <c r="H830" s="75"/>
      <c r="I830" s="75"/>
      <c r="J830" s="75"/>
      <c r="K830" s="75"/>
      <c r="L830" s="75"/>
      <c r="M830" s="75"/>
      <c r="N830" s="75"/>
    </row>
    <row r="831" spans="4:14" ht="15.75" customHeight="1">
      <c r="D831" s="75"/>
      <c r="E831" s="75"/>
      <c r="F831" s="75"/>
      <c r="G831" s="75"/>
      <c r="H831" s="75"/>
      <c r="I831" s="75"/>
      <c r="J831" s="75"/>
      <c r="K831" s="75"/>
      <c r="L831" s="75"/>
      <c r="M831" s="75"/>
      <c r="N831" s="75"/>
    </row>
    <row r="832" spans="4:14" ht="15.75" customHeight="1">
      <c r="D832" s="75"/>
      <c r="E832" s="75"/>
      <c r="F832" s="75"/>
      <c r="G832" s="75"/>
      <c r="H832" s="75"/>
      <c r="I832" s="75"/>
      <c r="J832" s="75"/>
      <c r="K832" s="75"/>
      <c r="L832" s="75"/>
      <c r="M832" s="75"/>
      <c r="N832" s="75"/>
    </row>
    <row r="833" spans="4:14" ht="15.75" customHeight="1">
      <c r="D833" s="75"/>
      <c r="E833" s="75"/>
      <c r="F833" s="75"/>
      <c r="G833" s="75"/>
      <c r="H833" s="75"/>
      <c r="I833" s="75"/>
      <c r="J833" s="75"/>
      <c r="K833" s="75"/>
      <c r="L833" s="75"/>
      <c r="M833" s="75"/>
      <c r="N833" s="75"/>
    </row>
    <row r="834" spans="4:14" ht="15.75" customHeight="1">
      <c r="D834" s="75"/>
      <c r="E834" s="75"/>
      <c r="F834" s="75"/>
      <c r="G834" s="75"/>
      <c r="H834" s="75"/>
      <c r="I834" s="75"/>
      <c r="J834" s="75"/>
      <c r="K834" s="75"/>
      <c r="L834" s="75"/>
      <c r="M834" s="75"/>
      <c r="N834" s="75"/>
    </row>
    <row r="835" spans="4:14" ht="15.75" customHeight="1">
      <c r="D835" s="75"/>
      <c r="E835" s="75"/>
      <c r="F835" s="75"/>
      <c r="G835" s="75"/>
      <c r="H835" s="75"/>
      <c r="I835" s="75"/>
      <c r="J835" s="75"/>
      <c r="K835" s="75"/>
      <c r="L835" s="75"/>
      <c r="M835" s="75"/>
      <c r="N835" s="75"/>
    </row>
    <row r="836" spans="4:14" ht="15.75" customHeight="1">
      <c r="D836" s="75"/>
      <c r="E836" s="75"/>
      <c r="F836" s="75"/>
      <c r="G836" s="75"/>
      <c r="H836" s="75"/>
      <c r="I836" s="75"/>
      <c r="J836" s="75"/>
      <c r="K836" s="75"/>
      <c r="L836" s="75"/>
      <c r="M836" s="75"/>
      <c r="N836" s="75"/>
    </row>
    <row r="837" spans="4:14" ht="15.75" customHeight="1">
      <c r="D837" s="75"/>
      <c r="E837" s="75"/>
      <c r="F837" s="75"/>
      <c r="G837" s="75"/>
      <c r="H837" s="75"/>
      <c r="I837" s="75"/>
      <c r="J837" s="75"/>
      <c r="K837" s="75"/>
      <c r="L837" s="75"/>
      <c r="M837" s="75"/>
      <c r="N837" s="75"/>
    </row>
    <row r="838" spans="4:14" ht="15.75" customHeight="1">
      <c r="D838" s="75"/>
      <c r="E838" s="75"/>
      <c r="F838" s="75"/>
      <c r="G838" s="75"/>
      <c r="H838" s="75"/>
      <c r="I838" s="75"/>
      <c r="J838" s="75"/>
      <c r="K838" s="75"/>
      <c r="L838" s="75"/>
      <c r="M838" s="75"/>
      <c r="N838" s="75"/>
    </row>
    <row r="839" spans="4:14" ht="15.75" customHeight="1">
      <c r="D839" s="75"/>
      <c r="E839" s="75"/>
      <c r="F839" s="75"/>
      <c r="G839" s="75"/>
      <c r="H839" s="75"/>
      <c r="I839" s="75"/>
      <c r="J839" s="75"/>
      <c r="K839" s="75"/>
      <c r="L839" s="75"/>
      <c r="M839" s="75"/>
      <c r="N839" s="75"/>
    </row>
    <row r="840" spans="4:14" ht="15.75" customHeight="1">
      <c r="D840" s="75"/>
      <c r="E840" s="75"/>
      <c r="F840" s="75"/>
      <c r="G840" s="75"/>
      <c r="H840" s="75"/>
      <c r="I840" s="75"/>
      <c r="J840" s="75"/>
      <c r="K840" s="75"/>
      <c r="L840" s="75"/>
      <c r="M840" s="75"/>
      <c r="N840" s="75"/>
    </row>
    <row r="841" spans="4:14" ht="15.75" customHeight="1">
      <c r="D841" s="75"/>
      <c r="E841" s="75"/>
      <c r="F841" s="75"/>
      <c r="G841" s="75"/>
      <c r="H841" s="75"/>
      <c r="I841" s="75"/>
      <c r="J841" s="75"/>
      <c r="K841" s="75"/>
      <c r="L841" s="75"/>
      <c r="M841" s="75"/>
      <c r="N841" s="75"/>
    </row>
    <row r="842" spans="4:14" ht="15.75" customHeight="1">
      <c r="D842" s="75"/>
      <c r="E842" s="75"/>
      <c r="F842" s="75"/>
      <c r="G842" s="75"/>
      <c r="H842" s="75"/>
      <c r="I842" s="75"/>
      <c r="J842" s="75"/>
      <c r="K842" s="75"/>
      <c r="L842" s="75"/>
      <c r="M842" s="75"/>
      <c r="N842" s="75"/>
    </row>
    <row r="843" spans="4:14" ht="15.75" customHeight="1">
      <c r="D843" s="75"/>
      <c r="E843" s="75"/>
      <c r="F843" s="75"/>
      <c r="G843" s="75"/>
      <c r="H843" s="75"/>
      <c r="I843" s="75"/>
      <c r="J843" s="75"/>
      <c r="K843" s="75"/>
      <c r="L843" s="75"/>
      <c r="M843" s="75"/>
      <c r="N843" s="75"/>
    </row>
    <row r="844" spans="4:14" ht="15.75" customHeight="1">
      <c r="D844" s="75"/>
      <c r="E844" s="75"/>
      <c r="F844" s="75"/>
      <c r="G844" s="75"/>
      <c r="H844" s="75"/>
      <c r="I844" s="75"/>
      <c r="J844" s="75"/>
      <c r="K844" s="75"/>
      <c r="L844" s="75"/>
      <c r="M844" s="75"/>
      <c r="N844" s="75"/>
    </row>
    <row r="845" spans="4:14" ht="15.75" customHeight="1">
      <c r="D845" s="75"/>
      <c r="E845" s="75"/>
      <c r="F845" s="75"/>
      <c r="G845" s="75"/>
      <c r="H845" s="75"/>
      <c r="I845" s="75"/>
      <c r="J845" s="75"/>
      <c r="K845" s="75"/>
      <c r="L845" s="75"/>
      <c r="M845" s="75"/>
      <c r="N845" s="75"/>
    </row>
    <row r="846" spans="4:14" ht="15.75" customHeight="1">
      <c r="D846" s="75"/>
      <c r="E846" s="75"/>
      <c r="F846" s="75"/>
      <c r="G846" s="75"/>
      <c r="H846" s="75"/>
      <c r="I846" s="75"/>
      <c r="J846" s="75"/>
      <c r="K846" s="75"/>
      <c r="L846" s="75"/>
      <c r="M846" s="75"/>
      <c r="N846" s="75"/>
    </row>
    <row r="847" spans="4:14" ht="15.75" customHeight="1">
      <c r="D847" s="75"/>
      <c r="E847" s="75"/>
      <c r="F847" s="75"/>
      <c r="G847" s="75"/>
      <c r="H847" s="75"/>
      <c r="I847" s="75"/>
      <c r="J847" s="75"/>
      <c r="K847" s="75"/>
      <c r="L847" s="75"/>
      <c r="M847" s="75"/>
      <c r="N847" s="75"/>
    </row>
    <row r="848" spans="4:14" ht="15.75" customHeight="1">
      <c r="D848" s="75"/>
      <c r="E848" s="75"/>
      <c r="F848" s="75"/>
      <c r="G848" s="75"/>
      <c r="H848" s="75"/>
      <c r="I848" s="75"/>
      <c r="J848" s="75"/>
      <c r="K848" s="75"/>
      <c r="L848" s="75"/>
      <c r="M848" s="75"/>
      <c r="N848" s="75"/>
    </row>
    <row r="849" spans="4:14" ht="15.75" customHeight="1">
      <c r="D849" s="75"/>
      <c r="E849" s="75"/>
      <c r="F849" s="75"/>
      <c r="G849" s="75"/>
      <c r="H849" s="75"/>
      <c r="I849" s="75"/>
      <c r="J849" s="75"/>
      <c r="K849" s="75"/>
      <c r="L849" s="75"/>
      <c r="M849" s="75"/>
      <c r="N849" s="75"/>
    </row>
    <row r="850" spans="4:14" ht="15.75" customHeight="1">
      <c r="D850" s="75"/>
      <c r="E850" s="75"/>
      <c r="F850" s="75"/>
      <c r="G850" s="75"/>
      <c r="H850" s="75"/>
      <c r="I850" s="75"/>
      <c r="J850" s="75"/>
      <c r="K850" s="75"/>
      <c r="L850" s="75"/>
      <c r="M850" s="75"/>
      <c r="N850" s="75"/>
    </row>
    <row r="851" spans="4:14" ht="15.75" customHeight="1">
      <c r="D851" s="75"/>
      <c r="E851" s="75"/>
      <c r="F851" s="75"/>
      <c r="G851" s="75"/>
      <c r="H851" s="75"/>
      <c r="I851" s="75"/>
      <c r="J851" s="75"/>
      <c r="K851" s="75"/>
      <c r="L851" s="75"/>
      <c r="M851" s="75"/>
      <c r="N851" s="75"/>
    </row>
    <row r="852" spans="4:14" ht="15.75" customHeight="1">
      <c r="D852" s="75"/>
      <c r="E852" s="75"/>
      <c r="F852" s="75"/>
      <c r="G852" s="75"/>
      <c r="H852" s="75"/>
      <c r="I852" s="75"/>
      <c r="J852" s="75"/>
      <c r="K852" s="75"/>
      <c r="L852" s="75"/>
      <c r="M852" s="75"/>
      <c r="N852" s="75"/>
    </row>
    <row r="853" spans="4:14" ht="15.75" customHeight="1">
      <c r="D853" s="75"/>
      <c r="E853" s="75"/>
      <c r="F853" s="75"/>
      <c r="G853" s="75"/>
      <c r="H853" s="75"/>
      <c r="I853" s="75"/>
      <c r="J853" s="75"/>
      <c r="K853" s="75"/>
      <c r="L853" s="75"/>
      <c r="M853" s="75"/>
      <c r="N853" s="75"/>
    </row>
    <row r="854" spans="4:14" ht="15.75" customHeight="1">
      <c r="D854" s="75"/>
      <c r="E854" s="75"/>
      <c r="F854" s="75"/>
      <c r="G854" s="75"/>
      <c r="H854" s="75"/>
      <c r="I854" s="75"/>
      <c r="J854" s="75"/>
      <c r="K854" s="75"/>
      <c r="L854" s="75"/>
      <c r="M854" s="75"/>
      <c r="N854" s="75"/>
    </row>
    <row r="855" spans="4:14" ht="15.75" customHeight="1">
      <c r="D855" s="75"/>
      <c r="E855" s="75"/>
      <c r="F855" s="75"/>
      <c r="G855" s="75"/>
      <c r="H855" s="75"/>
      <c r="I855" s="75"/>
      <c r="J855" s="75"/>
      <c r="K855" s="75"/>
      <c r="L855" s="75"/>
      <c r="M855" s="75"/>
      <c r="N855" s="75"/>
    </row>
    <row r="856" spans="4:14" ht="15.75" customHeight="1">
      <c r="D856" s="75"/>
      <c r="E856" s="75"/>
      <c r="F856" s="75"/>
      <c r="G856" s="75"/>
      <c r="H856" s="75"/>
      <c r="I856" s="75"/>
      <c r="J856" s="75"/>
      <c r="K856" s="75"/>
      <c r="L856" s="75"/>
      <c r="M856" s="75"/>
      <c r="N856" s="75"/>
    </row>
    <row r="857" spans="4:14" ht="15.75" customHeight="1">
      <c r="D857" s="75"/>
      <c r="E857" s="75"/>
      <c r="F857" s="75"/>
      <c r="G857" s="75"/>
      <c r="H857" s="75"/>
      <c r="I857" s="75"/>
      <c r="J857" s="75"/>
      <c r="K857" s="75"/>
      <c r="L857" s="75"/>
      <c r="M857" s="75"/>
      <c r="N857" s="75"/>
    </row>
    <row r="858" spans="4:14" ht="15.75" customHeight="1">
      <c r="D858" s="75"/>
      <c r="E858" s="75"/>
      <c r="F858" s="75"/>
      <c r="G858" s="75"/>
      <c r="H858" s="75"/>
      <c r="I858" s="75"/>
      <c r="J858" s="75"/>
      <c r="K858" s="75"/>
      <c r="L858" s="75"/>
      <c r="M858" s="75"/>
      <c r="N858" s="75"/>
    </row>
    <row r="859" spans="4:14" ht="15.75" customHeight="1">
      <c r="D859" s="75"/>
      <c r="E859" s="75"/>
      <c r="F859" s="75"/>
      <c r="G859" s="75"/>
      <c r="H859" s="75"/>
      <c r="I859" s="75"/>
      <c r="J859" s="75"/>
      <c r="K859" s="75"/>
      <c r="L859" s="75"/>
      <c r="M859" s="75"/>
      <c r="N859" s="75"/>
    </row>
    <row r="860" spans="4:14" ht="15.75" customHeight="1">
      <c r="D860" s="75"/>
      <c r="E860" s="75"/>
      <c r="F860" s="75"/>
      <c r="G860" s="75"/>
      <c r="H860" s="75"/>
      <c r="I860" s="75"/>
      <c r="J860" s="75"/>
      <c r="K860" s="75"/>
      <c r="L860" s="75"/>
      <c r="M860" s="75"/>
      <c r="N860" s="75"/>
    </row>
    <row r="861" spans="4:14" ht="15.75" customHeight="1">
      <c r="D861" s="75"/>
      <c r="E861" s="75"/>
      <c r="F861" s="75"/>
      <c r="G861" s="75"/>
      <c r="H861" s="75"/>
      <c r="I861" s="75"/>
      <c r="J861" s="75"/>
      <c r="K861" s="75"/>
      <c r="L861" s="75"/>
      <c r="M861" s="75"/>
      <c r="N861" s="75"/>
    </row>
    <row r="862" spans="4:14" ht="15.75" customHeight="1">
      <c r="D862" s="75"/>
      <c r="E862" s="75"/>
      <c r="F862" s="75"/>
      <c r="G862" s="75"/>
      <c r="H862" s="75"/>
      <c r="I862" s="75"/>
      <c r="J862" s="75"/>
      <c r="K862" s="75"/>
      <c r="L862" s="75"/>
      <c r="M862" s="75"/>
      <c r="N862" s="75"/>
    </row>
    <row r="863" spans="4:14" ht="15.75" customHeight="1">
      <c r="D863" s="75"/>
      <c r="E863" s="75"/>
      <c r="F863" s="75"/>
      <c r="G863" s="75"/>
      <c r="H863" s="75"/>
      <c r="I863" s="75"/>
      <c r="J863" s="75"/>
      <c r="K863" s="75"/>
      <c r="L863" s="75"/>
      <c r="M863" s="75"/>
      <c r="N863" s="75"/>
    </row>
    <row r="864" spans="4:14" ht="15.75" customHeight="1">
      <c r="D864" s="75"/>
      <c r="E864" s="75"/>
      <c r="F864" s="75"/>
      <c r="G864" s="75"/>
      <c r="H864" s="75"/>
      <c r="I864" s="75"/>
      <c r="J864" s="75"/>
      <c r="K864" s="75"/>
      <c r="L864" s="75"/>
      <c r="M864" s="75"/>
      <c r="N864" s="75"/>
    </row>
    <row r="865" spans="4:14" ht="15.75" customHeight="1">
      <c r="D865" s="75"/>
      <c r="E865" s="75"/>
      <c r="F865" s="75"/>
      <c r="G865" s="75"/>
      <c r="H865" s="75"/>
      <c r="I865" s="75"/>
      <c r="J865" s="75"/>
      <c r="K865" s="75"/>
      <c r="L865" s="75"/>
      <c r="M865" s="75"/>
      <c r="N865" s="75"/>
    </row>
    <row r="866" spans="4:14" ht="15.75" customHeight="1">
      <c r="D866" s="75"/>
      <c r="E866" s="75"/>
      <c r="F866" s="75"/>
      <c r="G866" s="75"/>
      <c r="H866" s="75"/>
      <c r="I866" s="75"/>
      <c r="J866" s="75"/>
      <c r="K866" s="75"/>
      <c r="L866" s="75"/>
      <c r="M866" s="75"/>
      <c r="N866" s="75"/>
    </row>
    <row r="867" spans="4:14" ht="15.75" customHeight="1">
      <c r="D867" s="75"/>
      <c r="E867" s="75"/>
      <c r="F867" s="75"/>
      <c r="G867" s="75"/>
      <c r="H867" s="75"/>
      <c r="I867" s="75"/>
      <c r="J867" s="75"/>
      <c r="K867" s="75"/>
      <c r="L867" s="75"/>
      <c r="M867" s="75"/>
      <c r="N867" s="75"/>
    </row>
    <row r="868" spans="4:14" ht="15.75" customHeight="1">
      <c r="D868" s="75"/>
      <c r="E868" s="75"/>
      <c r="F868" s="75"/>
      <c r="G868" s="75"/>
      <c r="H868" s="75"/>
      <c r="I868" s="75"/>
      <c r="J868" s="75"/>
      <c r="K868" s="75"/>
      <c r="L868" s="75"/>
      <c r="M868" s="75"/>
      <c r="N868" s="75"/>
    </row>
    <row r="869" spans="4:14" ht="15.75" customHeight="1">
      <c r="D869" s="75"/>
      <c r="E869" s="75"/>
      <c r="F869" s="75"/>
      <c r="G869" s="75"/>
      <c r="H869" s="75"/>
      <c r="I869" s="75"/>
      <c r="J869" s="75"/>
      <c r="K869" s="75"/>
      <c r="L869" s="75"/>
      <c r="M869" s="75"/>
      <c r="N869" s="75"/>
    </row>
    <row r="870" spans="4:14" ht="15.75" customHeight="1">
      <c r="D870" s="75"/>
      <c r="E870" s="75"/>
      <c r="F870" s="75"/>
      <c r="G870" s="75"/>
      <c r="H870" s="75"/>
      <c r="I870" s="75"/>
      <c r="J870" s="75"/>
      <c r="K870" s="75"/>
      <c r="L870" s="75"/>
      <c r="M870" s="75"/>
      <c r="N870" s="75"/>
    </row>
    <row r="871" spans="4:14" ht="15.75" customHeight="1">
      <c r="D871" s="75"/>
      <c r="E871" s="75"/>
      <c r="F871" s="75"/>
      <c r="G871" s="75"/>
      <c r="H871" s="75"/>
      <c r="I871" s="75"/>
      <c r="J871" s="75"/>
      <c r="K871" s="75"/>
      <c r="L871" s="75"/>
      <c r="M871" s="75"/>
      <c r="N871" s="75"/>
    </row>
    <row r="872" spans="4:14" ht="15.75" customHeight="1">
      <c r="D872" s="75"/>
      <c r="E872" s="75"/>
      <c r="F872" s="75"/>
      <c r="G872" s="75"/>
      <c r="H872" s="75"/>
      <c r="I872" s="75"/>
      <c r="J872" s="75"/>
      <c r="K872" s="75"/>
      <c r="L872" s="75"/>
      <c r="M872" s="75"/>
      <c r="N872" s="75"/>
    </row>
    <row r="873" spans="4:14" ht="15.75" customHeight="1">
      <c r="D873" s="75"/>
      <c r="E873" s="75"/>
      <c r="F873" s="75"/>
      <c r="G873" s="75"/>
      <c r="H873" s="75"/>
      <c r="I873" s="75"/>
      <c r="J873" s="75"/>
      <c r="K873" s="75"/>
      <c r="L873" s="75"/>
      <c r="M873" s="75"/>
      <c r="N873" s="75"/>
    </row>
    <row r="874" spans="4:14" ht="15.75" customHeight="1">
      <c r="D874" s="75"/>
      <c r="E874" s="75"/>
      <c r="F874" s="75"/>
      <c r="G874" s="75"/>
      <c r="H874" s="75"/>
      <c r="I874" s="75"/>
      <c r="J874" s="75"/>
      <c r="K874" s="75"/>
      <c r="L874" s="75"/>
      <c r="M874" s="75"/>
      <c r="N874" s="75"/>
    </row>
    <row r="875" spans="4:14" ht="15.75" customHeight="1">
      <c r="D875" s="75"/>
      <c r="E875" s="75"/>
      <c r="F875" s="75"/>
      <c r="G875" s="75"/>
      <c r="H875" s="75"/>
      <c r="I875" s="75"/>
      <c r="J875" s="75"/>
      <c r="K875" s="75"/>
      <c r="L875" s="75"/>
      <c r="M875" s="75"/>
      <c r="N875" s="75"/>
    </row>
    <row r="876" spans="4:14" ht="15.75" customHeight="1">
      <c r="D876" s="75"/>
      <c r="E876" s="75"/>
      <c r="F876" s="75"/>
      <c r="G876" s="75"/>
      <c r="H876" s="75"/>
      <c r="I876" s="75"/>
      <c r="J876" s="75"/>
      <c r="K876" s="75"/>
      <c r="L876" s="75"/>
      <c r="M876" s="75"/>
      <c r="N876" s="75"/>
    </row>
    <row r="877" spans="4:14" ht="15.75" customHeight="1">
      <c r="D877" s="75"/>
      <c r="E877" s="75"/>
      <c r="F877" s="75"/>
      <c r="G877" s="75"/>
      <c r="H877" s="75"/>
      <c r="I877" s="75"/>
      <c r="J877" s="75"/>
      <c r="K877" s="75"/>
      <c r="L877" s="75"/>
      <c r="M877" s="75"/>
      <c r="N877" s="75"/>
    </row>
    <row r="878" spans="4:14" ht="15.75" customHeight="1">
      <c r="D878" s="75"/>
      <c r="E878" s="75"/>
      <c r="F878" s="75"/>
      <c r="G878" s="75"/>
      <c r="H878" s="75"/>
      <c r="I878" s="75"/>
      <c r="J878" s="75"/>
      <c r="K878" s="75"/>
      <c r="L878" s="75"/>
      <c r="M878" s="75"/>
      <c r="N878" s="75"/>
    </row>
    <row r="879" spans="4:14" ht="15.75" customHeight="1">
      <c r="D879" s="75"/>
      <c r="E879" s="75"/>
      <c r="F879" s="75"/>
      <c r="G879" s="75"/>
      <c r="H879" s="75"/>
      <c r="I879" s="75"/>
      <c r="J879" s="75"/>
      <c r="K879" s="75"/>
      <c r="L879" s="75"/>
      <c r="M879" s="75"/>
      <c r="N879" s="75"/>
    </row>
    <row r="880" spans="4:14" ht="15.75" customHeight="1">
      <c r="D880" s="75"/>
      <c r="E880" s="75"/>
      <c r="F880" s="75"/>
      <c r="G880" s="75"/>
      <c r="H880" s="75"/>
      <c r="I880" s="75"/>
      <c r="J880" s="75"/>
      <c r="K880" s="75"/>
      <c r="L880" s="75"/>
      <c r="M880" s="75"/>
      <c r="N880" s="75"/>
    </row>
    <row r="881" spans="4:14" ht="15.75" customHeight="1">
      <c r="D881" s="75"/>
      <c r="E881" s="75"/>
      <c r="F881" s="75"/>
      <c r="G881" s="75"/>
      <c r="H881" s="75"/>
      <c r="I881" s="75"/>
      <c r="J881" s="75"/>
      <c r="K881" s="75"/>
      <c r="L881" s="75"/>
      <c r="M881" s="75"/>
      <c r="N881" s="75"/>
    </row>
    <row r="882" spans="4:14" ht="15.75" customHeight="1">
      <c r="D882" s="75"/>
      <c r="E882" s="75"/>
      <c r="F882" s="75"/>
      <c r="G882" s="75"/>
      <c r="H882" s="75"/>
      <c r="I882" s="75"/>
      <c r="J882" s="75"/>
      <c r="K882" s="75"/>
      <c r="L882" s="75"/>
      <c r="M882" s="75"/>
      <c r="N882" s="75"/>
    </row>
    <row r="883" spans="4:14" ht="15.75" customHeight="1">
      <c r="D883" s="75"/>
      <c r="E883" s="75"/>
      <c r="F883" s="75"/>
      <c r="G883" s="75"/>
      <c r="H883" s="75"/>
      <c r="I883" s="75"/>
      <c r="J883" s="75"/>
      <c r="K883" s="75"/>
      <c r="L883" s="75"/>
      <c r="M883" s="75"/>
      <c r="N883" s="75"/>
    </row>
    <row r="884" spans="4:14" ht="15.75" customHeight="1">
      <c r="D884" s="75"/>
      <c r="E884" s="75"/>
      <c r="F884" s="75"/>
      <c r="G884" s="75"/>
      <c r="H884" s="75"/>
      <c r="I884" s="75"/>
      <c r="J884" s="75"/>
      <c r="K884" s="75"/>
      <c r="L884" s="75"/>
      <c r="M884" s="75"/>
      <c r="N884" s="75"/>
    </row>
    <row r="885" spans="4:14" ht="15.75" customHeight="1">
      <c r="D885" s="75"/>
      <c r="E885" s="75"/>
      <c r="F885" s="75"/>
      <c r="G885" s="75"/>
      <c r="H885" s="75"/>
      <c r="I885" s="75"/>
      <c r="J885" s="75"/>
      <c r="K885" s="75"/>
      <c r="L885" s="75"/>
      <c r="M885" s="75"/>
      <c r="N885" s="75"/>
    </row>
    <row r="886" spans="4:14" ht="15.75" customHeight="1">
      <c r="D886" s="75"/>
      <c r="E886" s="75"/>
      <c r="F886" s="75"/>
      <c r="G886" s="75"/>
      <c r="H886" s="75"/>
      <c r="I886" s="75"/>
      <c r="J886" s="75"/>
      <c r="K886" s="75"/>
      <c r="L886" s="75"/>
      <c r="M886" s="75"/>
      <c r="N886" s="75"/>
    </row>
    <row r="887" spans="4:14" ht="15.75" customHeight="1">
      <c r="D887" s="75"/>
      <c r="E887" s="75"/>
      <c r="F887" s="75"/>
      <c r="G887" s="75"/>
      <c r="H887" s="75"/>
      <c r="I887" s="75"/>
      <c r="J887" s="75"/>
      <c r="K887" s="75"/>
      <c r="L887" s="75"/>
      <c r="M887" s="75"/>
      <c r="N887" s="75"/>
    </row>
    <row r="888" spans="4:14" ht="15.75" customHeight="1">
      <c r="D888" s="75"/>
      <c r="E888" s="75"/>
      <c r="F888" s="75"/>
      <c r="G888" s="75"/>
      <c r="H888" s="75"/>
      <c r="I888" s="75"/>
      <c r="J888" s="75"/>
      <c r="K888" s="75"/>
      <c r="L888" s="75"/>
      <c r="M888" s="75"/>
      <c r="N888" s="75"/>
    </row>
    <row r="889" spans="4:14" ht="15.75" customHeight="1">
      <c r="D889" s="75"/>
      <c r="E889" s="75"/>
      <c r="F889" s="75"/>
      <c r="G889" s="75"/>
      <c r="H889" s="75"/>
      <c r="I889" s="75"/>
      <c r="J889" s="75"/>
      <c r="K889" s="75"/>
      <c r="L889" s="75"/>
      <c r="M889" s="75"/>
      <c r="N889" s="75"/>
    </row>
    <row r="890" spans="4:14" ht="15.75" customHeight="1">
      <c r="D890" s="75"/>
      <c r="E890" s="75"/>
      <c r="F890" s="75"/>
      <c r="G890" s="75"/>
      <c r="H890" s="75"/>
      <c r="I890" s="75"/>
      <c r="J890" s="75"/>
      <c r="K890" s="75"/>
      <c r="L890" s="75"/>
      <c r="M890" s="75"/>
      <c r="N890" s="75"/>
    </row>
    <row r="891" spans="4:14" ht="15.75" customHeight="1">
      <c r="D891" s="75"/>
      <c r="E891" s="75"/>
      <c r="F891" s="75"/>
      <c r="G891" s="75"/>
      <c r="H891" s="75"/>
      <c r="I891" s="75"/>
      <c r="J891" s="75"/>
      <c r="K891" s="75"/>
      <c r="L891" s="75"/>
      <c r="M891" s="75"/>
      <c r="N891" s="75"/>
    </row>
    <row r="892" spans="4:14" ht="15.75" customHeight="1">
      <c r="D892" s="75"/>
      <c r="E892" s="75"/>
      <c r="F892" s="75"/>
      <c r="G892" s="75"/>
      <c r="H892" s="75"/>
      <c r="I892" s="75"/>
      <c r="J892" s="75"/>
      <c r="K892" s="75"/>
      <c r="L892" s="75"/>
      <c r="M892" s="75"/>
      <c r="N892" s="75"/>
    </row>
    <row r="893" spans="4:14" ht="15.75" customHeight="1">
      <c r="D893" s="75"/>
      <c r="E893" s="75"/>
      <c r="F893" s="75"/>
      <c r="G893" s="75"/>
      <c r="H893" s="75"/>
      <c r="I893" s="75"/>
      <c r="J893" s="75"/>
      <c r="K893" s="75"/>
      <c r="L893" s="75"/>
      <c r="M893" s="75"/>
      <c r="N893" s="75"/>
    </row>
    <row r="894" spans="4:14" ht="15.75" customHeight="1">
      <c r="D894" s="75"/>
      <c r="E894" s="75"/>
      <c r="F894" s="75"/>
      <c r="G894" s="75"/>
      <c r="H894" s="75"/>
      <c r="I894" s="75"/>
      <c r="J894" s="75"/>
      <c r="K894" s="75"/>
      <c r="L894" s="75"/>
      <c r="M894" s="75"/>
      <c r="N894" s="75"/>
    </row>
    <row r="895" spans="4:14" ht="15.75" customHeight="1">
      <c r="D895" s="75"/>
      <c r="E895" s="75"/>
      <c r="F895" s="75"/>
      <c r="G895" s="75"/>
      <c r="H895" s="75"/>
      <c r="I895" s="75"/>
      <c r="J895" s="75"/>
      <c r="K895" s="75"/>
      <c r="L895" s="75"/>
      <c r="M895" s="75"/>
      <c r="N895" s="75"/>
    </row>
    <row r="896" spans="4:14" ht="15.75" customHeight="1">
      <c r="D896" s="75"/>
      <c r="E896" s="75"/>
      <c r="F896" s="75"/>
      <c r="G896" s="75"/>
      <c r="H896" s="75"/>
      <c r="I896" s="75"/>
      <c r="J896" s="75"/>
      <c r="K896" s="75"/>
      <c r="L896" s="75"/>
      <c r="M896" s="75"/>
      <c r="N896" s="75"/>
    </row>
    <row r="897" spans="4:14" ht="15.75" customHeight="1">
      <c r="D897" s="75"/>
      <c r="E897" s="75"/>
      <c r="F897" s="75"/>
      <c r="G897" s="75"/>
      <c r="H897" s="75"/>
      <c r="I897" s="75"/>
      <c r="J897" s="75"/>
      <c r="K897" s="75"/>
      <c r="L897" s="75"/>
      <c r="M897" s="75"/>
      <c r="N897" s="75"/>
    </row>
    <row r="898" spans="4:14" ht="15.75" customHeight="1">
      <c r="D898" s="75"/>
      <c r="E898" s="75"/>
      <c r="F898" s="75"/>
      <c r="G898" s="75"/>
      <c r="H898" s="75"/>
      <c r="I898" s="75"/>
      <c r="J898" s="75"/>
      <c r="K898" s="75"/>
      <c r="L898" s="75"/>
      <c r="M898" s="75"/>
      <c r="N898" s="75"/>
    </row>
    <row r="899" spans="4:14" ht="15.75" customHeight="1">
      <c r="D899" s="75"/>
      <c r="E899" s="75"/>
      <c r="F899" s="75"/>
      <c r="G899" s="75"/>
      <c r="H899" s="75"/>
      <c r="I899" s="75"/>
      <c r="J899" s="75"/>
      <c r="K899" s="75"/>
      <c r="L899" s="75"/>
      <c r="M899" s="75"/>
      <c r="N899" s="75"/>
    </row>
    <row r="900" spans="4:14" ht="15.75" customHeight="1">
      <c r="D900" s="75"/>
      <c r="E900" s="75"/>
      <c r="F900" s="75"/>
      <c r="G900" s="75"/>
      <c r="H900" s="75"/>
      <c r="I900" s="75"/>
      <c r="J900" s="75"/>
      <c r="K900" s="75"/>
      <c r="L900" s="75"/>
      <c r="M900" s="75"/>
      <c r="N900" s="75"/>
    </row>
    <row r="901" spans="4:14" ht="15.75" customHeight="1">
      <c r="D901" s="75"/>
      <c r="E901" s="75"/>
      <c r="F901" s="75"/>
      <c r="G901" s="75"/>
      <c r="H901" s="75"/>
      <c r="I901" s="75"/>
      <c r="J901" s="75"/>
      <c r="K901" s="75"/>
      <c r="L901" s="75"/>
      <c r="M901" s="75"/>
      <c r="N901" s="75"/>
    </row>
    <row r="902" spans="4:14" ht="15.75" customHeight="1">
      <c r="D902" s="75"/>
      <c r="E902" s="75"/>
      <c r="F902" s="75"/>
      <c r="G902" s="75"/>
      <c r="H902" s="75"/>
      <c r="I902" s="75"/>
      <c r="J902" s="75"/>
      <c r="K902" s="75"/>
      <c r="L902" s="75"/>
      <c r="M902" s="75"/>
      <c r="N902" s="75"/>
    </row>
    <row r="903" spans="4:14" ht="15.75" customHeight="1">
      <c r="D903" s="75"/>
      <c r="E903" s="75"/>
      <c r="F903" s="75"/>
      <c r="G903" s="75"/>
      <c r="H903" s="75"/>
      <c r="I903" s="75"/>
      <c r="J903" s="75"/>
      <c r="K903" s="75"/>
      <c r="L903" s="75"/>
      <c r="M903" s="75"/>
      <c r="N903" s="75"/>
    </row>
    <row r="904" spans="4:14" ht="15.75" customHeight="1">
      <c r="D904" s="75"/>
      <c r="E904" s="75"/>
      <c r="F904" s="75"/>
      <c r="G904" s="75"/>
      <c r="H904" s="75"/>
      <c r="I904" s="75"/>
      <c r="J904" s="75"/>
      <c r="K904" s="75"/>
      <c r="L904" s="75"/>
      <c r="M904" s="75"/>
      <c r="N904" s="75"/>
    </row>
    <row r="905" spans="4:14" ht="15.75" customHeight="1">
      <c r="D905" s="75"/>
      <c r="E905" s="75"/>
      <c r="F905" s="75"/>
      <c r="G905" s="75"/>
      <c r="H905" s="75"/>
      <c r="I905" s="75"/>
      <c r="J905" s="75"/>
      <c r="K905" s="75"/>
      <c r="L905" s="75"/>
      <c r="M905" s="75"/>
      <c r="N905" s="75"/>
    </row>
    <row r="906" spans="4:14" ht="15.75" customHeight="1">
      <c r="D906" s="75"/>
      <c r="E906" s="75"/>
      <c r="F906" s="75"/>
      <c r="G906" s="75"/>
      <c r="H906" s="75"/>
      <c r="I906" s="75"/>
      <c r="J906" s="75"/>
      <c r="K906" s="75"/>
      <c r="L906" s="75"/>
      <c r="M906" s="75"/>
      <c r="N906" s="75"/>
    </row>
    <row r="907" spans="4:14" ht="15.75" customHeight="1">
      <c r="D907" s="75"/>
      <c r="E907" s="75"/>
      <c r="F907" s="75"/>
      <c r="G907" s="75"/>
      <c r="H907" s="75"/>
      <c r="I907" s="75"/>
      <c r="J907" s="75"/>
      <c r="K907" s="75"/>
      <c r="L907" s="75"/>
      <c r="M907" s="75"/>
      <c r="N907" s="75"/>
    </row>
    <row r="908" spans="4:14" ht="15.75" customHeight="1">
      <c r="D908" s="75"/>
      <c r="E908" s="75"/>
      <c r="F908" s="75"/>
      <c r="G908" s="75"/>
      <c r="H908" s="75"/>
      <c r="I908" s="75"/>
      <c r="J908" s="75"/>
      <c r="K908" s="75"/>
      <c r="L908" s="75"/>
      <c r="M908" s="75"/>
      <c r="N908" s="75"/>
    </row>
    <row r="909" spans="4:14" ht="15.75" customHeight="1">
      <c r="D909" s="75"/>
      <c r="E909" s="75"/>
      <c r="F909" s="75"/>
      <c r="G909" s="75"/>
      <c r="H909" s="75"/>
      <c r="I909" s="75"/>
      <c r="J909" s="75"/>
      <c r="K909" s="75"/>
      <c r="L909" s="75"/>
      <c r="M909" s="75"/>
      <c r="N909" s="75"/>
    </row>
    <row r="910" spans="4:14" ht="15.75" customHeight="1">
      <c r="D910" s="75"/>
      <c r="E910" s="75"/>
      <c r="F910" s="75"/>
      <c r="G910" s="75"/>
      <c r="H910" s="75"/>
      <c r="I910" s="75"/>
      <c r="J910" s="75"/>
      <c r="K910" s="75"/>
      <c r="L910" s="75"/>
      <c r="M910" s="75"/>
      <c r="N910" s="75"/>
    </row>
    <row r="911" spans="4:14" ht="15.75" customHeight="1">
      <c r="D911" s="75"/>
      <c r="E911" s="75"/>
      <c r="F911" s="75"/>
      <c r="G911" s="75"/>
      <c r="H911" s="75"/>
      <c r="I911" s="75"/>
      <c r="J911" s="75"/>
      <c r="K911" s="75"/>
      <c r="L911" s="75"/>
      <c r="M911" s="75"/>
      <c r="N911" s="75"/>
    </row>
    <row r="912" spans="4:14" ht="15.75" customHeight="1">
      <c r="D912" s="75"/>
      <c r="E912" s="75"/>
      <c r="F912" s="75"/>
      <c r="G912" s="75"/>
      <c r="H912" s="75"/>
      <c r="I912" s="75"/>
      <c r="J912" s="75"/>
      <c r="K912" s="75"/>
      <c r="L912" s="75"/>
      <c r="M912" s="75"/>
      <c r="N912" s="75"/>
    </row>
    <row r="913" spans="4:14" ht="15.75" customHeight="1">
      <c r="D913" s="75"/>
      <c r="E913" s="75"/>
      <c r="F913" s="75"/>
      <c r="G913" s="75"/>
      <c r="H913" s="75"/>
      <c r="I913" s="75"/>
      <c r="J913" s="75"/>
      <c r="K913" s="75"/>
      <c r="L913" s="75"/>
      <c r="M913" s="75"/>
      <c r="N913" s="75"/>
    </row>
    <row r="914" spans="4:14" ht="15.75" customHeight="1">
      <c r="D914" s="75"/>
      <c r="E914" s="75"/>
      <c r="F914" s="75"/>
      <c r="G914" s="75"/>
      <c r="H914" s="75"/>
      <c r="I914" s="75"/>
      <c r="J914" s="75"/>
      <c r="K914" s="75"/>
      <c r="L914" s="75"/>
      <c r="M914" s="75"/>
      <c r="N914" s="75"/>
    </row>
    <row r="915" spans="4:14" ht="15.75" customHeight="1">
      <c r="D915" s="75"/>
      <c r="E915" s="75"/>
      <c r="F915" s="75"/>
      <c r="G915" s="75"/>
      <c r="H915" s="75"/>
      <c r="I915" s="75"/>
      <c r="J915" s="75"/>
      <c r="K915" s="75"/>
      <c r="L915" s="75"/>
      <c r="M915" s="75"/>
      <c r="N915" s="75"/>
    </row>
    <row r="916" spans="4:14" ht="15.75" customHeight="1">
      <c r="D916" s="75"/>
      <c r="E916" s="75"/>
      <c r="F916" s="75"/>
      <c r="G916" s="75"/>
      <c r="H916" s="75"/>
      <c r="I916" s="75"/>
      <c r="J916" s="75"/>
      <c r="K916" s="75"/>
      <c r="L916" s="75"/>
      <c r="M916" s="75"/>
      <c r="N916" s="75"/>
    </row>
    <row r="917" spans="4:14" ht="15.75" customHeight="1">
      <c r="D917" s="75"/>
      <c r="E917" s="75"/>
      <c r="F917" s="75"/>
      <c r="G917" s="75"/>
      <c r="H917" s="75"/>
      <c r="I917" s="75"/>
      <c r="J917" s="75"/>
      <c r="K917" s="75"/>
      <c r="L917" s="75"/>
      <c r="M917" s="75"/>
      <c r="N917" s="75"/>
    </row>
    <row r="918" spans="4:14" ht="15.75" customHeight="1">
      <c r="D918" s="75"/>
      <c r="E918" s="75"/>
      <c r="F918" s="75"/>
      <c r="G918" s="75"/>
      <c r="H918" s="75"/>
      <c r="I918" s="75"/>
      <c r="J918" s="75"/>
      <c r="K918" s="75"/>
      <c r="L918" s="75"/>
      <c r="M918" s="75"/>
      <c r="N918" s="75"/>
    </row>
    <row r="919" spans="4:14" ht="15.75" customHeight="1">
      <c r="D919" s="75"/>
      <c r="E919" s="75"/>
      <c r="F919" s="75"/>
      <c r="G919" s="75"/>
      <c r="H919" s="75"/>
      <c r="I919" s="75"/>
      <c r="J919" s="75"/>
      <c r="K919" s="75"/>
      <c r="L919" s="75"/>
      <c r="M919" s="75"/>
      <c r="N919" s="75"/>
    </row>
    <row r="920" spans="4:14" ht="15.75" customHeight="1">
      <c r="D920" s="75"/>
      <c r="E920" s="75"/>
      <c r="F920" s="75"/>
      <c r="G920" s="75"/>
      <c r="H920" s="75"/>
      <c r="I920" s="75"/>
      <c r="J920" s="75"/>
      <c r="K920" s="75"/>
      <c r="L920" s="75"/>
      <c r="M920" s="75"/>
      <c r="N920" s="75"/>
    </row>
    <row r="921" spans="4:14" ht="15.75" customHeight="1">
      <c r="D921" s="75"/>
      <c r="E921" s="75"/>
      <c r="F921" s="75"/>
      <c r="G921" s="75"/>
      <c r="H921" s="75"/>
      <c r="I921" s="75"/>
      <c r="J921" s="75"/>
      <c r="K921" s="75"/>
      <c r="L921" s="75"/>
      <c r="M921" s="75"/>
      <c r="N921" s="75"/>
    </row>
    <row r="922" spans="4:14" ht="15.75" customHeight="1">
      <c r="D922" s="75"/>
      <c r="E922" s="75"/>
      <c r="F922" s="75"/>
      <c r="G922" s="75"/>
      <c r="H922" s="75"/>
      <c r="I922" s="75"/>
      <c r="J922" s="75"/>
      <c r="K922" s="75"/>
      <c r="L922" s="75"/>
      <c r="M922" s="75"/>
      <c r="N922" s="75"/>
    </row>
    <row r="923" spans="4:14" ht="15.75" customHeight="1">
      <c r="D923" s="75"/>
      <c r="E923" s="75"/>
      <c r="F923" s="75"/>
      <c r="G923" s="75"/>
      <c r="H923" s="75"/>
      <c r="I923" s="75"/>
      <c r="J923" s="75"/>
      <c r="K923" s="75"/>
      <c r="L923" s="75"/>
      <c r="M923" s="75"/>
      <c r="N923" s="75"/>
    </row>
    <row r="924" spans="4:14" ht="15.75" customHeight="1">
      <c r="D924" s="75"/>
      <c r="E924" s="75"/>
      <c r="F924" s="75"/>
      <c r="G924" s="75"/>
      <c r="H924" s="75"/>
      <c r="I924" s="75"/>
      <c r="J924" s="75"/>
      <c r="K924" s="75"/>
      <c r="L924" s="75"/>
      <c r="M924" s="75"/>
      <c r="N924" s="75"/>
    </row>
    <row r="925" spans="4:14" ht="15.75" customHeight="1">
      <c r="D925" s="75"/>
      <c r="E925" s="75"/>
      <c r="F925" s="75"/>
      <c r="G925" s="75"/>
      <c r="H925" s="75"/>
      <c r="I925" s="75"/>
      <c r="J925" s="75"/>
      <c r="K925" s="75"/>
      <c r="L925" s="75"/>
      <c r="M925" s="75"/>
      <c r="N925" s="75"/>
    </row>
    <row r="926" spans="4:14" ht="15.75" customHeight="1">
      <c r="D926" s="75"/>
      <c r="E926" s="75"/>
      <c r="F926" s="75"/>
      <c r="G926" s="75"/>
      <c r="H926" s="75"/>
      <c r="I926" s="75"/>
      <c r="J926" s="75"/>
      <c r="K926" s="75"/>
      <c r="L926" s="75"/>
      <c r="M926" s="75"/>
      <c r="N926" s="75"/>
    </row>
    <row r="927" spans="4:14" ht="15.75" customHeight="1">
      <c r="D927" s="75"/>
      <c r="E927" s="75"/>
      <c r="F927" s="75"/>
      <c r="G927" s="75"/>
      <c r="H927" s="75"/>
      <c r="I927" s="75"/>
      <c r="J927" s="75"/>
      <c r="K927" s="75"/>
      <c r="L927" s="75"/>
      <c r="M927" s="75"/>
      <c r="N927" s="75"/>
    </row>
    <row r="928" spans="4:14" ht="15.75" customHeight="1">
      <c r="D928" s="75"/>
      <c r="E928" s="75"/>
      <c r="F928" s="75"/>
      <c r="G928" s="75"/>
      <c r="H928" s="75"/>
      <c r="I928" s="75"/>
      <c r="J928" s="75"/>
      <c r="K928" s="75"/>
      <c r="L928" s="75"/>
      <c r="M928" s="75"/>
      <c r="N928" s="75"/>
    </row>
    <row r="929" spans="4:14" ht="15.75" customHeight="1">
      <c r="D929" s="75"/>
      <c r="E929" s="75"/>
      <c r="F929" s="75"/>
      <c r="G929" s="75"/>
      <c r="H929" s="75"/>
      <c r="I929" s="75"/>
      <c r="J929" s="75"/>
      <c r="K929" s="75"/>
      <c r="L929" s="75"/>
      <c r="M929" s="75"/>
      <c r="N929" s="75"/>
    </row>
    <row r="930" spans="4:14" ht="15.75" customHeight="1">
      <c r="D930" s="75"/>
      <c r="E930" s="75"/>
      <c r="F930" s="75"/>
      <c r="G930" s="75"/>
      <c r="H930" s="75"/>
      <c r="I930" s="75"/>
      <c r="J930" s="75"/>
      <c r="K930" s="75"/>
      <c r="L930" s="75"/>
      <c r="M930" s="75"/>
      <c r="N930" s="75"/>
    </row>
    <row r="931" spans="4:14" ht="15.75" customHeight="1">
      <c r="D931" s="75"/>
      <c r="E931" s="75"/>
      <c r="F931" s="75"/>
      <c r="G931" s="75"/>
      <c r="H931" s="75"/>
      <c r="I931" s="75"/>
      <c r="J931" s="75"/>
      <c r="K931" s="75"/>
      <c r="L931" s="75"/>
      <c r="M931" s="75"/>
      <c r="N931" s="75"/>
    </row>
    <row r="932" spans="4:14" ht="15.75" customHeight="1">
      <c r="D932" s="75"/>
      <c r="E932" s="75"/>
      <c r="F932" s="75"/>
      <c r="G932" s="75"/>
      <c r="H932" s="75"/>
      <c r="I932" s="75"/>
      <c r="J932" s="75"/>
      <c r="K932" s="75"/>
      <c r="L932" s="75"/>
      <c r="M932" s="75"/>
      <c r="N932" s="75"/>
    </row>
    <row r="933" spans="4:14" ht="15.75" customHeight="1">
      <c r="D933" s="75"/>
      <c r="E933" s="75"/>
      <c r="F933" s="75"/>
      <c r="G933" s="75"/>
      <c r="H933" s="75"/>
      <c r="I933" s="75"/>
      <c r="J933" s="75"/>
      <c r="K933" s="75"/>
      <c r="L933" s="75"/>
      <c r="M933" s="75"/>
      <c r="N933" s="75"/>
    </row>
    <row r="934" spans="4:14" ht="15.75" customHeight="1">
      <c r="D934" s="75"/>
      <c r="E934" s="75"/>
      <c r="F934" s="75"/>
      <c r="G934" s="75"/>
      <c r="H934" s="75"/>
      <c r="I934" s="75"/>
      <c r="J934" s="75"/>
      <c r="K934" s="75"/>
      <c r="L934" s="75"/>
      <c r="M934" s="75"/>
      <c r="N934" s="75"/>
    </row>
    <row r="935" spans="4:14" ht="15.75" customHeight="1">
      <c r="D935" s="75"/>
      <c r="E935" s="75"/>
      <c r="F935" s="75"/>
      <c r="G935" s="75"/>
      <c r="H935" s="75"/>
      <c r="I935" s="75"/>
      <c r="J935" s="75"/>
      <c r="K935" s="75"/>
      <c r="L935" s="75"/>
      <c r="M935" s="75"/>
      <c r="N935" s="75"/>
    </row>
    <row r="936" spans="4:14" ht="15.75" customHeight="1">
      <c r="D936" s="75"/>
      <c r="E936" s="75"/>
      <c r="F936" s="75"/>
      <c r="G936" s="75"/>
      <c r="H936" s="75"/>
      <c r="I936" s="75"/>
      <c r="J936" s="75"/>
      <c r="K936" s="75"/>
      <c r="L936" s="75"/>
      <c r="M936" s="75"/>
      <c r="N936" s="75"/>
    </row>
    <row r="937" spans="4:14" ht="15.75" customHeight="1">
      <c r="D937" s="75"/>
      <c r="E937" s="75"/>
      <c r="F937" s="75"/>
      <c r="G937" s="75"/>
      <c r="H937" s="75"/>
      <c r="I937" s="75"/>
      <c r="J937" s="75"/>
      <c r="K937" s="75"/>
      <c r="L937" s="75"/>
      <c r="M937" s="75"/>
      <c r="N937" s="75"/>
    </row>
    <row r="938" spans="4:14" ht="15.75" customHeight="1">
      <c r="D938" s="75"/>
      <c r="E938" s="75"/>
      <c r="F938" s="75"/>
      <c r="G938" s="75"/>
      <c r="H938" s="75"/>
      <c r="I938" s="75"/>
      <c r="J938" s="75"/>
      <c r="K938" s="75"/>
      <c r="L938" s="75"/>
      <c r="M938" s="75"/>
      <c r="N938" s="75"/>
    </row>
    <row r="939" spans="4:14" ht="15.75" customHeight="1">
      <c r="D939" s="75"/>
      <c r="E939" s="75"/>
      <c r="F939" s="75"/>
      <c r="G939" s="75"/>
      <c r="H939" s="75"/>
      <c r="I939" s="75"/>
      <c r="J939" s="75"/>
      <c r="K939" s="75"/>
      <c r="L939" s="75"/>
      <c r="M939" s="75"/>
      <c r="N939" s="75"/>
    </row>
    <row r="940" spans="4:14" ht="15.75" customHeight="1">
      <c r="D940" s="75"/>
      <c r="E940" s="75"/>
      <c r="F940" s="75"/>
      <c r="G940" s="75"/>
      <c r="H940" s="75"/>
      <c r="I940" s="75"/>
      <c r="J940" s="75"/>
      <c r="K940" s="75"/>
      <c r="L940" s="75"/>
      <c r="M940" s="75"/>
      <c r="N940" s="75"/>
    </row>
    <row r="941" spans="4:14" ht="15.75" customHeight="1">
      <c r="D941" s="75"/>
      <c r="E941" s="75"/>
      <c r="F941" s="75"/>
      <c r="G941" s="75"/>
      <c r="H941" s="75"/>
      <c r="I941" s="75"/>
      <c r="J941" s="75"/>
      <c r="K941" s="75"/>
      <c r="L941" s="75"/>
      <c r="M941" s="75"/>
      <c r="N941" s="75"/>
    </row>
    <row r="942" spans="4:14" ht="15.75" customHeight="1">
      <c r="D942" s="75"/>
      <c r="E942" s="75"/>
      <c r="F942" s="75"/>
      <c r="G942" s="75"/>
      <c r="H942" s="75"/>
      <c r="I942" s="75"/>
      <c r="J942" s="75"/>
      <c r="K942" s="75"/>
      <c r="L942" s="75"/>
      <c r="M942" s="75"/>
      <c r="N942" s="75"/>
    </row>
    <row r="943" spans="4:14" ht="15.75" customHeight="1">
      <c r="D943" s="75"/>
      <c r="E943" s="75"/>
      <c r="F943" s="75"/>
      <c r="G943" s="75"/>
      <c r="H943" s="75"/>
      <c r="I943" s="75"/>
      <c r="J943" s="75"/>
      <c r="K943" s="75"/>
      <c r="L943" s="75"/>
      <c r="M943" s="75"/>
      <c r="N943" s="75"/>
    </row>
    <row r="944" spans="4:14" ht="15.75" customHeight="1">
      <c r="D944" s="75"/>
      <c r="E944" s="75"/>
      <c r="F944" s="75"/>
      <c r="G944" s="75"/>
      <c r="H944" s="75"/>
      <c r="I944" s="75"/>
      <c r="J944" s="75"/>
      <c r="K944" s="75"/>
      <c r="L944" s="75"/>
      <c r="M944" s="75"/>
      <c r="N944" s="75"/>
    </row>
    <row r="945" spans="4:14" ht="15.75" customHeight="1">
      <c r="D945" s="75"/>
      <c r="E945" s="75"/>
      <c r="F945" s="75"/>
      <c r="G945" s="75"/>
      <c r="H945" s="75"/>
      <c r="I945" s="75"/>
      <c r="J945" s="75"/>
      <c r="K945" s="75"/>
      <c r="L945" s="75"/>
      <c r="M945" s="75"/>
      <c r="N945" s="75"/>
    </row>
    <row r="946" spans="4:14" ht="15.75" customHeight="1">
      <c r="D946" s="75"/>
      <c r="E946" s="75"/>
      <c r="F946" s="75"/>
      <c r="G946" s="75"/>
      <c r="H946" s="75"/>
      <c r="I946" s="75"/>
      <c r="J946" s="75"/>
      <c r="K946" s="75"/>
      <c r="L946" s="75"/>
      <c r="M946" s="75"/>
      <c r="N946" s="75"/>
    </row>
    <row r="947" spans="4:14" ht="15.75" customHeight="1">
      <c r="D947" s="75"/>
      <c r="E947" s="75"/>
      <c r="F947" s="75"/>
      <c r="G947" s="75"/>
      <c r="H947" s="75"/>
      <c r="I947" s="75"/>
      <c r="J947" s="75"/>
      <c r="K947" s="75"/>
      <c r="L947" s="75"/>
      <c r="M947" s="75"/>
      <c r="N947" s="75"/>
    </row>
    <row r="948" spans="4:14" ht="15.75" customHeight="1">
      <c r="D948" s="75"/>
      <c r="E948" s="75"/>
      <c r="F948" s="75"/>
      <c r="G948" s="75"/>
      <c r="H948" s="75"/>
      <c r="I948" s="75"/>
      <c r="J948" s="75"/>
      <c r="K948" s="75"/>
      <c r="L948" s="75"/>
      <c r="M948" s="75"/>
      <c r="N948" s="75"/>
    </row>
    <row r="949" spans="4:14" ht="15.75" customHeight="1">
      <c r="D949" s="75"/>
      <c r="E949" s="75"/>
      <c r="F949" s="75"/>
      <c r="G949" s="75"/>
      <c r="H949" s="75"/>
      <c r="I949" s="75"/>
      <c r="J949" s="75"/>
      <c r="K949" s="75"/>
      <c r="L949" s="75"/>
      <c r="M949" s="75"/>
      <c r="N949" s="75"/>
    </row>
    <row r="950" spans="4:14" ht="15.75" customHeight="1">
      <c r="D950" s="75"/>
      <c r="E950" s="75"/>
      <c r="F950" s="75"/>
      <c r="G950" s="75"/>
      <c r="H950" s="75"/>
      <c r="I950" s="75"/>
      <c r="J950" s="75"/>
      <c r="K950" s="75"/>
      <c r="L950" s="75"/>
      <c r="M950" s="75"/>
      <c r="N950" s="75"/>
    </row>
    <row r="951" spans="4:14" ht="15.75" customHeight="1">
      <c r="D951" s="75"/>
      <c r="E951" s="75"/>
      <c r="F951" s="75"/>
      <c r="G951" s="75"/>
      <c r="H951" s="75"/>
      <c r="I951" s="75"/>
      <c r="J951" s="75"/>
      <c r="K951" s="75"/>
      <c r="L951" s="75"/>
      <c r="M951" s="75"/>
      <c r="N951" s="75"/>
    </row>
    <row r="952" spans="4:14" ht="15.75" customHeight="1">
      <c r="D952" s="75"/>
      <c r="E952" s="75"/>
      <c r="F952" s="75"/>
      <c r="G952" s="75"/>
      <c r="H952" s="75"/>
      <c r="I952" s="75"/>
      <c r="J952" s="75"/>
      <c r="K952" s="75"/>
      <c r="L952" s="75"/>
      <c r="M952" s="75"/>
      <c r="N952" s="75"/>
    </row>
    <row r="953" spans="4:14" ht="15.75" customHeight="1">
      <c r="D953" s="75"/>
      <c r="E953" s="75"/>
      <c r="F953" s="75"/>
      <c r="G953" s="75"/>
      <c r="H953" s="75"/>
      <c r="I953" s="75"/>
      <c r="J953" s="75"/>
      <c r="K953" s="75"/>
      <c r="L953" s="75"/>
      <c r="M953" s="75"/>
      <c r="N953" s="75"/>
    </row>
    <row r="954" spans="4:14" ht="15.75" customHeight="1">
      <c r="D954" s="75"/>
      <c r="E954" s="75"/>
      <c r="F954" s="75"/>
      <c r="G954" s="75"/>
      <c r="H954" s="75"/>
      <c r="I954" s="75"/>
      <c r="J954" s="75"/>
      <c r="K954" s="75"/>
      <c r="L954" s="75"/>
      <c r="M954" s="75"/>
      <c r="N954" s="75"/>
    </row>
    <row r="955" spans="4:14" ht="15.75" customHeight="1">
      <c r="D955" s="75"/>
      <c r="E955" s="75"/>
      <c r="F955" s="75"/>
      <c r="G955" s="75"/>
      <c r="H955" s="75"/>
      <c r="I955" s="75"/>
      <c r="J955" s="75"/>
      <c r="K955" s="75"/>
      <c r="L955" s="75"/>
      <c r="M955" s="75"/>
      <c r="N955" s="75"/>
    </row>
    <row r="956" spans="4:14" ht="15.75" customHeight="1">
      <c r="D956" s="75"/>
      <c r="E956" s="75"/>
      <c r="F956" s="75"/>
      <c r="G956" s="75"/>
      <c r="H956" s="75"/>
      <c r="I956" s="75"/>
      <c r="J956" s="75"/>
      <c r="K956" s="75"/>
      <c r="L956" s="75"/>
      <c r="M956" s="75"/>
      <c r="N956" s="75"/>
    </row>
    <row r="957" spans="4:14" ht="15.75" customHeight="1">
      <c r="D957" s="75"/>
      <c r="E957" s="75"/>
      <c r="F957" s="75"/>
      <c r="G957" s="75"/>
      <c r="H957" s="75"/>
      <c r="I957" s="75"/>
      <c r="J957" s="75"/>
      <c r="K957" s="75"/>
      <c r="L957" s="75"/>
      <c r="M957" s="75"/>
      <c r="N957" s="75"/>
    </row>
    <row r="958" spans="4:14" ht="15.75" customHeight="1">
      <c r="D958" s="75"/>
      <c r="E958" s="75"/>
      <c r="F958" s="75"/>
      <c r="G958" s="75"/>
      <c r="H958" s="75"/>
      <c r="I958" s="75"/>
      <c r="J958" s="75"/>
      <c r="K958" s="75"/>
      <c r="L958" s="75"/>
      <c r="M958" s="75"/>
      <c r="N958" s="75"/>
    </row>
    <row r="959" spans="4:14" ht="15.75" customHeight="1">
      <c r="D959" s="75"/>
      <c r="E959" s="75"/>
      <c r="F959" s="75"/>
      <c r="G959" s="75"/>
      <c r="H959" s="75"/>
      <c r="I959" s="75"/>
      <c r="J959" s="75"/>
      <c r="K959" s="75"/>
      <c r="L959" s="75"/>
      <c r="M959" s="75"/>
      <c r="N959" s="75"/>
    </row>
    <row r="960" spans="4:14" ht="15.75" customHeight="1">
      <c r="D960" s="75"/>
      <c r="E960" s="75"/>
      <c r="F960" s="75"/>
      <c r="G960" s="75"/>
      <c r="H960" s="75"/>
      <c r="I960" s="75"/>
      <c r="J960" s="75"/>
      <c r="K960" s="75"/>
      <c r="L960" s="75"/>
      <c r="M960" s="75"/>
      <c r="N960" s="75"/>
    </row>
    <row r="961" spans="4:14" ht="15.75" customHeight="1">
      <c r="D961" s="75"/>
      <c r="E961" s="75"/>
      <c r="F961" s="75"/>
      <c r="G961" s="75"/>
      <c r="H961" s="75"/>
      <c r="I961" s="75"/>
      <c r="J961" s="75"/>
      <c r="K961" s="75"/>
      <c r="L961" s="75"/>
      <c r="M961" s="75"/>
      <c r="N961" s="75"/>
    </row>
    <row r="962" spans="4:14" ht="15.75" customHeight="1">
      <c r="D962" s="75"/>
      <c r="E962" s="75"/>
      <c r="F962" s="75"/>
      <c r="G962" s="75"/>
      <c r="H962" s="75"/>
      <c r="I962" s="75"/>
      <c r="J962" s="75"/>
      <c r="K962" s="75"/>
      <c r="L962" s="75"/>
      <c r="M962" s="75"/>
      <c r="N962" s="75"/>
    </row>
    <row r="963" spans="4:14" ht="15.75" customHeight="1">
      <c r="D963" s="75"/>
      <c r="E963" s="75"/>
      <c r="F963" s="75"/>
      <c r="G963" s="75"/>
      <c r="H963" s="75"/>
      <c r="I963" s="75"/>
      <c r="J963" s="75"/>
      <c r="K963" s="75"/>
      <c r="L963" s="75"/>
      <c r="M963" s="75"/>
      <c r="N963" s="75"/>
    </row>
    <row r="964" spans="4:14" ht="15.75" customHeight="1">
      <c r="D964" s="75"/>
      <c r="E964" s="75"/>
      <c r="F964" s="75"/>
      <c r="G964" s="75"/>
      <c r="H964" s="75"/>
      <c r="I964" s="75"/>
      <c r="J964" s="75"/>
      <c r="K964" s="75"/>
      <c r="L964" s="75"/>
      <c r="M964" s="75"/>
      <c r="N964" s="75"/>
    </row>
    <row r="965" spans="4:14" ht="15.75" customHeight="1">
      <c r="D965" s="75"/>
      <c r="E965" s="75"/>
      <c r="F965" s="75"/>
      <c r="G965" s="75"/>
      <c r="H965" s="75"/>
      <c r="I965" s="75"/>
      <c r="J965" s="75"/>
      <c r="K965" s="75"/>
      <c r="L965" s="75"/>
      <c r="M965" s="75"/>
      <c r="N965" s="75"/>
    </row>
    <row r="966" spans="4:14" ht="15.75" customHeight="1">
      <c r="D966" s="75"/>
      <c r="E966" s="75"/>
      <c r="F966" s="75"/>
      <c r="G966" s="75"/>
      <c r="H966" s="75"/>
      <c r="I966" s="75"/>
      <c r="J966" s="75"/>
      <c r="K966" s="75"/>
      <c r="L966" s="75"/>
      <c r="M966" s="75"/>
      <c r="N966" s="75"/>
    </row>
    <row r="967" spans="4:14" ht="15.75" customHeight="1">
      <c r="D967" s="75"/>
      <c r="E967" s="75"/>
      <c r="F967" s="75"/>
      <c r="G967" s="75"/>
      <c r="H967" s="75"/>
      <c r="I967" s="75"/>
      <c r="J967" s="75"/>
      <c r="K967" s="75"/>
      <c r="L967" s="75"/>
      <c r="M967" s="75"/>
      <c r="N967" s="75"/>
    </row>
    <row r="968" spans="4:14" ht="15.75" customHeight="1">
      <c r="D968" s="75"/>
      <c r="E968" s="75"/>
      <c r="F968" s="75"/>
      <c r="G968" s="75"/>
      <c r="H968" s="75"/>
      <c r="I968" s="75"/>
      <c r="J968" s="75"/>
      <c r="K968" s="75"/>
      <c r="L968" s="75"/>
      <c r="M968" s="75"/>
      <c r="N968" s="75"/>
    </row>
    <row r="969" spans="4:14" ht="15.75" customHeight="1">
      <c r="D969" s="75"/>
      <c r="E969" s="75"/>
      <c r="F969" s="75"/>
      <c r="G969" s="75"/>
      <c r="H969" s="75"/>
      <c r="I969" s="75"/>
      <c r="J969" s="75"/>
      <c r="K969" s="75"/>
      <c r="L969" s="75"/>
      <c r="M969" s="75"/>
      <c r="N969" s="75"/>
    </row>
    <row r="970" spans="4:14" ht="15.75" customHeight="1">
      <c r="D970" s="75"/>
      <c r="E970" s="75"/>
      <c r="F970" s="75"/>
      <c r="G970" s="75"/>
      <c r="H970" s="75"/>
      <c r="I970" s="75"/>
      <c r="J970" s="75"/>
      <c r="K970" s="75"/>
      <c r="L970" s="75"/>
      <c r="M970" s="75"/>
      <c r="N970" s="75"/>
    </row>
    <row r="971" spans="4:14" ht="15.75" customHeight="1">
      <c r="D971" s="75"/>
      <c r="E971" s="75"/>
      <c r="F971" s="75"/>
      <c r="G971" s="75"/>
      <c r="H971" s="75"/>
      <c r="I971" s="75"/>
      <c r="J971" s="75"/>
      <c r="K971" s="75"/>
      <c r="L971" s="75"/>
      <c r="M971" s="75"/>
      <c r="N971" s="75"/>
    </row>
    <row r="972" spans="4:14" ht="15.75" customHeight="1">
      <c r="D972" s="75"/>
      <c r="E972" s="75"/>
      <c r="F972" s="75"/>
      <c r="G972" s="75"/>
      <c r="H972" s="75"/>
      <c r="I972" s="75"/>
      <c r="J972" s="75"/>
      <c r="K972" s="75"/>
      <c r="L972" s="75"/>
      <c r="M972" s="75"/>
      <c r="N972" s="75"/>
    </row>
    <row r="973" spans="4:14" ht="15.75" customHeight="1">
      <c r="D973" s="75"/>
      <c r="E973" s="75"/>
      <c r="F973" s="75"/>
      <c r="G973" s="75"/>
      <c r="H973" s="75"/>
      <c r="I973" s="75"/>
      <c r="J973" s="75"/>
      <c r="K973" s="75"/>
      <c r="L973" s="75"/>
      <c r="M973" s="75"/>
      <c r="N973" s="75"/>
    </row>
    <row r="974" spans="4:14" ht="15.75" customHeight="1">
      <c r="D974" s="75"/>
      <c r="E974" s="75"/>
      <c r="F974" s="75"/>
      <c r="G974" s="75"/>
      <c r="H974" s="75"/>
      <c r="I974" s="75"/>
      <c r="J974" s="75"/>
      <c r="K974" s="75"/>
      <c r="L974" s="75"/>
      <c r="M974" s="75"/>
      <c r="N974" s="75"/>
    </row>
    <row r="975" spans="4:14" ht="15.75" customHeight="1">
      <c r="D975" s="75"/>
      <c r="E975" s="75"/>
      <c r="F975" s="75"/>
      <c r="G975" s="75"/>
      <c r="H975" s="75"/>
      <c r="I975" s="75"/>
      <c r="J975" s="75"/>
      <c r="K975" s="75"/>
      <c r="L975" s="75"/>
      <c r="M975" s="75"/>
      <c r="N975" s="75"/>
    </row>
    <row r="976" spans="4:14" ht="15.75" customHeight="1">
      <c r="D976" s="75"/>
      <c r="E976" s="75"/>
      <c r="F976" s="75"/>
      <c r="G976" s="75"/>
      <c r="H976" s="75"/>
      <c r="I976" s="75"/>
      <c r="J976" s="75"/>
      <c r="K976" s="75"/>
      <c r="L976" s="75"/>
      <c r="M976" s="75"/>
      <c r="N976" s="75"/>
    </row>
    <row r="977" spans="4:14" ht="15.75" customHeight="1">
      <c r="D977" s="75"/>
      <c r="E977" s="75"/>
      <c r="F977" s="75"/>
      <c r="G977" s="75"/>
      <c r="H977" s="75"/>
      <c r="I977" s="75"/>
      <c r="J977" s="75"/>
      <c r="K977" s="75"/>
      <c r="L977" s="75"/>
      <c r="M977" s="75"/>
      <c r="N977" s="75"/>
    </row>
    <row r="978" spans="4:14" ht="15.75" customHeight="1">
      <c r="D978" s="75"/>
      <c r="E978" s="75"/>
      <c r="F978" s="75"/>
      <c r="G978" s="75"/>
      <c r="H978" s="75"/>
      <c r="I978" s="75"/>
      <c r="J978" s="75"/>
      <c r="K978" s="75"/>
      <c r="L978" s="75"/>
      <c r="M978" s="75"/>
      <c r="N978" s="75"/>
    </row>
    <row r="979" spans="4:14" ht="15.75" customHeight="1">
      <c r="D979" s="75"/>
      <c r="E979" s="75"/>
      <c r="F979" s="75"/>
      <c r="G979" s="75"/>
      <c r="H979" s="75"/>
      <c r="I979" s="75"/>
      <c r="J979" s="75"/>
      <c r="K979" s="75"/>
      <c r="L979" s="75"/>
      <c r="M979" s="75"/>
      <c r="N979" s="75"/>
    </row>
    <row r="980" spans="4:14" ht="15.75" customHeight="1">
      <c r="D980" s="75"/>
      <c r="E980" s="75"/>
      <c r="F980" s="75"/>
      <c r="G980" s="75"/>
      <c r="H980" s="75"/>
      <c r="I980" s="75"/>
      <c r="J980" s="75"/>
      <c r="K980" s="75"/>
      <c r="L980" s="75"/>
      <c r="M980" s="75"/>
      <c r="N980" s="75"/>
    </row>
    <row r="981" spans="4:14" ht="15.75" customHeight="1">
      <c r="D981" s="75"/>
      <c r="E981" s="75"/>
      <c r="F981" s="75"/>
      <c r="G981" s="75"/>
      <c r="H981" s="75"/>
      <c r="I981" s="75"/>
      <c r="J981" s="75"/>
      <c r="K981" s="75"/>
      <c r="L981" s="75"/>
      <c r="M981" s="75"/>
      <c r="N981" s="75"/>
    </row>
    <row r="982" spans="4:14" ht="15.75" customHeight="1">
      <c r="D982" s="75"/>
      <c r="E982" s="75"/>
      <c r="F982" s="75"/>
      <c r="G982" s="75"/>
      <c r="H982" s="75"/>
      <c r="I982" s="75"/>
      <c r="J982" s="75"/>
      <c r="K982" s="75"/>
      <c r="L982" s="75"/>
      <c r="M982" s="75"/>
      <c r="N982" s="75"/>
    </row>
    <row r="983" spans="4:14" ht="15.75" customHeight="1">
      <c r="D983" s="75"/>
      <c r="E983" s="75"/>
      <c r="F983" s="75"/>
      <c r="G983" s="75"/>
      <c r="H983" s="75"/>
      <c r="I983" s="75"/>
      <c r="J983" s="75"/>
      <c r="K983" s="75"/>
      <c r="L983" s="75"/>
      <c r="M983" s="75"/>
      <c r="N983" s="75"/>
    </row>
    <row r="984" spans="4:14" ht="15.75" customHeight="1">
      <c r="D984" s="75"/>
      <c r="E984" s="75"/>
      <c r="F984" s="75"/>
      <c r="G984" s="75"/>
      <c r="H984" s="75"/>
      <c r="I984" s="75"/>
      <c r="J984" s="75"/>
      <c r="K984" s="75"/>
      <c r="L984" s="75"/>
      <c r="M984" s="75"/>
      <c r="N984" s="75"/>
    </row>
    <row r="985" spans="4:14" ht="15.75" customHeight="1">
      <c r="D985" s="75"/>
      <c r="E985" s="75"/>
      <c r="F985" s="75"/>
      <c r="G985" s="75"/>
      <c r="H985" s="75"/>
      <c r="I985" s="75"/>
      <c r="J985" s="75"/>
      <c r="K985" s="75"/>
      <c r="L985" s="75"/>
      <c r="M985" s="75"/>
      <c r="N985" s="75"/>
    </row>
    <row r="986" spans="4:14" ht="15.75" customHeight="1">
      <c r="D986" s="75"/>
      <c r="E986" s="75"/>
      <c r="F986" s="75"/>
      <c r="G986" s="75"/>
      <c r="H986" s="75"/>
      <c r="I986" s="75"/>
      <c r="J986" s="75"/>
      <c r="K986" s="75"/>
      <c r="L986" s="75"/>
      <c r="M986" s="75"/>
      <c r="N986" s="75"/>
    </row>
    <row r="987" spans="4:14" ht="15.75" customHeight="1">
      <c r="D987" s="75"/>
      <c r="E987" s="75"/>
      <c r="F987" s="75"/>
      <c r="G987" s="75"/>
      <c r="H987" s="75"/>
      <c r="I987" s="75"/>
      <c r="J987" s="75"/>
      <c r="K987" s="75"/>
      <c r="L987" s="75"/>
      <c r="M987" s="75"/>
      <c r="N987" s="75"/>
    </row>
    <row r="988" spans="4:14" ht="15.75" customHeight="1">
      <c r="D988" s="75"/>
      <c r="E988" s="75"/>
      <c r="F988" s="75"/>
      <c r="G988" s="75"/>
      <c r="H988" s="75"/>
      <c r="I988" s="75"/>
      <c r="J988" s="75"/>
      <c r="K988" s="75"/>
      <c r="L988" s="75"/>
      <c r="M988" s="75"/>
      <c r="N988" s="75"/>
    </row>
    <row r="989" spans="4:14" ht="15.75" customHeight="1">
      <c r="D989" s="75"/>
      <c r="E989" s="75"/>
      <c r="F989" s="75"/>
      <c r="G989" s="75"/>
      <c r="H989" s="75"/>
      <c r="I989" s="75"/>
      <c r="J989" s="75"/>
      <c r="K989" s="75"/>
      <c r="L989" s="75"/>
      <c r="M989" s="75"/>
      <c r="N989" s="75"/>
    </row>
    <row r="990" spans="4:14" ht="15.75" customHeight="1">
      <c r="D990" s="75"/>
      <c r="E990" s="75"/>
      <c r="F990" s="75"/>
      <c r="G990" s="75"/>
      <c r="H990" s="75"/>
      <c r="I990" s="75"/>
      <c r="J990" s="75"/>
      <c r="K990" s="75"/>
      <c r="L990" s="75"/>
      <c r="M990" s="75"/>
      <c r="N990" s="75"/>
    </row>
    <row r="991" spans="4:14" ht="15.75" customHeight="1">
      <c r="D991" s="75"/>
      <c r="E991" s="75"/>
      <c r="F991" s="75"/>
      <c r="G991" s="75"/>
      <c r="H991" s="75"/>
      <c r="I991" s="75"/>
      <c r="J991" s="75"/>
      <c r="K991" s="75"/>
      <c r="L991" s="75"/>
      <c r="M991" s="75"/>
      <c r="N991" s="75"/>
    </row>
    <row r="992" spans="4:14" ht="15.75" customHeight="1">
      <c r="D992" s="75"/>
      <c r="E992" s="75"/>
      <c r="F992" s="75"/>
      <c r="G992" s="75"/>
      <c r="H992" s="75"/>
      <c r="I992" s="75"/>
      <c r="J992" s="75"/>
      <c r="K992" s="75"/>
      <c r="L992" s="75"/>
      <c r="M992" s="75"/>
      <c r="N992" s="75"/>
    </row>
    <row r="993" spans="4:14" ht="15.75" customHeight="1">
      <c r="D993" s="75"/>
      <c r="E993" s="75"/>
      <c r="F993" s="75"/>
      <c r="G993" s="75"/>
      <c r="H993" s="75"/>
      <c r="I993" s="75"/>
      <c r="J993" s="75"/>
      <c r="K993" s="75"/>
      <c r="L993" s="75"/>
      <c r="M993" s="75"/>
      <c r="N993" s="75"/>
    </row>
    <row r="994" spans="4:14" ht="15.75" customHeight="1">
      <c r="D994" s="75"/>
      <c r="E994" s="75"/>
      <c r="F994" s="75"/>
      <c r="G994" s="75"/>
      <c r="H994" s="75"/>
      <c r="I994" s="75"/>
      <c r="J994" s="75"/>
      <c r="K994" s="75"/>
      <c r="L994" s="75"/>
      <c r="M994" s="75"/>
      <c r="N994" s="75"/>
    </row>
    <row r="995" spans="4:14" ht="15.75" customHeight="1">
      <c r="D995" s="75"/>
      <c r="E995" s="75"/>
      <c r="F995" s="75"/>
      <c r="G995" s="75"/>
      <c r="H995" s="75"/>
      <c r="I995" s="75"/>
      <c r="J995" s="75"/>
      <c r="K995" s="75"/>
      <c r="L995" s="75"/>
      <c r="M995" s="75"/>
      <c r="N995" s="75"/>
    </row>
    <row r="996" spans="4:14" ht="15.75" customHeight="1">
      <c r="D996" s="75"/>
      <c r="E996" s="75"/>
      <c r="F996" s="75"/>
      <c r="G996" s="75"/>
      <c r="H996" s="75"/>
      <c r="I996" s="75"/>
      <c r="J996" s="75"/>
      <c r="K996" s="75"/>
      <c r="L996" s="75"/>
      <c r="M996" s="75"/>
      <c r="N996" s="75"/>
    </row>
    <row r="997" spans="4:14" ht="15.75" customHeight="1">
      <c r="D997" s="75"/>
      <c r="E997" s="75"/>
      <c r="F997" s="75"/>
      <c r="G997" s="75"/>
      <c r="H997" s="75"/>
      <c r="I997" s="75"/>
      <c r="J997" s="75"/>
      <c r="K997" s="75"/>
      <c r="L997" s="75"/>
      <c r="M997" s="75"/>
      <c r="N997" s="75"/>
    </row>
    <row r="998" spans="4:14" ht="15.75" customHeight="1">
      <c r="D998" s="75"/>
      <c r="E998" s="75"/>
      <c r="F998" s="75"/>
      <c r="G998" s="75"/>
      <c r="H998" s="75"/>
      <c r="I998" s="75"/>
      <c r="J998" s="75"/>
      <c r="K998" s="75"/>
      <c r="L998" s="75"/>
      <c r="M998" s="75"/>
      <c r="N998" s="75"/>
    </row>
    <row r="999" spans="4:14" ht="15.75" customHeight="1">
      <c r="D999" s="75"/>
      <c r="E999" s="75"/>
      <c r="F999" s="75"/>
      <c r="G999" s="75"/>
      <c r="H999" s="75"/>
      <c r="I999" s="75"/>
      <c r="J999" s="75"/>
      <c r="K999" s="75"/>
      <c r="L999" s="75"/>
      <c r="M999" s="75"/>
      <c r="N999" s="75"/>
    </row>
    <row r="1000" spans="4:14" ht="15.75" customHeight="1">
      <c r="D1000" s="75"/>
      <c r="E1000" s="75"/>
      <c r="F1000" s="75"/>
      <c r="G1000" s="75"/>
      <c r="H1000" s="75"/>
      <c r="I1000" s="75"/>
      <c r="J1000" s="75"/>
      <c r="K1000" s="75"/>
      <c r="L1000" s="75"/>
      <c r="M1000" s="75"/>
      <c r="N1000" s="75"/>
    </row>
    <row r="1001" spans="4:14" ht="15.75" customHeight="1">
      <c r="D1001" s="75"/>
      <c r="E1001" s="75"/>
      <c r="F1001" s="75"/>
      <c r="G1001" s="75"/>
      <c r="H1001" s="75"/>
      <c r="I1001" s="75"/>
      <c r="J1001" s="75"/>
      <c r="K1001" s="75"/>
      <c r="L1001" s="75"/>
      <c r="M1001" s="75"/>
      <c r="N1001" s="75"/>
    </row>
    <row r="1002" spans="4:14" ht="15.75" customHeight="1">
      <c r="D1002" s="75"/>
      <c r="E1002" s="75"/>
      <c r="F1002" s="75"/>
      <c r="G1002" s="75"/>
      <c r="H1002" s="75"/>
      <c r="I1002" s="75"/>
      <c r="J1002" s="75"/>
      <c r="K1002" s="75"/>
      <c r="L1002" s="75"/>
      <c r="M1002" s="75"/>
      <c r="N1002" s="75"/>
    </row>
  </sheetData>
  <autoFilter ref="A3:Z1002" xr:uid="{00000000-0009-0000-0000-000010000000}">
    <sortState xmlns:xlrd2="http://schemas.microsoft.com/office/spreadsheetml/2017/richdata2" ref="A3:Z1002">
      <sortCondition ref="C3:C1002"/>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2"/>
  <sheetViews>
    <sheetView workbookViewId="0">
      <pane ySplit="3" topLeftCell="A4" activePane="bottomLeft" state="frozen"/>
      <selection pane="bottomLeft" activeCell="B5" sqref="B5"/>
    </sheetView>
  </sheetViews>
  <sheetFormatPr defaultColWidth="12.6328125" defaultRowHeight="15.75" customHeight="1"/>
  <cols>
    <col min="2" max="2" width="14.90625" customWidth="1"/>
    <col min="3" max="3" width="35.26953125" customWidth="1"/>
    <col min="4" max="14" width="13.453125" customWidth="1"/>
  </cols>
  <sheetData>
    <row r="1" spans="1:26" ht="14">
      <c r="A1" s="204"/>
      <c r="B1" s="204"/>
      <c r="C1" s="226" t="s">
        <v>351</v>
      </c>
      <c r="D1" s="206"/>
      <c r="E1" s="206"/>
      <c r="F1" s="206"/>
      <c r="G1" s="206"/>
      <c r="H1" s="204"/>
      <c r="I1" s="206"/>
      <c r="J1" s="206"/>
      <c r="K1" s="206"/>
      <c r="L1" s="206"/>
      <c r="M1" s="204"/>
      <c r="N1" s="204"/>
      <c r="O1" s="227"/>
      <c r="P1" s="227"/>
      <c r="Q1" s="227"/>
      <c r="R1" s="227"/>
      <c r="S1" s="227"/>
      <c r="T1" s="227"/>
      <c r="U1" s="227"/>
      <c r="V1" s="227"/>
      <c r="W1" s="227"/>
      <c r="X1" s="227"/>
      <c r="Y1" s="227"/>
      <c r="Z1" s="227"/>
    </row>
    <row r="2" spans="1:26" ht="14">
      <c r="A2" s="204"/>
      <c r="B2" s="204"/>
      <c r="C2" s="228" t="s">
        <v>352</v>
      </c>
      <c r="D2" s="206"/>
      <c r="E2" s="206"/>
      <c r="F2" s="206"/>
      <c r="G2" s="206"/>
      <c r="H2" s="204"/>
      <c r="I2" s="206"/>
      <c r="J2" s="206"/>
      <c r="K2" s="206"/>
      <c r="L2" s="206"/>
      <c r="M2" s="204"/>
      <c r="N2" s="204"/>
      <c r="O2" s="227"/>
      <c r="P2" s="227"/>
      <c r="Q2" s="227"/>
      <c r="R2" s="227"/>
      <c r="S2" s="227"/>
      <c r="T2" s="227"/>
      <c r="U2" s="227"/>
      <c r="V2" s="227"/>
      <c r="W2" s="227"/>
      <c r="X2" s="227"/>
      <c r="Y2" s="227"/>
      <c r="Z2" s="227"/>
    </row>
    <row r="3" spans="1:26" ht="28">
      <c r="A3" s="204" t="s">
        <v>171</v>
      </c>
      <c r="B3" s="204" t="s">
        <v>172</v>
      </c>
      <c r="C3" s="204" t="s">
        <v>173</v>
      </c>
      <c r="D3" s="206" t="s">
        <v>191</v>
      </c>
      <c r="E3" s="206" t="s">
        <v>192</v>
      </c>
      <c r="F3" s="206" t="s">
        <v>174</v>
      </c>
      <c r="G3" s="206" t="s">
        <v>175</v>
      </c>
      <c r="H3" s="204" t="s">
        <v>176</v>
      </c>
      <c r="I3" s="206" t="s">
        <v>193</v>
      </c>
      <c r="J3" s="206" t="s">
        <v>194</v>
      </c>
      <c r="K3" s="206" t="s">
        <v>177</v>
      </c>
      <c r="L3" s="206" t="s">
        <v>178</v>
      </c>
      <c r="M3" s="204" t="s">
        <v>179</v>
      </c>
      <c r="N3" s="204" t="s">
        <v>180</v>
      </c>
      <c r="O3" s="227"/>
      <c r="P3" s="227"/>
      <c r="Q3" s="227"/>
      <c r="R3" s="227"/>
      <c r="S3" s="227"/>
      <c r="T3" s="227"/>
      <c r="U3" s="227"/>
      <c r="V3" s="227"/>
      <c r="W3" s="227"/>
      <c r="X3" s="227"/>
      <c r="Y3" s="227"/>
      <c r="Z3" s="227"/>
    </row>
    <row r="4" spans="1:26" ht="14">
      <c r="A4" s="208" t="s">
        <v>8</v>
      </c>
      <c r="B4" s="230" t="s">
        <v>183</v>
      </c>
      <c r="C4" s="230" t="s">
        <v>60</v>
      </c>
      <c r="D4" s="210"/>
      <c r="E4" s="210"/>
      <c r="F4" s="210">
        <v>24911878</v>
      </c>
      <c r="G4" s="210">
        <v>39670809</v>
      </c>
      <c r="H4" s="211"/>
      <c r="I4" s="213"/>
      <c r="J4" s="213"/>
      <c r="K4" s="213">
        <v>0.77190000000000003</v>
      </c>
      <c r="L4" s="213">
        <v>1.0329999999999999</v>
      </c>
      <c r="M4" s="214"/>
      <c r="N4" s="229" t="b">
        <v>1</v>
      </c>
    </row>
    <row r="5" spans="1:26" ht="14">
      <c r="A5" s="208" t="s">
        <v>8</v>
      </c>
      <c r="B5" s="231" t="s">
        <v>183</v>
      </c>
      <c r="C5" s="231" t="s">
        <v>214</v>
      </c>
      <c r="D5" s="210"/>
      <c r="E5" s="210"/>
      <c r="F5" s="210">
        <v>51277782</v>
      </c>
      <c r="G5" s="210">
        <v>29147552.84</v>
      </c>
      <c r="H5" s="211">
        <v>76546792</v>
      </c>
      <c r="I5" s="213"/>
      <c r="J5" s="213"/>
      <c r="K5" s="213">
        <v>1.5888</v>
      </c>
      <c r="L5" s="213">
        <v>0.75890000000000002</v>
      </c>
      <c r="M5" s="214">
        <v>1.3314999999999999</v>
      </c>
      <c r="N5" s="229"/>
    </row>
    <row r="6" spans="1:26" ht="14">
      <c r="A6" s="208" t="s">
        <v>8</v>
      </c>
      <c r="B6" s="230" t="s">
        <v>183</v>
      </c>
      <c r="C6" s="230" t="s">
        <v>143</v>
      </c>
      <c r="D6" s="210"/>
      <c r="E6" s="210"/>
      <c r="F6" s="210">
        <v>63305671</v>
      </c>
      <c r="G6" s="210">
        <v>108335706</v>
      </c>
      <c r="H6" s="211">
        <v>43234845</v>
      </c>
      <c r="I6" s="213"/>
      <c r="J6" s="213"/>
      <c r="K6" s="213">
        <v>1.9615</v>
      </c>
      <c r="L6" s="213">
        <v>2.8209</v>
      </c>
      <c r="M6" s="214">
        <v>0.752</v>
      </c>
      <c r="N6" s="229"/>
    </row>
    <row r="7" spans="1:26" ht="14">
      <c r="A7" s="208" t="s">
        <v>8</v>
      </c>
      <c r="B7" s="231" t="s">
        <v>183</v>
      </c>
      <c r="C7" s="231" t="s">
        <v>218</v>
      </c>
      <c r="D7" s="210"/>
      <c r="E7" s="210"/>
      <c r="F7" s="210">
        <v>28440185</v>
      </c>
      <c r="G7" s="210">
        <v>26812365</v>
      </c>
      <c r="H7" s="211">
        <v>26836592</v>
      </c>
      <c r="I7" s="213"/>
      <c r="J7" s="213"/>
      <c r="K7" s="213">
        <v>0.88119999999999998</v>
      </c>
      <c r="L7" s="213">
        <v>0.69810000000000005</v>
      </c>
      <c r="M7" s="214">
        <v>0.46679999999999999</v>
      </c>
      <c r="N7" s="229"/>
    </row>
    <row r="8" spans="1:26" ht="14">
      <c r="A8" s="208" t="s">
        <v>8</v>
      </c>
      <c r="B8" s="230" t="s">
        <v>183</v>
      </c>
      <c r="C8" s="230" t="s">
        <v>125</v>
      </c>
      <c r="D8" s="210"/>
      <c r="E8" s="210"/>
      <c r="F8" s="210"/>
      <c r="G8" s="210">
        <v>57655055</v>
      </c>
      <c r="H8" s="211">
        <v>41139306.600000001</v>
      </c>
      <c r="I8" s="213"/>
      <c r="J8" s="213"/>
      <c r="K8" s="213"/>
      <c r="L8" s="213">
        <v>1.5012000000000001</v>
      </c>
      <c r="M8" s="214">
        <v>0.71560000000000001</v>
      </c>
      <c r="N8" s="229"/>
    </row>
    <row r="9" spans="1:26" ht="14">
      <c r="A9" s="208" t="s">
        <v>8</v>
      </c>
      <c r="B9" s="231" t="s">
        <v>183</v>
      </c>
      <c r="C9" s="231" t="s">
        <v>219</v>
      </c>
      <c r="D9" s="210"/>
      <c r="E9" s="210"/>
      <c r="F9" s="210">
        <v>32565870</v>
      </c>
      <c r="G9" s="210">
        <v>55488677</v>
      </c>
      <c r="H9" s="211">
        <v>27975394</v>
      </c>
      <c r="I9" s="213"/>
      <c r="J9" s="213"/>
      <c r="K9" s="213">
        <v>1.0089999999999999</v>
      </c>
      <c r="L9" s="213">
        <v>1.4448000000000001</v>
      </c>
      <c r="M9" s="214">
        <v>0.48659999999999998</v>
      </c>
      <c r="N9" s="229"/>
    </row>
    <row r="10" spans="1:26" ht="14">
      <c r="A10" s="208" t="s">
        <v>8</v>
      </c>
      <c r="B10" s="231" t="s">
        <v>183</v>
      </c>
      <c r="C10" s="231" t="s">
        <v>220</v>
      </c>
      <c r="D10" s="210"/>
      <c r="E10" s="210"/>
      <c r="F10" s="210"/>
      <c r="G10" s="210"/>
      <c r="H10" s="211">
        <v>2766817</v>
      </c>
      <c r="I10" s="213"/>
      <c r="J10" s="213"/>
      <c r="K10" s="213"/>
      <c r="L10" s="213"/>
      <c r="M10" s="214">
        <v>4.8099999999999997E-2</v>
      </c>
      <c r="N10" s="229"/>
    </row>
    <row r="11" spans="1:26" ht="14">
      <c r="A11" s="208" t="s">
        <v>8</v>
      </c>
      <c r="B11" s="230" t="s">
        <v>183</v>
      </c>
      <c r="C11" s="230" t="s">
        <v>82</v>
      </c>
      <c r="D11" s="210"/>
      <c r="E11" s="210"/>
      <c r="F11" s="210">
        <v>4766984.0199999996</v>
      </c>
      <c r="G11" s="210">
        <v>886956</v>
      </c>
      <c r="H11" s="211">
        <v>8887381</v>
      </c>
      <c r="I11" s="213"/>
      <c r="J11" s="213"/>
      <c r="K11" s="213">
        <v>0.1477</v>
      </c>
      <c r="L11" s="213">
        <v>2.3099999999999999E-2</v>
      </c>
      <c r="M11" s="214">
        <v>0.15459999999999999</v>
      </c>
      <c r="N11" s="229" t="b">
        <v>1</v>
      </c>
    </row>
    <row r="12" spans="1:26" ht="14">
      <c r="A12" s="208" t="s">
        <v>8</v>
      </c>
      <c r="B12" s="230" t="s">
        <v>183</v>
      </c>
      <c r="C12" s="230" t="s">
        <v>146</v>
      </c>
      <c r="D12" s="210"/>
      <c r="E12" s="210"/>
      <c r="F12" s="210">
        <v>25127297</v>
      </c>
      <c r="G12" s="210">
        <v>67276526</v>
      </c>
      <c r="H12" s="211">
        <v>76960000</v>
      </c>
      <c r="I12" s="213"/>
      <c r="J12" s="213"/>
      <c r="K12" s="213">
        <v>0.77859999999999996</v>
      </c>
      <c r="L12" s="213">
        <v>1.7518</v>
      </c>
      <c r="M12" s="214">
        <v>1.3386</v>
      </c>
      <c r="N12" s="229"/>
    </row>
    <row r="13" spans="1:26" ht="14">
      <c r="A13" s="208" t="s">
        <v>8</v>
      </c>
      <c r="B13" s="230" t="s">
        <v>183</v>
      </c>
      <c r="C13" s="230" t="s">
        <v>47</v>
      </c>
      <c r="D13" s="210"/>
      <c r="E13" s="210"/>
      <c r="F13" s="210">
        <v>291222</v>
      </c>
      <c r="G13" s="210">
        <v>0</v>
      </c>
      <c r="H13" s="211">
        <v>3590000</v>
      </c>
      <c r="I13" s="213"/>
      <c r="J13" s="213"/>
      <c r="K13" s="213">
        <v>8.9999999999999993E-3</v>
      </c>
      <c r="L13" s="213">
        <v>0</v>
      </c>
      <c r="M13" s="214">
        <v>6.2399999999999997E-2</v>
      </c>
      <c r="N13" s="229" t="b">
        <v>1</v>
      </c>
    </row>
    <row r="14" spans="1:26" ht="14">
      <c r="A14" s="208" t="s">
        <v>8</v>
      </c>
      <c r="B14" s="230" t="s">
        <v>183</v>
      </c>
      <c r="C14" s="230" t="s">
        <v>98</v>
      </c>
      <c r="D14" s="210"/>
      <c r="E14" s="210"/>
      <c r="F14" s="210">
        <v>1037535</v>
      </c>
      <c r="G14" s="210">
        <v>5887111</v>
      </c>
      <c r="H14" s="211">
        <v>6328659.7800000003</v>
      </c>
      <c r="I14" s="213"/>
      <c r="J14" s="213"/>
      <c r="K14" s="213">
        <v>3.2099999999999997E-2</v>
      </c>
      <c r="L14" s="213">
        <v>0.15329999999999999</v>
      </c>
      <c r="M14" s="214">
        <v>0.1101</v>
      </c>
      <c r="N14" s="229" t="b">
        <v>1</v>
      </c>
    </row>
    <row r="15" spans="1:26" ht="14">
      <c r="A15" s="208" t="s">
        <v>8</v>
      </c>
      <c r="B15" s="231" t="s">
        <v>183</v>
      </c>
      <c r="C15" s="231" t="s">
        <v>225</v>
      </c>
      <c r="D15" s="210"/>
      <c r="E15" s="210"/>
      <c r="F15" s="210">
        <v>4249620</v>
      </c>
      <c r="G15" s="210">
        <v>17131593</v>
      </c>
      <c r="H15" s="211">
        <v>54881454</v>
      </c>
      <c r="I15" s="213"/>
      <c r="J15" s="213"/>
      <c r="K15" s="213">
        <v>0.13170000000000001</v>
      </c>
      <c r="L15" s="213">
        <v>0.4461</v>
      </c>
      <c r="M15" s="214">
        <v>0.9546</v>
      </c>
      <c r="N15" s="229"/>
    </row>
    <row r="16" spans="1:26" ht="14">
      <c r="A16" s="208" t="s">
        <v>8</v>
      </c>
      <c r="B16" s="230" t="s">
        <v>183</v>
      </c>
      <c r="C16" s="230" t="s">
        <v>119</v>
      </c>
      <c r="D16" s="210"/>
      <c r="E16" s="210"/>
      <c r="F16" s="210">
        <v>652312</v>
      </c>
      <c r="G16" s="210">
        <v>146840</v>
      </c>
      <c r="H16" s="211">
        <v>0</v>
      </c>
      <c r="I16" s="213"/>
      <c r="J16" s="213"/>
      <c r="K16" s="213">
        <v>2.0199999999999999E-2</v>
      </c>
      <c r="L16" s="213">
        <v>3.8E-3</v>
      </c>
      <c r="M16" s="214">
        <v>0</v>
      </c>
      <c r="N16" s="229"/>
    </row>
    <row r="17" spans="1:14" ht="14">
      <c r="A17" s="208" t="s">
        <v>8</v>
      </c>
      <c r="B17" s="230" t="s">
        <v>183</v>
      </c>
      <c r="C17" s="230" t="s">
        <v>94</v>
      </c>
      <c r="D17" s="210"/>
      <c r="E17" s="210"/>
      <c r="F17" s="210">
        <v>85486956</v>
      </c>
      <c r="G17" s="210">
        <v>225146644</v>
      </c>
      <c r="H17" s="211">
        <v>200639856</v>
      </c>
      <c r="I17" s="213"/>
      <c r="J17" s="213"/>
      <c r="K17" s="213">
        <v>2.6488</v>
      </c>
      <c r="L17" s="213">
        <v>5.8624000000000001</v>
      </c>
      <c r="M17" s="214">
        <v>3.4899</v>
      </c>
      <c r="N17" s="229" t="b">
        <v>1</v>
      </c>
    </row>
    <row r="18" spans="1:14" ht="14">
      <c r="A18" s="208" t="s">
        <v>8</v>
      </c>
      <c r="B18" s="231" t="s">
        <v>183</v>
      </c>
      <c r="C18" s="231" t="s">
        <v>229</v>
      </c>
      <c r="D18" s="210"/>
      <c r="E18" s="210"/>
      <c r="F18" s="210">
        <v>1160306</v>
      </c>
      <c r="G18" s="210">
        <v>10759715</v>
      </c>
      <c r="H18" s="211">
        <v>137691069</v>
      </c>
      <c r="I18" s="213"/>
      <c r="J18" s="213"/>
      <c r="K18" s="213">
        <v>3.5999999999999997E-2</v>
      </c>
      <c r="L18" s="213">
        <v>0.2802</v>
      </c>
      <c r="M18" s="214">
        <v>2.395</v>
      </c>
      <c r="N18" s="229"/>
    </row>
    <row r="19" spans="1:14" ht="14">
      <c r="A19" s="208" t="s">
        <v>8</v>
      </c>
      <c r="B19" s="230" t="s">
        <v>183</v>
      </c>
      <c r="C19" s="230" t="s">
        <v>102</v>
      </c>
      <c r="D19" s="210"/>
      <c r="E19" s="210"/>
      <c r="F19" s="210">
        <v>1367777</v>
      </c>
      <c r="G19" s="210">
        <v>0</v>
      </c>
      <c r="H19" s="211"/>
      <c r="I19" s="213"/>
      <c r="J19" s="213"/>
      <c r="K19" s="213">
        <v>4.24E-2</v>
      </c>
      <c r="L19" s="213">
        <v>0</v>
      </c>
      <c r="M19" s="214"/>
      <c r="N19" s="229" t="b">
        <v>1</v>
      </c>
    </row>
    <row r="20" spans="1:14" ht="14">
      <c r="A20" s="208" t="s">
        <v>8</v>
      </c>
      <c r="B20" s="230" t="s">
        <v>183</v>
      </c>
      <c r="C20" s="230" t="s">
        <v>67</v>
      </c>
      <c r="D20" s="210"/>
      <c r="E20" s="210"/>
      <c r="F20" s="210">
        <v>2332926</v>
      </c>
      <c r="G20" s="210">
        <v>1079367</v>
      </c>
      <c r="H20" s="211"/>
      <c r="I20" s="213"/>
      <c r="J20" s="213"/>
      <c r="K20" s="213">
        <v>7.2300000000000003E-2</v>
      </c>
      <c r="L20" s="213">
        <v>2.81E-2</v>
      </c>
      <c r="M20" s="214"/>
      <c r="N20" s="229" t="b">
        <v>1</v>
      </c>
    </row>
    <row r="21" spans="1:14" ht="14">
      <c r="A21" s="208" t="s">
        <v>8</v>
      </c>
      <c r="B21" s="231" t="s">
        <v>183</v>
      </c>
      <c r="C21" s="231" t="s">
        <v>233</v>
      </c>
      <c r="D21" s="210"/>
      <c r="E21" s="210"/>
      <c r="F21" s="210">
        <v>366708</v>
      </c>
      <c r="G21" s="210">
        <v>62942982</v>
      </c>
      <c r="H21" s="211">
        <v>31082364</v>
      </c>
      <c r="I21" s="213"/>
      <c r="J21" s="213"/>
      <c r="K21" s="213">
        <v>1.14E-2</v>
      </c>
      <c r="L21" s="213">
        <v>1.6389</v>
      </c>
      <c r="M21" s="214">
        <v>0.54059999999999997</v>
      </c>
      <c r="N21" s="229"/>
    </row>
    <row r="22" spans="1:14" ht="14">
      <c r="A22" s="208" t="s">
        <v>8</v>
      </c>
      <c r="B22" s="230" t="s">
        <v>183</v>
      </c>
      <c r="C22" s="230" t="s">
        <v>51</v>
      </c>
      <c r="D22" s="210"/>
      <c r="E22" s="210"/>
      <c r="F22" s="210"/>
      <c r="G22" s="210">
        <v>0</v>
      </c>
      <c r="H22" s="211">
        <v>5740000</v>
      </c>
      <c r="I22" s="213"/>
      <c r="J22" s="213"/>
      <c r="K22" s="213"/>
      <c r="L22" s="213">
        <v>0</v>
      </c>
      <c r="M22" s="214">
        <v>9.98E-2</v>
      </c>
      <c r="N22" s="229" t="b">
        <v>1</v>
      </c>
    </row>
    <row r="23" spans="1:14" ht="14">
      <c r="A23" s="208" t="s">
        <v>8</v>
      </c>
      <c r="B23" s="230" t="s">
        <v>183</v>
      </c>
      <c r="C23" s="230" t="s">
        <v>137</v>
      </c>
      <c r="D23" s="210"/>
      <c r="E23" s="210"/>
      <c r="F23" s="210">
        <v>195918595</v>
      </c>
      <c r="G23" s="210">
        <v>223258294</v>
      </c>
      <c r="H23" s="211">
        <v>325616033</v>
      </c>
      <c r="I23" s="213"/>
      <c r="J23" s="213"/>
      <c r="K23" s="213">
        <v>6.0705</v>
      </c>
      <c r="L23" s="213">
        <v>5.8132000000000001</v>
      </c>
      <c r="M23" s="214">
        <v>5.6638000000000002</v>
      </c>
      <c r="N23" s="229"/>
    </row>
    <row r="24" spans="1:14" ht="14">
      <c r="A24" s="208" t="s">
        <v>8</v>
      </c>
      <c r="B24" s="231" t="s">
        <v>183</v>
      </c>
      <c r="C24" s="231" t="s">
        <v>236</v>
      </c>
      <c r="D24" s="210"/>
      <c r="E24" s="210"/>
      <c r="F24" s="210"/>
      <c r="G24" s="210">
        <v>20755632</v>
      </c>
      <c r="H24" s="211">
        <v>33186329</v>
      </c>
      <c r="I24" s="213"/>
      <c r="J24" s="213"/>
      <c r="K24" s="213"/>
      <c r="L24" s="213">
        <v>0.54039999999999999</v>
      </c>
      <c r="M24" s="214">
        <v>0.57720000000000005</v>
      </c>
      <c r="N24" s="229"/>
    </row>
    <row r="25" spans="1:14" ht="14">
      <c r="A25" s="208" t="s">
        <v>8</v>
      </c>
      <c r="B25" s="231" t="s">
        <v>183</v>
      </c>
      <c r="C25" s="231" t="s">
        <v>152</v>
      </c>
      <c r="D25" s="210"/>
      <c r="E25" s="210"/>
      <c r="F25" s="210"/>
      <c r="G25" s="210">
        <v>1360181</v>
      </c>
      <c r="H25" s="211">
        <v>8735924</v>
      </c>
      <c r="I25" s="213"/>
      <c r="J25" s="213"/>
      <c r="K25" s="213"/>
      <c r="L25" s="213">
        <v>3.5400000000000001E-2</v>
      </c>
      <c r="M25" s="214">
        <v>0.152</v>
      </c>
      <c r="N25" s="229"/>
    </row>
    <row r="26" spans="1:14" ht="14">
      <c r="A26" s="208" t="s">
        <v>8</v>
      </c>
      <c r="B26" s="230" t="s">
        <v>183</v>
      </c>
      <c r="C26" s="230" t="s">
        <v>92</v>
      </c>
      <c r="D26" s="210"/>
      <c r="E26" s="210"/>
      <c r="F26" s="210">
        <v>5756786</v>
      </c>
      <c r="G26" s="210">
        <v>13995647</v>
      </c>
      <c r="H26" s="211">
        <v>14504911</v>
      </c>
      <c r="I26" s="213"/>
      <c r="J26" s="213"/>
      <c r="K26" s="213">
        <v>0.1784</v>
      </c>
      <c r="L26" s="213">
        <v>0.3644</v>
      </c>
      <c r="M26" s="214">
        <v>0.25230000000000002</v>
      </c>
      <c r="N26" s="229" t="b">
        <v>1</v>
      </c>
    </row>
    <row r="27" spans="1:14" ht="14">
      <c r="A27" s="208" t="s">
        <v>8</v>
      </c>
      <c r="B27" s="231" t="s">
        <v>183</v>
      </c>
      <c r="C27" s="231" t="s">
        <v>129</v>
      </c>
      <c r="D27" s="210"/>
      <c r="E27" s="210"/>
      <c r="F27" s="210">
        <v>37919245</v>
      </c>
      <c r="G27" s="210">
        <v>49532860</v>
      </c>
      <c r="H27" s="211">
        <v>64737276</v>
      </c>
      <c r="I27" s="213"/>
      <c r="J27" s="213"/>
      <c r="K27" s="213">
        <v>1.1749000000000001</v>
      </c>
      <c r="L27" s="213">
        <v>1.2897000000000001</v>
      </c>
      <c r="M27" s="214">
        <v>1.1259999999999999</v>
      </c>
      <c r="N27" s="229"/>
    </row>
    <row r="28" spans="1:14" ht="14">
      <c r="A28" s="208" t="s">
        <v>8</v>
      </c>
      <c r="B28" s="230" t="s">
        <v>183</v>
      </c>
      <c r="C28" s="230" t="s">
        <v>56</v>
      </c>
      <c r="D28" s="210"/>
      <c r="E28" s="210"/>
      <c r="F28" s="210">
        <v>12885055</v>
      </c>
      <c r="G28" s="210">
        <v>4208635</v>
      </c>
      <c r="H28" s="211">
        <v>5159419</v>
      </c>
      <c r="I28" s="213"/>
      <c r="J28" s="213"/>
      <c r="K28" s="213">
        <v>0.3992</v>
      </c>
      <c r="L28" s="213">
        <v>0.1096</v>
      </c>
      <c r="M28" s="214">
        <v>8.9700000000000002E-2</v>
      </c>
      <c r="N28" s="229" t="b">
        <v>1</v>
      </c>
    </row>
    <row r="29" spans="1:14" ht="14">
      <c r="A29" s="208" t="s">
        <v>8</v>
      </c>
      <c r="B29" s="231" t="s">
        <v>183</v>
      </c>
      <c r="C29" s="231" t="s">
        <v>240</v>
      </c>
      <c r="D29" s="210"/>
      <c r="E29" s="210"/>
      <c r="F29" s="210">
        <v>145800</v>
      </c>
      <c r="G29" s="210">
        <v>3993071</v>
      </c>
      <c r="H29" s="211">
        <v>2346650</v>
      </c>
      <c r="I29" s="213"/>
      <c r="J29" s="213"/>
      <c r="K29" s="213">
        <v>4.4999999999999997E-3</v>
      </c>
      <c r="L29" s="213">
        <v>0.104</v>
      </c>
      <c r="M29" s="214">
        <v>4.0800000000000003E-2</v>
      </c>
      <c r="N29" s="229"/>
    </row>
    <row r="30" spans="1:14" ht="14">
      <c r="A30" s="208" t="s">
        <v>8</v>
      </c>
      <c r="B30" s="230" t="s">
        <v>183</v>
      </c>
      <c r="C30" s="230" t="s">
        <v>63</v>
      </c>
      <c r="D30" s="210"/>
      <c r="E30" s="210"/>
      <c r="F30" s="210"/>
      <c r="G30" s="210">
        <v>0</v>
      </c>
      <c r="H30" s="211">
        <v>22500000</v>
      </c>
      <c r="I30" s="213"/>
      <c r="J30" s="213"/>
      <c r="K30" s="213"/>
      <c r="L30" s="213">
        <v>0</v>
      </c>
      <c r="M30" s="214">
        <v>0.39140000000000003</v>
      </c>
      <c r="N30" s="229" t="b">
        <v>1</v>
      </c>
    </row>
    <row r="31" spans="1:14" ht="14">
      <c r="A31" s="208" t="s">
        <v>8</v>
      </c>
      <c r="B31" s="208" t="s">
        <v>182</v>
      </c>
      <c r="C31" s="208" t="s">
        <v>78</v>
      </c>
      <c r="D31" s="210">
        <v>198730747</v>
      </c>
      <c r="E31" s="210">
        <v>283478951</v>
      </c>
      <c r="F31" s="210">
        <v>277835236</v>
      </c>
      <c r="G31" s="210"/>
      <c r="H31" s="211">
        <v>169327607</v>
      </c>
      <c r="I31" s="213">
        <v>59.882199999999997</v>
      </c>
      <c r="J31" s="213">
        <v>16.014399999999998</v>
      </c>
      <c r="K31" s="213">
        <v>8.6085999999999991</v>
      </c>
      <c r="L31" s="213"/>
      <c r="M31" s="214">
        <v>2.9453</v>
      </c>
      <c r="N31" s="229"/>
    </row>
    <row r="32" spans="1:14" ht="14">
      <c r="A32" s="208" t="s">
        <v>8</v>
      </c>
      <c r="B32" s="208" t="s">
        <v>182</v>
      </c>
      <c r="C32" s="208" t="s">
        <v>148</v>
      </c>
      <c r="D32" s="210"/>
      <c r="E32" s="210"/>
      <c r="F32" s="210"/>
      <c r="G32" s="210">
        <v>107261239</v>
      </c>
      <c r="H32" s="211">
        <v>100759156</v>
      </c>
      <c r="I32" s="213"/>
      <c r="J32" s="213"/>
      <c r="K32" s="213"/>
      <c r="L32" s="213">
        <v>2.7928999999999999</v>
      </c>
      <c r="M32" s="214">
        <v>1.7525999999999999</v>
      </c>
      <c r="N32" s="229"/>
    </row>
    <row r="33" spans="1:14" ht="14">
      <c r="A33" s="208" t="s">
        <v>8</v>
      </c>
      <c r="B33" s="230" t="s">
        <v>182</v>
      </c>
      <c r="C33" s="230" t="s">
        <v>60</v>
      </c>
      <c r="D33" s="210">
        <v>2214624</v>
      </c>
      <c r="E33" s="210">
        <v>81798318</v>
      </c>
      <c r="F33" s="210">
        <v>306749916.10000002</v>
      </c>
      <c r="G33" s="210">
        <v>694156939.39999998</v>
      </c>
      <c r="H33" s="211">
        <v>531826098.19999999</v>
      </c>
      <c r="I33" s="213">
        <v>0.6673</v>
      </c>
      <c r="J33" s="213">
        <v>4.6210000000000004</v>
      </c>
      <c r="K33" s="213">
        <v>9.5045000000000002</v>
      </c>
      <c r="L33" s="213">
        <v>18.0745</v>
      </c>
      <c r="M33" s="214">
        <v>9.2506000000000004</v>
      </c>
      <c r="N33" s="229" t="b">
        <v>1</v>
      </c>
    </row>
    <row r="34" spans="1:14" ht="14">
      <c r="A34" s="208" t="s">
        <v>8</v>
      </c>
      <c r="B34" s="208" t="s">
        <v>182</v>
      </c>
      <c r="C34" s="208" t="s">
        <v>40</v>
      </c>
      <c r="D34" s="210">
        <v>48053507</v>
      </c>
      <c r="E34" s="210">
        <v>834713014</v>
      </c>
      <c r="F34" s="210">
        <v>889849942.60000002</v>
      </c>
      <c r="G34" s="210">
        <v>380378603.89999998</v>
      </c>
      <c r="H34" s="211">
        <v>584646084.89999998</v>
      </c>
      <c r="I34" s="213">
        <v>14.4796</v>
      </c>
      <c r="J34" s="213">
        <v>47.154899999999998</v>
      </c>
      <c r="K34" s="213">
        <v>27.5717</v>
      </c>
      <c r="L34" s="213">
        <v>9.9042999999999992</v>
      </c>
      <c r="M34" s="214">
        <v>10.1693</v>
      </c>
      <c r="N34" s="229"/>
    </row>
    <row r="35" spans="1:14" ht="14">
      <c r="A35" s="208" t="s">
        <v>8</v>
      </c>
      <c r="B35" s="230" t="s">
        <v>182</v>
      </c>
      <c r="C35" s="230" t="s">
        <v>143</v>
      </c>
      <c r="D35" s="210"/>
      <c r="E35" s="210"/>
      <c r="F35" s="210"/>
      <c r="G35" s="210">
        <v>1252332</v>
      </c>
      <c r="H35" s="211"/>
      <c r="I35" s="213"/>
      <c r="J35" s="213"/>
      <c r="K35" s="213"/>
      <c r="L35" s="213">
        <v>3.2599999999999997E-2</v>
      </c>
      <c r="M35" s="214"/>
      <c r="N35" s="229"/>
    </row>
    <row r="36" spans="1:14" ht="14">
      <c r="A36" s="208" t="s">
        <v>8</v>
      </c>
      <c r="B36" s="208" t="s">
        <v>182</v>
      </c>
      <c r="C36" s="208" t="s">
        <v>116</v>
      </c>
      <c r="D36" s="210"/>
      <c r="E36" s="210"/>
      <c r="F36" s="210">
        <v>1445323</v>
      </c>
      <c r="G36" s="210">
        <v>8023123.1699999999</v>
      </c>
      <c r="H36" s="211">
        <v>67715112</v>
      </c>
      <c r="I36" s="213"/>
      <c r="J36" s="213"/>
      <c r="K36" s="213">
        <v>4.48E-2</v>
      </c>
      <c r="L36" s="213">
        <v>0.2089</v>
      </c>
      <c r="M36" s="214">
        <v>1.1778</v>
      </c>
      <c r="N36" s="229"/>
    </row>
    <row r="37" spans="1:14" ht="14">
      <c r="A37" s="208" t="s">
        <v>8</v>
      </c>
      <c r="B37" s="230" t="s">
        <v>182</v>
      </c>
      <c r="C37" s="230" t="s">
        <v>125</v>
      </c>
      <c r="D37" s="210">
        <v>6838434</v>
      </c>
      <c r="E37" s="210">
        <v>15210589</v>
      </c>
      <c r="F37" s="210">
        <v>17405918</v>
      </c>
      <c r="G37" s="210">
        <v>29679624</v>
      </c>
      <c r="H37" s="211">
        <v>16750258</v>
      </c>
      <c r="I37" s="213">
        <v>2.0606</v>
      </c>
      <c r="J37" s="213">
        <v>0.85929999999999995</v>
      </c>
      <c r="K37" s="213">
        <v>0.5393</v>
      </c>
      <c r="L37" s="213">
        <v>0.77280000000000004</v>
      </c>
      <c r="M37" s="214">
        <v>0.29139999999999999</v>
      </c>
      <c r="N37" s="229"/>
    </row>
    <row r="38" spans="1:14" ht="14">
      <c r="A38" s="208" t="s">
        <v>8</v>
      </c>
      <c r="B38" s="208" t="s">
        <v>182</v>
      </c>
      <c r="C38" s="208" t="s">
        <v>108</v>
      </c>
      <c r="D38" s="210"/>
      <c r="E38" s="210"/>
      <c r="F38" s="210"/>
      <c r="G38" s="210">
        <v>1125476</v>
      </c>
      <c r="H38" s="211">
        <v>67430183.900000006</v>
      </c>
      <c r="I38" s="213"/>
      <c r="J38" s="213"/>
      <c r="K38" s="213"/>
      <c r="L38" s="213">
        <v>2.93E-2</v>
      </c>
      <c r="M38" s="214">
        <v>1.1729000000000001</v>
      </c>
      <c r="N38" s="229"/>
    </row>
    <row r="39" spans="1:14" ht="14">
      <c r="A39" s="208" t="s">
        <v>8</v>
      </c>
      <c r="B39" s="232" t="s">
        <v>182</v>
      </c>
      <c r="C39" s="232" t="s">
        <v>89</v>
      </c>
      <c r="D39" s="210">
        <v>1022830</v>
      </c>
      <c r="E39" s="210">
        <v>942029</v>
      </c>
      <c r="F39" s="210">
        <v>8033753.0300000003</v>
      </c>
      <c r="G39" s="210">
        <v>5061377.66</v>
      </c>
      <c r="H39" s="211">
        <v>4386339.74</v>
      </c>
      <c r="I39" s="213">
        <v>0.30819999999999997</v>
      </c>
      <c r="J39" s="213">
        <v>5.3199999999999997E-2</v>
      </c>
      <c r="K39" s="213">
        <v>0.24890000000000001</v>
      </c>
      <c r="L39" s="213">
        <v>0.1318</v>
      </c>
      <c r="M39" s="214">
        <v>7.6300000000000007E-2</v>
      </c>
      <c r="N39" s="229" t="b">
        <v>1</v>
      </c>
    </row>
    <row r="40" spans="1:14" ht="14">
      <c r="A40" s="208" t="s">
        <v>8</v>
      </c>
      <c r="B40" s="208" t="s">
        <v>182</v>
      </c>
      <c r="C40" s="208" t="s">
        <v>139</v>
      </c>
      <c r="D40" s="210"/>
      <c r="E40" s="210">
        <v>28651125</v>
      </c>
      <c r="F40" s="210">
        <v>66041307</v>
      </c>
      <c r="G40" s="210">
        <v>54682925.899999999</v>
      </c>
      <c r="H40" s="211">
        <v>176249304.30000001</v>
      </c>
      <c r="I40" s="213"/>
      <c r="J40" s="213">
        <v>1.6186</v>
      </c>
      <c r="K40" s="213">
        <v>2.0463</v>
      </c>
      <c r="L40" s="213">
        <v>1.4238</v>
      </c>
      <c r="M40" s="214">
        <v>3.0657000000000001</v>
      </c>
      <c r="N40" s="229"/>
    </row>
    <row r="41" spans="1:14" ht="14">
      <c r="A41" s="208" t="s">
        <v>8</v>
      </c>
      <c r="B41" s="230" t="s">
        <v>182</v>
      </c>
      <c r="C41" s="230" t="s">
        <v>82</v>
      </c>
      <c r="D41" s="210">
        <v>31011732</v>
      </c>
      <c r="E41" s="210">
        <v>69792232.469999999</v>
      </c>
      <c r="F41" s="210">
        <v>174723070.90000001</v>
      </c>
      <c r="G41" s="210">
        <v>196641775.90000001</v>
      </c>
      <c r="H41" s="211">
        <v>35066751.119999997</v>
      </c>
      <c r="I41" s="213">
        <v>9.3445999999999998</v>
      </c>
      <c r="J41" s="213">
        <v>3.9426999999999999</v>
      </c>
      <c r="K41" s="213">
        <v>5.4137000000000004</v>
      </c>
      <c r="L41" s="213">
        <v>5.1201999999999996</v>
      </c>
      <c r="M41" s="214">
        <v>0.6099</v>
      </c>
      <c r="N41" s="229" t="b">
        <v>1</v>
      </c>
    </row>
    <row r="42" spans="1:14" ht="14">
      <c r="A42" s="208" t="s">
        <v>8</v>
      </c>
      <c r="B42" s="230" t="s">
        <v>182</v>
      </c>
      <c r="C42" s="230" t="s">
        <v>146</v>
      </c>
      <c r="D42" s="210"/>
      <c r="E42" s="210">
        <v>9275921</v>
      </c>
      <c r="F42" s="210">
        <v>20062457.129999999</v>
      </c>
      <c r="G42" s="210">
        <v>115557275</v>
      </c>
      <c r="H42" s="211">
        <v>121705745</v>
      </c>
      <c r="I42" s="213"/>
      <c r="J42" s="213">
        <v>0.52400000000000002</v>
      </c>
      <c r="K42" s="213">
        <v>0.62160000000000004</v>
      </c>
      <c r="L42" s="213">
        <v>3.0089000000000001</v>
      </c>
      <c r="M42" s="214">
        <v>2.1168999999999998</v>
      </c>
      <c r="N42" s="229"/>
    </row>
    <row r="43" spans="1:14" ht="14">
      <c r="A43" s="208" t="s">
        <v>8</v>
      </c>
      <c r="B43" s="230" t="s">
        <v>182</v>
      </c>
      <c r="C43" s="230" t="s">
        <v>47</v>
      </c>
      <c r="D43" s="210"/>
      <c r="E43" s="210">
        <v>47836070</v>
      </c>
      <c r="F43" s="210">
        <v>19726449.460000001</v>
      </c>
      <c r="G43" s="210">
        <v>98827830.349999994</v>
      </c>
      <c r="H43" s="211">
        <v>156330624</v>
      </c>
      <c r="I43" s="213"/>
      <c r="J43" s="213">
        <v>2.7023999999999999</v>
      </c>
      <c r="K43" s="213">
        <v>0.61119999999999997</v>
      </c>
      <c r="L43" s="213">
        <v>2.5733000000000001</v>
      </c>
      <c r="M43" s="214">
        <v>2.7191999999999998</v>
      </c>
      <c r="N43" s="229" t="b">
        <v>1</v>
      </c>
    </row>
    <row r="44" spans="1:14" ht="14">
      <c r="A44" s="208" t="s">
        <v>8</v>
      </c>
      <c r="B44" s="230" t="s">
        <v>182</v>
      </c>
      <c r="C44" s="230" t="s">
        <v>98</v>
      </c>
      <c r="D44" s="210">
        <v>16819044</v>
      </c>
      <c r="E44" s="210">
        <v>50043618.299999997</v>
      </c>
      <c r="F44" s="210">
        <v>63238182.640000001</v>
      </c>
      <c r="G44" s="210">
        <v>76552569.810000002</v>
      </c>
      <c r="H44" s="211">
        <v>96056749.120000005</v>
      </c>
      <c r="I44" s="213">
        <v>5.0679999999999996</v>
      </c>
      <c r="J44" s="213">
        <v>2.8271000000000002</v>
      </c>
      <c r="K44" s="213">
        <v>1.9594</v>
      </c>
      <c r="L44" s="213">
        <v>1.9933000000000001</v>
      </c>
      <c r="M44" s="214">
        <v>1.6708000000000001</v>
      </c>
      <c r="N44" s="229" t="b">
        <v>1</v>
      </c>
    </row>
    <row r="45" spans="1:14" ht="14">
      <c r="A45" s="208" t="s">
        <v>8</v>
      </c>
      <c r="B45" s="230" t="s">
        <v>182</v>
      </c>
      <c r="C45" s="230" t="s">
        <v>119</v>
      </c>
      <c r="D45" s="210"/>
      <c r="E45" s="210">
        <v>9250.6299999999992</v>
      </c>
      <c r="F45" s="210">
        <v>1669111.01</v>
      </c>
      <c r="G45" s="210">
        <v>2087328.98</v>
      </c>
      <c r="H45" s="211">
        <v>476840</v>
      </c>
      <c r="I45" s="213"/>
      <c r="J45" s="213">
        <v>5.0000000000000001E-4</v>
      </c>
      <c r="K45" s="213">
        <v>5.1700000000000003E-2</v>
      </c>
      <c r="L45" s="213">
        <v>5.4300000000000001E-2</v>
      </c>
      <c r="M45" s="214">
        <v>8.3000000000000001E-3</v>
      </c>
      <c r="N45" s="229"/>
    </row>
    <row r="46" spans="1:14" ht="14">
      <c r="A46" s="208" t="s">
        <v>8</v>
      </c>
      <c r="B46" s="230" t="s">
        <v>182</v>
      </c>
      <c r="C46" s="230" t="s">
        <v>94</v>
      </c>
      <c r="D46" s="210"/>
      <c r="E46" s="210"/>
      <c r="F46" s="210">
        <v>71052480.879999995</v>
      </c>
      <c r="G46" s="210">
        <v>61967304</v>
      </c>
      <c r="H46" s="211">
        <v>139970813.5</v>
      </c>
      <c r="I46" s="213"/>
      <c r="J46" s="213"/>
      <c r="K46" s="213">
        <v>2.2014999999999998</v>
      </c>
      <c r="L46" s="213">
        <v>1.6134999999999999</v>
      </c>
      <c r="M46" s="214">
        <v>2.4346000000000001</v>
      </c>
      <c r="N46" s="229" t="b">
        <v>1</v>
      </c>
    </row>
    <row r="47" spans="1:14" ht="14">
      <c r="A47" s="208" t="s">
        <v>8</v>
      </c>
      <c r="B47" s="208" t="s">
        <v>182</v>
      </c>
      <c r="C47" s="208" t="s">
        <v>149</v>
      </c>
      <c r="D47" s="210"/>
      <c r="E47" s="210"/>
      <c r="F47" s="210">
        <v>0</v>
      </c>
      <c r="G47" s="210">
        <v>0</v>
      </c>
      <c r="H47" s="211"/>
      <c r="I47" s="213"/>
      <c r="J47" s="213"/>
      <c r="K47" s="213">
        <v>0</v>
      </c>
      <c r="L47" s="213">
        <v>0</v>
      </c>
      <c r="M47" s="214"/>
      <c r="N47" s="229"/>
    </row>
    <row r="48" spans="1:14" ht="14">
      <c r="A48" s="208" t="s">
        <v>8</v>
      </c>
      <c r="B48" s="208" t="s">
        <v>182</v>
      </c>
      <c r="C48" s="208" t="s">
        <v>71</v>
      </c>
      <c r="D48" s="210">
        <v>1408742</v>
      </c>
      <c r="E48" s="210">
        <v>21388787.899999999</v>
      </c>
      <c r="F48" s="210">
        <v>56812976.200000003</v>
      </c>
      <c r="G48" s="210">
        <v>90737509.980000004</v>
      </c>
      <c r="H48" s="211">
        <v>105406571.3</v>
      </c>
      <c r="I48" s="213">
        <v>0.42449999999999999</v>
      </c>
      <c r="J48" s="213">
        <v>1.2082999999999999</v>
      </c>
      <c r="K48" s="213">
        <v>1.7603</v>
      </c>
      <c r="L48" s="213">
        <v>2.3626</v>
      </c>
      <c r="M48" s="214">
        <v>1.8333999999999999</v>
      </c>
      <c r="N48" s="229" t="b">
        <v>1</v>
      </c>
    </row>
    <row r="49" spans="1:14" ht="14">
      <c r="A49" s="208" t="s">
        <v>8</v>
      </c>
      <c r="B49" s="208" t="s">
        <v>182</v>
      </c>
      <c r="C49" s="208" t="s">
        <v>122</v>
      </c>
      <c r="D49" s="210">
        <v>2963894.1</v>
      </c>
      <c r="E49" s="210">
        <v>3660894.55</v>
      </c>
      <c r="F49" s="210">
        <v>1266832.17</v>
      </c>
      <c r="G49" s="210">
        <v>1455393.57</v>
      </c>
      <c r="H49" s="211">
        <v>57729.79</v>
      </c>
      <c r="I49" s="213">
        <v>0.8931</v>
      </c>
      <c r="J49" s="213">
        <v>0.20680000000000001</v>
      </c>
      <c r="K49" s="213">
        <v>3.9300000000000002E-2</v>
      </c>
      <c r="L49" s="213">
        <v>3.7900000000000003E-2</v>
      </c>
      <c r="M49" s="214">
        <v>1E-3</v>
      </c>
      <c r="N49" s="229" t="b">
        <v>1</v>
      </c>
    </row>
    <row r="50" spans="1:14" ht="14">
      <c r="A50" s="208" t="s">
        <v>8</v>
      </c>
      <c r="B50" s="208" t="s">
        <v>182</v>
      </c>
      <c r="C50" s="208" t="s">
        <v>132</v>
      </c>
      <c r="D50" s="210"/>
      <c r="E50" s="210"/>
      <c r="F50" s="210">
        <v>0</v>
      </c>
      <c r="G50" s="210">
        <v>0</v>
      </c>
      <c r="H50" s="211">
        <v>49175.48</v>
      </c>
      <c r="I50" s="213"/>
      <c r="J50" s="213"/>
      <c r="K50" s="213">
        <v>0</v>
      </c>
      <c r="L50" s="213">
        <v>0</v>
      </c>
      <c r="M50" s="214">
        <v>8.9999999999999998E-4</v>
      </c>
      <c r="N50" s="229" t="b">
        <v>1</v>
      </c>
    </row>
    <row r="51" spans="1:14" ht="14">
      <c r="A51" s="208" t="s">
        <v>8</v>
      </c>
      <c r="B51" s="230" t="s">
        <v>182</v>
      </c>
      <c r="C51" s="230" t="s">
        <v>102</v>
      </c>
      <c r="D51" s="210">
        <v>5118804</v>
      </c>
      <c r="E51" s="210">
        <v>20330091</v>
      </c>
      <c r="F51" s="210">
        <v>18959136</v>
      </c>
      <c r="G51" s="210">
        <v>27234969.989999998</v>
      </c>
      <c r="H51" s="211">
        <v>11896890.449999999</v>
      </c>
      <c r="I51" s="213">
        <v>1.5424</v>
      </c>
      <c r="J51" s="213">
        <v>1.1485000000000001</v>
      </c>
      <c r="K51" s="213">
        <v>0.58740000000000003</v>
      </c>
      <c r="L51" s="213">
        <v>0.70909999999999995</v>
      </c>
      <c r="M51" s="214">
        <v>0.2069</v>
      </c>
      <c r="N51" s="229" t="b">
        <v>1</v>
      </c>
    </row>
    <row r="52" spans="1:14" ht="14">
      <c r="A52" s="208" t="s">
        <v>8</v>
      </c>
      <c r="B52" s="208" t="s">
        <v>182</v>
      </c>
      <c r="C52" s="208" t="s">
        <v>103</v>
      </c>
      <c r="D52" s="210"/>
      <c r="E52" s="210">
        <v>10317155</v>
      </c>
      <c r="F52" s="210">
        <v>11495473</v>
      </c>
      <c r="G52" s="210">
        <v>385741</v>
      </c>
      <c r="H52" s="211">
        <v>26339438.07</v>
      </c>
      <c r="I52" s="213"/>
      <c r="J52" s="213">
        <v>0.58279999999999998</v>
      </c>
      <c r="K52" s="213">
        <v>0.35620000000000002</v>
      </c>
      <c r="L52" s="213">
        <v>0.01</v>
      </c>
      <c r="M52" s="214">
        <v>0.45810000000000001</v>
      </c>
      <c r="N52" s="229" t="b">
        <v>1</v>
      </c>
    </row>
    <row r="53" spans="1:14" ht="14">
      <c r="A53" s="208" t="s">
        <v>8</v>
      </c>
      <c r="B53" s="230" t="s">
        <v>182</v>
      </c>
      <c r="C53" s="230" t="s">
        <v>67</v>
      </c>
      <c r="D53" s="210">
        <v>9828000</v>
      </c>
      <c r="E53" s="210">
        <v>39271712</v>
      </c>
      <c r="F53" s="210">
        <v>92764413.540000007</v>
      </c>
      <c r="G53" s="210">
        <v>91543450.709999993</v>
      </c>
      <c r="H53" s="211">
        <v>21281248.690000001</v>
      </c>
      <c r="I53" s="213">
        <v>2.9613999999999998</v>
      </c>
      <c r="J53" s="213">
        <v>2.2185999999999999</v>
      </c>
      <c r="K53" s="213">
        <v>2.8742999999999999</v>
      </c>
      <c r="L53" s="213">
        <v>2.3835999999999999</v>
      </c>
      <c r="M53" s="214">
        <v>0.37019999999999997</v>
      </c>
      <c r="N53" s="229" t="b">
        <v>1</v>
      </c>
    </row>
    <row r="54" spans="1:14" ht="14">
      <c r="A54" s="208" t="s">
        <v>8</v>
      </c>
      <c r="B54" s="208" t="s">
        <v>182</v>
      </c>
      <c r="C54" s="208" t="s">
        <v>73</v>
      </c>
      <c r="D54" s="210">
        <v>27636</v>
      </c>
      <c r="E54" s="210">
        <v>75737453</v>
      </c>
      <c r="F54" s="210">
        <v>244331550</v>
      </c>
      <c r="G54" s="210">
        <v>256401002</v>
      </c>
      <c r="H54" s="211">
        <v>204886046</v>
      </c>
      <c r="I54" s="213">
        <v>8.3000000000000001E-3</v>
      </c>
      <c r="J54" s="213">
        <v>4.2786</v>
      </c>
      <c r="K54" s="213">
        <v>7.5705</v>
      </c>
      <c r="L54" s="213">
        <v>6.6761999999999997</v>
      </c>
      <c r="M54" s="214">
        <v>3.5638000000000001</v>
      </c>
      <c r="N54" s="229" t="b">
        <v>1</v>
      </c>
    </row>
    <row r="55" spans="1:14" ht="14">
      <c r="A55" s="208" t="s">
        <v>8</v>
      </c>
      <c r="B55" s="208" t="s">
        <v>182</v>
      </c>
      <c r="C55" s="208" t="s">
        <v>87</v>
      </c>
      <c r="D55" s="210"/>
      <c r="E55" s="210"/>
      <c r="F55" s="210">
        <v>59564.67</v>
      </c>
      <c r="G55" s="210">
        <v>6919809.9699999997</v>
      </c>
      <c r="H55" s="211">
        <v>11809304.52</v>
      </c>
      <c r="I55" s="213"/>
      <c r="J55" s="213"/>
      <c r="K55" s="213">
        <v>1.8E-3</v>
      </c>
      <c r="L55" s="213">
        <v>0.1802</v>
      </c>
      <c r="M55" s="214">
        <v>0.2054</v>
      </c>
      <c r="N55" s="229" t="b">
        <v>1</v>
      </c>
    </row>
    <row r="56" spans="1:14" ht="14">
      <c r="A56" s="208" t="s">
        <v>8</v>
      </c>
      <c r="B56" s="230" t="s">
        <v>182</v>
      </c>
      <c r="C56" s="230" t="s">
        <v>51</v>
      </c>
      <c r="D56" s="210"/>
      <c r="E56" s="210">
        <v>6992491</v>
      </c>
      <c r="F56" s="210">
        <v>59787207.5</v>
      </c>
      <c r="G56" s="210">
        <v>171294773.80000001</v>
      </c>
      <c r="H56" s="211">
        <v>1513875354</v>
      </c>
      <c r="I56" s="213"/>
      <c r="J56" s="213">
        <v>0.39500000000000002</v>
      </c>
      <c r="K56" s="213">
        <v>1.8525</v>
      </c>
      <c r="L56" s="213">
        <v>4.4602000000000004</v>
      </c>
      <c r="M56" s="214">
        <v>26.3323</v>
      </c>
      <c r="N56" s="229" t="b">
        <v>1</v>
      </c>
    </row>
    <row r="57" spans="1:14" ht="14">
      <c r="A57" s="208" t="s">
        <v>8</v>
      </c>
      <c r="B57" s="230" t="s">
        <v>182</v>
      </c>
      <c r="C57" s="230" t="s">
        <v>137</v>
      </c>
      <c r="D57" s="210"/>
      <c r="E57" s="210">
        <v>19767009</v>
      </c>
      <c r="F57" s="210">
        <v>10486328</v>
      </c>
      <c r="G57" s="210">
        <v>11987804</v>
      </c>
      <c r="H57" s="211">
        <v>4413817</v>
      </c>
      <c r="I57" s="213"/>
      <c r="J57" s="213">
        <v>1.1167</v>
      </c>
      <c r="K57" s="213">
        <v>0.32490000000000002</v>
      </c>
      <c r="L57" s="213">
        <v>0.31209999999999999</v>
      </c>
      <c r="M57" s="214">
        <v>7.6799999999999993E-2</v>
      </c>
      <c r="N57" s="229"/>
    </row>
    <row r="58" spans="1:14" ht="14">
      <c r="A58" s="208" t="s">
        <v>8</v>
      </c>
      <c r="B58" s="208" t="s">
        <v>182</v>
      </c>
      <c r="C58" s="208" t="s">
        <v>84</v>
      </c>
      <c r="D58" s="210">
        <v>0</v>
      </c>
      <c r="E58" s="210">
        <v>3707966</v>
      </c>
      <c r="F58" s="210">
        <v>19553094.829999998</v>
      </c>
      <c r="G58" s="210">
        <v>19680977.140000001</v>
      </c>
      <c r="H58" s="211">
        <v>19565400.629999999</v>
      </c>
      <c r="I58" s="213">
        <v>0</v>
      </c>
      <c r="J58" s="213">
        <v>0.20949999999999999</v>
      </c>
      <c r="K58" s="213">
        <v>0.60580000000000001</v>
      </c>
      <c r="L58" s="213">
        <v>0.51249999999999996</v>
      </c>
      <c r="M58" s="214">
        <v>0.34029999999999999</v>
      </c>
      <c r="N58" s="229" t="b">
        <v>1</v>
      </c>
    </row>
    <row r="59" spans="1:14" ht="14">
      <c r="A59" s="208" t="s">
        <v>8</v>
      </c>
      <c r="B59" s="208" t="s">
        <v>182</v>
      </c>
      <c r="C59" s="208" t="s">
        <v>105</v>
      </c>
      <c r="D59" s="210">
        <v>1475227</v>
      </c>
      <c r="E59" s="210">
        <v>7685782</v>
      </c>
      <c r="F59" s="210"/>
      <c r="G59" s="210">
        <v>11868673.220000001</v>
      </c>
      <c r="H59" s="211">
        <v>20461289.800000001</v>
      </c>
      <c r="I59" s="213">
        <v>0.44450000000000001</v>
      </c>
      <c r="J59" s="213">
        <v>0.43419999999999997</v>
      </c>
      <c r="K59" s="213"/>
      <c r="L59" s="213">
        <v>0.309</v>
      </c>
      <c r="M59" s="214">
        <v>0.35589999999999999</v>
      </c>
      <c r="N59" s="229"/>
    </row>
    <row r="60" spans="1:14" ht="14">
      <c r="A60" s="208" t="s">
        <v>8</v>
      </c>
      <c r="B60" s="230" t="s">
        <v>182</v>
      </c>
      <c r="C60" s="230" t="s">
        <v>92</v>
      </c>
      <c r="D60" s="210">
        <v>88859</v>
      </c>
      <c r="E60" s="210">
        <v>6364742.2000000002</v>
      </c>
      <c r="F60" s="210">
        <v>20957532</v>
      </c>
      <c r="G60" s="210">
        <v>40222009</v>
      </c>
      <c r="H60" s="211">
        <v>80014602</v>
      </c>
      <c r="I60" s="213">
        <v>2.6800000000000001E-2</v>
      </c>
      <c r="J60" s="213">
        <v>0.35959999999999998</v>
      </c>
      <c r="K60" s="213">
        <v>0.64939999999999998</v>
      </c>
      <c r="L60" s="213">
        <v>1.0472999999999999</v>
      </c>
      <c r="M60" s="214">
        <v>1.3917999999999999</v>
      </c>
      <c r="N60" s="229" t="b">
        <v>1</v>
      </c>
    </row>
    <row r="61" spans="1:14" ht="14">
      <c r="A61" s="208" t="s">
        <v>8</v>
      </c>
      <c r="B61" s="208" t="s">
        <v>182</v>
      </c>
      <c r="C61" s="208" t="s">
        <v>124</v>
      </c>
      <c r="D61" s="210"/>
      <c r="E61" s="210"/>
      <c r="F61" s="210"/>
      <c r="G61" s="210"/>
      <c r="H61" s="211">
        <v>0</v>
      </c>
      <c r="I61" s="213"/>
      <c r="J61" s="213"/>
      <c r="K61" s="213"/>
      <c r="L61" s="213"/>
      <c r="M61" s="214">
        <v>0</v>
      </c>
      <c r="N61" s="229"/>
    </row>
    <row r="62" spans="1:14" ht="14">
      <c r="A62" s="208" t="s">
        <v>8</v>
      </c>
      <c r="B62" s="208" t="s">
        <v>182</v>
      </c>
      <c r="C62" s="208" t="s">
        <v>188</v>
      </c>
      <c r="D62" s="210"/>
      <c r="E62" s="210"/>
      <c r="F62" s="210"/>
      <c r="G62" s="210"/>
      <c r="H62" s="211">
        <v>47030</v>
      </c>
      <c r="I62" s="213"/>
      <c r="J62" s="213"/>
      <c r="K62" s="213"/>
      <c r="L62" s="213"/>
      <c r="M62" s="214">
        <v>8.0000000000000004E-4</v>
      </c>
      <c r="N62" s="229"/>
    </row>
    <row r="63" spans="1:14" ht="14">
      <c r="A63" s="208" t="s">
        <v>8</v>
      </c>
      <c r="B63" s="208" t="s">
        <v>182</v>
      </c>
      <c r="C63" s="208" t="s">
        <v>127</v>
      </c>
      <c r="D63" s="210"/>
      <c r="E63" s="210"/>
      <c r="F63" s="210"/>
      <c r="G63" s="210"/>
      <c r="H63" s="211">
        <v>2099356.15</v>
      </c>
      <c r="I63" s="213"/>
      <c r="J63" s="213"/>
      <c r="K63" s="213"/>
      <c r="L63" s="213"/>
      <c r="M63" s="214">
        <v>3.6499999999999998E-2</v>
      </c>
      <c r="N63" s="229"/>
    </row>
    <row r="64" spans="1:14" ht="14">
      <c r="A64" s="208" t="s">
        <v>8</v>
      </c>
      <c r="B64" s="230" t="s">
        <v>182</v>
      </c>
      <c r="C64" s="230" t="s">
        <v>56</v>
      </c>
      <c r="D64" s="210"/>
      <c r="E64" s="210">
        <v>106856234</v>
      </c>
      <c r="F64" s="210">
        <v>180953526.40000001</v>
      </c>
      <c r="G64" s="210">
        <v>216486630.80000001</v>
      </c>
      <c r="H64" s="211">
        <v>141080472.59999999</v>
      </c>
      <c r="I64" s="213"/>
      <c r="J64" s="213">
        <v>6.0366</v>
      </c>
      <c r="K64" s="213">
        <v>5.6067999999999998</v>
      </c>
      <c r="L64" s="213">
        <v>5.6368999999999998</v>
      </c>
      <c r="M64" s="214">
        <v>2.4539</v>
      </c>
      <c r="N64" s="229" t="b">
        <v>1</v>
      </c>
    </row>
    <row r="65" spans="1:14" ht="14">
      <c r="A65" s="208" t="s">
        <v>8</v>
      </c>
      <c r="B65" s="208" t="s">
        <v>182</v>
      </c>
      <c r="C65" s="208" t="s">
        <v>142</v>
      </c>
      <c r="D65" s="210">
        <v>3949492</v>
      </c>
      <c r="E65" s="210">
        <v>4399393</v>
      </c>
      <c r="F65" s="210">
        <v>3214266</v>
      </c>
      <c r="G65" s="210">
        <v>352875</v>
      </c>
      <c r="H65" s="211"/>
      <c r="I65" s="213">
        <v>1.1900999999999999</v>
      </c>
      <c r="J65" s="213">
        <v>0.2485</v>
      </c>
      <c r="K65" s="213">
        <v>9.9599999999999994E-2</v>
      </c>
      <c r="L65" s="213">
        <v>9.1999999999999998E-3</v>
      </c>
      <c r="M65" s="214"/>
      <c r="N65" s="229"/>
    </row>
    <row r="66" spans="1:14" ht="14">
      <c r="A66" s="208" t="s">
        <v>8</v>
      </c>
      <c r="B66" s="230" t="s">
        <v>182</v>
      </c>
      <c r="C66" s="230" t="s">
        <v>63</v>
      </c>
      <c r="D66" s="210"/>
      <c r="E66" s="210">
        <v>10943055.51</v>
      </c>
      <c r="F66" s="210">
        <v>3042846.61</v>
      </c>
      <c r="G66" s="210">
        <v>17997465.710000001</v>
      </c>
      <c r="H66" s="211">
        <v>30615754.329999998</v>
      </c>
      <c r="I66" s="213"/>
      <c r="J66" s="213">
        <v>0.61819999999999997</v>
      </c>
      <c r="K66" s="213">
        <v>9.4299999999999995E-2</v>
      </c>
      <c r="L66" s="213">
        <v>0.46860000000000002</v>
      </c>
      <c r="M66" s="214">
        <v>0.53249999999999997</v>
      </c>
      <c r="N66" s="229" t="b">
        <v>1</v>
      </c>
    </row>
    <row r="67" spans="1:14" ht="14">
      <c r="A67" s="208" t="s">
        <v>8</v>
      </c>
      <c r="B67" s="208" t="s">
        <v>182</v>
      </c>
      <c r="C67" s="208" t="s">
        <v>114</v>
      </c>
      <c r="D67" s="210"/>
      <c r="E67" s="210"/>
      <c r="F67" s="210">
        <v>0</v>
      </c>
      <c r="G67" s="210">
        <v>2662094.7999999998</v>
      </c>
      <c r="H67" s="211">
        <v>17947027</v>
      </c>
      <c r="I67" s="213"/>
      <c r="J67" s="213"/>
      <c r="K67" s="213">
        <v>0</v>
      </c>
      <c r="L67" s="213">
        <v>6.93E-2</v>
      </c>
      <c r="M67" s="214">
        <v>0.31219999999999998</v>
      </c>
      <c r="N67" s="229"/>
    </row>
    <row r="68" spans="1:14" ht="14">
      <c r="A68" s="208" t="s">
        <v>8</v>
      </c>
      <c r="B68" s="208" t="s">
        <v>182</v>
      </c>
      <c r="C68" s="208" t="s">
        <v>110</v>
      </c>
      <c r="D68" s="210"/>
      <c r="E68" s="210"/>
      <c r="F68" s="210">
        <v>2980370.38</v>
      </c>
      <c r="G68" s="210">
        <v>11290252.140000001</v>
      </c>
      <c r="H68" s="211">
        <v>34134930.810000002</v>
      </c>
      <c r="I68" s="213"/>
      <c r="J68" s="213"/>
      <c r="K68" s="213">
        <v>9.2299999999999993E-2</v>
      </c>
      <c r="L68" s="213">
        <v>0.29399999999999998</v>
      </c>
      <c r="M68" s="214">
        <v>0.59370000000000001</v>
      </c>
      <c r="N68" s="229" t="b">
        <v>1</v>
      </c>
    </row>
    <row r="69" spans="1:14" ht="14">
      <c r="A69" s="208" t="s">
        <v>8</v>
      </c>
      <c r="B69" s="208" t="s">
        <v>182</v>
      </c>
      <c r="C69" s="208" t="s">
        <v>121</v>
      </c>
      <c r="D69" s="210">
        <v>2318072</v>
      </c>
      <c r="E69" s="210">
        <v>10977010</v>
      </c>
      <c r="F69" s="210">
        <v>2938344.29</v>
      </c>
      <c r="G69" s="210">
        <v>3282369.91</v>
      </c>
      <c r="H69" s="211">
        <v>13353312.76</v>
      </c>
      <c r="I69" s="213">
        <v>0.69850000000000001</v>
      </c>
      <c r="J69" s="213">
        <v>0.62009999999999998</v>
      </c>
      <c r="K69" s="213">
        <v>9.0999999999999998E-2</v>
      </c>
      <c r="L69" s="213">
        <v>8.5500000000000007E-2</v>
      </c>
      <c r="M69" s="214">
        <v>0.23230000000000001</v>
      </c>
      <c r="N69" s="229"/>
    </row>
    <row r="70" spans="1:14" ht="15.75" customHeight="1">
      <c r="D70" s="75"/>
      <c r="E70" s="75"/>
      <c r="F70" s="75"/>
      <c r="G70" s="75"/>
      <c r="H70" s="75"/>
      <c r="I70" s="75"/>
      <c r="J70" s="75"/>
      <c r="K70" s="75"/>
      <c r="L70" s="75"/>
      <c r="M70" s="75"/>
      <c r="N70" s="75"/>
    </row>
    <row r="71" spans="1:14" ht="15.75" customHeight="1">
      <c r="D71" s="75"/>
      <c r="E71" s="75"/>
      <c r="F71" s="75"/>
      <c r="G71" s="75"/>
      <c r="H71" s="75"/>
      <c r="I71" s="75"/>
      <c r="J71" s="75"/>
      <c r="K71" s="75"/>
      <c r="L71" s="75"/>
      <c r="M71" s="75"/>
      <c r="N71" s="75"/>
    </row>
    <row r="72" spans="1:14" ht="15.75" customHeight="1">
      <c r="D72" s="75"/>
      <c r="E72" s="75"/>
      <c r="F72" s="75"/>
      <c r="G72" s="75"/>
      <c r="H72" s="75"/>
      <c r="I72" s="75"/>
      <c r="J72" s="75"/>
      <c r="K72" s="75"/>
      <c r="L72" s="75"/>
      <c r="M72" s="75"/>
      <c r="N72" s="75"/>
    </row>
    <row r="73" spans="1:14" ht="15.75" customHeight="1">
      <c r="D73" s="75"/>
      <c r="E73" s="75"/>
      <c r="F73" s="75"/>
      <c r="G73" s="75"/>
      <c r="H73" s="75"/>
      <c r="I73" s="75"/>
      <c r="J73" s="75"/>
      <c r="K73" s="75"/>
      <c r="L73" s="75"/>
      <c r="M73" s="75"/>
      <c r="N73" s="75"/>
    </row>
    <row r="74" spans="1:14" ht="15.75" customHeight="1">
      <c r="D74" s="75"/>
      <c r="E74" s="75"/>
      <c r="F74" s="75"/>
      <c r="G74" s="75"/>
      <c r="H74" s="75"/>
      <c r="I74" s="75"/>
      <c r="J74" s="75"/>
      <c r="K74" s="75"/>
      <c r="L74" s="75"/>
      <c r="M74" s="75"/>
      <c r="N74" s="75"/>
    </row>
    <row r="75" spans="1:14" ht="15.75" customHeight="1">
      <c r="D75" s="75"/>
      <c r="E75" s="75"/>
      <c r="F75" s="75"/>
      <c r="G75" s="75"/>
      <c r="H75" s="75"/>
      <c r="I75" s="75"/>
      <c r="J75" s="75"/>
      <c r="K75" s="75"/>
      <c r="L75" s="75"/>
      <c r="M75" s="75"/>
      <c r="N75" s="75"/>
    </row>
    <row r="76" spans="1:14" ht="15.75" customHeight="1">
      <c r="D76" s="75"/>
      <c r="E76" s="75"/>
      <c r="F76" s="75"/>
      <c r="G76" s="75"/>
      <c r="H76" s="75"/>
      <c r="I76" s="75"/>
      <c r="J76" s="75"/>
      <c r="K76" s="75"/>
      <c r="L76" s="75"/>
      <c r="M76" s="75"/>
      <c r="N76" s="75"/>
    </row>
    <row r="77" spans="1:14" ht="15.75" customHeight="1">
      <c r="D77" s="75"/>
      <c r="E77" s="75"/>
      <c r="F77" s="75"/>
      <c r="G77" s="75"/>
      <c r="H77" s="75"/>
      <c r="I77" s="75"/>
      <c r="J77" s="75"/>
      <c r="K77" s="75"/>
      <c r="L77" s="75"/>
      <c r="M77" s="75"/>
      <c r="N77" s="75"/>
    </row>
    <row r="78" spans="1:14" ht="15.75" customHeight="1">
      <c r="D78" s="75"/>
      <c r="E78" s="75"/>
      <c r="F78" s="75"/>
      <c r="G78" s="75"/>
      <c r="H78" s="75"/>
      <c r="I78" s="75"/>
      <c r="J78" s="75"/>
      <c r="K78" s="75"/>
      <c r="L78" s="75"/>
      <c r="M78" s="75"/>
      <c r="N78" s="75"/>
    </row>
    <row r="79" spans="1:14" ht="15.75" customHeight="1">
      <c r="D79" s="75"/>
      <c r="E79" s="75"/>
      <c r="F79" s="75"/>
      <c r="G79" s="75"/>
      <c r="H79" s="75"/>
      <c r="I79" s="75"/>
      <c r="J79" s="75"/>
      <c r="K79" s="75"/>
      <c r="L79" s="75"/>
      <c r="M79" s="75"/>
      <c r="N79" s="75"/>
    </row>
    <row r="80" spans="1:14" ht="15.75" customHeight="1">
      <c r="D80" s="75"/>
      <c r="E80" s="75"/>
      <c r="F80" s="75"/>
      <c r="G80" s="75"/>
      <c r="H80" s="75"/>
      <c r="I80" s="75"/>
      <c r="J80" s="75"/>
      <c r="K80" s="75"/>
      <c r="L80" s="75"/>
      <c r="M80" s="75"/>
      <c r="N80" s="75"/>
    </row>
    <row r="81" spans="4:14" ht="15.75" customHeight="1">
      <c r="D81" s="75"/>
      <c r="E81" s="75"/>
      <c r="F81" s="75"/>
      <c r="G81" s="75"/>
      <c r="H81" s="75"/>
      <c r="I81" s="75"/>
      <c r="J81" s="75"/>
      <c r="K81" s="75"/>
      <c r="L81" s="75"/>
      <c r="M81" s="75"/>
      <c r="N81" s="75"/>
    </row>
    <row r="82" spans="4:14" ht="15.75" customHeight="1">
      <c r="D82" s="75"/>
      <c r="E82" s="75"/>
      <c r="F82" s="75"/>
      <c r="G82" s="75"/>
      <c r="H82" s="75"/>
      <c r="I82" s="75"/>
      <c r="J82" s="75"/>
      <c r="K82" s="75"/>
      <c r="L82" s="75"/>
      <c r="M82" s="75"/>
      <c r="N82" s="75"/>
    </row>
    <row r="83" spans="4:14" ht="15.75" customHeight="1">
      <c r="D83" s="75"/>
      <c r="E83" s="75"/>
      <c r="F83" s="75"/>
      <c r="G83" s="75"/>
      <c r="H83" s="75"/>
      <c r="I83" s="75"/>
      <c r="J83" s="75"/>
      <c r="K83" s="75"/>
      <c r="L83" s="75"/>
      <c r="M83" s="75"/>
      <c r="N83" s="75"/>
    </row>
    <row r="84" spans="4:14" ht="15.75" customHeight="1">
      <c r="D84" s="75"/>
      <c r="E84" s="75"/>
      <c r="F84" s="75"/>
      <c r="G84" s="75"/>
      <c r="H84" s="75"/>
      <c r="I84" s="75"/>
      <c r="J84" s="75"/>
      <c r="K84" s="75"/>
      <c r="L84" s="75"/>
      <c r="M84" s="75"/>
      <c r="N84" s="75"/>
    </row>
    <row r="85" spans="4:14" ht="15.75" customHeight="1">
      <c r="D85" s="75"/>
      <c r="E85" s="75"/>
      <c r="F85" s="75"/>
      <c r="G85" s="75"/>
      <c r="H85" s="75"/>
      <c r="I85" s="75"/>
      <c r="J85" s="75"/>
      <c r="K85" s="75"/>
      <c r="L85" s="75"/>
      <c r="M85" s="75"/>
      <c r="N85" s="75"/>
    </row>
    <row r="86" spans="4:14" ht="15.75" customHeight="1">
      <c r="D86" s="75"/>
      <c r="E86" s="75"/>
      <c r="F86" s="75"/>
      <c r="G86" s="75"/>
      <c r="H86" s="75"/>
      <c r="I86" s="75"/>
      <c r="J86" s="75"/>
      <c r="K86" s="75"/>
      <c r="L86" s="75"/>
      <c r="M86" s="75"/>
      <c r="N86" s="75"/>
    </row>
    <row r="87" spans="4:14" ht="15.75" customHeight="1">
      <c r="D87" s="75"/>
      <c r="E87" s="75"/>
      <c r="F87" s="75"/>
      <c r="G87" s="75"/>
      <c r="H87" s="75"/>
      <c r="I87" s="75"/>
      <c r="J87" s="75"/>
      <c r="K87" s="75"/>
      <c r="L87" s="75"/>
      <c r="M87" s="75"/>
      <c r="N87" s="75"/>
    </row>
    <row r="88" spans="4:14" ht="15.75" customHeight="1">
      <c r="D88" s="75"/>
      <c r="E88" s="75"/>
      <c r="F88" s="75"/>
      <c r="G88" s="75"/>
      <c r="H88" s="75"/>
      <c r="I88" s="75"/>
      <c r="J88" s="75"/>
      <c r="K88" s="75"/>
      <c r="L88" s="75"/>
      <c r="M88" s="75"/>
      <c r="N88" s="75"/>
    </row>
    <row r="89" spans="4:14" ht="15.75" customHeight="1">
      <c r="D89" s="75"/>
      <c r="E89" s="75"/>
      <c r="F89" s="75"/>
      <c r="G89" s="75"/>
      <c r="H89" s="75"/>
      <c r="I89" s="75"/>
      <c r="J89" s="75"/>
      <c r="K89" s="75"/>
      <c r="L89" s="75"/>
      <c r="M89" s="75"/>
      <c r="N89" s="75"/>
    </row>
    <row r="90" spans="4:14" ht="15.75" customHeight="1">
      <c r="D90" s="75"/>
      <c r="E90" s="75"/>
      <c r="F90" s="75"/>
      <c r="G90" s="75"/>
      <c r="H90" s="75"/>
      <c r="I90" s="75"/>
      <c r="J90" s="75"/>
      <c r="K90" s="75"/>
      <c r="L90" s="75"/>
      <c r="M90" s="75"/>
      <c r="N90" s="75"/>
    </row>
    <row r="91" spans="4:14" ht="15.75" customHeight="1">
      <c r="D91" s="75"/>
      <c r="E91" s="75"/>
      <c r="F91" s="75"/>
      <c r="G91" s="75"/>
      <c r="H91" s="75"/>
      <c r="I91" s="75"/>
      <c r="J91" s="75"/>
      <c r="K91" s="75"/>
      <c r="L91" s="75"/>
      <c r="M91" s="75"/>
      <c r="N91" s="75"/>
    </row>
    <row r="92" spans="4:14" ht="15.75" customHeight="1">
      <c r="D92" s="75"/>
      <c r="E92" s="75"/>
      <c r="F92" s="75"/>
      <c r="G92" s="75"/>
      <c r="H92" s="75"/>
      <c r="I92" s="75"/>
      <c r="J92" s="75"/>
      <c r="K92" s="75"/>
      <c r="L92" s="75"/>
      <c r="M92" s="75"/>
      <c r="N92" s="75"/>
    </row>
    <row r="93" spans="4:14" ht="15.75" customHeight="1">
      <c r="D93" s="75"/>
      <c r="E93" s="75"/>
      <c r="F93" s="75"/>
      <c r="G93" s="75"/>
      <c r="H93" s="75"/>
      <c r="I93" s="75"/>
      <c r="J93" s="75"/>
      <c r="K93" s="75"/>
      <c r="L93" s="75"/>
      <c r="M93" s="75"/>
      <c r="N93" s="75"/>
    </row>
    <row r="94" spans="4:14" ht="15.75" customHeight="1">
      <c r="D94" s="75"/>
      <c r="E94" s="75"/>
      <c r="F94" s="75"/>
      <c r="G94" s="75"/>
      <c r="H94" s="75"/>
      <c r="I94" s="75"/>
      <c r="J94" s="75"/>
      <c r="K94" s="75"/>
      <c r="L94" s="75"/>
      <c r="M94" s="75"/>
      <c r="N94" s="75"/>
    </row>
    <row r="95" spans="4:14" ht="15.75" customHeight="1">
      <c r="D95" s="75"/>
      <c r="E95" s="75"/>
      <c r="F95" s="75"/>
      <c r="G95" s="75"/>
      <c r="H95" s="75"/>
      <c r="I95" s="75"/>
      <c r="J95" s="75"/>
      <c r="K95" s="75"/>
      <c r="L95" s="75"/>
      <c r="M95" s="75"/>
      <c r="N95" s="75"/>
    </row>
    <row r="96" spans="4:14" ht="15.75" customHeight="1">
      <c r="D96" s="75"/>
      <c r="E96" s="75"/>
      <c r="F96" s="75"/>
      <c r="G96" s="75"/>
      <c r="H96" s="75"/>
      <c r="I96" s="75"/>
      <c r="J96" s="75"/>
      <c r="K96" s="75"/>
      <c r="L96" s="75"/>
      <c r="M96" s="75"/>
      <c r="N96" s="75"/>
    </row>
    <row r="97" spans="4:14" ht="15.75" customHeight="1">
      <c r="D97" s="75"/>
      <c r="E97" s="75"/>
      <c r="F97" s="75"/>
      <c r="G97" s="75"/>
      <c r="H97" s="75"/>
      <c r="I97" s="75"/>
      <c r="J97" s="75"/>
      <c r="K97" s="75"/>
      <c r="L97" s="75"/>
      <c r="M97" s="75"/>
      <c r="N97" s="75"/>
    </row>
    <row r="98" spans="4:14" ht="15.75" customHeight="1">
      <c r="D98" s="75"/>
      <c r="E98" s="75"/>
      <c r="F98" s="75"/>
      <c r="G98" s="75"/>
      <c r="H98" s="75"/>
      <c r="I98" s="75"/>
      <c r="J98" s="75"/>
      <c r="K98" s="75"/>
      <c r="L98" s="75"/>
      <c r="M98" s="75"/>
      <c r="N98" s="75"/>
    </row>
    <row r="99" spans="4:14" ht="15.75" customHeight="1">
      <c r="D99" s="75"/>
      <c r="E99" s="75"/>
      <c r="F99" s="75"/>
      <c r="G99" s="75"/>
      <c r="H99" s="75"/>
      <c r="I99" s="75"/>
      <c r="J99" s="75"/>
      <c r="K99" s="75"/>
      <c r="L99" s="75"/>
      <c r="M99" s="75"/>
      <c r="N99" s="75"/>
    </row>
    <row r="100" spans="4:14" ht="15.75" customHeight="1">
      <c r="D100" s="75"/>
      <c r="E100" s="75"/>
      <c r="F100" s="75"/>
      <c r="G100" s="75"/>
      <c r="H100" s="75"/>
      <c r="I100" s="75"/>
      <c r="J100" s="75"/>
      <c r="K100" s="75"/>
      <c r="L100" s="75"/>
      <c r="M100" s="75"/>
      <c r="N100" s="75"/>
    </row>
    <row r="101" spans="4:14" ht="15.75" customHeight="1">
      <c r="D101" s="75"/>
      <c r="E101" s="75"/>
      <c r="F101" s="75"/>
      <c r="G101" s="75"/>
      <c r="H101" s="75"/>
      <c r="I101" s="75"/>
      <c r="J101" s="75"/>
      <c r="K101" s="75"/>
      <c r="L101" s="75"/>
      <c r="M101" s="75"/>
      <c r="N101" s="75"/>
    </row>
    <row r="102" spans="4:14" ht="15.75" customHeight="1">
      <c r="D102" s="75"/>
      <c r="E102" s="75"/>
      <c r="F102" s="75"/>
      <c r="G102" s="75"/>
      <c r="H102" s="75"/>
      <c r="I102" s="75"/>
      <c r="J102" s="75"/>
      <c r="K102" s="75"/>
      <c r="L102" s="75"/>
      <c r="M102" s="75"/>
      <c r="N102" s="75"/>
    </row>
    <row r="103" spans="4:14" ht="15.75" customHeight="1">
      <c r="D103" s="75"/>
      <c r="E103" s="75"/>
      <c r="F103" s="75"/>
      <c r="G103" s="75"/>
      <c r="H103" s="75"/>
      <c r="I103" s="75"/>
      <c r="J103" s="75"/>
      <c r="K103" s="75"/>
      <c r="L103" s="75"/>
      <c r="M103" s="75"/>
      <c r="N103" s="75"/>
    </row>
    <row r="104" spans="4:14" ht="15.75" customHeight="1">
      <c r="D104" s="75"/>
      <c r="E104" s="75"/>
      <c r="F104" s="75"/>
      <c r="G104" s="75"/>
      <c r="H104" s="75"/>
      <c r="I104" s="75"/>
      <c r="J104" s="75"/>
      <c r="K104" s="75"/>
      <c r="L104" s="75"/>
      <c r="M104" s="75"/>
      <c r="N104" s="75"/>
    </row>
    <row r="105" spans="4:14" ht="15.75" customHeight="1">
      <c r="D105" s="75"/>
      <c r="E105" s="75"/>
      <c r="F105" s="75"/>
      <c r="G105" s="75"/>
      <c r="H105" s="75"/>
      <c r="I105" s="75"/>
      <c r="J105" s="75"/>
      <c r="K105" s="75"/>
      <c r="L105" s="75"/>
      <c r="M105" s="75"/>
      <c r="N105" s="75"/>
    </row>
    <row r="106" spans="4:14" ht="15.75" customHeight="1">
      <c r="D106" s="75"/>
      <c r="E106" s="75"/>
      <c r="F106" s="75"/>
      <c r="G106" s="75"/>
      <c r="H106" s="75"/>
      <c r="I106" s="75"/>
      <c r="J106" s="75"/>
      <c r="K106" s="75"/>
      <c r="L106" s="75"/>
      <c r="M106" s="75"/>
      <c r="N106" s="75"/>
    </row>
    <row r="107" spans="4:14" ht="15.75" customHeight="1">
      <c r="D107" s="75"/>
      <c r="E107" s="75"/>
      <c r="F107" s="75"/>
      <c r="G107" s="75"/>
      <c r="H107" s="75"/>
      <c r="I107" s="75"/>
      <c r="J107" s="75"/>
      <c r="K107" s="75"/>
      <c r="L107" s="75"/>
      <c r="M107" s="75"/>
      <c r="N107" s="75"/>
    </row>
    <row r="108" spans="4:14" ht="15.75" customHeight="1">
      <c r="D108" s="75"/>
      <c r="E108" s="75"/>
      <c r="F108" s="75"/>
      <c r="G108" s="75"/>
      <c r="H108" s="75"/>
      <c r="I108" s="75"/>
      <c r="J108" s="75"/>
      <c r="K108" s="75"/>
      <c r="L108" s="75"/>
      <c r="M108" s="75"/>
      <c r="N108" s="75"/>
    </row>
    <row r="109" spans="4:14" ht="15.75" customHeight="1">
      <c r="D109" s="75"/>
      <c r="E109" s="75"/>
      <c r="F109" s="75"/>
      <c r="G109" s="75"/>
      <c r="H109" s="75"/>
      <c r="I109" s="75"/>
      <c r="J109" s="75"/>
      <c r="K109" s="75"/>
      <c r="L109" s="75"/>
      <c r="M109" s="75"/>
      <c r="N109" s="75"/>
    </row>
    <row r="110" spans="4:14" ht="15.75" customHeight="1">
      <c r="D110" s="75"/>
      <c r="E110" s="75"/>
      <c r="F110" s="75"/>
      <c r="G110" s="75"/>
      <c r="H110" s="75"/>
      <c r="I110" s="75"/>
      <c r="J110" s="75"/>
      <c r="K110" s="75"/>
      <c r="L110" s="75"/>
      <c r="M110" s="75"/>
      <c r="N110" s="75"/>
    </row>
    <row r="111" spans="4:14" ht="15.75" customHeight="1">
      <c r="D111" s="75"/>
      <c r="E111" s="75"/>
      <c r="F111" s="75"/>
      <c r="G111" s="75"/>
      <c r="H111" s="75"/>
      <c r="I111" s="75"/>
      <c r="J111" s="75"/>
      <c r="K111" s="75"/>
      <c r="L111" s="75"/>
      <c r="M111" s="75"/>
      <c r="N111" s="75"/>
    </row>
    <row r="112" spans="4:14" ht="15.75" customHeight="1">
      <c r="D112" s="75"/>
      <c r="E112" s="75"/>
      <c r="F112" s="75"/>
      <c r="G112" s="75"/>
      <c r="H112" s="75"/>
      <c r="I112" s="75"/>
      <c r="J112" s="75"/>
      <c r="K112" s="75"/>
      <c r="L112" s="75"/>
      <c r="M112" s="75"/>
      <c r="N112" s="75"/>
    </row>
    <row r="113" spans="4:14" ht="15.75" customHeight="1">
      <c r="D113" s="75"/>
      <c r="E113" s="75"/>
      <c r="F113" s="75"/>
      <c r="G113" s="75"/>
      <c r="H113" s="75"/>
      <c r="I113" s="75"/>
      <c r="J113" s="75"/>
      <c r="K113" s="75"/>
      <c r="L113" s="75"/>
      <c r="M113" s="75"/>
      <c r="N113" s="75"/>
    </row>
    <row r="114" spans="4:14" ht="15.75" customHeight="1">
      <c r="D114" s="75"/>
      <c r="E114" s="75"/>
      <c r="F114" s="75"/>
      <c r="G114" s="75"/>
      <c r="H114" s="75"/>
      <c r="I114" s="75"/>
      <c r="J114" s="75"/>
      <c r="K114" s="75"/>
      <c r="L114" s="75"/>
      <c r="M114" s="75"/>
      <c r="N114" s="75"/>
    </row>
    <row r="115" spans="4:14" ht="15.75" customHeight="1">
      <c r="D115" s="75"/>
      <c r="E115" s="75"/>
      <c r="F115" s="75"/>
      <c r="G115" s="75"/>
      <c r="H115" s="75"/>
      <c r="I115" s="75"/>
      <c r="J115" s="75"/>
      <c r="K115" s="75"/>
      <c r="L115" s="75"/>
      <c r="M115" s="75"/>
      <c r="N115" s="75"/>
    </row>
    <row r="116" spans="4:14" ht="15.75" customHeight="1">
      <c r="D116" s="75"/>
      <c r="E116" s="75"/>
      <c r="F116" s="75"/>
      <c r="G116" s="75"/>
      <c r="H116" s="75"/>
      <c r="I116" s="75"/>
      <c r="J116" s="75"/>
      <c r="K116" s="75"/>
      <c r="L116" s="75"/>
      <c r="M116" s="75"/>
      <c r="N116" s="75"/>
    </row>
    <row r="117" spans="4:14" ht="15.75" customHeight="1">
      <c r="D117" s="75"/>
      <c r="E117" s="75"/>
      <c r="F117" s="75"/>
      <c r="G117" s="75"/>
      <c r="H117" s="75"/>
      <c r="I117" s="75"/>
      <c r="J117" s="75"/>
      <c r="K117" s="75"/>
      <c r="L117" s="75"/>
      <c r="M117" s="75"/>
      <c r="N117" s="75"/>
    </row>
    <row r="118" spans="4:14" ht="15.75" customHeight="1">
      <c r="D118" s="75"/>
      <c r="E118" s="75"/>
      <c r="F118" s="75"/>
      <c r="G118" s="75"/>
      <c r="H118" s="75"/>
      <c r="I118" s="75"/>
      <c r="J118" s="75"/>
      <c r="K118" s="75"/>
      <c r="L118" s="75"/>
      <c r="M118" s="75"/>
      <c r="N118" s="75"/>
    </row>
    <row r="119" spans="4:14" ht="15.75" customHeight="1">
      <c r="D119" s="75"/>
      <c r="E119" s="75"/>
      <c r="F119" s="75"/>
      <c r="G119" s="75"/>
      <c r="H119" s="75"/>
      <c r="I119" s="75"/>
      <c r="J119" s="75"/>
      <c r="K119" s="75"/>
      <c r="L119" s="75"/>
      <c r="M119" s="75"/>
      <c r="N119" s="75"/>
    </row>
    <row r="120" spans="4:14" ht="15.75" customHeight="1">
      <c r="D120" s="75"/>
      <c r="E120" s="75"/>
      <c r="F120" s="75"/>
      <c r="G120" s="75"/>
      <c r="H120" s="75"/>
      <c r="I120" s="75"/>
      <c r="J120" s="75"/>
      <c r="K120" s="75"/>
      <c r="L120" s="75"/>
      <c r="M120" s="75"/>
      <c r="N120" s="75"/>
    </row>
    <row r="121" spans="4:14" ht="15.75" customHeight="1">
      <c r="D121" s="75"/>
      <c r="E121" s="75"/>
      <c r="F121" s="75"/>
      <c r="G121" s="75"/>
      <c r="H121" s="75"/>
      <c r="I121" s="75"/>
      <c r="J121" s="75"/>
      <c r="K121" s="75"/>
      <c r="L121" s="75"/>
      <c r="M121" s="75"/>
      <c r="N121" s="75"/>
    </row>
    <row r="122" spans="4:14" ht="15.75" customHeight="1">
      <c r="D122" s="75"/>
      <c r="E122" s="75"/>
      <c r="F122" s="75"/>
      <c r="G122" s="75"/>
      <c r="H122" s="75"/>
      <c r="I122" s="75"/>
      <c r="J122" s="75"/>
      <c r="K122" s="75"/>
      <c r="L122" s="75"/>
      <c r="M122" s="75"/>
      <c r="N122" s="75"/>
    </row>
    <row r="123" spans="4:14" ht="15.75" customHeight="1">
      <c r="D123" s="75"/>
      <c r="E123" s="75"/>
      <c r="F123" s="75"/>
      <c r="G123" s="75"/>
      <c r="H123" s="75"/>
      <c r="I123" s="75"/>
      <c r="J123" s="75"/>
      <c r="K123" s="75"/>
      <c r="L123" s="75"/>
      <c r="M123" s="75"/>
      <c r="N123" s="75"/>
    </row>
    <row r="124" spans="4:14" ht="15.75" customHeight="1">
      <c r="D124" s="75"/>
      <c r="E124" s="75"/>
      <c r="F124" s="75"/>
      <c r="G124" s="75"/>
      <c r="H124" s="75"/>
      <c r="I124" s="75"/>
      <c r="J124" s="75"/>
      <c r="K124" s="75"/>
      <c r="L124" s="75"/>
      <c r="M124" s="75"/>
      <c r="N124" s="75"/>
    </row>
    <row r="125" spans="4:14" ht="15.75" customHeight="1">
      <c r="D125" s="75"/>
      <c r="E125" s="75"/>
      <c r="F125" s="75"/>
      <c r="G125" s="75"/>
      <c r="H125" s="75"/>
      <c r="I125" s="75"/>
      <c r="J125" s="75"/>
      <c r="K125" s="75"/>
      <c r="L125" s="75"/>
      <c r="M125" s="75"/>
      <c r="N125" s="75"/>
    </row>
    <row r="126" spans="4:14" ht="15.75" customHeight="1">
      <c r="D126" s="75"/>
      <c r="E126" s="75"/>
      <c r="F126" s="75"/>
      <c r="G126" s="75"/>
      <c r="H126" s="75"/>
      <c r="I126" s="75"/>
      <c r="J126" s="75"/>
      <c r="K126" s="75"/>
      <c r="L126" s="75"/>
      <c r="M126" s="75"/>
      <c r="N126" s="75"/>
    </row>
    <row r="127" spans="4:14" ht="15.75" customHeight="1">
      <c r="D127" s="75"/>
      <c r="E127" s="75"/>
      <c r="F127" s="75"/>
      <c r="G127" s="75"/>
      <c r="H127" s="75"/>
      <c r="I127" s="75"/>
      <c r="J127" s="75"/>
      <c r="K127" s="75"/>
      <c r="L127" s="75"/>
      <c r="M127" s="75"/>
      <c r="N127" s="75"/>
    </row>
    <row r="128" spans="4:14" ht="15.75" customHeight="1">
      <c r="D128" s="75"/>
      <c r="E128" s="75"/>
      <c r="F128" s="75"/>
      <c r="G128" s="75"/>
      <c r="H128" s="75"/>
      <c r="I128" s="75"/>
      <c r="J128" s="75"/>
      <c r="K128" s="75"/>
      <c r="L128" s="75"/>
      <c r="M128" s="75"/>
      <c r="N128" s="75"/>
    </row>
    <row r="129" spans="4:14" ht="15.75" customHeight="1">
      <c r="D129" s="75"/>
      <c r="E129" s="75"/>
      <c r="F129" s="75"/>
      <c r="G129" s="75"/>
      <c r="H129" s="75"/>
      <c r="I129" s="75"/>
      <c r="J129" s="75"/>
      <c r="K129" s="75"/>
      <c r="L129" s="75"/>
      <c r="M129" s="75"/>
      <c r="N129" s="75"/>
    </row>
    <row r="130" spans="4:14" ht="15.75" customHeight="1">
      <c r="D130" s="75"/>
      <c r="E130" s="75"/>
      <c r="F130" s="75"/>
      <c r="G130" s="75"/>
      <c r="H130" s="75"/>
      <c r="I130" s="75"/>
      <c r="J130" s="75"/>
      <c r="K130" s="75"/>
      <c r="L130" s="75"/>
      <c r="M130" s="75"/>
      <c r="N130" s="75"/>
    </row>
    <row r="131" spans="4:14" ht="15.75" customHeight="1">
      <c r="D131" s="75"/>
      <c r="E131" s="75"/>
      <c r="F131" s="75"/>
      <c r="G131" s="75"/>
      <c r="H131" s="75"/>
      <c r="I131" s="75"/>
      <c r="J131" s="75"/>
      <c r="K131" s="75"/>
      <c r="L131" s="75"/>
      <c r="M131" s="75"/>
      <c r="N131" s="75"/>
    </row>
    <row r="132" spans="4:14" ht="15.75" customHeight="1">
      <c r="D132" s="75"/>
      <c r="E132" s="75"/>
      <c r="F132" s="75"/>
      <c r="G132" s="75"/>
      <c r="H132" s="75"/>
      <c r="I132" s="75"/>
      <c r="J132" s="75"/>
      <c r="K132" s="75"/>
      <c r="L132" s="75"/>
      <c r="M132" s="75"/>
      <c r="N132" s="75"/>
    </row>
    <row r="133" spans="4:14" ht="15.75" customHeight="1">
      <c r="D133" s="75"/>
      <c r="E133" s="75"/>
      <c r="F133" s="75"/>
      <c r="G133" s="75"/>
      <c r="H133" s="75"/>
      <c r="I133" s="75"/>
      <c r="J133" s="75"/>
      <c r="K133" s="75"/>
      <c r="L133" s="75"/>
      <c r="M133" s="75"/>
      <c r="N133" s="75"/>
    </row>
    <row r="134" spans="4:14" ht="15.75" customHeight="1">
      <c r="D134" s="75"/>
      <c r="E134" s="75"/>
      <c r="F134" s="75"/>
      <c r="G134" s="75"/>
      <c r="H134" s="75"/>
      <c r="I134" s="75"/>
      <c r="J134" s="75"/>
      <c r="K134" s="75"/>
      <c r="L134" s="75"/>
      <c r="M134" s="75"/>
      <c r="N134" s="75"/>
    </row>
    <row r="135" spans="4:14" ht="15.75" customHeight="1">
      <c r="D135" s="75"/>
      <c r="E135" s="75"/>
      <c r="F135" s="75"/>
      <c r="G135" s="75"/>
      <c r="H135" s="75"/>
      <c r="I135" s="75"/>
      <c r="J135" s="75"/>
      <c r="K135" s="75"/>
      <c r="L135" s="75"/>
      <c r="M135" s="75"/>
      <c r="N135" s="75"/>
    </row>
    <row r="136" spans="4:14" ht="15.75" customHeight="1">
      <c r="D136" s="75"/>
      <c r="E136" s="75"/>
      <c r="F136" s="75"/>
      <c r="G136" s="75"/>
      <c r="H136" s="75"/>
      <c r="I136" s="75"/>
      <c r="J136" s="75"/>
      <c r="K136" s="75"/>
      <c r="L136" s="75"/>
      <c r="M136" s="75"/>
      <c r="N136" s="75"/>
    </row>
    <row r="137" spans="4:14" ht="15.75" customHeight="1">
      <c r="D137" s="75"/>
      <c r="E137" s="75"/>
      <c r="F137" s="75"/>
      <c r="G137" s="75"/>
      <c r="H137" s="75"/>
      <c r="I137" s="75"/>
      <c r="J137" s="75"/>
      <c r="K137" s="75"/>
      <c r="L137" s="75"/>
      <c r="M137" s="75"/>
      <c r="N137" s="75"/>
    </row>
    <row r="138" spans="4:14" ht="15.75" customHeight="1">
      <c r="D138" s="75"/>
      <c r="E138" s="75"/>
      <c r="F138" s="75"/>
      <c r="G138" s="75"/>
      <c r="H138" s="75"/>
      <c r="I138" s="75"/>
      <c r="J138" s="75"/>
      <c r="K138" s="75"/>
      <c r="L138" s="75"/>
      <c r="M138" s="75"/>
      <c r="N138" s="75"/>
    </row>
    <row r="139" spans="4:14" ht="15.75" customHeight="1">
      <c r="D139" s="75"/>
      <c r="E139" s="75"/>
      <c r="F139" s="75"/>
      <c r="G139" s="75"/>
      <c r="H139" s="75"/>
      <c r="I139" s="75"/>
      <c r="J139" s="75"/>
      <c r="K139" s="75"/>
      <c r="L139" s="75"/>
      <c r="M139" s="75"/>
      <c r="N139" s="75"/>
    </row>
    <row r="140" spans="4:14" ht="15.75" customHeight="1">
      <c r="D140" s="75"/>
      <c r="E140" s="75"/>
      <c r="F140" s="75"/>
      <c r="G140" s="75"/>
      <c r="H140" s="75"/>
      <c r="I140" s="75"/>
      <c r="J140" s="75"/>
      <c r="K140" s="75"/>
      <c r="L140" s="75"/>
      <c r="M140" s="75"/>
      <c r="N140" s="75"/>
    </row>
    <row r="141" spans="4:14" ht="15.75" customHeight="1">
      <c r="D141" s="75"/>
      <c r="E141" s="75"/>
      <c r="F141" s="75"/>
      <c r="G141" s="75"/>
      <c r="H141" s="75"/>
      <c r="I141" s="75"/>
      <c r="J141" s="75"/>
      <c r="K141" s="75"/>
      <c r="L141" s="75"/>
      <c r="M141" s="75"/>
      <c r="N141" s="75"/>
    </row>
    <row r="142" spans="4:14" ht="15.75" customHeight="1">
      <c r="D142" s="75"/>
      <c r="E142" s="75"/>
      <c r="F142" s="75"/>
      <c r="G142" s="75"/>
      <c r="H142" s="75"/>
      <c r="I142" s="75"/>
      <c r="J142" s="75"/>
      <c r="K142" s="75"/>
      <c r="L142" s="75"/>
      <c r="M142" s="75"/>
      <c r="N142" s="75"/>
    </row>
    <row r="143" spans="4:14" ht="15.75" customHeight="1">
      <c r="D143" s="75"/>
      <c r="E143" s="75"/>
      <c r="F143" s="75"/>
      <c r="G143" s="75"/>
      <c r="H143" s="75"/>
      <c r="I143" s="75"/>
      <c r="J143" s="75"/>
      <c r="K143" s="75"/>
      <c r="L143" s="75"/>
      <c r="M143" s="75"/>
      <c r="N143" s="75"/>
    </row>
    <row r="144" spans="4:14" ht="15.75" customHeight="1">
      <c r="D144" s="75"/>
      <c r="E144" s="75"/>
      <c r="F144" s="75"/>
      <c r="G144" s="75"/>
      <c r="H144" s="75"/>
      <c r="I144" s="75"/>
      <c r="J144" s="75"/>
      <c r="K144" s="75"/>
      <c r="L144" s="75"/>
      <c r="M144" s="75"/>
      <c r="N144" s="75"/>
    </row>
    <row r="145" spans="4:14" ht="15.75" customHeight="1">
      <c r="D145" s="75"/>
      <c r="E145" s="75"/>
      <c r="F145" s="75"/>
      <c r="G145" s="75"/>
      <c r="H145" s="75"/>
      <c r="I145" s="75"/>
      <c r="J145" s="75"/>
      <c r="K145" s="75"/>
      <c r="L145" s="75"/>
      <c r="M145" s="75"/>
      <c r="N145" s="75"/>
    </row>
    <row r="146" spans="4:14" ht="15.75" customHeight="1">
      <c r="D146" s="75"/>
      <c r="E146" s="75"/>
      <c r="F146" s="75"/>
      <c r="G146" s="75"/>
      <c r="H146" s="75"/>
      <c r="I146" s="75"/>
      <c r="J146" s="75"/>
      <c r="K146" s="75"/>
      <c r="L146" s="75"/>
      <c r="M146" s="75"/>
      <c r="N146" s="75"/>
    </row>
    <row r="147" spans="4:14" ht="15.75" customHeight="1">
      <c r="D147" s="75"/>
      <c r="E147" s="75"/>
      <c r="F147" s="75"/>
      <c r="G147" s="75"/>
      <c r="H147" s="75"/>
      <c r="I147" s="75"/>
      <c r="J147" s="75"/>
      <c r="K147" s="75"/>
      <c r="L147" s="75"/>
      <c r="M147" s="75"/>
      <c r="N147" s="75"/>
    </row>
    <row r="148" spans="4:14" ht="15.75" customHeight="1">
      <c r="D148" s="75"/>
      <c r="E148" s="75"/>
      <c r="F148" s="75"/>
      <c r="G148" s="75"/>
      <c r="H148" s="75"/>
      <c r="I148" s="75"/>
      <c r="J148" s="75"/>
      <c r="K148" s="75"/>
      <c r="L148" s="75"/>
      <c r="M148" s="75"/>
      <c r="N148" s="75"/>
    </row>
    <row r="149" spans="4:14" ht="15.75" customHeight="1">
      <c r="D149" s="75"/>
      <c r="E149" s="75"/>
      <c r="F149" s="75"/>
      <c r="G149" s="75"/>
      <c r="H149" s="75"/>
      <c r="I149" s="75"/>
      <c r="J149" s="75"/>
      <c r="K149" s="75"/>
      <c r="L149" s="75"/>
      <c r="M149" s="75"/>
      <c r="N149" s="75"/>
    </row>
    <row r="150" spans="4:14" ht="15.75" customHeight="1">
      <c r="D150" s="75"/>
      <c r="E150" s="75"/>
      <c r="F150" s="75"/>
      <c r="G150" s="75"/>
      <c r="H150" s="75"/>
      <c r="I150" s="75"/>
      <c r="J150" s="75"/>
      <c r="K150" s="75"/>
      <c r="L150" s="75"/>
      <c r="M150" s="75"/>
      <c r="N150" s="75"/>
    </row>
    <row r="151" spans="4:14" ht="15.75" customHeight="1">
      <c r="D151" s="75"/>
      <c r="E151" s="75"/>
      <c r="F151" s="75"/>
      <c r="G151" s="75"/>
      <c r="H151" s="75"/>
      <c r="I151" s="75"/>
      <c r="J151" s="75"/>
      <c r="K151" s="75"/>
      <c r="L151" s="75"/>
      <c r="M151" s="75"/>
      <c r="N151" s="75"/>
    </row>
    <row r="152" spans="4:14" ht="15.75" customHeight="1">
      <c r="D152" s="75"/>
      <c r="E152" s="75"/>
      <c r="F152" s="75"/>
      <c r="G152" s="75"/>
      <c r="H152" s="75"/>
      <c r="I152" s="75"/>
      <c r="J152" s="75"/>
      <c r="K152" s="75"/>
      <c r="L152" s="75"/>
      <c r="M152" s="75"/>
      <c r="N152" s="75"/>
    </row>
    <row r="153" spans="4:14" ht="15.75" customHeight="1">
      <c r="D153" s="75"/>
      <c r="E153" s="75"/>
      <c r="F153" s="75"/>
      <c r="G153" s="75"/>
      <c r="H153" s="75"/>
      <c r="I153" s="75"/>
      <c r="J153" s="75"/>
      <c r="K153" s="75"/>
      <c r="L153" s="75"/>
      <c r="M153" s="75"/>
      <c r="N153" s="75"/>
    </row>
    <row r="154" spans="4:14" ht="15.75" customHeight="1">
      <c r="D154" s="75"/>
      <c r="E154" s="75"/>
      <c r="F154" s="75"/>
      <c r="G154" s="75"/>
      <c r="H154" s="75"/>
      <c r="I154" s="75"/>
      <c r="J154" s="75"/>
      <c r="K154" s="75"/>
      <c r="L154" s="75"/>
      <c r="M154" s="75"/>
      <c r="N154" s="75"/>
    </row>
    <row r="155" spans="4:14" ht="15.75" customHeight="1">
      <c r="D155" s="75"/>
      <c r="E155" s="75"/>
      <c r="F155" s="75"/>
      <c r="G155" s="75"/>
      <c r="H155" s="75"/>
      <c r="I155" s="75"/>
      <c r="J155" s="75"/>
      <c r="K155" s="75"/>
      <c r="L155" s="75"/>
      <c r="M155" s="75"/>
      <c r="N155" s="75"/>
    </row>
    <row r="156" spans="4:14" ht="15.75" customHeight="1">
      <c r="D156" s="75"/>
      <c r="E156" s="75"/>
      <c r="F156" s="75"/>
      <c r="G156" s="75"/>
      <c r="H156" s="75"/>
      <c r="I156" s="75"/>
      <c r="J156" s="75"/>
      <c r="K156" s="75"/>
      <c r="L156" s="75"/>
      <c r="M156" s="75"/>
      <c r="N156" s="75"/>
    </row>
    <row r="157" spans="4:14" ht="15.75" customHeight="1">
      <c r="D157" s="75"/>
      <c r="E157" s="75"/>
      <c r="F157" s="75"/>
      <c r="G157" s="75"/>
      <c r="H157" s="75"/>
      <c r="I157" s="75"/>
      <c r="J157" s="75"/>
      <c r="K157" s="75"/>
      <c r="L157" s="75"/>
      <c r="M157" s="75"/>
      <c r="N157" s="75"/>
    </row>
    <row r="158" spans="4:14" ht="15.75" customHeight="1">
      <c r="D158" s="75"/>
      <c r="E158" s="75"/>
      <c r="F158" s="75"/>
      <c r="G158" s="75"/>
      <c r="H158" s="75"/>
      <c r="I158" s="75"/>
      <c r="J158" s="75"/>
      <c r="K158" s="75"/>
      <c r="L158" s="75"/>
      <c r="M158" s="75"/>
      <c r="N158" s="75"/>
    </row>
    <row r="159" spans="4:14" ht="15.75" customHeight="1">
      <c r="D159" s="75"/>
      <c r="E159" s="75"/>
      <c r="F159" s="75"/>
      <c r="G159" s="75"/>
      <c r="H159" s="75"/>
      <c r="I159" s="75"/>
      <c r="J159" s="75"/>
      <c r="K159" s="75"/>
      <c r="L159" s="75"/>
      <c r="M159" s="75"/>
      <c r="N159" s="75"/>
    </row>
    <row r="160" spans="4:14" ht="15.75" customHeight="1">
      <c r="D160" s="75"/>
      <c r="E160" s="75"/>
      <c r="F160" s="75"/>
      <c r="G160" s="75"/>
      <c r="H160" s="75"/>
      <c r="I160" s="75"/>
      <c r="J160" s="75"/>
      <c r="K160" s="75"/>
      <c r="L160" s="75"/>
      <c r="M160" s="75"/>
      <c r="N160" s="75"/>
    </row>
    <row r="161" spans="4:14" ht="15.75" customHeight="1">
      <c r="D161" s="75"/>
      <c r="E161" s="75"/>
      <c r="F161" s="75"/>
      <c r="G161" s="75"/>
      <c r="H161" s="75"/>
      <c r="I161" s="75"/>
      <c r="J161" s="75"/>
      <c r="K161" s="75"/>
      <c r="L161" s="75"/>
      <c r="M161" s="75"/>
      <c r="N161" s="75"/>
    </row>
    <row r="162" spans="4:14" ht="15.75" customHeight="1">
      <c r="D162" s="75"/>
      <c r="E162" s="75"/>
      <c r="F162" s="75"/>
      <c r="G162" s="75"/>
      <c r="H162" s="75"/>
      <c r="I162" s="75"/>
      <c r="J162" s="75"/>
      <c r="K162" s="75"/>
      <c r="L162" s="75"/>
      <c r="M162" s="75"/>
      <c r="N162" s="75"/>
    </row>
    <row r="163" spans="4:14" ht="15.75" customHeight="1">
      <c r="D163" s="75"/>
      <c r="E163" s="75"/>
      <c r="F163" s="75"/>
      <c r="G163" s="75"/>
      <c r="H163" s="75"/>
      <c r="I163" s="75"/>
      <c r="J163" s="75"/>
      <c r="K163" s="75"/>
      <c r="L163" s="75"/>
      <c r="M163" s="75"/>
      <c r="N163" s="75"/>
    </row>
    <row r="164" spans="4:14" ht="15.75" customHeight="1">
      <c r="D164" s="75"/>
      <c r="E164" s="75"/>
      <c r="F164" s="75"/>
      <c r="G164" s="75"/>
      <c r="H164" s="75"/>
      <c r="I164" s="75"/>
      <c r="J164" s="75"/>
      <c r="K164" s="75"/>
      <c r="L164" s="75"/>
      <c r="M164" s="75"/>
      <c r="N164" s="75"/>
    </row>
    <row r="165" spans="4:14" ht="15.75" customHeight="1">
      <c r="D165" s="75"/>
      <c r="E165" s="75"/>
      <c r="F165" s="75"/>
      <c r="G165" s="75"/>
      <c r="H165" s="75"/>
      <c r="I165" s="75"/>
      <c r="J165" s="75"/>
      <c r="K165" s="75"/>
      <c r="L165" s="75"/>
      <c r="M165" s="75"/>
      <c r="N165" s="75"/>
    </row>
    <row r="166" spans="4:14" ht="15.75" customHeight="1">
      <c r="D166" s="75"/>
      <c r="E166" s="75"/>
      <c r="F166" s="75"/>
      <c r="G166" s="75"/>
      <c r="H166" s="75"/>
      <c r="I166" s="75"/>
      <c r="J166" s="75"/>
      <c r="K166" s="75"/>
      <c r="L166" s="75"/>
      <c r="M166" s="75"/>
      <c r="N166" s="75"/>
    </row>
    <row r="167" spans="4:14" ht="15.75" customHeight="1">
      <c r="D167" s="75"/>
      <c r="E167" s="75"/>
      <c r="F167" s="75"/>
      <c r="G167" s="75"/>
      <c r="H167" s="75"/>
      <c r="I167" s="75"/>
      <c r="J167" s="75"/>
      <c r="K167" s="75"/>
      <c r="L167" s="75"/>
      <c r="M167" s="75"/>
      <c r="N167" s="75"/>
    </row>
    <row r="168" spans="4:14" ht="15.75" customHeight="1">
      <c r="D168" s="75"/>
      <c r="E168" s="75"/>
      <c r="F168" s="75"/>
      <c r="G168" s="75"/>
      <c r="H168" s="75"/>
      <c r="I168" s="75"/>
      <c r="J168" s="75"/>
      <c r="K168" s="75"/>
      <c r="L168" s="75"/>
      <c r="M168" s="75"/>
      <c r="N168" s="75"/>
    </row>
    <row r="169" spans="4:14" ht="15.75" customHeight="1">
      <c r="D169" s="75"/>
      <c r="E169" s="75"/>
      <c r="F169" s="75"/>
      <c r="G169" s="75"/>
      <c r="H169" s="75"/>
      <c r="I169" s="75"/>
      <c r="J169" s="75"/>
      <c r="K169" s="75"/>
      <c r="L169" s="75"/>
      <c r="M169" s="75"/>
      <c r="N169" s="75"/>
    </row>
    <row r="170" spans="4:14" ht="15.75" customHeight="1">
      <c r="D170" s="75"/>
      <c r="E170" s="75"/>
      <c r="F170" s="75"/>
      <c r="G170" s="75"/>
      <c r="H170" s="75"/>
      <c r="I170" s="75"/>
      <c r="J170" s="75"/>
      <c r="K170" s="75"/>
      <c r="L170" s="75"/>
      <c r="M170" s="75"/>
      <c r="N170" s="75"/>
    </row>
    <row r="171" spans="4:14" ht="15.75" customHeight="1">
      <c r="D171" s="75"/>
      <c r="E171" s="75"/>
      <c r="F171" s="75"/>
      <c r="G171" s="75"/>
      <c r="H171" s="75"/>
      <c r="I171" s="75"/>
      <c r="J171" s="75"/>
      <c r="K171" s="75"/>
      <c r="L171" s="75"/>
      <c r="M171" s="75"/>
      <c r="N171" s="75"/>
    </row>
    <row r="172" spans="4:14" ht="15.75" customHeight="1">
      <c r="D172" s="75"/>
      <c r="E172" s="75"/>
      <c r="F172" s="75"/>
      <c r="G172" s="75"/>
      <c r="H172" s="75"/>
      <c r="I172" s="75"/>
      <c r="J172" s="75"/>
      <c r="K172" s="75"/>
      <c r="L172" s="75"/>
      <c r="M172" s="75"/>
      <c r="N172" s="75"/>
    </row>
    <row r="173" spans="4:14" ht="15.75" customHeight="1">
      <c r="D173" s="75"/>
      <c r="E173" s="75"/>
      <c r="F173" s="75"/>
      <c r="G173" s="75"/>
      <c r="H173" s="75"/>
      <c r="I173" s="75"/>
      <c r="J173" s="75"/>
      <c r="K173" s="75"/>
      <c r="L173" s="75"/>
      <c r="M173" s="75"/>
      <c r="N173" s="75"/>
    </row>
    <row r="174" spans="4:14" ht="15.75" customHeight="1">
      <c r="D174" s="75"/>
      <c r="E174" s="75"/>
      <c r="F174" s="75"/>
      <c r="G174" s="75"/>
      <c r="H174" s="75"/>
      <c r="I174" s="75"/>
      <c r="J174" s="75"/>
      <c r="K174" s="75"/>
      <c r="L174" s="75"/>
      <c r="M174" s="75"/>
      <c r="N174" s="75"/>
    </row>
    <row r="175" spans="4:14" ht="15.75" customHeight="1">
      <c r="D175" s="75"/>
      <c r="E175" s="75"/>
      <c r="F175" s="75"/>
      <c r="G175" s="75"/>
      <c r="H175" s="75"/>
      <c r="I175" s="75"/>
      <c r="J175" s="75"/>
      <c r="K175" s="75"/>
      <c r="L175" s="75"/>
      <c r="M175" s="75"/>
      <c r="N175" s="75"/>
    </row>
    <row r="176" spans="4:14" ht="15.75" customHeight="1">
      <c r="D176" s="75"/>
      <c r="E176" s="75"/>
      <c r="F176" s="75"/>
      <c r="G176" s="75"/>
      <c r="H176" s="75"/>
      <c r="I176" s="75"/>
      <c r="J176" s="75"/>
      <c r="K176" s="75"/>
      <c r="L176" s="75"/>
      <c r="M176" s="75"/>
      <c r="N176" s="75"/>
    </row>
    <row r="177" spans="4:14" ht="15.75" customHeight="1">
      <c r="D177" s="75"/>
      <c r="E177" s="75"/>
      <c r="F177" s="75"/>
      <c r="G177" s="75"/>
      <c r="H177" s="75"/>
      <c r="I177" s="75"/>
      <c r="J177" s="75"/>
      <c r="K177" s="75"/>
      <c r="L177" s="75"/>
      <c r="M177" s="75"/>
      <c r="N177" s="75"/>
    </row>
    <row r="178" spans="4:14" ht="15.75" customHeight="1">
      <c r="D178" s="75"/>
      <c r="E178" s="75"/>
      <c r="F178" s="75"/>
      <c r="G178" s="75"/>
      <c r="H178" s="75"/>
      <c r="I178" s="75"/>
      <c r="J178" s="75"/>
      <c r="K178" s="75"/>
      <c r="L178" s="75"/>
      <c r="M178" s="75"/>
      <c r="N178" s="75"/>
    </row>
    <row r="179" spans="4:14" ht="15.75" customHeight="1">
      <c r="D179" s="75"/>
      <c r="E179" s="75"/>
      <c r="F179" s="75"/>
      <c r="G179" s="75"/>
      <c r="H179" s="75"/>
      <c r="I179" s="75"/>
      <c r="J179" s="75"/>
      <c r="K179" s="75"/>
      <c r="L179" s="75"/>
      <c r="M179" s="75"/>
      <c r="N179" s="75"/>
    </row>
    <row r="180" spans="4:14" ht="15.75" customHeight="1">
      <c r="D180" s="75"/>
      <c r="E180" s="75"/>
      <c r="F180" s="75"/>
      <c r="G180" s="75"/>
      <c r="H180" s="75"/>
      <c r="I180" s="75"/>
      <c r="J180" s="75"/>
      <c r="K180" s="75"/>
      <c r="L180" s="75"/>
      <c r="M180" s="75"/>
      <c r="N180" s="75"/>
    </row>
    <row r="181" spans="4:14" ht="15.75" customHeight="1">
      <c r="D181" s="75"/>
      <c r="E181" s="75"/>
      <c r="F181" s="75"/>
      <c r="G181" s="75"/>
      <c r="H181" s="75"/>
      <c r="I181" s="75"/>
      <c r="J181" s="75"/>
      <c r="K181" s="75"/>
      <c r="L181" s="75"/>
      <c r="M181" s="75"/>
      <c r="N181" s="75"/>
    </row>
    <row r="182" spans="4:14" ht="15.75" customHeight="1">
      <c r="D182" s="75"/>
      <c r="E182" s="75"/>
      <c r="F182" s="75"/>
      <c r="G182" s="75"/>
      <c r="H182" s="75"/>
      <c r="I182" s="75"/>
      <c r="J182" s="75"/>
      <c r="K182" s="75"/>
      <c r="L182" s="75"/>
      <c r="M182" s="75"/>
      <c r="N182" s="75"/>
    </row>
    <row r="183" spans="4:14" ht="15.75" customHeight="1">
      <c r="D183" s="75"/>
      <c r="E183" s="75"/>
      <c r="F183" s="75"/>
      <c r="G183" s="75"/>
      <c r="H183" s="75"/>
      <c r="I183" s="75"/>
      <c r="J183" s="75"/>
      <c r="K183" s="75"/>
      <c r="L183" s="75"/>
      <c r="M183" s="75"/>
      <c r="N183" s="75"/>
    </row>
    <row r="184" spans="4:14" ht="15.75" customHeight="1">
      <c r="D184" s="75"/>
      <c r="E184" s="75"/>
      <c r="F184" s="75"/>
      <c r="G184" s="75"/>
      <c r="H184" s="75"/>
      <c r="I184" s="75"/>
      <c r="J184" s="75"/>
      <c r="K184" s="75"/>
      <c r="L184" s="75"/>
      <c r="M184" s="75"/>
      <c r="N184" s="75"/>
    </row>
    <row r="185" spans="4:14" ht="15.75" customHeight="1">
      <c r="D185" s="75"/>
      <c r="E185" s="75"/>
      <c r="F185" s="75"/>
      <c r="G185" s="75"/>
      <c r="H185" s="75"/>
      <c r="I185" s="75"/>
      <c r="J185" s="75"/>
      <c r="K185" s="75"/>
      <c r="L185" s="75"/>
      <c r="M185" s="75"/>
      <c r="N185" s="75"/>
    </row>
    <row r="186" spans="4:14" ht="15.75" customHeight="1">
      <c r="D186" s="75"/>
      <c r="E186" s="75"/>
      <c r="F186" s="75"/>
      <c r="G186" s="75"/>
      <c r="H186" s="75"/>
      <c r="I186" s="75"/>
      <c r="J186" s="75"/>
      <c r="K186" s="75"/>
      <c r="L186" s="75"/>
      <c r="M186" s="75"/>
      <c r="N186" s="75"/>
    </row>
    <row r="187" spans="4:14" ht="15.75" customHeight="1">
      <c r="D187" s="75"/>
      <c r="E187" s="75"/>
      <c r="F187" s="75"/>
      <c r="G187" s="75"/>
      <c r="H187" s="75"/>
      <c r="I187" s="75"/>
      <c r="J187" s="75"/>
      <c r="K187" s="75"/>
      <c r="L187" s="75"/>
      <c r="M187" s="75"/>
      <c r="N187" s="75"/>
    </row>
    <row r="188" spans="4:14" ht="15.75" customHeight="1">
      <c r="D188" s="75"/>
      <c r="E188" s="75"/>
      <c r="F188" s="75"/>
      <c r="G188" s="75"/>
      <c r="H188" s="75"/>
      <c r="I188" s="75"/>
      <c r="J188" s="75"/>
      <c r="K188" s="75"/>
      <c r="L188" s="75"/>
      <c r="M188" s="75"/>
      <c r="N188" s="75"/>
    </row>
    <row r="189" spans="4:14" ht="15.75" customHeight="1">
      <c r="D189" s="75"/>
      <c r="E189" s="75"/>
      <c r="F189" s="75"/>
      <c r="G189" s="75"/>
      <c r="H189" s="75"/>
      <c r="I189" s="75"/>
      <c r="J189" s="75"/>
      <c r="K189" s="75"/>
      <c r="L189" s="75"/>
      <c r="M189" s="75"/>
      <c r="N189" s="75"/>
    </row>
    <row r="190" spans="4:14" ht="15.75" customHeight="1">
      <c r="D190" s="75"/>
      <c r="E190" s="75"/>
      <c r="F190" s="75"/>
      <c r="G190" s="75"/>
      <c r="H190" s="75"/>
      <c r="I190" s="75"/>
      <c r="J190" s="75"/>
      <c r="K190" s="75"/>
      <c r="L190" s="75"/>
      <c r="M190" s="75"/>
      <c r="N190" s="75"/>
    </row>
    <row r="191" spans="4:14" ht="15.75" customHeight="1">
      <c r="D191" s="75"/>
      <c r="E191" s="75"/>
      <c r="F191" s="75"/>
      <c r="G191" s="75"/>
      <c r="H191" s="75"/>
      <c r="I191" s="75"/>
      <c r="J191" s="75"/>
      <c r="K191" s="75"/>
      <c r="L191" s="75"/>
      <c r="M191" s="75"/>
      <c r="N191" s="75"/>
    </row>
    <row r="192" spans="4:14" ht="15.75" customHeight="1">
      <c r="D192" s="75"/>
      <c r="E192" s="75"/>
      <c r="F192" s="75"/>
      <c r="G192" s="75"/>
      <c r="H192" s="75"/>
      <c r="I192" s="75"/>
      <c r="J192" s="75"/>
      <c r="K192" s="75"/>
      <c r="L192" s="75"/>
      <c r="M192" s="75"/>
      <c r="N192" s="75"/>
    </row>
    <row r="193" spans="4:14" ht="15.75" customHeight="1">
      <c r="D193" s="75"/>
      <c r="E193" s="75"/>
      <c r="F193" s="75"/>
      <c r="G193" s="75"/>
      <c r="H193" s="75"/>
      <c r="I193" s="75"/>
      <c r="J193" s="75"/>
      <c r="K193" s="75"/>
      <c r="L193" s="75"/>
      <c r="M193" s="75"/>
      <c r="N193" s="75"/>
    </row>
    <row r="194" spans="4:14" ht="15.75" customHeight="1">
      <c r="D194" s="75"/>
      <c r="E194" s="75"/>
      <c r="F194" s="75"/>
      <c r="G194" s="75"/>
      <c r="H194" s="75"/>
      <c r="I194" s="75"/>
      <c r="J194" s="75"/>
      <c r="K194" s="75"/>
      <c r="L194" s="75"/>
      <c r="M194" s="75"/>
      <c r="N194" s="75"/>
    </row>
    <row r="195" spans="4:14" ht="15.75" customHeight="1">
      <c r="D195" s="75"/>
      <c r="E195" s="75"/>
      <c r="F195" s="75"/>
      <c r="G195" s="75"/>
      <c r="H195" s="75"/>
      <c r="I195" s="75"/>
      <c r="J195" s="75"/>
      <c r="K195" s="75"/>
      <c r="L195" s="75"/>
      <c r="M195" s="75"/>
      <c r="N195" s="75"/>
    </row>
    <row r="196" spans="4:14" ht="15.75" customHeight="1">
      <c r="D196" s="75"/>
      <c r="E196" s="75"/>
      <c r="F196" s="75"/>
      <c r="G196" s="75"/>
      <c r="H196" s="75"/>
      <c r="I196" s="75"/>
      <c r="J196" s="75"/>
      <c r="K196" s="75"/>
      <c r="L196" s="75"/>
      <c r="M196" s="75"/>
      <c r="N196" s="75"/>
    </row>
    <row r="197" spans="4:14" ht="15.75" customHeight="1">
      <c r="D197" s="75"/>
      <c r="E197" s="75"/>
      <c r="F197" s="75"/>
      <c r="G197" s="75"/>
      <c r="H197" s="75"/>
      <c r="I197" s="75"/>
      <c r="J197" s="75"/>
      <c r="K197" s="75"/>
      <c r="L197" s="75"/>
      <c r="M197" s="75"/>
      <c r="N197" s="75"/>
    </row>
    <row r="198" spans="4:14" ht="15.75" customHeight="1">
      <c r="D198" s="75"/>
      <c r="E198" s="75"/>
      <c r="F198" s="75"/>
      <c r="G198" s="75"/>
      <c r="H198" s="75"/>
      <c r="I198" s="75"/>
      <c r="J198" s="75"/>
      <c r="K198" s="75"/>
      <c r="L198" s="75"/>
      <c r="M198" s="75"/>
      <c r="N198" s="75"/>
    </row>
    <row r="199" spans="4:14" ht="15.75" customHeight="1">
      <c r="D199" s="75"/>
      <c r="E199" s="75"/>
      <c r="F199" s="75"/>
      <c r="G199" s="75"/>
      <c r="H199" s="75"/>
      <c r="I199" s="75"/>
      <c r="J199" s="75"/>
      <c r="K199" s="75"/>
      <c r="L199" s="75"/>
      <c r="M199" s="75"/>
      <c r="N199" s="75"/>
    </row>
    <row r="200" spans="4:14" ht="15.75" customHeight="1">
      <c r="D200" s="75"/>
      <c r="E200" s="75"/>
      <c r="F200" s="75"/>
      <c r="G200" s="75"/>
      <c r="H200" s="75"/>
      <c r="I200" s="75"/>
      <c r="J200" s="75"/>
      <c r="K200" s="75"/>
      <c r="L200" s="75"/>
      <c r="M200" s="75"/>
      <c r="N200" s="75"/>
    </row>
    <row r="201" spans="4:14" ht="15.75" customHeight="1">
      <c r="D201" s="75"/>
      <c r="E201" s="75"/>
      <c r="F201" s="75"/>
      <c r="G201" s="75"/>
      <c r="H201" s="75"/>
      <c r="I201" s="75"/>
      <c r="J201" s="75"/>
      <c r="K201" s="75"/>
      <c r="L201" s="75"/>
      <c r="M201" s="75"/>
      <c r="N201" s="75"/>
    </row>
    <row r="202" spans="4:14" ht="15.75" customHeight="1">
      <c r="D202" s="75"/>
      <c r="E202" s="75"/>
      <c r="F202" s="75"/>
      <c r="G202" s="75"/>
      <c r="H202" s="75"/>
      <c r="I202" s="75"/>
      <c r="J202" s="75"/>
      <c r="K202" s="75"/>
      <c r="L202" s="75"/>
      <c r="M202" s="75"/>
      <c r="N202" s="75"/>
    </row>
    <row r="203" spans="4:14" ht="15.75" customHeight="1">
      <c r="D203" s="75"/>
      <c r="E203" s="75"/>
      <c r="F203" s="75"/>
      <c r="G203" s="75"/>
      <c r="H203" s="75"/>
      <c r="I203" s="75"/>
      <c r="J203" s="75"/>
      <c r="K203" s="75"/>
      <c r="L203" s="75"/>
      <c r="M203" s="75"/>
      <c r="N203" s="75"/>
    </row>
    <row r="204" spans="4:14" ht="15.75" customHeight="1">
      <c r="D204" s="75"/>
      <c r="E204" s="75"/>
      <c r="F204" s="75"/>
      <c r="G204" s="75"/>
      <c r="H204" s="75"/>
      <c r="I204" s="75"/>
      <c r="J204" s="75"/>
      <c r="K204" s="75"/>
      <c r="L204" s="75"/>
      <c r="M204" s="75"/>
      <c r="N204" s="75"/>
    </row>
    <row r="205" spans="4:14" ht="15.75" customHeight="1">
      <c r="D205" s="75"/>
      <c r="E205" s="75"/>
      <c r="F205" s="75"/>
      <c r="G205" s="75"/>
      <c r="H205" s="75"/>
      <c r="I205" s="75"/>
      <c r="J205" s="75"/>
      <c r="K205" s="75"/>
      <c r="L205" s="75"/>
      <c r="M205" s="75"/>
      <c r="N205" s="75"/>
    </row>
    <row r="206" spans="4:14" ht="15.75" customHeight="1">
      <c r="D206" s="75"/>
      <c r="E206" s="75"/>
      <c r="F206" s="75"/>
      <c r="G206" s="75"/>
      <c r="H206" s="75"/>
      <c r="I206" s="75"/>
      <c r="J206" s="75"/>
      <c r="K206" s="75"/>
      <c r="L206" s="75"/>
      <c r="M206" s="75"/>
      <c r="N206" s="75"/>
    </row>
    <row r="207" spans="4:14" ht="15.75" customHeight="1">
      <c r="D207" s="75"/>
      <c r="E207" s="75"/>
      <c r="F207" s="75"/>
      <c r="G207" s="75"/>
      <c r="H207" s="75"/>
      <c r="I207" s="75"/>
      <c r="J207" s="75"/>
      <c r="K207" s="75"/>
      <c r="L207" s="75"/>
      <c r="M207" s="75"/>
      <c r="N207" s="75"/>
    </row>
    <row r="208" spans="4:14" ht="15.75" customHeight="1">
      <c r="D208" s="75"/>
      <c r="E208" s="75"/>
      <c r="F208" s="75"/>
      <c r="G208" s="75"/>
      <c r="H208" s="75"/>
      <c r="I208" s="75"/>
      <c r="J208" s="75"/>
      <c r="K208" s="75"/>
      <c r="L208" s="75"/>
      <c r="M208" s="75"/>
      <c r="N208" s="75"/>
    </row>
    <row r="209" spans="4:14" ht="15.75" customHeight="1">
      <c r="D209" s="75"/>
      <c r="E209" s="75"/>
      <c r="F209" s="75"/>
      <c r="G209" s="75"/>
      <c r="H209" s="75"/>
      <c r="I209" s="75"/>
      <c r="J209" s="75"/>
      <c r="K209" s="75"/>
      <c r="L209" s="75"/>
      <c r="M209" s="75"/>
      <c r="N209" s="75"/>
    </row>
    <row r="210" spans="4:14" ht="15.75" customHeight="1">
      <c r="D210" s="75"/>
      <c r="E210" s="75"/>
      <c r="F210" s="75"/>
      <c r="G210" s="75"/>
      <c r="H210" s="75"/>
      <c r="I210" s="75"/>
      <c r="J210" s="75"/>
      <c r="K210" s="75"/>
      <c r="L210" s="75"/>
      <c r="M210" s="75"/>
      <c r="N210" s="75"/>
    </row>
    <row r="211" spans="4:14" ht="15.75" customHeight="1">
      <c r="D211" s="75"/>
      <c r="E211" s="75"/>
      <c r="F211" s="75"/>
      <c r="G211" s="75"/>
      <c r="H211" s="75"/>
      <c r="I211" s="75"/>
      <c r="J211" s="75"/>
      <c r="K211" s="75"/>
      <c r="L211" s="75"/>
      <c r="M211" s="75"/>
      <c r="N211" s="75"/>
    </row>
    <row r="212" spans="4:14" ht="15.75" customHeight="1">
      <c r="D212" s="75"/>
      <c r="E212" s="75"/>
      <c r="F212" s="75"/>
      <c r="G212" s="75"/>
      <c r="H212" s="75"/>
      <c r="I212" s="75"/>
      <c r="J212" s="75"/>
      <c r="K212" s="75"/>
      <c r="L212" s="75"/>
      <c r="M212" s="75"/>
      <c r="N212" s="75"/>
    </row>
    <row r="213" spans="4:14" ht="15.75" customHeight="1">
      <c r="D213" s="75"/>
      <c r="E213" s="75"/>
      <c r="F213" s="75"/>
      <c r="G213" s="75"/>
      <c r="H213" s="75"/>
      <c r="I213" s="75"/>
      <c r="J213" s="75"/>
      <c r="K213" s="75"/>
      <c r="L213" s="75"/>
      <c r="M213" s="75"/>
      <c r="N213" s="75"/>
    </row>
    <row r="214" spans="4:14" ht="15.75" customHeight="1">
      <c r="D214" s="75"/>
      <c r="E214" s="75"/>
      <c r="F214" s="75"/>
      <c r="G214" s="75"/>
      <c r="H214" s="75"/>
      <c r="I214" s="75"/>
      <c r="J214" s="75"/>
      <c r="K214" s="75"/>
      <c r="L214" s="75"/>
      <c r="M214" s="75"/>
      <c r="N214" s="75"/>
    </row>
    <row r="215" spans="4:14" ht="15.75" customHeight="1">
      <c r="D215" s="75"/>
      <c r="E215" s="75"/>
      <c r="F215" s="75"/>
      <c r="G215" s="75"/>
      <c r="H215" s="75"/>
      <c r="I215" s="75"/>
      <c r="J215" s="75"/>
      <c r="K215" s="75"/>
      <c r="L215" s="75"/>
      <c r="M215" s="75"/>
      <c r="N215" s="75"/>
    </row>
    <row r="216" spans="4:14" ht="15.75" customHeight="1">
      <c r="D216" s="75"/>
      <c r="E216" s="75"/>
      <c r="F216" s="75"/>
      <c r="G216" s="75"/>
      <c r="H216" s="75"/>
      <c r="I216" s="75"/>
      <c r="J216" s="75"/>
      <c r="K216" s="75"/>
      <c r="L216" s="75"/>
      <c r="M216" s="75"/>
      <c r="N216" s="75"/>
    </row>
    <row r="217" spans="4:14" ht="15.75" customHeight="1">
      <c r="D217" s="75"/>
      <c r="E217" s="75"/>
      <c r="F217" s="75"/>
      <c r="G217" s="75"/>
      <c r="H217" s="75"/>
      <c r="I217" s="75"/>
      <c r="J217" s="75"/>
      <c r="K217" s="75"/>
      <c r="L217" s="75"/>
      <c r="M217" s="75"/>
      <c r="N217" s="75"/>
    </row>
    <row r="218" spans="4:14" ht="15.75" customHeight="1">
      <c r="D218" s="75"/>
      <c r="E218" s="75"/>
      <c r="F218" s="75"/>
      <c r="G218" s="75"/>
      <c r="H218" s="75"/>
      <c r="I218" s="75"/>
      <c r="J218" s="75"/>
      <c r="K218" s="75"/>
      <c r="L218" s="75"/>
      <c r="M218" s="75"/>
      <c r="N218" s="75"/>
    </row>
    <row r="219" spans="4:14" ht="15.75" customHeight="1">
      <c r="D219" s="75"/>
      <c r="E219" s="75"/>
      <c r="F219" s="75"/>
      <c r="G219" s="75"/>
      <c r="H219" s="75"/>
      <c r="I219" s="75"/>
      <c r="J219" s="75"/>
      <c r="K219" s="75"/>
      <c r="L219" s="75"/>
      <c r="M219" s="75"/>
      <c r="N219" s="75"/>
    </row>
    <row r="220" spans="4:14" ht="15.75" customHeight="1">
      <c r="D220" s="75"/>
      <c r="E220" s="75"/>
      <c r="F220" s="75"/>
      <c r="G220" s="75"/>
      <c r="H220" s="75"/>
      <c r="I220" s="75"/>
      <c r="J220" s="75"/>
      <c r="K220" s="75"/>
      <c r="L220" s="75"/>
      <c r="M220" s="75"/>
      <c r="N220" s="75"/>
    </row>
    <row r="221" spans="4:14" ht="15.75" customHeight="1">
      <c r="D221" s="75"/>
      <c r="E221" s="75"/>
      <c r="F221" s="75"/>
      <c r="G221" s="75"/>
      <c r="H221" s="75"/>
      <c r="I221" s="75"/>
      <c r="J221" s="75"/>
      <c r="K221" s="75"/>
      <c r="L221" s="75"/>
      <c r="M221" s="75"/>
      <c r="N221" s="75"/>
    </row>
    <row r="222" spans="4:14" ht="15.75" customHeight="1">
      <c r="D222" s="75"/>
      <c r="E222" s="75"/>
      <c r="F222" s="75"/>
      <c r="G222" s="75"/>
      <c r="H222" s="75"/>
      <c r="I222" s="75"/>
      <c r="J222" s="75"/>
      <c r="K222" s="75"/>
      <c r="L222" s="75"/>
      <c r="M222" s="75"/>
      <c r="N222" s="75"/>
    </row>
    <row r="223" spans="4:14" ht="15.75" customHeight="1">
      <c r="D223" s="75"/>
      <c r="E223" s="75"/>
      <c r="F223" s="75"/>
      <c r="G223" s="75"/>
      <c r="H223" s="75"/>
      <c r="I223" s="75"/>
      <c r="J223" s="75"/>
      <c r="K223" s="75"/>
      <c r="L223" s="75"/>
      <c r="M223" s="75"/>
      <c r="N223" s="75"/>
    </row>
    <row r="224" spans="4:14" ht="15.75" customHeight="1">
      <c r="D224" s="75"/>
      <c r="E224" s="75"/>
      <c r="F224" s="75"/>
      <c r="G224" s="75"/>
      <c r="H224" s="75"/>
      <c r="I224" s="75"/>
      <c r="J224" s="75"/>
      <c r="K224" s="75"/>
      <c r="L224" s="75"/>
      <c r="M224" s="75"/>
      <c r="N224" s="75"/>
    </row>
    <row r="225" spans="4:14" ht="15.75" customHeight="1">
      <c r="D225" s="75"/>
      <c r="E225" s="75"/>
      <c r="F225" s="75"/>
      <c r="G225" s="75"/>
      <c r="H225" s="75"/>
      <c r="I225" s="75"/>
      <c r="J225" s="75"/>
      <c r="K225" s="75"/>
      <c r="L225" s="75"/>
      <c r="M225" s="75"/>
      <c r="N225" s="75"/>
    </row>
    <row r="226" spans="4:14" ht="15.75" customHeight="1">
      <c r="D226" s="75"/>
      <c r="E226" s="75"/>
      <c r="F226" s="75"/>
      <c r="G226" s="75"/>
      <c r="H226" s="75"/>
      <c r="I226" s="75"/>
      <c r="J226" s="75"/>
      <c r="K226" s="75"/>
      <c r="L226" s="75"/>
      <c r="M226" s="75"/>
      <c r="N226" s="75"/>
    </row>
    <row r="227" spans="4:14" ht="15.75" customHeight="1">
      <c r="D227" s="75"/>
      <c r="E227" s="75"/>
      <c r="F227" s="75"/>
      <c r="G227" s="75"/>
      <c r="H227" s="75"/>
      <c r="I227" s="75"/>
      <c r="J227" s="75"/>
      <c r="K227" s="75"/>
      <c r="L227" s="75"/>
      <c r="M227" s="75"/>
      <c r="N227" s="75"/>
    </row>
    <row r="228" spans="4:14" ht="15.75" customHeight="1">
      <c r="D228" s="75"/>
      <c r="E228" s="75"/>
      <c r="F228" s="75"/>
      <c r="G228" s="75"/>
      <c r="H228" s="75"/>
      <c r="I228" s="75"/>
      <c r="J228" s="75"/>
      <c r="K228" s="75"/>
      <c r="L228" s="75"/>
      <c r="M228" s="75"/>
      <c r="N228" s="75"/>
    </row>
    <row r="229" spans="4:14" ht="15.75" customHeight="1">
      <c r="D229" s="75"/>
      <c r="E229" s="75"/>
      <c r="F229" s="75"/>
      <c r="G229" s="75"/>
      <c r="H229" s="75"/>
      <c r="I229" s="75"/>
      <c r="J229" s="75"/>
      <c r="K229" s="75"/>
      <c r="L229" s="75"/>
      <c r="M229" s="75"/>
      <c r="N229" s="75"/>
    </row>
    <row r="230" spans="4:14" ht="15.75" customHeight="1">
      <c r="D230" s="75"/>
      <c r="E230" s="75"/>
      <c r="F230" s="75"/>
      <c r="G230" s="75"/>
      <c r="H230" s="75"/>
      <c r="I230" s="75"/>
      <c r="J230" s="75"/>
      <c r="K230" s="75"/>
      <c r="L230" s="75"/>
      <c r="M230" s="75"/>
      <c r="N230" s="75"/>
    </row>
    <row r="231" spans="4:14" ht="15.75" customHeight="1">
      <c r="D231" s="75"/>
      <c r="E231" s="75"/>
      <c r="F231" s="75"/>
      <c r="G231" s="75"/>
      <c r="H231" s="75"/>
      <c r="I231" s="75"/>
      <c r="J231" s="75"/>
      <c r="K231" s="75"/>
      <c r="L231" s="75"/>
      <c r="M231" s="75"/>
      <c r="N231" s="75"/>
    </row>
    <row r="232" spans="4:14" ht="15.75" customHeight="1">
      <c r="D232" s="75"/>
      <c r="E232" s="75"/>
      <c r="F232" s="75"/>
      <c r="G232" s="75"/>
      <c r="H232" s="75"/>
      <c r="I232" s="75"/>
      <c r="J232" s="75"/>
      <c r="K232" s="75"/>
      <c r="L232" s="75"/>
      <c r="M232" s="75"/>
      <c r="N232" s="75"/>
    </row>
    <row r="233" spans="4:14" ht="15.75" customHeight="1">
      <c r="D233" s="75"/>
      <c r="E233" s="75"/>
      <c r="F233" s="75"/>
      <c r="G233" s="75"/>
      <c r="H233" s="75"/>
      <c r="I233" s="75"/>
      <c r="J233" s="75"/>
      <c r="K233" s="75"/>
      <c r="L233" s="75"/>
      <c r="M233" s="75"/>
      <c r="N233" s="75"/>
    </row>
    <row r="234" spans="4:14" ht="15.75" customHeight="1">
      <c r="D234" s="75"/>
      <c r="E234" s="75"/>
      <c r="F234" s="75"/>
      <c r="G234" s="75"/>
      <c r="H234" s="75"/>
      <c r="I234" s="75"/>
      <c r="J234" s="75"/>
      <c r="K234" s="75"/>
      <c r="L234" s="75"/>
      <c r="M234" s="75"/>
      <c r="N234" s="75"/>
    </row>
    <row r="235" spans="4:14" ht="15.75" customHeight="1">
      <c r="D235" s="75"/>
      <c r="E235" s="75"/>
      <c r="F235" s="75"/>
      <c r="G235" s="75"/>
      <c r="H235" s="75"/>
      <c r="I235" s="75"/>
      <c r="J235" s="75"/>
      <c r="K235" s="75"/>
      <c r="L235" s="75"/>
      <c r="M235" s="75"/>
      <c r="N235" s="75"/>
    </row>
    <row r="236" spans="4:14" ht="15.75" customHeight="1">
      <c r="D236" s="75"/>
      <c r="E236" s="75"/>
      <c r="F236" s="75"/>
      <c r="G236" s="75"/>
      <c r="H236" s="75"/>
      <c r="I236" s="75"/>
      <c r="J236" s="75"/>
      <c r="K236" s="75"/>
      <c r="L236" s="75"/>
      <c r="M236" s="75"/>
      <c r="N236" s="75"/>
    </row>
    <row r="237" spans="4:14" ht="15.75" customHeight="1">
      <c r="D237" s="75"/>
      <c r="E237" s="75"/>
      <c r="F237" s="75"/>
      <c r="G237" s="75"/>
      <c r="H237" s="75"/>
      <c r="I237" s="75"/>
      <c r="J237" s="75"/>
      <c r="K237" s="75"/>
      <c r="L237" s="75"/>
      <c r="M237" s="75"/>
      <c r="N237" s="75"/>
    </row>
    <row r="238" spans="4:14" ht="15.75" customHeight="1">
      <c r="D238" s="75"/>
      <c r="E238" s="75"/>
      <c r="F238" s="75"/>
      <c r="G238" s="75"/>
      <c r="H238" s="75"/>
      <c r="I238" s="75"/>
      <c r="J238" s="75"/>
      <c r="K238" s="75"/>
      <c r="L238" s="75"/>
      <c r="M238" s="75"/>
      <c r="N238" s="75"/>
    </row>
    <row r="239" spans="4:14" ht="15.75" customHeight="1">
      <c r="D239" s="75"/>
      <c r="E239" s="75"/>
      <c r="F239" s="75"/>
      <c r="G239" s="75"/>
      <c r="H239" s="75"/>
      <c r="I239" s="75"/>
      <c r="J239" s="75"/>
      <c r="K239" s="75"/>
      <c r="L239" s="75"/>
      <c r="M239" s="75"/>
      <c r="N239" s="75"/>
    </row>
    <row r="240" spans="4:14" ht="15.75" customHeight="1">
      <c r="D240" s="75"/>
      <c r="E240" s="75"/>
      <c r="F240" s="75"/>
      <c r="G240" s="75"/>
      <c r="H240" s="75"/>
      <c r="I240" s="75"/>
      <c r="J240" s="75"/>
      <c r="K240" s="75"/>
      <c r="L240" s="75"/>
      <c r="M240" s="75"/>
      <c r="N240" s="75"/>
    </row>
    <row r="241" spans="4:14" ht="15.75" customHeight="1">
      <c r="D241" s="75"/>
      <c r="E241" s="75"/>
      <c r="F241" s="75"/>
      <c r="G241" s="75"/>
      <c r="H241" s="75"/>
      <c r="I241" s="75"/>
      <c r="J241" s="75"/>
      <c r="K241" s="75"/>
      <c r="L241" s="75"/>
      <c r="M241" s="75"/>
      <c r="N241" s="75"/>
    </row>
    <row r="242" spans="4:14" ht="15.75" customHeight="1">
      <c r="D242" s="75"/>
      <c r="E242" s="75"/>
      <c r="F242" s="75"/>
      <c r="G242" s="75"/>
      <c r="H242" s="75"/>
      <c r="I242" s="75"/>
      <c r="J242" s="75"/>
      <c r="K242" s="75"/>
      <c r="L242" s="75"/>
      <c r="M242" s="75"/>
      <c r="N242" s="75"/>
    </row>
    <row r="243" spans="4:14" ht="15.75" customHeight="1">
      <c r="D243" s="75"/>
      <c r="E243" s="75"/>
      <c r="F243" s="75"/>
      <c r="G243" s="75"/>
      <c r="H243" s="75"/>
      <c r="I243" s="75"/>
      <c r="J243" s="75"/>
      <c r="K243" s="75"/>
      <c r="L243" s="75"/>
      <c r="M243" s="75"/>
      <c r="N243" s="75"/>
    </row>
    <row r="244" spans="4:14" ht="15.75" customHeight="1">
      <c r="D244" s="75"/>
      <c r="E244" s="75"/>
      <c r="F244" s="75"/>
      <c r="G244" s="75"/>
      <c r="H244" s="75"/>
      <c r="I244" s="75"/>
      <c r="J244" s="75"/>
      <c r="K244" s="75"/>
      <c r="L244" s="75"/>
      <c r="M244" s="75"/>
      <c r="N244" s="75"/>
    </row>
    <row r="245" spans="4:14" ht="15.75" customHeight="1">
      <c r="D245" s="75"/>
      <c r="E245" s="75"/>
      <c r="F245" s="75"/>
      <c r="G245" s="75"/>
      <c r="H245" s="75"/>
      <c r="I245" s="75"/>
      <c r="J245" s="75"/>
      <c r="K245" s="75"/>
      <c r="L245" s="75"/>
      <c r="M245" s="75"/>
      <c r="N245" s="75"/>
    </row>
    <row r="246" spans="4:14" ht="15.75" customHeight="1">
      <c r="D246" s="75"/>
      <c r="E246" s="75"/>
      <c r="F246" s="75"/>
      <c r="G246" s="75"/>
      <c r="H246" s="75"/>
      <c r="I246" s="75"/>
      <c r="J246" s="75"/>
      <c r="K246" s="75"/>
      <c r="L246" s="75"/>
      <c r="M246" s="75"/>
      <c r="N246" s="75"/>
    </row>
    <row r="247" spans="4:14" ht="15.75" customHeight="1">
      <c r="D247" s="75"/>
      <c r="E247" s="75"/>
      <c r="F247" s="75"/>
      <c r="G247" s="75"/>
      <c r="H247" s="75"/>
      <c r="I247" s="75"/>
      <c r="J247" s="75"/>
      <c r="K247" s="75"/>
      <c r="L247" s="75"/>
      <c r="M247" s="75"/>
      <c r="N247" s="75"/>
    </row>
    <row r="248" spans="4:14" ht="15.75" customHeight="1">
      <c r="D248" s="75"/>
      <c r="E248" s="75"/>
      <c r="F248" s="75"/>
      <c r="G248" s="75"/>
      <c r="H248" s="75"/>
      <c r="I248" s="75"/>
      <c r="J248" s="75"/>
      <c r="K248" s="75"/>
      <c r="L248" s="75"/>
      <c r="M248" s="75"/>
      <c r="N248" s="75"/>
    </row>
    <row r="249" spans="4:14" ht="15.75" customHeight="1">
      <c r="D249" s="75"/>
      <c r="E249" s="75"/>
      <c r="F249" s="75"/>
      <c r="G249" s="75"/>
      <c r="H249" s="75"/>
      <c r="I249" s="75"/>
      <c r="J249" s="75"/>
      <c r="K249" s="75"/>
      <c r="L249" s="75"/>
      <c r="M249" s="75"/>
      <c r="N249" s="75"/>
    </row>
    <row r="250" spans="4:14" ht="15.75" customHeight="1">
      <c r="D250" s="75"/>
      <c r="E250" s="75"/>
      <c r="F250" s="75"/>
      <c r="G250" s="75"/>
      <c r="H250" s="75"/>
      <c r="I250" s="75"/>
      <c r="J250" s="75"/>
      <c r="K250" s="75"/>
      <c r="L250" s="75"/>
      <c r="M250" s="75"/>
      <c r="N250" s="75"/>
    </row>
    <row r="251" spans="4:14" ht="15.75" customHeight="1">
      <c r="D251" s="75"/>
      <c r="E251" s="75"/>
      <c r="F251" s="75"/>
      <c r="G251" s="75"/>
      <c r="H251" s="75"/>
      <c r="I251" s="75"/>
      <c r="J251" s="75"/>
      <c r="K251" s="75"/>
      <c r="L251" s="75"/>
      <c r="M251" s="75"/>
      <c r="N251" s="75"/>
    </row>
    <row r="252" spans="4:14" ht="15.75" customHeight="1">
      <c r="D252" s="75"/>
      <c r="E252" s="75"/>
      <c r="F252" s="75"/>
      <c r="G252" s="75"/>
      <c r="H252" s="75"/>
      <c r="I252" s="75"/>
      <c r="J252" s="75"/>
      <c r="K252" s="75"/>
      <c r="L252" s="75"/>
      <c r="M252" s="75"/>
      <c r="N252" s="75"/>
    </row>
    <row r="253" spans="4:14" ht="15.75" customHeight="1">
      <c r="D253" s="75"/>
      <c r="E253" s="75"/>
      <c r="F253" s="75"/>
      <c r="G253" s="75"/>
      <c r="H253" s="75"/>
      <c r="I253" s="75"/>
      <c r="J253" s="75"/>
      <c r="K253" s="75"/>
      <c r="L253" s="75"/>
      <c r="M253" s="75"/>
      <c r="N253" s="75"/>
    </row>
    <row r="254" spans="4:14" ht="15.75" customHeight="1">
      <c r="D254" s="75"/>
      <c r="E254" s="75"/>
      <c r="F254" s="75"/>
      <c r="G254" s="75"/>
      <c r="H254" s="75"/>
      <c r="I254" s="75"/>
      <c r="J254" s="75"/>
      <c r="K254" s="75"/>
      <c r="L254" s="75"/>
      <c r="M254" s="75"/>
      <c r="N254" s="75"/>
    </row>
    <row r="255" spans="4:14" ht="15.75" customHeight="1">
      <c r="D255" s="75"/>
      <c r="E255" s="75"/>
      <c r="F255" s="75"/>
      <c r="G255" s="75"/>
      <c r="H255" s="75"/>
      <c r="I255" s="75"/>
      <c r="J255" s="75"/>
      <c r="K255" s="75"/>
      <c r="L255" s="75"/>
      <c r="M255" s="75"/>
      <c r="N255" s="75"/>
    </row>
    <row r="256" spans="4:14" ht="15.75" customHeight="1">
      <c r="D256" s="75"/>
      <c r="E256" s="75"/>
      <c r="F256" s="75"/>
      <c r="G256" s="75"/>
      <c r="H256" s="75"/>
      <c r="I256" s="75"/>
      <c r="J256" s="75"/>
      <c r="K256" s="75"/>
      <c r="L256" s="75"/>
      <c r="M256" s="75"/>
      <c r="N256" s="75"/>
    </row>
    <row r="257" spans="4:14" ht="15.75" customHeight="1">
      <c r="D257" s="75"/>
      <c r="E257" s="75"/>
      <c r="F257" s="75"/>
      <c r="G257" s="75"/>
      <c r="H257" s="75"/>
      <c r="I257" s="75"/>
      <c r="J257" s="75"/>
      <c r="K257" s="75"/>
      <c r="L257" s="75"/>
      <c r="M257" s="75"/>
      <c r="N257" s="75"/>
    </row>
    <row r="258" spans="4:14" ht="15.75" customHeight="1">
      <c r="D258" s="75"/>
      <c r="E258" s="75"/>
      <c r="F258" s="75"/>
      <c r="G258" s="75"/>
      <c r="H258" s="75"/>
      <c r="I258" s="75"/>
      <c r="J258" s="75"/>
      <c r="K258" s="75"/>
      <c r="L258" s="75"/>
      <c r="M258" s="75"/>
      <c r="N258" s="75"/>
    </row>
    <row r="259" spans="4:14" ht="15.75" customHeight="1">
      <c r="D259" s="75"/>
      <c r="E259" s="75"/>
      <c r="F259" s="75"/>
      <c r="G259" s="75"/>
      <c r="H259" s="75"/>
      <c r="I259" s="75"/>
      <c r="J259" s="75"/>
      <c r="K259" s="75"/>
      <c r="L259" s="75"/>
      <c r="M259" s="75"/>
      <c r="N259" s="75"/>
    </row>
    <row r="260" spans="4:14" ht="15.75" customHeight="1">
      <c r="D260" s="75"/>
      <c r="E260" s="75"/>
      <c r="F260" s="75"/>
      <c r="G260" s="75"/>
      <c r="H260" s="75"/>
      <c r="I260" s="75"/>
      <c r="J260" s="75"/>
      <c r="K260" s="75"/>
      <c r="L260" s="75"/>
      <c r="M260" s="75"/>
      <c r="N260" s="75"/>
    </row>
    <row r="261" spans="4:14" ht="15.75" customHeight="1">
      <c r="D261" s="75"/>
      <c r="E261" s="75"/>
      <c r="F261" s="75"/>
      <c r="G261" s="75"/>
      <c r="H261" s="75"/>
      <c r="I261" s="75"/>
      <c r="J261" s="75"/>
      <c r="K261" s="75"/>
      <c r="L261" s="75"/>
      <c r="M261" s="75"/>
      <c r="N261" s="75"/>
    </row>
    <row r="262" spans="4:14" ht="15.75" customHeight="1">
      <c r="D262" s="75"/>
      <c r="E262" s="75"/>
      <c r="F262" s="75"/>
      <c r="G262" s="75"/>
      <c r="H262" s="75"/>
      <c r="I262" s="75"/>
      <c r="J262" s="75"/>
      <c r="K262" s="75"/>
      <c r="L262" s="75"/>
      <c r="M262" s="75"/>
      <c r="N262" s="75"/>
    </row>
    <row r="263" spans="4:14" ht="15.75" customHeight="1">
      <c r="D263" s="75"/>
      <c r="E263" s="75"/>
      <c r="F263" s="75"/>
      <c r="G263" s="75"/>
      <c r="H263" s="75"/>
      <c r="I263" s="75"/>
      <c r="J263" s="75"/>
      <c r="K263" s="75"/>
      <c r="L263" s="75"/>
      <c r="M263" s="75"/>
      <c r="N263" s="75"/>
    </row>
    <row r="264" spans="4:14" ht="15.75" customHeight="1">
      <c r="D264" s="75"/>
      <c r="E264" s="75"/>
      <c r="F264" s="75"/>
      <c r="G264" s="75"/>
      <c r="H264" s="75"/>
      <c r="I264" s="75"/>
      <c r="J264" s="75"/>
      <c r="K264" s="75"/>
      <c r="L264" s="75"/>
      <c r="M264" s="75"/>
      <c r="N264" s="75"/>
    </row>
    <row r="265" spans="4:14" ht="15.75" customHeight="1">
      <c r="D265" s="75"/>
      <c r="E265" s="75"/>
      <c r="F265" s="75"/>
      <c r="G265" s="75"/>
      <c r="H265" s="75"/>
      <c r="I265" s="75"/>
      <c r="J265" s="75"/>
      <c r="K265" s="75"/>
      <c r="L265" s="75"/>
      <c r="M265" s="75"/>
      <c r="N265" s="75"/>
    </row>
    <row r="266" spans="4:14" ht="15.75" customHeight="1">
      <c r="D266" s="75"/>
      <c r="E266" s="75"/>
      <c r="F266" s="75"/>
      <c r="G266" s="75"/>
      <c r="H266" s="75"/>
      <c r="I266" s="75"/>
      <c r="J266" s="75"/>
      <c r="K266" s="75"/>
      <c r="L266" s="75"/>
      <c r="M266" s="75"/>
      <c r="N266" s="75"/>
    </row>
    <row r="267" spans="4:14" ht="15.75" customHeight="1">
      <c r="D267" s="75"/>
      <c r="E267" s="75"/>
      <c r="F267" s="75"/>
      <c r="G267" s="75"/>
      <c r="H267" s="75"/>
      <c r="I267" s="75"/>
      <c r="J267" s="75"/>
      <c r="K267" s="75"/>
      <c r="L267" s="75"/>
      <c r="M267" s="75"/>
      <c r="N267" s="75"/>
    </row>
    <row r="268" spans="4:14" ht="15.75" customHeight="1">
      <c r="D268" s="75"/>
      <c r="E268" s="75"/>
      <c r="F268" s="75"/>
      <c r="G268" s="75"/>
      <c r="H268" s="75"/>
      <c r="I268" s="75"/>
      <c r="J268" s="75"/>
      <c r="K268" s="75"/>
      <c r="L268" s="75"/>
      <c r="M268" s="75"/>
      <c r="N268" s="75"/>
    </row>
    <row r="269" spans="4:14" ht="15.75" customHeight="1">
      <c r="D269" s="75"/>
      <c r="E269" s="75"/>
      <c r="F269" s="75"/>
      <c r="G269" s="75"/>
      <c r="H269" s="75"/>
      <c r="I269" s="75"/>
      <c r="J269" s="75"/>
      <c r="K269" s="75"/>
      <c r="L269" s="75"/>
      <c r="M269" s="75"/>
      <c r="N269" s="75"/>
    </row>
    <row r="270" spans="4:14" ht="15.75" customHeight="1">
      <c r="D270" s="75"/>
      <c r="E270" s="75"/>
      <c r="F270" s="75"/>
      <c r="G270" s="75"/>
      <c r="H270" s="75"/>
      <c r="I270" s="75"/>
      <c r="J270" s="75"/>
      <c r="K270" s="75"/>
      <c r="L270" s="75"/>
      <c r="M270" s="75"/>
      <c r="N270" s="75"/>
    </row>
    <row r="271" spans="4:14" ht="15.75" customHeight="1">
      <c r="D271" s="75"/>
      <c r="E271" s="75"/>
      <c r="F271" s="75"/>
      <c r="G271" s="75"/>
      <c r="H271" s="75"/>
      <c r="I271" s="75"/>
      <c r="J271" s="75"/>
      <c r="K271" s="75"/>
      <c r="L271" s="75"/>
      <c r="M271" s="75"/>
      <c r="N271" s="75"/>
    </row>
    <row r="272" spans="4:14" ht="15.75" customHeight="1">
      <c r="D272" s="75"/>
      <c r="E272" s="75"/>
      <c r="F272" s="75"/>
      <c r="G272" s="75"/>
      <c r="H272" s="75"/>
      <c r="I272" s="75"/>
      <c r="J272" s="75"/>
      <c r="K272" s="75"/>
      <c r="L272" s="75"/>
      <c r="M272" s="75"/>
      <c r="N272" s="75"/>
    </row>
    <row r="273" spans="4:14" ht="15.75" customHeight="1">
      <c r="D273" s="75"/>
      <c r="E273" s="75"/>
      <c r="F273" s="75"/>
      <c r="G273" s="75"/>
      <c r="H273" s="75"/>
      <c r="I273" s="75"/>
      <c r="J273" s="75"/>
      <c r="K273" s="75"/>
      <c r="L273" s="75"/>
      <c r="M273" s="75"/>
      <c r="N273" s="75"/>
    </row>
    <row r="274" spans="4:14" ht="15.75" customHeight="1">
      <c r="D274" s="75"/>
      <c r="E274" s="75"/>
      <c r="F274" s="75"/>
      <c r="G274" s="75"/>
      <c r="H274" s="75"/>
      <c r="I274" s="75"/>
      <c r="J274" s="75"/>
      <c r="K274" s="75"/>
      <c r="L274" s="75"/>
      <c r="M274" s="75"/>
      <c r="N274" s="75"/>
    </row>
    <row r="275" spans="4:14" ht="15.75" customHeight="1">
      <c r="D275" s="75"/>
      <c r="E275" s="75"/>
      <c r="F275" s="75"/>
      <c r="G275" s="75"/>
      <c r="H275" s="75"/>
      <c r="I275" s="75"/>
      <c r="J275" s="75"/>
      <c r="K275" s="75"/>
      <c r="L275" s="75"/>
      <c r="M275" s="75"/>
      <c r="N275" s="75"/>
    </row>
    <row r="276" spans="4:14" ht="15.75" customHeight="1">
      <c r="D276" s="75"/>
      <c r="E276" s="75"/>
      <c r="F276" s="75"/>
      <c r="G276" s="75"/>
      <c r="H276" s="75"/>
      <c r="I276" s="75"/>
      <c r="J276" s="75"/>
      <c r="K276" s="75"/>
      <c r="L276" s="75"/>
      <c r="M276" s="75"/>
      <c r="N276" s="75"/>
    </row>
    <row r="277" spans="4:14" ht="15.75" customHeight="1">
      <c r="D277" s="75"/>
      <c r="E277" s="75"/>
      <c r="F277" s="75"/>
      <c r="G277" s="75"/>
      <c r="H277" s="75"/>
      <c r="I277" s="75"/>
      <c r="J277" s="75"/>
      <c r="K277" s="75"/>
      <c r="L277" s="75"/>
      <c r="M277" s="75"/>
      <c r="N277" s="75"/>
    </row>
    <row r="278" spans="4:14" ht="15.75" customHeight="1">
      <c r="D278" s="75"/>
      <c r="E278" s="75"/>
      <c r="F278" s="75"/>
      <c r="G278" s="75"/>
      <c r="H278" s="75"/>
      <c r="I278" s="75"/>
      <c r="J278" s="75"/>
      <c r="K278" s="75"/>
      <c r="L278" s="75"/>
      <c r="M278" s="75"/>
      <c r="N278" s="75"/>
    </row>
    <row r="279" spans="4:14" ht="15.75" customHeight="1">
      <c r="D279" s="75"/>
      <c r="E279" s="75"/>
      <c r="F279" s="75"/>
      <c r="G279" s="75"/>
      <c r="H279" s="75"/>
      <c r="I279" s="75"/>
      <c r="J279" s="75"/>
      <c r="K279" s="75"/>
      <c r="L279" s="75"/>
      <c r="M279" s="75"/>
      <c r="N279" s="75"/>
    </row>
    <row r="280" spans="4:14" ht="15.75" customHeight="1">
      <c r="D280" s="75"/>
      <c r="E280" s="75"/>
      <c r="F280" s="75"/>
      <c r="G280" s="75"/>
      <c r="H280" s="75"/>
      <c r="I280" s="75"/>
      <c r="J280" s="75"/>
      <c r="K280" s="75"/>
      <c r="L280" s="75"/>
      <c r="M280" s="75"/>
      <c r="N280" s="75"/>
    </row>
    <row r="281" spans="4:14" ht="15.75" customHeight="1">
      <c r="D281" s="75"/>
      <c r="E281" s="75"/>
      <c r="F281" s="75"/>
      <c r="G281" s="75"/>
      <c r="H281" s="75"/>
      <c r="I281" s="75"/>
      <c r="J281" s="75"/>
      <c r="K281" s="75"/>
      <c r="L281" s="75"/>
      <c r="M281" s="75"/>
      <c r="N281" s="75"/>
    </row>
    <row r="282" spans="4:14" ht="15.75" customHeight="1">
      <c r="D282" s="75"/>
      <c r="E282" s="75"/>
      <c r="F282" s="75"/>
      <c r="G282" s="75"/>
      <c r="H282" s="75"/>
      <c r="I282" s="75"/>
      <c r="J282" s="75"/>
      <c r="K282" s="75"/>
      <c r="L282" s="75"/>
      <c r="M282" s="75"/>
      <c r="N282" s="75"/>
    </row>
    <row r="283" spans="4:14" ht="15.75" customHeight="1">
      <c r="D283" s="75"/>
      <c r="E283" s="75"/>
      <c r="F283" s="75"/>
      <c r="G283" s="75"/>
      <c r="H283" s="75"/>
      <c r="I283" s="75"/>
      <c r="J283" s="75"/>
      <c r="K283" s="75"/>
      <c r="L283" s="75"/>
      <c r="M283" s="75"/>
      <c r="N283" s="75"/>
    </row>
    <row r="284" spans="4:14" ht="15.75" customHeight="1">
      <c r="D284" s="75"/>
      <c r="E284" s="75"/>
      <c r="F284" s="75"/>
      <c r="G284" s="75"/>
      <c r="H284" s="75"/>
      <c r="I284" s="75"/>
      <c r="J284" s="75"/>
      <c r="K284" s="75"/>
      <c r="L284" s="75"/>
      <c r="M284" s="75"/>
      <c r="N284" s="75"/>
    </row>
    <row r="285" spans="4:14" ht="15.75" customHeight="1">
      <c r="D285" s="75"/>
      <c r="E285" s="75"/>
      <c r="F285" s="75"/>
      <c r="G285" s="75"/>
      <c r="H285" s="75"/>
      <c r="I285" s="75"/>
      <c r="J285" s="75"/>
      <c r="K285" s="75"/>
      <c r="L285" s="75"/>
      <c r="M285" s="75"/>
      <c r="N285" s="75"/>
    </row>
    <row r="286" spans="4:14" ht="15.75" customHeight="1">
      <c r="D286" s="75"/>
      <c r="E286" s="75"/>
      <c r="F286" s="75"/>
      <c r="G286" s="75"/>
      <c r="H286" s="75"/>
      <c r="I286" s="75"/>
      <c r="J286" s="75"/>
      <c r="K286" s="75"/>
      <c r="L286" s="75"/>
      <c r="M286" s="75"/>
      <c r="N286" s="75"/>
    </row>
    <row r="287" spans="4:14" ht="15.75" customHeight="1">
      <c r="D287" s="75"/>
      <c r="E287" s="75"/>
      <c r="F287" s="75"/>
      <c r="G287" s="75"/>
      <c r="H287" s="75"/>
      <c r="I287" s="75"/>
      <c r="J287" s="75"/>
      <c r="K287" s="75"/>
      <c r="L287" s="75"/>
      <c r="M287" s="75"/>
      <c r="N287" s="75"/>
    </row>
    <row r="288" spans="4:14" ht="15.75" customHeight="1">
      <c r="D288" s="75"/>
      <c r="E288" s="75"/>
      <c r="F288" s="75"/>
      <c r="G288" s="75"/>
      <c r="H288" s="75"/>
      <c r="I288" s="75"/>
      <c r="J288" s="75"/>
      <c r="K288" s="75"/>
      <c r="L288" s="75"/>
      <c r="M288" s="75"/>
      <c r="N288" s="75"/>
    </row>
    <row r="289" spans="4:14" ht="15.75" customHeight="1">
      <c r="D289" s="75"/>
      <c r="E289" s="75"/>
      <c r="F289" s="75"/>
      <c r="G289" s="75"/>
      <c r="H289" s="75"/>
      <c r="I289" s="75"/>
      <c r="J289" s="75"/>
      <c r="K289" s="75"/>
      <c r="L289" s="75"/>
      <c r="M289" s="75"/>
      <c r="N289" s="75"/>
    </row>
    <row r="290" spans="4:14" ht="15.75" customHeight="1">
      <c r="D290" s="75"/>
      <c r="E290" s="75"/>
      <c r="F290" s="75"/>
      <c r="G290" s="75"/>
      <c r="H290" s="75"/>
      <c r="I290" s="75"/>
      <c r="J290" s="75"/>
      <c r="K290" s="75"/>
      <c r="L290" s="75"/>
      <c r="M290" s="75"/>
      <c r="N290" s="75"/>
    </row>
    <row r="291" spans="4:14" ht="15.75" customHeight="1">
      <c r="D291" s="75"/>
      <c r="E291" s="75"/>
      <c r="F291" s="75"/>
      <c r="G291" s="75"/>
      <c r="H291" s="75"/>
      <c r="I291" s="75"/>
      <c r="J291" s="75"/>
      <c r="K291" s="75"/>
      <c r="L291" s="75"/>
      <c r="M291" s="75"/>
      <c r="N291" s="75"/>
    </row>
    <row r="292" spans="4:14" ht="15.75" customHeight="1">
      <c r="D292" s="75"/>
      <c r="E292" s="75"/>
      <c r="F292" s="75"/>
      <c r="G292" s="75"/>
      <c r="H292" s="75"/>
      <c r="I292" s="75"/>
      <c r="J292" s="75"/>
      <c r="K292" s="75"/>
      <c r="L292" s="75"/>
      <c r="M292" s="75"/>
      <c r="N292" s="75"/>
    </row>
    <row r="293" spans="4:14" ht="15.75" customHeight="1">
      <c r="D293" s="75"/>
      <c r="E293" s="75"/>
      <c r="F293" s="75"/>
      <c r="G293" s="75"/>
      <c r="H293" s="75"/>
      <c r="I293" s="75"/>
      <c r="J293" s="75"/>
      <c r="K293" s="75"/>
      <c r="L293" s="75"/>
      <c r="M293" s="75"/>
      <c r="N293" s="75"/>
    </row>
    <row r="294" spans="4:14" ht="15.75" customHeight="1">
      <c r="D294" s="75"/>
      <c r="E294" s="75"/>
      <c r="F294" s="75"/>
      <c r="G294" s="75"/>
      <c r="H294" s="75"/>
      <c r="I294" s="75"/>
      <c r="J294" s="75"/>
      <c r="K294" s="75"/>
      <c r="L294" s="75"/>
      <c r="M294" s="75"/>
      <c r="N294" s="75"/>
    </row>
    <row r="295" spans="4:14" ht="15.75" customHeight="1">
      <c r="D295" s="75"/>
      <c r="E295" s="75"/>
      <c r="F295" s="75"/>
      <c r="G295" s="75"/>
      <c r="H295" s="75"/>
      <c r="I295" s="75"/>
      <c r="J295" s="75"/>
      <c r="K295" s="75"/>
      <c r="L295" s="75"/>
      <c r="M295" s="75"/>
      <c r="N295" s="75"/>
    </row>
    <row r="296" spans="4:14" ht="15.75" customHeight="1">
      <c r="D296" s="75"/>
      <c r="E296" s="75"/>
      <c r="F296" s="75"/>
      <c r="G296" s="75"/>
      <c r="H296" s="75"/>
      <c r="I296" s="75"/>
      <c r="J296" s="75"/>
      <c r="K296" s="75"/>
      <c r="L296" s="75"/>
      <c r="M296" s="75"/>
      <c r="N296" s="75"/>
    </row>
    <row r="297" spans="4:14" ht="15.75" customHeight="1">
      <c r="D297" s="75"/>
      <c r="E297" s="75"/>
      <c r="F297" s="75"/>
      <c r="G297" s="75"/>
      <c r="H297" s="75"/>
      <c r="I297" s="75"/>
      <c r="J297" s="75"/>
      <c r="K297" s="75"/>
      <c r="L297" s="75"/>
      <c r="M297" s="75"/>
      <c r="N297" s="75"/>
    </row>
    <row r="298" spans="4:14" ht="15.75" customHeight="1">
      <c r="D298" s="75"/>
      <c r="E298" s="75"/>
      <c r="F298" s="75"/>
      <c r="G298" s="75"/>
      <c r="H298" s="75"/>
      <c r="I298" s="75"/>
      <c r="J298" s="75"/>
      <c r="K298" s="75"/>
      <c r="L298" s="75"/>
      <c r="M298" s="75"/>
      <c r="N298" s="75"/>
    </row>
    <row r="299" spans="4:14" ht="15.75" customHeight="1">
      <c r="D299" s="75"/>
      <c r="E299" s="75"/>
      <c r="F299" s="75"/>
      <c r="G299" s="75"/>
      <c r="H299" s="75"/>
      <c r="I299" s="75"/>
      <c r="J299" s="75"/>
      <c r="K299" s="75"/>
      <c r="L299" s="75"/>
      <c r="M299" s="75"/>
      <c r="N299" s="75"/>
    </row>
    <row r="300" spans="4:14" ht="15.75" customHeight="1">
      <c r="D300" s="75"/>
      <c r="E300" s="75"/>
      <c r="F300" s="75"/>
      <c r="G300" s="75"/>
      <c r="H300" s="75"/>
      <c r="I300" s="75"/>
      <c r="J300" s="75"/>
      <c r="K300" s="75"/>
      <c r="L300" s="75"/>
      <c r="M300" s="75"/>
      <c r="N300" s="75"/>
    </row>
    <row r="301" spans="4:14" ht="15.75" customHeight="1">
      <c r="D301" s="75"/>
      <c r="E301" s="75"/>
      <c r="F301" s="75"/>
      <c r="G301" s="75"/>
      <c r="H301" s="75"/>
      <c r="I301" s="75"/>
      <c r="J301" s="75"/>
      <c r="K301" s="75"/>
      <c r="L301" s="75"/>
      <c r="M301" s="75"/>
      <c r="N301" s="75"/>
    </row>
    <row r="302" spans="4:14" ht="15.75" customHeight="1">
      <c r="D302" s="75"/>
      <c r="E302" s="75"/>
      <c r="F302" s="75"/>
      <c r="G302" s="75"/>
      <c r="H302" s="75"/>
      <c r="I302" s="75"/>
      <c r="J302" s="75"/>
      <c r="K302" s="75"/>
      <c r="L302" s="75"/>
      <c r="M302" s="75"/>
      <c r="N302" s="75"/>
    </row>
    <row r="303" spans="4:14" ht="15.75" customHeight="1">
      <c r="D303" s="75"/>
      <c r="E303" s="75"/>
      <c r="F303" s="75"/>
      <c r="G303" s="75"/>
      <c r="H303" s="75"/>
      <c r="I303" s="75"/>
      <c r="J303" s="75"/>
      <c r="K303" s="75"/>
      <c r="L303" s="75"/>
      <c r="M303" s="75"/>
      <c r="N303" s="75"/>
    </row>
    <row r="304" spans="4:14" ht="15.75" customHeight="1">
      <c r="D304" s="75"/>
      <c r="E304" s="75"/>
      <c r="F304" s="75"/>
      <c r="G304" s="75"/>
      <c r="H304" s="75"/>
      <c r="I304" s="75"/>
      <c r="J304" s="75"/>
      <c r="K304" s="75"/>
      <c r="L304" s="75"/>
      <c r="M304" s="75"/>
      <c r="N304" s="75"/>
    </row>
    <row r="305" spans="4:14" ht="15.75" customHeight="1">
      <c r="D305" s="75"/>
      <c r="E305" s="75"/>
      <c r="F305" s="75"/>
      <c r="G305" s="75"/>
      <c r="H305" s="75"/>
      <c r="I305" s="75"/>
      <c r="J305" s="75"/>
      <c r="K305" s="75"/>
      <c r="L305" s="75"/>
      <c r="M305" s="75"/>
      <c r="N305" s="75"/>
    </row>
    <row r="306" spans="4:14" ht="15.75" customHeight="1">
      <c r="D306" s="75"/>
      <c r="E306" s="75"/>
      <c r="F306" s="75"/>
      <c r="G306" s="75"/>
      <c r="H306" s="75"/>
      <c r="I306" s="75"/>
      <c r="J306" s="75"/>
      <c r="K306" s="75"/>
      <c r="L306" s="75"/>
      <c r="M306" s="75"/>
      <c r="N306" s="75"/>
    </row>
    <row r="307" spans="4:14" ht="15.75" customHeight="1">
      <c r="D307" s="75"/>
      <c r="E307" s="75"/>
      <c r="F307" s="75"/>
      <c r="G307" s="75"/>
      <c r="H307" s="75"/>
      <c r="I307" s="75"/>
      <c r="J307" s="75"/>
      <c r="K307" s="75"/>
      <c r="L307" s="75"/>
      <c r="M307" s="75"/>
      <c r="N307" s="75"/>
    </row>
    <row r="308" spans="4:14" ht="15.75" customHeight="1">
      <c r="D308" s="75"/>
      <c r="E308" s="75"/>
      <c r="F308" s="75"/>
      <c r="G308" s="75"/>
      <c r="H308" s="75"/>
      <c r="I308" s="75"/>
      <c r="J308" s="75"/>
      <c r="K308" s="75"/>
      <c r="L308" s="75"/>
      <c r="M308" s="75"/>
      <c r="N308" s="75"/>
    </row>
    <row r="309" spans="4:14" ht="15.75" customHeight="1">
      <c r="D309" s="75"/>
      <c r="E309" s="75"/>
      <c r="F309" s="75"/>
      <c r="G309" s="75"/>
      <c r="H309" s="75"/>
      <c r="I309" s="75"/>
      <c r="J309" s="75"/>
      <c r="K309" s="75"/>
      <c r="L309" s="75"/>
      <c r="M309" s="75"/>
      <c r="N309" s="75"/>
    </row>
    <row r="310" spans="4:14" ht="15.75" customHeight="1">
      <c r="D310" s="75"/>
      <c r="E310" s="75"/>
      <c r="F310" s="75"/>
      <c r="G310" s="75"/>
      <c r="H310" s="75"/>
      <c r="I310" s="75"/>
      <c r="J310" s="75"/>
      <c r="K310" s="75"/>
      <c r="L310" s="75"/>
      <c r="M310" s="75"/>
      <c r="N310" s="75"/>
    </row>
    <row r="311" spans="4:14" ht="15.75" customHeight="1">
      <c r="D311" s="75"/>
      <c r="E311" s="75"/>
      <c r="F311" s="75"/>
      <c r="G311" s="75"/>
      <c r="H311" s="75"/>
      <c r="I311" s="75"/>
      <c r="J311" s="75"/>
      <c r="K311" s="75"/>
      <c r="L311" s="75"/>
      <c r="M311" s="75"/>
      <c r="N311" s="75"/>
    </row>
    <row r="312" spans="4:14" ht="15.75" customHeight="1">
      <c r="D312" s="75"/>
      <c r="E312" s="75"/>
      <c r="F312" s="75"/>
      <c r="G312" s="75"/>
      <c r="H312" s="75"/>
      <c r="I312" s="75"/>
      <c r="J312" s="75"/>
      <c r="K312" s="75"/>
      <c r="L312" s="75"/>
      <c r="M312" s="75"/>
      <c r="N312" s="75"/>
    </row>
    <row r="313" spans="4:14" ht="15.75" customHeight="1">
      <c r="D313" s="75"/>
      <c r="E313" s="75"/>
      <c r="F313" s="75"/>
      <c r="G313" s="75"/>
      <c r="H313" s="75"/>
      <c r="I313" s="75"/>
      <c r="J313" s="75"/>
      <c r="K313" s="75"/>
      <c r="L313" s="75"/>
      <c r="M313" s="75"/>
      <c r="N313" s="75"/>
    </row>
    <row r="314" spans="4:14" ht="15.75" customHeight="1">
      <c r="D314" s="75"/>
      <c r="E314" s="75"/>
      <c r="F314" s="75"/>
      <c r="G314" s="75"/>
      <c r="H314" s="75"/>
      <c r="I314" s="75"/>
      <c r="J314" s="75"/>
      <c r="K314" s="75"/>
      <c r="L314" s="75"/>
      <c r="M314" s="75"/>
      <c r="N314" s="75"/>
    </row>
    <row r="315" spans="4:14" ht="15.75" customHeight="1">
      <c r="D315" s="75"/>
      <c r="E315" s="75"/>
      <c r="F315" s="75"/>
      <c r="G315" s="75"/>
      <c r="H315" s="75"/>
      <c r="I315" s="75"/>
      <c r="J315" s="75"/>
      <c r="K315" s="75"/>
      <c r="L315" s="75"/>
      <c r="M315" s="75"/>
      <c r="N315" s="75"/>
    </row>
    <row r="316" spans="4:14" ht="15.75" customHeight="1">
      <c r="D316" s="75"/>
      <c r="E316" s="75"/>
      <c r="F316" s="75"/>
      <c r="G316" s="75"/>
      <c r="H316" s="75"/>
      <c r="I316" s="75"/>
      <c r="J316" s="75"/>
      <c r="K316" s="75"/>
      <c r="L316" s="75"/>
      <c r="M316" s="75"/>
      <c r="N316" s="75"/>
    </row>
    <row r="317" spans="4:14" ht="15.75" customHeight="1">
      <c r="D317" s="75"/>
      <c r="E317" s="75"/>
      <c r="F317" s="75"/>
      <c r="G317" s="75"/>
      <c r="H317" s="75"/>
      <c r="I317" s="75"/>
      <c r="J317" s="75"/>
      <c r="K317" s="75"/>
      <c r="L317" s="75"/>
      <c r="M317" s="75"/>
      <c r="N317" s="75"/>
    </row>
    <row r="318" spans="4:14" ht="15.75" customHeight="1">
      <c r="D318" s="75"/>
      <c r="E318" s="75"/>
      <c r="F318" s="75"/>
      <c r="G318" s="75"/>
      <c r="H318" s="75"/>
      <c r="I318" s="75"/>
      <c r="J318" s="75"/>
      <c r="K318" s="75"/>
      <c r="L318" s="75"/>
      <c r="M318" s="75"/>
      <c r="N318" s="75"/>
    </row>
    <row r="319" spans="4:14" ht="15.75" customHeight="1">
      <c r="D319" s="75"/>
      <c r="E319" s="75"/>
      <c r="F319" s="75"/>
      <c r="G319" s="75"/>
      <c r="H319" s="75"/>
      <c r="I319" s="75"/>
      <c r="J319" s="75"/>
      <c r="K319" s="75"/>
      <c r="L319" s="75"/>
      <c r="M319" s="75"/>
      <c r="N319" s="75"/>
    </row>
    <row r="320" spans="4:14" ht="15.75" customHeight="1">
      <c r="D320" s="75"/>
      <c r="E320" s="75"/>
      <c r="F320" s="75"/>
      <c r="G320" s="75"/>
      <c r="H320" s="75"/>
      <c r="I320" s="75"/>
      <c r="J320" s="75"/>
      <c r="K320" s="75"/>
      <c r="L320" s="75"/>
      <c r="M320" s="75"/>
      <c r="N320" s="75"/>
    </row>
    <row r="321" spans="4:14" ht="15.75" customHeight="1">
      <c r="D321" s="75"/>
      <c r="E321" s="75"/>
      <c r="F321" s="75"/>
      <c r="G321" s="75"/>
      <c r="H321" s="75"/>
      <c r="I321" s="75"/>
      <c r="J321" s="75"/>
      <c r="K321" s="75"/>
      <c r="L321" s="75"/>
      <c r="M321" s="75"/>
      <c r="N321" s="75"/>
    </row>
    <row r="322" spans="4:14" ht="15.75" customHeight="1">
      <c r="D322" s="75"/>
      <c r="E322" s="75"/>
      <c r="F322" s="75"/>
      <c r="G322" s="75"/>
      <c r="H322" s="75"/>
      <c r="I322" s="75"/>
      <c r="J322" s="75"/>
      <c r="K322" s="75"/>
      <c r="L322" s="75"/>
      <c r="M322" s="75"/>
      <c r="N322" s="75"/>
    </row>
    <row r="323" spans="4:14" ht="15.75" customHeight="1">
      <c r="D323" s="75"/>
      <c r="E323" s="75"/>
      <c r="F323" s="75"/>
      <c r="G323" s="75"/>
      <c r="H323" s="75"/>
      <c r="I323" s="75"/>
      <c r="J323" s="75"/>
      <c r="K323" s="75"/>
      <c r="L323" s="75"/>
      <c r="M323" s="75"/>
      <c r="N323" s="75"/>
    </row>
    <row r="324" spans="4:14" ht="15.75" customHeight="1">
      <c r="D324" s="75"/>
      <c r="E324" s="75"/>
      <c r="F324" s="75"/>
      <c r="G324" s="75"/>
      <c r="H324" s="75"/>
      <c r="I324" s="75"/>
      <c r="J324" s="75"/>
      <c r="K324" s="75"/>
      <c r="L324" s="75"/>
      <c r="M324" s="75"/>
      <c r="N324" s="75"/>
    </row>
    <row r="325" spans="4:14" ht="15.75" customHeight="1">
      <c r="D325" s="75"/>
      <c r="E325" s="75"/>
      <c r="F325" s="75"/>
      <c r="G325" s="75"/>
      <c r="H325" s="75"/>
      <c r="I325" s="75"/>
      <c r="J325" s="75"/>
      <c r="K325" s="75"/>
      <c r="L325" s="75"/>
      <c r="M325" s="75"/>
      <c r="N325" s="75"/>
    </row>
    <row r="326" spans="4:14" ht="15.75" customHeight="1">
      <c r="D326" s="75"/>
      <c r="E326" s="75"/>
      <c r="F326" s="75"/>
      <c r="G326" s="75"/>
      <c r="H326" s="75"/>
      <c r="I326" s="75"/>
      <c r="J326" s="75"/>
      <c r="K326" s="75"/>
      <c r="L326" s="75"/>
      <c r="M326" s="75"/>
      <c r="N326" s="75"/>
    </row>
    <row r="327" spans="4:14" ht="15.75" customHeight="1">
      <c r="D327" s="75"/>
      <c r="E327" s="75"/>
      <c r="F327" s="75"/>
      <c r="G327" s="75"/>
      <c r="H327" s="75"/>
      <c r="I327" s="75"/>
      <c r="J327" s="75"/>
      <c r="K327" s="75"/>
      <c r="L327" s="75"/>
      <c r="M327" s="75"/>
      <c r="N327" s="75"/>
    </row>
    <row r="328" spans="4:14" ht="15.75" customHeight="1">
      <c r="D328" s="75"/>
      <c r="E328" s="75"/>
      <c r="F328" s="75"/>
      <c r="G328" s="75"/>
      <c r="H328" s="75"/>
      <c r="I328" s="75"/>
      <c r="J328" s="75"/>
      <c r="K328" s="75"/>
      <c r="L328" s="75"/>
      <c r="M328" s="75"/>
      <c r="N328" s="75"/>
    </row>
    <row r="329" spans="4:14" ht="15.75" customHeight="1">
      <c r="D329" s="75"/>
      <c r="E329" s="75"/>
      <c r="F329" s="75"/>
      <c r="G329" s="75"/>
      <c r="H329" s="75"/>
      <c r="I329" s="75"/>
      <c r="J329" s="75"/>
      <c r="K329" s="75"/>
      <c r="L329" s="75"/>
      <c r="M329" s="75"/>
      <c r="N329" s="75"/>
    </row>
    <row r="330" spans="4:14" ht="15.75" customHeight="1">
      <c r="D330" s="75"/>
      <c r="E330" s="75"/>
      <c r="F330" s="75"/>
      <c r="G330" s="75"/>
      <c r="H330" s="75"/>
      <c r="I330" s="75"/>
      <c r="J330" s="75"/>
      <c r="K330" s="75"/>
      <c r="L330" s="75"/>
      <c r="M330" s="75"/>
      <c r="N330" s="75"/>
    </row>
    <row r="331" spans="4:14" ht="15.75" customHeight="1">
      <c r="D331" s="75"/>
      <c r="E331" s="75"/>
      <c r="F331" s="75"/>
      <c r="G331" s="75"/>
      <c r="H331" s="75"/>
      <c r="I331" s="75"/>
      <c r="J331" s="75"/>
      <c r="K331" s="75"/>
      <c r="L331" s="75"/>
      <c r="M331" s="75"/>
      <c r="N331" s="75"/>
    </row>
    <row r="332" spans="4:14" ht="15.75" customHeight="1">
      <c r="D332" s="75"/>
      <c r="E332" s="75"/>
      <c r="F332" s="75"/>
      <c r="G332" s="75"/>
      <c r="H332" s="75"/>
      <c r="I332" s="75"/>
      <c r="J332" s="75"/>
      <c r="K332" s="75"/>
      <c r="L332" s="75"/>
      <c r="M332" s="75"/>
      <c r="N332" s="75"/>
    </row>
    <row r="333" spans="4:14" ht="15.75" customHeight="1">
      <c r="D333" s="75"/>
      <c r="E333" s="75"/>
      <c r="F333" s="75"/>
      <c r="G333" s="75"/>
      <c r="H333" s="75"/>
      <c r="I333" s="75"/>
      <c r="J333" s="75"/>
      <c r="K333" s="75"/>
      <c r="L333" s="75"/>
      <c r="M333" s="75"/>
      <c r="N333" s="75"/>
    </row>
    <row r="334" spans="4:14" ht="15.75" customHeight="1">
      <c r="D334" s="75"/>
      <c r="E334" s="75"/>
      <c r="F334" s="75"/>
      <c r="G334" s="75"/>
      <c r="H334" s="75"/>
      <c r="I334" s="75"/>
      <c r="J334" s="75"/>
      <c r="K334" s="75"/>
      <c r="L334" s="75"/>
      <c r="M334" s="75"/>
      <c r="N334" s="75"/>
    </row>
    <row r="335" spans="4:14" ht="15.75" customHeight="1">
      <c r="D335" s="75"/>
      <c r="E335" s="75"/>
      <c r="F335" s="75"/>
      <c r="G335" s="75"/>
      <c r="H335" s="75"/>
      <c r="I335" s="75"/>
      <c r="J335" s="75"/>
      <c r="K335" s="75"/>
      <c r="L335" s="75"/>
      <c r="M335" s="75"/>
      <c r="N335" s="75"/>
    </row>
    <row r="336" spans="4:14" ht="15.75" customHeight="1">
      <c r="D336" s="75"/>
      <c r="E336" s="75"/>
      <c r="F336" s="75"/>
      <c r="G336" s="75"/>
      <c r="H336" s="75"/>
      <c r="I336" s="75"/>
      <c r="J336" s="75"/>
      <c r="K336" s="75"/>
      <c r="L336" s="75"/>
      <c r="M336" s="75"/>
      <c r="N336" s="75"/>
    </row>
    <row r="337" spans="4:14" ht="15.75" customHeight="1">
      <c r="D337" s="75"/>
      <c r="E337" s="75"/>
      <c r="F337" s="75"/>
      <c r="G337" s="75"/>
      <c r="H337" s="75"/>
      <c r="I337" s="75"/>
      <c r="J337" s="75"/>
      <c r="K337" s="75"/>
      <c r="L337" s="75"/>
      <c r="M337" s="75"/>
      <c r="N337" s="75"/>
    </row>
    <row r="338" spans="4:14" ht="15.75" customHeight="1">
      <c r="D338" s="75"/>
      <c r="E338" s="75"/>
      <c r="F338" s="75"/>
      <c r="G338" s="75"/>
      <c r="H338" s="75"/>
      <c r="I338" s="75"/>
      <c r="J338" s="75"/>
      <c r="K338" s="75"/>
      <c r="L338" s="75"/>
      <c r="M338" s="75"/>
      <c r="N338" s="75"/>
    </row>
    <row r="339" spans="4:14" ht="15.75" customHeight="1">
      <c r="D339" s="75"/>
      <c r="E339" s="75"/>
      <c r="F339" s="75"/>
      <c r="G339" s="75"/>
      <c r="H339" s="75"/>
      <c r="I339" s="75"/>
      <c r="J339" s="75"/>
      <c r="K339" s="75"/>
      <c r="L339" s="75"/>
      <c r="M339" s="75"/>
      <c r="N339" s="75"/>
    </row>
    <row r="340" spans="4:14" ht="15.75" customHeight="1">
      <c r="D340" s="75"/>
      <c r="E340" s="75"/>
      <c r="F340" s="75"/>
      <c r="G340" s="75"/>
      <c r="H340" s="75"/>
      <c r="I340" s="75"/>
      <c r="J340" s="75"/>
      <c r="K340" s="75"/>
      <c r="L340" s="75"/>
      <c r="M340" s="75"/>
      <c r="N340" s="75"/>
    </row>
    <row r="341" spans="4:14" ht="15.75" customHeight="1">
      <c r="D341" s="75"/>
      <c r="E341" s="75"/>
      <c r="F341" s="75"/>
      <c r="G341" s="75"/>
      <c r="H341" s="75"/>
      <c r="I341" s="75"/>
      <c r="J341" s="75"/>
      <c r="K341" s="75"/>
      <c r="L341" s="75"/>
      <c r="M341" s="75"/>
      <c r="N341" s="75"/>
    </row>
    <row r="342" spans="4:14" ht="15.75" customHeight="1">
      <c r="D342" s="75"/>
      <c r="E342" s="75"/>
      <c r="F342" s="75"/>
      <c r="G342" s="75"/>
      <c r="H342" s="75"/>
      <c r="I342" s="75"/>
      <c r="J342" s="75"/>
      <c r="K342" s="75"/>
      <c r="L342" s="75"/>
      <c r="M342" s="75"/>
      <c r="N342" s="75"/>
    </row>
    <row r="343" spans="4:14" ht="15.75" customHeight="1">
      <c r="D343" s="75"/>
      <c r="E343" s="75"/>
      <c r="F343" s="75"/>
      <c r="G343" s="75"/>
      <c r="H343" s="75"/>
      <c r="I343" s="75"/>
      <c r="J343" s="75"/>
      <c r="K343" s="75"/>
      <c r="L343" s="75"/>
      <c r="M343" s="75"/>
      <c r="N343" s="75"/>
    </row>
    <row r="344" spans="4:14" ht="15.75" customHeight="1">
      <c r="D344" s="75"/>
      <c r="E344" s="75"/>
      <c r="F344" s="75"/>
      <c r="G344" s="75"/>
      <c r="H344" s="75"/>
      <c r="I344" s="75"/>
      <c r="J344" s="75"/>
      <c r="K344" s="75"/>
      <c r="L344" s="75"/>
      <c r="M344" s="75"/>
      <c r="N344" s="75"/>
    </row>
    <row r="345" spans="4:14" ht="15.75" customHeight="1">
      <c r="D345" s="75"/>
      <c r="E345" s="75"/>
      <c r="F345" s="75"/>
      <c r="G345" s="75"/>
      <c r="H345" s="75"/>
      <c r="I345" s="75"/>
      <c r="J345" s="75"/>
      <c r="K345" s="75"/>
      <c r="L345" s="75"/>
      <c r="M345" s="75"/>
      <c r="N345" s="75"/>
    </row>
    <row r="346" spans="4:14" ht="15.75" customHeight="1">
      <c r="D346" s="75"/>
      <c r="E346" s="75"/>
      <c r="F346" s="75"/>
      <c r="G346" s="75"/>
      <c r="H346" s="75"/>
      <c r="I346" s="75"/>
      <c r="J346" s="75"/>
      <c r="K346" s="75"/>
      <c r="L346" s="75"/>
      <c r="M346" s="75"/>
      <c r="N346" s="75"/>
    </row>
    <row r="347" spans="4:14" ht="15.75" customHeight="1">
      <c r="D347" s="75"/>
      <c r="E347" s="75"/>
      <c r="F347" s="75"/>
      <c r="G347" s="75"/>
      <c r="H347" s="75"/>
      <c r="I347" s="75"/>
      <c r="J347" s="75"/>
      <c r="K347" s="75"/>
      <c r="L347" s="75"/>
      <c r="M347" s="75"/>
      <c r="N347" s="75"/>
    </row>
    <row r="348" spans="4:14" ht="15.75" customHeight="1">
      <c r="D348" s="75"/>
      <c r="E348" s="75"/>
      <c r="F348" s="75"/>
      <c r="G348" s="75"/>
      <c r="H348" s="75"/>
      <c r="I348" s="75"/>
      <c r="J348" s="75"/>
      <c r="K348" s="75"/>
      <c r="L348" s="75"/>
      <c r="M348" s="75"/>
      <c r="N348" s="75"/>
    </row>
    <row r="349" spans="4:14" ht="15.75" customHeight="1">
      <c r="D349" s="75"/>
      <c r="E349" s="75"/>
      <c r="F349" s="75"/>
      <c r="G349" s="75"/>
      <c r="H349" s="75"/>
      <c r="I349" s="75"/>
      <c r="J349" s="75"/>
      <c r="K349" s="75"/>
      <c r="L349" s="75"/>
      <c r="M349" s="75"/>
      <c r="N349" s="75"/>
    </row>
    <row r="350" spans="4:14" ht="15.75" customHeight="1">
      <c r="D350" s="75"/>
      <c r="E350" s="75"/>
      <c r="F350" s="75"/>
      <c r="G350" s="75"/>
      <c r="H350" s="75"/>
      <c r="I350" s="75"/>
      <c r="J350" s="75"/>
      <c r="K350" s="75"/>
      <c r="L350" s="75"/>
      <c r="M350" s="75"/>
      <c r="N350" s="75"/>
    </row>
    <row r="351" spans="4:14" ht="15.75" customHeight="1">
      <c r="D351" s="75"/>
      <c r="E351" s="75"/>
      <c r="F351" s="75"/>
      <c r="G351" s="75"/>
      <c r="H351" s="75"/>
      <c r="I351" s="75"/>
      <c r="J351" s="75"/>
      <c r="K351" s="75"/>
      <c r="L351" s="75"/>
      <c r="M351" s="75"/>
      <c r="N351" s="75"/>
    </row>
    <row r="352" spans="4:14" ht="15.75" customHeight="1">
      <c r="D352" s="75"/>
      <c r="E352" s="75"/>
      <c r="F352" s="75"/>
      <c r="G352" s="75"/>
      <c r="H352" s="75"/>
      <c r="I352" s="75"/>
      <c r="J352" s="75"/>
      <c r="K352" s="75"/>
      <c r="L352" s="75"/>
      <c r="M352" s="75"/>
      <c r="N352" s="75"/>
    </row>
    <row r="353" spans="4:14" ht="15.75" customHeight="1">
      <c r="D353" s="75"/>
      <c r="E353" s="75"/>
      <c r="F353" s="75"/>
      <c r="G353" s="75"/>
      <c r="H353" s="75"/>
      <c r="I353" s="75"/>
      <c r="J353" s="75"/>
      <c r="K353" s="75"/>
      <c r="L353" s="75"/>
      <c r="M353" s="75"/>
      <c r="N353" s="75"/>
    </row>
    <row r="354" spans="4:14" ht="15.75" customHeight="1">
      <c r="D354" s="75"/>
      <c r="E354" s="75"/>
      <c r="F354" s="75"/>
      <c r="G354" s="75"/>
      <c r="H354" s="75"/>
      <c r="I354" s="75"/>
      <c r="J354" s="75"/>
      <c r="K354" s="75"/>
      <c r="L354" s="75"/>
      <c r="M354" s="75"/>
      <c r="N354" s="75"/>
    </row>
    <row r="355" spans="4:14" ht="15.75" customHeight="1">
      <c r="D355" s="75"/>
      <c r="E355" s="75"/>
      <c r="F355" s="75"/>
      <c r="G355" s="75"/>
      <c r="H355" s="75"/>
      <c r="I355" s="75"/>
      <c r="J355" s="75"/>
      <c r="K355" s="75"/>
      <c r="L355" s="75"/>
      <c r="M355" s="75"/>
      <c r="N355" s="75"/>
    </row>
    <row r="356" spans="4:14" ht="15.75" customHeight="1">
      <c r="D356" s="75"/>
      <c r="E356" s="75"/>
      <c r="F356" s="75"/>
      <c r="G356" s="75"/>
      <c r="H356" s="75"/>
      <c r="I356" s="75"/>
      <c r="J356" s="75"/>
      <c r="K356" s="75"/>
      <c r="L356" s="75"/>
      <c r="M356" s="75"/>
      <c r="N356" s="75"/>
    </row>
    <row r="357" spans="4:14" ht="15.75" customHeight="1">
      <c r="D357" s="75"/>
      <c r="E357" s="75"/>
      <c r="F357" s="75"/>
      <c r="G357" s="75"/>
      <c r="H357" s="75"/>
      <c r="I357" s="75"/>
      <c r="J357" s="75"/>
      <c r="K357" s="75"/>
      <c r="L357" s="75"/>
      <c r="M357" s="75"/>
      <c r="N357" s="75"/>
    </row>
    <row r="358" spans="4:14" ht="15.75" customHeight="1">
      <c r="D358" s="75"/>
      <c r="E358" s="75"/>
      <c r="F358" s="75"/>
      <c r="G358" s="75"/>
      <c r="H358" s="75"/>
      <c r="I358" s="75"/>
      <c r="J358" s="75"/>
      <c r="K358" s="75"/>
      <c r="L358" s="75"/>
      <c r="M358" s="75"/>
      <c r="N358" s="75"/>
    </row>
    <row r="359" spans="4:14" ht="15.75" customHeight="1">
      <c r="D359" s="75"/>
      <c r="E359" s="75"/>
      <c r="F359" s="75"/>
      <c r="G359" s="75"/>
      <c r="H359" s="75"/>
      <c r="I359" s="75"/>
      <c r="J359" s="75"/>
      <c r="K359" s="75"/>
      <c r="L359" s="75"/>
      <c r="M359" s="75"/>
      <c r="N359" s="75"/>
    </row>
    <row r="360" spans="4:14" ht="15.75" customHeight="1">
      <c r="D360" s="75"/>
      <c r="E360" s="75"/>
      <c r="F360" s="75"/>
      <c r="G360" s="75"/>
      <c r="H360" s="75"/>
      <c r="I360" s="75"/>
      <c r="J360" s="75"/>
      <c r="K360" s="75"/>
      <c r="L360" s="75"/>
      <c r="M360" s="75"/>
      <c r="N360" s="75"/>
    </row>
    <row r="361" spans="4:14" ht="15.75" customHeight="1">
      <c r="D361" s="75"/>
      <c r="E361" s="75"/>
      <c r="F361" s="75"/>
      <c r="G361" s="75"/>
      <c r="H361" s="75"/>
      <c r="I361" s="75"/>
      <c r="J361" s="75"/>
      <c r="K361" s="75"/>
      <c r="L361" s="75"/>
      <c r="M361" s="75"/>
      <c r="N361" s="75"/>
    </row>
    <row r="362" spans="4:14" ht="15.75" customHeight="1">
      <c r="D362" s="75"/>
      <c r="E362" s="75"/>
      <c r="F362" s="75"/>
      <c r="G362" s="75"/>
      <c r="H362" s="75"/>
      <c r="I362" s="75"/>
      <c r="J362" s="75"/>
      <c r="K362" s="75"/>
      <c r="L362" s="75"/>
      <c r="M362" s="75"/>
      <c r="N362" s="75"/>
    </row>
    <row r="363" spans="4:14" ht="15.75" customHeight="1">
      <c r="D363" s="75"/>
      <c r="E363" s="75"/>
      <c r="F363" s="75"/>
      <c r="G363" s="75"/>
      <c r="H363" s="75"/>
      <c r="I363" s="75"/>
      <c r="J363" s="75"/>
      <c r="K363" s="75"/>
      <c r="L363" s="75"/>
      <c r="M363" s="75"/>
      <c r="N363" s="75"/>
    </row>
    <row r="364" spans="4:14" ht="15.75" customHeight="1">
      <c r="D364" s="75"/>
      <c r="E364" s="75"/>
      <c r="F364" s="75"/>
      <c r="G364" s="75"/>
      <c r="H364" s="75"/>
      <c r="I364" s="75"/>
      <c r="J364" s="75"/>
      <c r="K364" s="75"/>
      <c r="L364" s="75"/>
      <c r="M364" s="75"/>
      <c r="N364" s="75"/>
    </row>
    <row r="365" spans="4:14" ht="15.75" customHeight="1">
      <c r="D365" s="75"/>
      <c r="E365" s="75"/>
      <c r="F365" s="75"/>
      <c r="G365" s="75"/>
      <c r="H365" s="75"/>
      <c r="I365" s="75"/>
      <c r="J365" s="75"/>
      <c r="K365" s="75"/>
      <c r="L365" s="75"/>
      <c r="M365" s="75"/>
      <c r="N365" s="75"/>
    </row>
    <row r="366" spans="4:14" ht="15.75" customHeight="1">
      <c r="D366" s="75"/>
      <c r="E366" s="75"/>
      <c r="F366" s="75"/>
      <c r="G366" s="75"/>
      <c r="H366" s="75"/>
      <c r="I366" s="75"/>
      <c r="J366" s="75"/>
      <c r="K366" s="75"/>
      <c r="L366" s="75"/>
      <c r="M366" s="75"/>
      <c r="N366" s="75"/>
    </row>
    <row r="367" spans="4:14" ht="15.75" customHeight="1">
      <c r="D367" s="75"/>
      <c r="E367" s="75"/>
      <c r="F367" s="75"/>
      <c r="G367" s="75"/>
      <c r="H367" s="75"/>
      <c r="I367" s="75"/>
      <c r="J367" s="75"/>
      <c r="K367" s="75"/>
      <c r="L367" s="75"/>
      <c r="M367" s="75"/>
      <c r="N367" s="75"/>
    </row>
    <row r="368" spans="4:14" ht="15.75" customHeight="1">
      <c r="D368" s="75"/>
      <c r="E368" s="75"/>
      <c r="F368" s="75"/>
      <c r="G368" s="75"/>
      <c r="H368" s="75"/>
      <c r="I368" s="75"/>
      <c r="J368" s="75"/>
      <c r="K368" s="75"/>
      <c r="L368" s="75"/>
      <c r="M368" s="75"/>
      <c r="N368" s="75"/>
    </row>
    <row r="369" spans="4:14" ht="15.75" customHeight="1">
      <c r="D369" s="75"/>
      <c r="E369" s="75"/>
      <c r="F369" s="75"/>
      <c r="G369" s="75"/>
      <c r="H369" s="75"/>
      <c r="I369" s="75"/>
      <c r="J369" s="75"/>
      <c r="K369" s="75"/>
      <c r="L369" s="75"/>
      <c r="M369" s="75"/>
      <c r="N369" s="75"/>
    </row>
    <row r="370" spans="4:14" ht="15.75" customHeight="1">
      <c r="D370" s="75"/>
      <c r="E370" s="75"/>
      <c r="F370" s="75"/>
      <c r="G370" s="75"/>
      <c r="H370" s="75"/>
      <c r="I370" s="75"/>
      <c r="J370" s="75"/>
      <c r="K370" s="75"/>
      <c r="L370" s="75"/>
      <c r="M370" s="75"/>
      <c r="N370" s="75"/>
    </row>
    <row r="371" spans="4:14" ht="15.75" customHeight="1">
      <c r="D371" s="75"/>
      <c r="E371" s="75"/>
      <c r="F371" s="75"/>
      <c r="G371" s="75"/>
      <c r="H371" s="75"/>
      <c r="I371" s="75"/>
      <c r="J371" s="75"/>
      <c r="K371" s="75"/>
      <c r="L371" s="75"/>
      <c r="M371" s="75"/>
      <c r="N371" s="75"/>
    </row>
    <row r="372" spans="4:14" ht="15.75" customHeight="1">
      <c r="D372" s="75"/>
      <c r="E372" s="75"/>
      <c r="F372" s="75"/>
      <c r="G372" s="75"/>
      <c r="H372" s="75"/>
      <c r="I372" s="75"/>
      <c r="J372" s="75"/>
      <c r="K372" s="75"/>
      <c r="L372" s="75"/>
      <c r="M372" s="75"/>
      <c r="N372" s="75"/>
    </row>
    <row r="373" spans="4:14" ht="15.75" customHeight="1">
      <c r="D373" s="75"/>
      <c r="E373" s="75"/>
      <c r="F373" s="75"/>
      <c r="G373" s="75"/>
      <c r="H373" s="75"/>
      <c r="I373" s="75"/>
      <c r="J373" s="75"/>
      <c r="K373" s="75"/>
      <c r="L373" s="75"/>
      <c r="M373" s="75"/>
      <c r="N373" s="75"/>
    </row>
    <row r="374" spans="4:14" ht="15.75" customHeight="1">
      <c r="D374" s="75"/>
      <c r="E374" s="75"/>
      <c r="F374" s="75"/>
      <c r="G374" s="75"/>
      <c r="H374" s="75"/>
      <c r="I374" s="75"/>
      <c r="J374" s="75"/>
      <c r="K374" s="75"/>
      <c r="L374" s="75"/>
      <c r="M374" s="75"/>
      <c r="N374" s="75"/>
    </row>
    <row r="375" spans="4:14" ht="15.75" customHeight="1">
      <c r="D375" s="75"/>
      <c r="E375" s="75"/>
      <c r="F375" s="75"/>
      <c r="G375" s="75"/>
      <c r="H375" s="75"/>
      <c r="I375" s="75"/>
      <c r="J375" s="75"/>
      <c r="K375" s="75"/>
      <c r="L375" s="75"/>
      <c r="M375" s="75"/>
      <c r="N375" s="75"/>
    </row>
    <row r="376" spans="4:14" ht="15.75" customHeight="1">
      <c r="D376" s="75"/>
      <c r="E376" s="75"/>
      <c r="F376" s="75"/>
      <c r="G376" s="75"/>
      <c r="H376" s="75"/>
      <c r="I376" s="75"/>
      <c r="J376" s="75"/>
      <c r="K376" s="75"/>
      <c r="L376" s="75"/>
      <c r="M376" s="75"/>
      <c r="N376" s="75"/>
    </row>
    <row r="377" spans="4:14" ht="15.75" customHeight="1">
      <c r="D377" s="75"/>
      <c r="E377" s="75"/>
      <c r="F377" s="75"/>
      <c r="G377" s="75"/>
      <c r="H377" s="75"/>
      <c r="I377" s="75"/>
      <c r="J377" s="75"/>
      <c r="K377" s="75"/>
      <c r="L377" s="75"/>
      <c r="M377" s="75"/>
      <c r="N377" s="75"/>
    </row>
    <row r="378" spans="4:14" ht="15.75" customHeight="1">
      <c r="D378" s="75"/>
      <c r="E378" s="75"/>
      <c r="F378" s="75"/>
      <c r="G378" s="75"/>
      <c r="H378" s="75"/>
      <c r="I378" s="75"/>
      <c r="J378" s="75"/>
      <c r="K378" s="75"/>
      <c r="L378" s="75"/>
      <c r="M378" s="75"/>
      <c r="N378" s="75"/>
    </row>
    <row r="379" spans="4:14" ht="15.75" customHeight="1">
      <c r="D379" s="75"/>
      <c r="E379" s="75"/>
      <c r="F379" s="75"/>
      <c r="G379" s="75"/>
      <c r="H379" s="75"/>
      <c r="I379" s="75"/>
      <c r="J379" s="75"/>
      <c r="K379" s="75"/>
      <c r="L379" s="75"/>
      <c r="M379" s="75"/>
      <c r="N379" s="75"/>
    </row>
    <row r="380" spans="4:14" ht="15.75" customHeight="1">
      <c r="D380" s="75"/>
      <c r="E380" s="75"/>
      <c r="F380" s="75"/>
      <c r="G380" s="75"/>
      <c r="H380" s="75"/>
      <c r="I380" s="75"/>
      <c r="J380" s="75"/>
      <c r="K380" s="75"/>
      <c r="L380" s="75"/>
      <c r="M380" s="75"/>
      <c r="N380" s="75"/>
    </row>
    <row r="381" spans="4:14" ht="15.75" customHeight="1">
      <c r="D381" s="75"/>
      <c r="E381" s="75"/>
      <c r="F381" s="75"/>
      <c r="G381" s="75"/>
      <c r="H381" s="75"/>
      <c r="I381" s="75"/>
      <c r="J381" s="75"/>
      <c r="K381" s="75"/>
      <c r="L381" s="75"/>
      <c r="M381" s="75"/>
      <c r="N381" s="75"/>
    </row>
    <row r="382" spans="4:14" ht="15.75" customHeight="1">
      <c r="D382" s="75"/>
      <c r="E382" s="75"/>
      <c r="F382" s="75"/>
      <c r="G382" s="75"/>
      <c r="H382" s="75"/>
      <c r="I382" s="75"/>
      <c r="J382" s="75"/>
      <c r="K382" s="75"/>
      <c r="L382" s="75"/>
      <c r="M382" s="75"/>
      <c r="N382" s="75"/>
    </row>
    <row r="383" spans="4:14" ht="15.75" customHeight="1">
      <c r="D383" s="75"/>
      <c r="E383" s="75"/>
      <c r="F383" s="75"/>
      <c r="G383" s="75"/>
      <c r="H383" s="75"/>
      <c r="I383" s="75"/>
      <c r="J383" s="75"/>
      <c r="K383" s="75"/>
      <c r="L383" s="75"/>
      <c r="M383" s="75"/>
      <c r="N383" s="75"/>
    </row>
    <row r="384" spans="4:14" ht="15.75" customHeight="1">
      <c r="D384" s="75"/>
      <c r="E384" s="75"/>
      <c r="F384" s="75"/>
      <c r="G384" s="75"/>
      <c r="H384" s="75"/>
      <c r="I384" s="75"/>
      <c r="J384" s="75"/>
      <c r="K384" s="75"/>
      <c r="L384" s="75"/>
      <c r="M384" s="75"/>
      <c r="N384" s="75"/>
    </row>
    <row r="385" spans="4:14" ht="15.75" customHeight="1">
      <c r="D385" s="75"/>
      <c r="E385" s="75"/>
      <c r="F385" s="75"/>
      <c r="G385" s="75"/>
      <c r="H385" s="75"/>
      <c r="I385" s="75"/>
      <c r="J385" s="75"/>
      <c r="K385" s="75"/>
      <c r="L385" s="75"/>
      <c r="M385" s="75"/>
      <c r="N385" s="75"/>
    </row>
    <row r="386" spans="4:14" ht="15.75" customHeight="1">
      <c r="D386" s="75"/>
      <c r="E386" s="75"/>
      <c r="F386" s="75"/>
      <c r="G386" s="75"/>
      <c r="H386" s="75"/>
      <c r="I386" s="75"/>
      <c r="J386" s="75"/>
      <c r="K386" s="75"/>
      <c r="L386" s="75"/>
      <c r="M386" s="75"/>
      <c r="N386" s="75"/>
    </row>
    <row r="387" spans="4:14" ht="15.75" customHeight="1">
      <c r="D387" s="75"/>
      <c r="E387" s="75"/>
      <c r="F387" s="75"/>
      <c r="G387" s="75"/>
      <c r="H387" s="75"/>
      <c r="I387" s="75"/>
      <c r="J387" s="75"/>
      <c r="K387" s="75"/>
      <c r="L387" s="75"/>
      <c r="M387" s="75"/>
      <c r="N387" s="75"/>
    </row>
    <row r="388" spans="4:14" ht="15.75" customHeight="1">
      <c r="D388" s="75"/>
      <c r="E388" s="75"/>
      <c r="F388" s="75"/>
      <c r="G388" s="75"/>
      <c r="H388" s="75"/>
      <c r="I388" s="75"/>
      <c r="J388" s="75"/>
      <c r="K388" s="75"/>
      <c r="L388" s="75"/>
      <c r="M388" s="75"/>
      <c r="N388" s="75"/>
    </row>
    <row r="389" spans="4:14" ht="15.75" customHeight="1">
      <c r="D389" s="75"/>
      <c r="E389" s="75"/>
      <c r="F389" s="75"/>
      <c r="G389" s="75"/>
      <c r="H389" s="75"/>
      <c r="I389" s="75"/>
      <c r="J389" s="75"/>
      <c r="K389" s="75"/>
      <c r="L389" s="75"/>
      <c r="M389" s="75"/>
      <c r="N389" s="75"/>
    </row>
    <row r="390" spans="4:14" ht="15.75" customHeight="1">
      <c r="D390" s="75"/>
      <c r="E390" s="75"/>
      <c r="F390" s="75"/>
      <c r="G390" s="75"/>
      <c r="H390" s="75"/>
      <c r="I390" s="75"/>
      <c r="J390" s="75"/>
      <c r="K390" s="75"/>
      <c r="L390" s="75"/>
      <c r="M390" s="75"/>
      <c r="N390" s="75"/>
    </row>
    <row r="391" spans="4:14" ht="15.75" customHeight="1">
      <c r="D391" s="75"/>
      <c r="E391" s="75"/>
      <c r="F391" s="75"/>
      <c r="G391" s="75"/>
      <c r="H391" s="75"/>
      <c r="I391" s="75"/>
      <c r="J391" s="75"/>
      <c r="K391" s="75"/>
      <c r="L391" s="75"/>
      <c r="M391" s="75"/>
      <c r="N391" s="75"/>
    </row>
    <row r="392" spans="4:14" ht="15.75" customHeight="1">
      <c r="D392" s="75"/>
      <c r="E392" s="75"/>
      <c r="F392" s="75"/>
      <c r="G392" s="75"/>
      <c r="H392" s="75"/>
      <c r="I392" s="75"/>
      <c r="J392" s="75"/>
      <c r="K392" s="75"/>
      <c r="L392" s="75"/>
      <c r="M392" s="75"/>
      <c r="N392" s="75"/>
    </row>
    <row r="393" spans="4:14" ht="15.75" customHeight="1">
      <c r="D393" s="75"/>
      <c r="E393" s="75"/>
      <c r="F393" s="75"/>
      <c r="G393" s="75"/>
      <c r="H393" s="75"/>
      <c r="I393" s="75"/>
      <c r="J393" s="75"/>
      <c r="K393" s="75"/>
      <c r="L393" s="75"/>
      <c r="M393" s="75"/>
      <c r="N393" s="75"/>
    </row>
    <row r="394" spans="4:14" ht="15.75" customHeight="1">
      <c r="D394" s="75"/>
      <c r="E394" s="75"/>
      <c r="F394" s="75"/>
      <c r="G394" s="75"/>
      <c r="H394" s="75"/>
      <c r="I394" s="75"/>
      <c r="J394" s="75"/>
      <c r="K394" s="75"/>
      <c r="L394" s="75"/>
      <c r="M394" s="75"/>
      <c r="N394" s="75"/>
    </row>
    <row r="395" spans="4:14" ht="15.75" customHeight="1">
      <c r="D395" s="75"/>
      <c r="E395" s="75"/>
      <c r="F395" s="75"/>
      <c r="G395" s="75"/>
      <c r="H395" s="75"/>
      <c r="I395" s="75"/>
      <c r="J395" s="75"/>
      <c r="K395" s="75"/>
      <c r="L395" s="75"/>
      <c r="M395" s="75"/>
      <c r="N395" s="75"/>
    </row>
    <row r="396" spans="4:14" ht="15.75" customHeight="1">
      <c r="D396" s="75"/>
      <c r="E396" s="75"/>
      <c r="F396" s="75"/>
      <c r="G396" s="75"/>
      <c r="H396" s="75"/>
      <c r="I396" s="75"/>
      <c r="J396" s="75"/>
      <c r="K396" s="75"/>
      <c r="L396" s="75"/>
      <c r="M396" s="75"/>
      <c r="N396" s="75"/>
    </row>
    <row r="397" spans="4:14" ht="15.75" customHeight="1">
      <c r="D397" s="75"/>
      <c r="E397" s="75"/>
      <c r="F397" s="75"/>
      <c r="G397" s="75"/>
      <c r="H397" s="75"/>
      <c r="I397" s="75"/>
      <c r="J397" s="75"/>
      <c r="K397" s="75"/>
      <c r="L397" s="75"/>
      <c r="M397" s="75"/>
      <c r="N397" s="75"/>
    </row>
    <row r="398" spans="4:14" ht="15.75" customHeight="1">
      <c r="D398" s="75"/>
      <c r="E398" s="75"/>
      <c r="F398" s="75"/>
      <c r="G398" s="75"/>
      <c r="H398" s="75"/>
      <c r="I398" s="75"/>
      <c r="J398" s="75"/>
      <c r="K398" s="75"/>
      <c r="L398" s="75"/>
      <c r="M398" s="75"/>
      <c r="N398" s="75"/>
    </row>
    <row r="399" spans="4:14" ht="15.75" customHeight="1">
      <c r="D399" s="75"/>
      <c r="E399" s="75"/>
      <c r="F399" s="75"/>
      <c r="G399" s="75"/>
      <c r="H399" s="75"/>
      <c r="I399" s="75"/>
      <c r="J399" s="75"/>
      <c r="K399" s="75"/>
      <c r="L399" s="75"/>
      <c r="M399" s="75"/>
      <c r="N399" s="75"/>
    </row>
    <row r="400" spans="4:14" ht="15.75" customHeight="1">
      <c r="D400" s="75"/>
      <c r="E400" s="75"/>
      <c r="F400" s="75"/>
      <c r="G400" s="75"/>
      <c r="H400" s="75"/>
      <c r="I400" s="75"/>
      <c r="J400" s="75"/>
      <c r="K400" s="75"/>
      <c r="L400" s="75"/>
      <c r="M400" s="75"/>
      <c r="N400" s="75"/>
    </row>
    <row r="401" spans="4:14" ht="15.75" customHeight="1">
      <c r="D401" s="75"/>
      <c r="E401" s="75"/>
      <c r="F401" s="75"/>
      <c r="G401" s="75"/>
      <c r="H401" s="75"/>
      <c r="I401" s="75"/>
      <c r="J401" s="75"/>
      <c r="K401" s="75"/>
      <c r="L401" s="75"/>
      <c r="M401" s="75"/>
      <c r="N401" s="75"/>
    </row>
    <row r="402" spans="4:14" ht="15.75" customHeight="1">
      <c r="D402" s="75"/>
      <c r="E402" s="75"/>
      <c r="F402" s="75"/>
      <c r="G402" s="75"/>
      <c r="H402" s="75"/>
      <c r="I402" s="75"/>
      <c r="J402" s="75"/>
      <c r="K402" s="75"/>
      <c r="L402" s="75"/>
      <c r="M402" s="75"/>
      <c r="N402" s="75"/>
    </row>
    <row r="403" spans="4:14" ht="15.75" customHeight="1">
      <c r="D403" s="75"/>
      <c r="E403" s="75"/>
      <c r="F403" s="75"/>
      <c r="G403" s="75"/>
      <c r="H403" s="75"/>
      <c r="I403" s="75"/>
      <c r="J403" s="75"/>
      <c r="K403" s="75"/>
      <c r="L403" s="75"/>
      <c r="M403" s="75"/>
      <c r="N403" s="75"/>
    </row>
    <row r="404" spans="4:14" ht="15.75" customHeight="1">
      <c r="D404" s="75"/>
      <c r="E404" s="75"/>
      <c r="F404" s="75"/>
      <c r="G404" s="75"/>
      <c r="H404" s="75"/>
      <c r="I404" s="75"/>
      <c r="J404" s="75"/>
      <c r="K404" s="75"/>
      <c r="L404" s="75"/>
      <c r="M404" s="75"/>
      <c r="N404" s="75"/>
    </row>
    <row r="405" spans="4:14" ht="15.75" customHeight="1">
      <c r="D405" s="75"/>
      <c r="E405" s="75"/>
      <c r="F405" s="75"/>
      <c r="G405" s="75"/>
      <c r="H405" s="75"/>
      <c r="I405" s="75"/>
      <c r="J405" s="75"/>
      <c r="K405" s="75"/>
      <c r="L405" s="75"/>
      <c r="M405" s="75"/>
      <c r="N405" s="75"/>
    </row>
    <row r="406" spans="4:14" ht="15.75" customHeight="1">
      <c r="D406" s="75"/>
      <c r="E406" s="75"/>
      <c r="F406" s="75"/>
      <c r="G406" s="75"/>
      <c r="H406" s="75"/>
      <c r="I406" s="75"/>
      <c r="J406" s="75"/>
      <c r="K406" s="75"/>
      <c r="L406" s="75"/>
      <c r="M406" s="75"/>
      <c r="N406" s="75"/>
    </row>
    <row r="407" spans="4:14" ht="15.75" customHeight="1">
      <c r="D407" s="75"/>
      <c r="E407" s="75"/>
      <c r="F407" s="75"/>
      <c r="G407" s="75"/>
      <c r="H407" s="75"/>
      <c r="I407" s="75"/>
      <c r="J407" s="75"/>
      <c r="K407" s="75"/>
      <c r="L407" s="75"/>
      <c r="M407" s="75"/>
      <c r="N407" s="75"/>
    </row>
    <row r="408" spans="4:14" ht="15.75" customHeight="1">
      <c r="D408" s="75"/>
      <c r="E408" s="75"/>
      <c r="F408" s="75"/>
      <c r="G408" s="75"/>
      <c r="H408" s="75"/>
      <c r="I408" s="75"/>
      <c r="J408" s="75"/>
      <c r="K408" s="75"/>
      <c r="L408" s="75"/>
      <c r="M408" s="75"/>
      <c r="N408" s="75"/>
    </row>
    <row r="409" spans="4:14" ht="15.75" customHeight="1">
      <c r="D409" s="75"/>
      <c r="E409" s="75"/>
      <c r="F409" s="75"/>
      <c r="G409" s="75"/>
      <c r="H409" s="75"/>
      <c r="I409" s="75"/>
      <c r="J409" s="75"/>
      <c r="K409" s="75"/>
      <c r="L409" s="75"/>
      <c r="M409" s="75"/>
      <c r="N409" s="75"/>
    </row>
    <row r="410" spans="4:14" ht="15.75" customHeight="1">
      <c r="D410" s="75"/>
      <c r="E410" s="75"/>
      <c r="F410" s="75"/>
      <c r="G410" s="75"/>
      <c r="H410" s="75"/>
      <c r="I410" s="75"/>
      <c r="J410" s="75"/>
      <c r="K410" s="75"/>
      <c r="L410" s="75"/>
      <c r="M410" s="75"/>
      <c r="N410" s="75"/>
    </row>
    <row r="411" spans="4:14" ht="15.75" customHeight="1">
      <c r="D411" s="75"/>
      <c r="E411" s="75"/>
      <c r="F411" s="75"/>
      <c r="G411" s="75"/>
      <c r="H411" s="75"/>
      <c r="I411" s="75"/>
      <c r="J411" s="75"/>
      <c r="K411" s="75"/>
      <c r="L411" s="75"/>
      <c r="M411" s="75"/>
      <c r="N411" s="75"/>
    </row>
    <row r="412" spans="4:14" ht="15.75" customHeight="1">
      <c r="D412" s="75"/>
      <c r="E412" s="75"/>
      <c r="F412" s="75"/>
      <c r="G412" s="75"/>
      <c r="H412" s="75"/>
      <c r="I412" s="75"/>
      <c r="J412" s="75"/>
      <c r="K412" s="75"/>
      <c r="L412" s="75"/>
      <c r="M412" s="75"/>
      <c r="N412" s="75"/>
    </row>
    <row r="413" spans="4:14" ht="15.75" customHeight="1">
      <c r="D413" s="75"/>
      <c r="E413" s="75"/>
      <c r="F413" s="75"/>
      <c r="G413" s="75"/>
      <c r="H413" s="75"/>
      <c r="I413" s="75"/>
      <c r="J413" s="75"/>
      <c r="K413" s="75"/>
      <c r="L413" s="75"/>
      <c r="M413" s="75"/>
      <c r="N413" s="75"/>
    </row>
    <row r="414" spans="4:14" ht="15.75" customHeight="1">
      <c r="D414" s="75"/>
      <c r="E414" s="75"/>
      <c r="F414" s="75"/>
      <c r="G414" s="75"/>
      <c r="H414" s="75"/>
      <c r="I414" s="75"/>
      <c r="J414" s="75"/>
      <c r="K414" s="75"/>
      <c r="L414" s="75"/>
      <c r="M414" s="75"/>
      <c r="N414" s="75"/>
    </row>
    <row r="415" spans="4:14" ht="15.75" customHeight="1">
      <c r="D415" s="75"/>
      <c r="E415" s="75"/>
      <c r="F415" s="75"/>
      <c r="G415" s="75"/>
      <c r="H415" s="75"/>
      <c r="I415" s="75"/>
      <c r="J415" s="75"/>
      <c r="K415" s="75"/>
      <c r="L415" s="75"/>
      <c r="M415" s="75"/>
      <c r="N415" s="75"/>
    </row>
    <row r="416" spans="4:14" ht="15.75" customHeight="1">
      <c r="D416" s="75"/>
      <c r="E416" s="75"/>
      <c r="F416" s="75"/>
      <c r="G416" s="75"/>
      <c r="H416" s="75"/>
      <c r="I416" s="75"/>
      <c r="J416" s="75"/>
      <c r="K416" s="75"/>
      <c r="L416" s="75"/>
      <c r="M416" s="75"/>
      <c r="N416" s="75"/>
    </row>
    <row r="417" spans="4:14" ht="15.75" customHeight="1">
      <c r="D417" s="75"/>
      <c r="E417" s="75"/>
      <c r="F417" s="75"/>
      <c r="G417" s="75"/>
      <c r="H417" s="75"/>
      <c r="I417" s="75"/>
      <c r="J417" s="75"/>
      <c r="K417" s="75"/>
      <c r="L417" s="75"/>
      <c r="M417" s="75"/>
      <c r="N417" s="75"/>
    </row>
    <row r="418" spans="4:14" ht="15.75" customHeight="1">
      <c r="D418" s="75"/>
      <c r="E418" s="75"/>
      <c r="F418" s="75"/>
      <c r="G418" s="75"/>
      <c r="H418" s="75"/>
      <c r="I418" s="75"/>
      <c r="J418" s="75"/>
      <c r="K418" s="75"/>
      <c r="L418" s="75"/>
      <c r="M418" s="75"/>
      <c r="N418" s="75"/>
    </row>
    <row r="419" spans="4:14" ht="15.75" customHeight="1">
      <c r="D419" s="75"/>
      <c r="E419" s="75"/>
      <c r="F419" s="75"/>
      <c r="G419" s="75"/>
      <c r="H419" s="75"/>
      <c r="I419" s="75"/>
      <c r="J419" s="75"/>
      <c r="K419" s="75"/>
      <c r="L419" s="75"/>
      <c r="M419" s="75"/>
      <c r="N419" s="75"/>
    </row>
    <row r="420" spans="4:14" ht="15.75" customHeight="1">
      <c r="D420" s="75"/>
      <c r="E420" s="75"/>
      <c r="F420" s="75"/>
      <c r="G420" s="75"/>
      <c r="H420" s="75"/>
      <c r="I420" s="75"/>
      <c r="J420" s="75"/>
      <c r="K420" s="75"/>
      <c r="L420" s="75"/>
      <c r="M420" s="75"/>
      <c r="N420" s="75"/>
    </row>
    <row r="421" spans="4:14" ht="15.75" customHeight="1">
      <c r="D421" s="75"/>
      <c r="E421" s="75"/>
      <c r="F421" s="75"/>
      <c r="G421" s="75"/>
      <c r="H421" s="75"/>
      <c r="I421" s="75"/>
      <c r="J421" s="75"/>
      <c r="K421" s="75"/>
      <c r="L421" s="75"/>
      <c r="M421" s="75"/>
      <c r="N421" s="75"/>
    </row>
    <row r="422" spans="4:14" ht="15.75" customHeight="1">
      <c r="D422" s="75"/>
      <c r="E422" s="75"/>
      <c r="F422" s="75"/>
      <c r="G422" s="75"/>
      <c r="H422" s="75"/>
      <c r="I422" s="75"/>
      <c r="J422" s="75"/>
      <c r="K422" s="75"/>
      <c r="L422" s="75"/>
      <c r="M422" s="75"/>
      <c r="N422" s="75"/>
    </row>
    <row r="423" spans="4:14" ht="15.75" customHeight="1">
      <c r="D423" s="75"/>
      <c r="E423" s="75"/>
      <c r="F423" s="75"/>
      <c r="G423" s="75"/>
      <c r="H423" s="75"/>
      <c r="I423" s="75"/>
      <c r="J423" s="75"/>
      <c r="K423" s="75"/>
      <c r="L423" s="75"/>
      <c r="M423" s="75"/>
      <c r="N423" s="75"/>
    </row>
    <row r="424" spans="4:14" ht="15.75" customHeight="1">
      <c r="D424" s="75"/>
      <c r="E424" s="75"/>
      <c r="F424" s="75"/>
      <c r="G424" s="75"/>
      <c r="H424" s="75"/>
      <c r="I424" s="75"/>
      <c r="J424" s="75"/>
      <c r="K424" s="75"/>
      <c r="L424" s="75"/>
      <c r="M424" s="75"/>
      <c r="N424" s="75"/>
    </row>
    <row r="425" spans="4:14" ht="15.75" customHeight="1">
      <c r="D425" s="75"/>
      <c r="E425" s="75"/>
      <c r="F425" s="75"/>
      <c r="G425" s="75"/>
      <c r="H425" s="75"/>
      <c r="I425" s="75"/>
      <c r="J425" s="75"/>
      <c r="K425" s="75"/>
      <c r="L425" s="75"/>
      <c r="M425" s="75"/>
      <c r="N425" s="75"/>
    </row>
    <row r="426" spans="4:14" ht="15.75" customHeight="1">
      <c r="D426" s="75"/>
      <c r="E426" s="75"/>
      <c r="F426" s="75"/>
      <c r="G426" s="75"/>
      <c r="H426" s="75"/>
      <c r="I426" s="75"/>
      <c r="J426" s="75"/>
      <c r="K426" s="75"/>
      <c r="L426" s="75"/>
      <c r="M426" s="75"/>
      <c r="N426" s="75"/>
    </row>
    <row r="427" spans="4:14" ht="15.75" customHeight="1">
      <c r="D427" s="75"/>
      <c r="E427" s="75"/>
      <c r="F427" s="75"/>
      <c r="G427" s="75"/>
      <c r="H427" s="75"/>
      <c r="I427" s="75"/>
      <c r="J427" s="75"/>
      <c r="K427" s="75"/>
      <c r="L427" s="75"/>
      <c r="M427" s="75"/>
      <c r="N427" s="75"/>
    </row>
    <row r="428" spans="4:14" ht="15.75" customHeight="1">
      <c r="D428" s="75"/>
      <c r="E428" s="75"/>
      <c r="F428" s="75"/>
      <c r="G428" s="75"/>
      <c r="H428" s="75"/>
      <c r="I428" s="75"/>
      <c r="J428" s="75"/>
      <c r="K428" s="75"/>
      <c r="L428" s="75"/>
      <c r="M428" s="75"/>
      <c r="N428" s="75"/>
    </row>
    <row r="429" spans="4:14" ht="15.75" customHeight="1">
      <c r="D429" s="75"/>
      <c r="E429" s="75"/>
      <c r="F429" s="75"/>
      <c r="G429" s="75"/>
      <c r="H429" s="75"/>
      <c r="I429" s="75"/>
      <c r="J429" s="75"/>
      <c r="K429" s="75"/>
      <c r="L429" s="75"/>
      <c r="M429" s="75"/>
      <c r="N429" s="75"/>
    </row>
    <row r="430" spans="4:14" ht="15.75" customHeight="1">
      <c r="D430" s="75"/>
      <c r="E430" s="75"/>
      <c r="F430" s="75"/>
      <c r="G430" s="75"/>
      <c r="H430" s="75"/>
      <c r="I430" s="75"/>
      <c r="J430" s="75"/>
      <c r="K430" s="75"/>
      <c r="L430" s="75"/>
      <c r="M430" s="75"/>
      <c r="N430" s="75"/>
    </row>
    <row r="431" spans="4:14" ht="15.75" customHeight="1">
      <c r="D431" s="75"/>
      <c r="E431" s="75"/>
      <c r="F431" s="75"/>
      <c r="G431" s="75"/>
      <c r="H431" s="75"/>
      <c r="I431" s="75"/>
      <c r="J431" s="75"/>
      <c r="K431" s="75"/>
      <c r="L431" s="75"/>
      <c r="M431" s="75"/>
      <c r="N431" s="75"/>
    </row>
    <row r="432" spans="4:14" ht="15.75" customHeight="1">
      <c r="D432" s="75"/>
      <c r="E432" s="75"/>
      <c r="F432" s="75"/>
      <c r="G432" s="75"/>
      <c r="H432" s="75"/>
      <c r="I432" s="75"/>
      <c r="J432" s="75"/>
      <c r="K432" s="75"/>
      <c r="L432" s="75"/>
      <c r="M432" s="75"/>
      <c r="N432" s="75"/>
    </row>
    <row r="433" spans="4:14" ht="15.75" customHeight="1">
      <c r="D433" s="75"/>
      <c r="E433" s="75"/>
      <c r="F433" s="75"/>
      <c r="G433" s="75"/>
      <c r="H433" s="75"/>
      <c r="I433" s="75"/>
      <c r="J433" s="75"/>
      <c r="K433" s="75"/>
      <c r="L433" s="75"/>
      <c r="M433" s="75"/>
      <c r="N433" s="75"/>
    </row>
    <row r="434" spans="4:14" ht="15.75" customHeight="1">
      <c r="D434" s="75"/>
      <c r="E434" s="75"/>
      <c r="F434" s="75"/>
      <c r="G434" s="75"/>
      <c r="H434" s="75"/>
      <c r="I434" s="75"/>
      <c r="J434" s="75"/>
      <c r="K434" s="75"/>
      <c r="L434" s="75"/>
      <c r="M434" s="75"/>
      <c r="N434" s="75"/>
    </row>
    <row r="435" spans="4:14" ht="15.75" customHeight="1">
      <c r="D435" s="75"/>
      <c r="E435" s="75"/>
      <c r="F435" s="75"/>
      <c r="G435" s="75"/>
      <c r="H435" s="75"/>
      <c r="I435" s="75"/>
      <c r="J435" s="75"/>
      <c r="K435" s="75"/>
      <c r="L435" s="75"/>
      <c r="M435" s="75"/>
      <c r="N435" s="75"/>
    </row>
    <row r="436" spans="4:14" ht="15.75" customHeight="1">
      <c r="D436" s="75"/>
      <c r="E436" s="75"/>
      <c r="F436" s="75"/>
      <c r="G436" s="75"/>
      <c r="H436" s="75"/>
      <c r="I436" s="75"/>
      <c r="J436" s="75"/>
      <c r="K436" s="75"/>
      <c r="L436" s="75"/>
      <c r="M436" s="75"/>
      <c r="N436" s="75"/>
    </row>
    <row r="437" spans="4:14" ht="15.75" customHeight="1">
      <c r="D437" s="75"/>
      <c r="E437" s="75"/>
      <c r="F437" s="75"/>
      <c r="G437" s="75"/>
      <c r="H437" s="75"/>
      <c r="I437" s="75"/>
      <c r="J437" s="75"/>
      <c r="K437" s="75"/>
      <c r="L437" s="75"/>
      <c r="M437" s="75"/>
      <c r="N437" s="75"/>
    </row>
    <row r="438" spans="4:14" ht="15.75" customHeight="1">
      <c r="D438" s="75"/>
      <c r="E438" s="75"/>
      <c r="F438" s="75"/>
      <c r="G438" s="75"/>
      <c r="H438" s="75"/>
      <c r="I438" s="75"/>
      <c r="J438" s="75"/>
      <c r="K438" s="75"/>
      <c r="L438" s="75"/>
      <c r="M438" s="75"/>
      <c r="N438" s="75"/>
    </row>
    <row r="439" spans="4:14" ht="15.75" customHeight="1">
      <c r="D439" s="75"/>
      <c r="E439" s="75"/>
      <c r="F439" s="75"/>
      <c r="G439" s="75"/>
      <c r="H439" s="75"/>
      <c r="I439" s="75"/>
      <c r="J439" s="75"/>
      <c r="K439" s="75"/>
      <c r="L439" s="75"/>
      <c r="M439" s="75"/>
      <c r="N439" s="75"/>
    </row>
    <row r="440" spans="4:14" ht="15.75" customHeight="1">
      <c r="D440" s="75"/>
      <c r="E440" s="75"/>
      <c r="F440" s="75"/>
      <c r="G440" s="75"/>
      <c r="H440" s="75"/>
      <c r="I440" s="75"/>
      <c r="J440" s="75"/>
      <c r="K440" s="75"/>
      <c r="L440" s="75"/>
      <c r="M440" s="75"/>
      <c r="N440" s="75"/>
    </row>
    <row r="441" spans="4:14" ht="15.75" customHeight="1">
      <c r="D441" s="75"/>
      <c r="E441" s="75"/>
      <c r="F441" s="75"/>
      <c r="G441" s="75"/>
      <c r="H441" s="75"/>
      <c r="I441" s="75"/>
      <c r="J441" s="75"/>
      <c r="K441" s="75"/>
      <c r="L441" s="75"/>
      <c r="M441" s="75"/>
      <c r="N441" s="75"/>
    </row>
    <row r="442" spans="4:14" ht="15.75" customHeight="1">
      <c r="D442" s="75"/>
      <c r="E442" s="75"/>
      <c r="F442" s="75"/>
      <c r="G442" s="75"/>
      <c r="H442" s="75"/>
      <c r="I442" s="75"/>
      <c r="J442" s="75"/>
      <c r="K442" s="75"/>
      <c r="L442" s="75"/>
      <c r="M442" s="75"/>
      <c r="N442" s="75"/>
    </row>
    <row r="443" spans="4:14" ht="15.75" customHeight="1">
      <c r="D443" s="75"/>
      <c r="E443" s="75"/>
      <c r="F443" s="75"/>
      <c r="G443" s="75"/>
      <c r="H443" s="75"/>
      <c r="I443" s="75"/>
      <c r="J443" s="75"/>
      <c r="K443" s="75"/>
      <c r="L443" s="75"/>
      <c r="M443" s="75"/>
      <c r="N443" s="75"/>
    </row>
    <row r="444" spans="4:14" ht="15.75" customHeight="1">
      <c r="D444" s="75"/>
      <c r="E444" s="75"/>
      <c r="F444" s="75"/>
      <c r="G444" s="75"/>
      <c r="H444" s="75"/>
      <c r="I444" s="75"/>
      <c r="J444" s="75"/>
      <c r="K444" s="75"/>
      <c r="L444" s="75"/>
      <c r="M444" s="75"/>
      <c r="N444" s="75"/>
    </row>
    <row r="445" spans="4:14" ht="15.75" customHeight="1">
      <c r="D445" s="75"/>
      <c r="E445" s="75"/>
      <c r="F445" s="75"/>
      <c r="G445" s="75"/>
      <c r="H445" s="75"/>
      <c r="I445" s="75"/>
      <c r="J445" s="75"/>
      <c r="K445" s="75"/>
      <c r="L445" s="75"/>
      <c r="M445" s="75"/>
      <c r="N445" s="75"/>
    </row>
    <row r="446" spans="4:14" ht="15.75" customHeight="1">
      <c r="D446" s="75"/>
      <c r="E446" s="75"/>
      <c r="F446" s="75"/>
      <c r="G446" s="75"/>
      <c r="H446" s="75"/>
      <c r="I446" s="75"/>
      <c r="J446" s="75"/>
      <c r="K446" s="75"/>
      <c r="L446" s="75"/>
      <c r="M446" s="75"/>
      <c r="N446" s="75"/>
    </row>
    <row r="447" spans="4:14" ht="15.75" customHeight="1">
      <c r="D447" s="75"/>
      <c r="E447" s="75"/>
      <c r="F447" s="75"/>
      <c r="G447" s="75"/>
      <c r="H447" s="75"/>
      <c r="I447" s="75"/>
      <c r="J447" s="75"/>
      <c r="K447" s="75"/>
      <c r="L447" s="75"/>
      <c r="M447" s="75"/>
      <c r="N447" s="75"/>
    </row>
    <row r="448" spans="4:14" ht="15.75" customHeight="1">
      <c r="D448" s="75"/>
      <c r="E448" s="75"/>
      <c r="F448" s="75"/>
      <c r="G448" s="75"/>
      <c r="H448" s="75"/>
      <c r="I448" s="75"/>
      <c r="J448" s="75"/>
      <c r="K448" s="75"/>
      <c r="L448" s="75"/>
      <c r="M448" s="75"/>
      <c r="N448" s="75"/>
    </row>
    <row r="449" spans="4:14" ht="15.75" customHeight="1">
      <c r="D449" s="75"/>
      <c r="E449" s="75"/>
      <c r="F449" s="75"/>
      <c r="G449" s="75"/>
      <c r="H449" s="75"/>
      <c r="I449" s="75"/>
      <c r="J449" s="75"/>
      <c r="K449" s="75"/>
      <c r="L449" s="75"/>
      <c r="M449" s="75"/>
      <c r="N449" s="75"/>
    </row>
    <row r="450" spans="4:14" ht="15.75" customHeight="1">
      <c r="D450" s="75"/>
      <c r="E450" s="75"/>
      <c r="F450" s="75"/>
      <c r="G450" s="75"/>
      <c r="H450" s="75"/>
      <c r="I450" s="75"/>
      <c r="J450" s="75"/>
      <c r="K450" s="75"/>
      <c r="L450" s="75"/>
      <c r="M450" s="75"/>
      <c r="N450" s="75"/>
    </row>
    <row r="451" spans="4:14" ht="15.75" customHeight="1">
      <c r="D451" s="75"/>
      <c r="E451" s="75"/>
      <c r="F451" s="75"/>
      <c r="G451" s="75"/>
      <c r="H451" s="75"/>
      <c r="I451" s="75"/>
      <c r="J451" s="75"/>
      <c r="K451" s="75"/>
      <c r="L451" s="75"/>
      <c r="M451" s="75"/>
      <c r="N451" s="75"/>
    </row>
    <row r="452" spans="4:14" ht="15.75" customHeight="1">
      <c r="D452" s="75"/>
      <c r="E452" s="75"/>
      <c r="F452" s="75"/>
      <c r="G452" s="75"/>
      <c r="H452" s="75"/>
      <c r="I452" s="75"/>
      <c r="J452" s="75"/>
      <c r="K452" s="75"/>
      <c r="L452" s="75"/>
      <c r="M452" s="75"/>
      <c r="N452" s="75"/>
    </row>
    <row r="453" spans="4:14" ht="15.75" customHeight="1">
      <c r="D453" s="75"/>
      <c r="E453" s="75"/>
      <c r="F453" s="75"/>
      <c r="G453" s="75"/>
      <c r="H453" s="75"/>
      <c r="I453" s="75"/>
      <c r="J453" s="75"/>
      <c r="K453" s="75"/>
      <c r="L453" s="75"/>
      <c r="M453" s="75"/>
      <c r="N453" s="75"/>
    </row>
    <row r="454" spans="4:14" ht="15.75" customHeight="1">
      <c r="D454" s="75"/>
      <c r="E454" s="75"/>
      <c r="F454" s="75"/>
      <c r="G454" s="75"/>
      <c r="H454" s="75"/>
      <c r="I454" s="75"/>
      <c r="J454" s="75"/>
      <c r="K454" s="75"/>
      <c r="L454" s="75"/>
      <c r="M454" s="75"/>
      <c r="N454" s="75"/>
    </row>
    <row r="455" spans="4:14" ht="15.75" customHeight="1">
      <c r="D455" s="75"/>
      <c r="E455" s="75"/>
      <c r="F455" s="75"/>
      <c r="G455" s="75"/>
      <c r="H455" s="75"/>
      <c r="I455" s="75"/>
      <c r="J455" s="75"/>
      <c r="K455" s="75"/>
      <c r="L455" s="75"/>
      <c r="M455" s="75"/>
      <c r="N455" s="75"/>
    </row>
    <row r="456" spans="4:14" ht="15.75" customHeight="1">
      <c r="D456" s="75"/>
      <c r="E456" s="75"/>
      <c r="F456" s="75"/>
      <c r="G456" s="75"/>
      <c r="H456" s="75"/>
      <c r="I456" s="75"/>
      <c r="J456" s="75"/>
      <c r="K456" s="75"/>
      <c r="L456" s="75"/>
      <c r="M456" s="75"/>
      <c r="N456" s="75"/>
    </row>
    <row r="457" spans="4:14" ht="15.75" customHeight="1">
      <c r="D457" s="75"/>
      <c r="E457" s="75"/>
      <c r="F457" s="75"/>
      <c r="G457" s="75"/>
      <c r="H457" s="75"/>
      <c r="I457" s="75"/>
      <c r="J457" s="75"/>
      <c r="K457" s="75"/>
      <c r="L457" s="75"/>
      <c r="M457" s="75"/>
      <c r="N457" s="75"/>
    </row>
    <row r="458" spans="4:14" ht="15.75" customHeight="1">
      <c r="D458" s="75"/>
      <c r="E458" s="75"/>
      <c r="F458" s="75"/>
      <c r="G458" s="75"/>
      <c r="H458" s="75"/>
      <c r="I458" s="75"/>
      <c r="J458" s="75"/>
      <c r="K458" s="75"/>
      <c r="L458" s="75"/>
      <c r="M458" s="75"/>
      <c r="N458" s="75"/>
    </row>
    <row r="459" spans="4:14" ht="15.75" customHeight="1">
      <c r="D459" s="75"/>
      <c r="E459" s="75"/>
      <c r="F459" s="75"/>
      <c r="G459" s="75"/>
      <c r="H459" s="75"/>
      <c r="I459" s="75"/>
      <c r="J459" s="75"/>
      <c r="K459" s="75"/>
      <c r="L459" s="75"/>
      <c r="M459" s="75"/>
      <c r="N459" s="75"/>
    </row>
    <row r="460" spans="4:14" ht="15.75" customHeight="1">
      <c r="D460" s="75"/>
      <c r="E460" s="75"/>
      <c r="F460" s="75"/>
      <c r="G460" s="75"/>
      <c r="H460" s="75"/>
      <c r="I460" s="75"/>
      <c r="J460" s="75"/>
      <c r="K460" s="75"/>
      <c r="L460" s="75"/>
      <c r="M460" s="75"/>
      <c r="N460" s="75"/>
    </row>
    <row r="461" spans="4:14" ht="15.75" customHeight="1">
      <c r="D461" s="75"/>
      <c r="E461" s="75"/>
      <c r="F461" s="75"/>
      <c r="G461" s="75"/>
      <c r="H461" s="75"/>
      <c r="I461" s="75"/>
      <c r="J461" s="75"/>
      <c r="K461" s="75"/>
      <c r="L461" s="75"/>
      <c r="M461" s="75"/>
      <c r="N461" s="75"/>
    </row>
    <row r="462" spans="4:14" ht="15.75" customHeight="1">
      <c r="D462" s="75"/>
      <c r="E462" s="75"/>
      <c r="F462" s="75"/>
      <c r="G462" s="75"/>
      <c r="H462" s="75"/>
      <c r="I462" s="75"/>
      <c r="J462" s="75"/>
      <c r="K462" s="75"/>
      <c r="L462" s="75"/>
      <c r="M462" s="75"/>
      <c r="N462" s="75"/>
    </row>
    <row r="463" spans="4:14" ht="15.75" customHeight="1">
      <c r="D463" s="75"/>
      <c r="E463" s="75"/>
      <c r="F463" s="75"/>
      <c r="G463" s="75"/>
      <c r="H463" s="75"/>
      <c r="I463" s="75"/>
      <c r="J463" s="75"/>
      <c r="K463" s="75"/>
      <c r="L463" s="75"/>
      <c r="M463" s="75"/>
      <c r="N463" s="75"/>
    </row>
    <row r="464" spans="4:14" ht="15.75" customHeight="1">
      <c r="D464" s="75"/>
      <c r="E464" s="75"/>
      <c r="F464" s="75"/>
      <c r="G464" s="75"/>
      <c r="H464" s="75"/>
      <c r="I464" s="75"/>
      <c r="J464" s="75"/>
      <c r="K464" s="75"/>
      <c r="L464" s="75"/>
      <c r="M464" s="75"/>
      <c r="N464" s="75"/>
    </row>
    <row r="465" spans="4:14" ht="15.75" customHeight="1">
      <c r="D465" s="75"/>
      <c r="E465" s="75"/>
      <c r="F465" s="75"/>
      <c r="G465" s="75"/>
      <c r="H465" s="75"/>
      <c r="I465" s="75"/>
      <c r="J465" s="75"/>
      <c r="K465" s="75"/>
      <c r="L465" s="75"/>
      <c r="M465" s="75"/>
      <c r="N465" s="75"/>
    </row>
    <row r="466" spans="4:14" ht="15.75" customHeight="1">
      <c r="D466" s="75"/>
      <c r="E466" s="75"/>
      <c r="F466" s="75"/>
      <c r="G466" s="75"/>
      <c r="H466" s="75"/>
      <c r="I466" s="75"/>
      <c r="J466" s="75"/>
      <c r="K466" s="75"/>
      <c r="L466" s="75"/>
      <c r="M466" s="75"/>
      <c r="N466" s="75"/>
    </row>
    <row r="467" spans="4:14" ht="15.75" customHeight="1">
      <c r="D467" s="75"/>
      <c r="E467" s="75"/>
      <c r="F467" s="75"/>
      <c r="G467" s="75"/>
      <c r="H467" s="75"/>
      <c r="I467" s="75"/>
      <c r="J467" s="75"/>
      <c r="K467" s="75"/>
      <c r="L467" s="75"/>
      <c r="M467" s="75"/>
      <c r="N467" s="75"/>
    </row>
    <row r="468" spans="4:14" ht="15.75" customHeight="1">
      <c r="D468" s="75"/>
      <c r="E468" s="75"/>
      <c r="F468" s="75"/>
      <c r="G468" s="75"/>
      <c r="H468" s="75"/>
      <c r="I468" s="75"/>
      <c r="J468" s="75"/>
      <c r="K468" s="75"/>
      <c r="L468" s="75"/>
      <c r="M468" s="75"/>
      <c r="N468" s="75"/>
    </row>
    <row r="469" spans="4:14" ht="15.75" customHeight="1">
      <c r="D469" s="75"/>
      <c r="E469" s="75"/>
      <c r="F469" s="75"/>
      <c r="G469" s="75"/>
      <c r="H469" s="75"/>
      <c r="I469" s="75"/>
      <c r="J469" s="75"/>
      <c r="K469" s="75"/>
      <c r="L469" s="75"/>
      <c r="M469" s="75"/>
      <c r="N469" s="75"/>
    </row>
    <row r="470" spans="4:14" ht="15.75" customHeight="1">
      <c r="D470" s="75"/>
      <c r="E470" s="75"/>
      <c r="F470" s="75"/>
      <c r="G470" s="75"/>
      <c r="H470" s="75"/>
      <c r="I470" s="75"/>
      <c r="J470" s="75"/>
      <c r="K470" s="75"/>
      <c r="L470" s="75"/>
      <c r="M470" s="75"/>
      <c r="N470" s="75"/>
    </row>
    <row r="471" spans="4:14" ht="15.75" customHeight="1">
      <c r="D471" s="75"/>
      <c r="E471" s="75"/>
      <c r="F471" s="75"/>
      <c r="G471" s="75"/>
      <c r="H471" s="75"/>
      <c r="I471" s="75"/>
      <c r="J471" s="75"/>
      <c r="K471" s="75"/>
      <c r="L471" s="75"/>
      <c r="M471" s="75"/>
      <c r="N471" s="75"/>
    </row>
    <row r="472" spans="4:14" ht="15.75" customHeight="1">
      <c r="D472" s="75"/>
      <c r="E472" s="75"/>
      <c r="F472" s="75"/>
      <c r="G472" s="75"/>
      <c r="H472" s="75"/>
      <c r="I472" s="75"/>
      <c r="J472" s="75"/>
      <c r="K472" s="75"/>
      <c r="L472" s="75"/>
      <c r="M472" s="75"/>
      <c r="N472" s="75"/>
    </row>
    <row r="473" spans="4:14" ht="15.75" customHeight="1">
      <c r="D473" s="75"/>
      <c r="E473" s="75"/>
      <c r="F473" s="75"/>
      <c r="G473" s="75"/>
      <c r="H473" s="75"/>
      <c r="I473" s="75"/>
      <c r="J473" s="75"/>
      <c r="K473" s="75"/>
      <c r="L473" s="75"/>
      <c r="M473" s="75"/>
      <c r="N473" s="75"/>
    </row>
    <row r="474" spans="4:14" ht="15.75" customHeight="1">
      <c r="D474" s="75"/>
      <c r="E474" s="75"/>
      <c r="F474" s="75"/>
      <c r="G474" s="75"/>
      <c r="H474" s="75"/>
      <c r="I474" s="75"/>
      <c r="J474" s="75"/>
      <c r="K474" s="75"/>
      <c r="L474" s="75"/>
      <c r="M474" s="75"/>
      <c r="N474" s="75"/>
    </row>
    <row r="475" spans="4:14" ht="15.75" customHeight="1">
      <c r="D475" s="75"/>
      <c r="E475" s="75"/>
      <c r="F475" s="75"/>
      <c r="G475" s="75"/>
      <c r="H475" s="75"/>
      <c r="I475" s="75"/>
      <c r="J475" s="75"/>
      <c r="K475" s="75"/>
      <c r="L475" s="75"/>
      <c r="M475" s="75"/>
      <c r="N475" s="75"/>
    </row>
    <row r="476" spans="4:14" ht="15.75" customHeight="1">
      <c r="D476" s="75"/>
      <c r="E476" s="75"/>
      <c r="F476" s="75"/>
      <c r="G476" s="75"/>
      <c r="H476" s="75"/>
      <c r="I476" s="75"/>
      <c r="J476" s="75"/>
      <c r="K476" s="75"/>
      <c r="L476" s="75"/>
      <c r="M476" s="75"/>
      <c r="N476" s="75"/>
    </row>
    <row r="477" spans="4:14" ht="15.75" customHeight="1">
      <c r="D477" s="75"/>
      <c r="E477" s="75"/>
      <c r="F477" s="75"/>
      <c r="G477" s="75"/>
      <c r="H477" s="75"/>
      <c r="I477" s="75"/>
      <c r="J477" s="75"/>
      <c r="K477" s="75"/>
      <c r="L477" s="75"/>
      <c r="M477" s="75"/>
      <c r="N477" s="75"/>
    </row>
    <row r="478" spans="4:14" ht="15.75" customHeight="1">
      <c r="D478" s="75"/>
      <c r="E478" s="75"/>
      <c r="F478" s="75"/>
      <c r="G478" s="75"/>
      <c r="H478" s="75"/>
      <c r="I478" s="75"/>
      <c r="J478" s="75"/>
      <c r="K478" s="75"/>
      <c r="L478" s="75"/>
      <c r="M478" s="75"/>
      <c r="N478" s="75"/>
    </row>
    <row r="479" spans="4:14" ht="15.75" customHeight="1">
      <c r="D479" s="75"/>
      <c r="E479" s="75"/>
      <c r="F479" s="75"/>
      <c r="G479" s="75"/>
      <c r="H479" s="75"/>
      <c r="I479" s="75"/>
      <c r="J479" s="75"/>
      <c r="K479" s="75"/>
      <c r="L479" s="75"/>
      <c r="M479" s="75"/>
      <c r="N479" s="75"/>
    </row>
    <row r="480" spans="4:14" ht="15.75" customHeight="1">
      <c r="D480" s="75"/>
      <c r="E480" s="75"/>
      <c r="F480" s="75"/>
      <c r="G480" s="75"/>
      <c r="H480" s="75"/>
      <c r="I480" s="75"/>
      <c r="J480" s="75"/>
      <c r="K480" s="75"/>
      <c r="L480" s="75"/>
      <c r="M480" s="75"/>
      <c r="N480" s="75"/>
    </row>
    <row r="481" spans="4:14" ht="15.75" customHeight="1">
      <c r="D481" s="75"/>
      <c r="E481" s="75"/>
      <c r="F481" s="75"/>
      <c r="G481" s="75"/>
      <c r="H481" s="75"/>
      <c r="I481" s="75"/>
      <c r="J481" s="75"/>
      <c r="K481" s="75"/>
      <c r="L481" s="75"/>
      <c r="M481" s="75"/>
      <c r="N481" s="75"/>
    </row>
    <row r="482" spans="4:14" ht="15.75" customHeight="1">
      <c r="D482" s="75"/>
      <c r="E482" s="75"/>
      <c r="F482" s="75"/>
      <c r="G482" s="75"/>
      <c r="H482" s="75"/>
      <c r="I482" s="75"/>
      <c r="J482" s="75"/>
      <c r="K482" s="75"/>
      <c r="L482" s="75"/>
      <c r="M482" s="75"/>
      <c r="N482" s="75"/>
    </row>
    <row r="483" spans="4:14" ht="15.75" customHeight="1">
      <c r="D483" s="75"/>
      <c r="E483" s="75"/>
      <c r="F483" s="75"/>
      <c r="G483" s="75"/>
      <c r="H483" s="75"/>
      <c r="I483" s="75"/>
      <c r="J483" s="75"/>
      <c r="K483" s="75"/>
      <c r="L483" s="75"/>
      <c r="M483" s="75"/>
      <c r="N483" s="75"/>
    </row>
    <row r="484" spans="4:14" ht="15.75" customHeight="1">
      <c r="D484" s="75"/>
      <c r="E484" s="75"/>
      <c r="F484" s="75"/>
      <c r="G484" s="75"/>
      <c r="H484" s="75"/>
      <c r="I484" s="75"/>
      <c r="J484" s="75"/>
      <c r="K484" s="75"/>
      <c r="L484" s="75"/>
      <c r="M484" s="75"/>
      <c r="N484" s="75"/>
    </row>
    <row r="485" spans="4:14" ht="15.75" customHeight="1">
      <c r="D485" s="75"/>
      <c r="E485" s="75"/>
      <c r="F485" s="75"/>
      <c r="G485" s="75"/>
      <c r="H485" s="75"/>
      <c r="I485" s="75"/>
      <c r="J485" s="75"/>
      <c r="K485" s="75"/>
      <c r="L485" s="75"/>
      <c r="M485" s="75"/>
      <c r="N485" s="75"/>
    </row>
    <row r="486" spans="4:14" ht="15.75" customHeight="1">
      <c r="D486" s="75"/>
      <c r="E486" s="75"/>
      <c r="F486" s="75"/>
      <c r="G486" s="75"/>
      <c r="H486" s="75"/>
      <c r="I486" s="75"/>
      <c r="J486" s="75"/>
      <c r="K486" s="75"/>
      <c r="L486" s="75"/>
      <c r="M486" s="75"/>
      <c r="N486" s="75"/>
    </row>
    <row r="487" spans="4:14" ht="15.75" customHeight="1">
      <c r="D487" s="75"/>
      <c r="E487" s="75"/>
      <c r="F487" s="75"/>
      <c r="G487" s="75"/>
      <c r="H487" s="75"/>
      <c r="I487" s="75"/>
      <c r="J487" s="75"/>
      <c r="K487" s="75"/>
      <c r="L487" s="75"/>
      <c r="M487" s="75"/>
      <c r="N487" s="75"/>
    </row>
    <row r="488" spans="4:14" ht="15.75" customHeight="1">
      <c r="D488" s="75"/>
      <c r="E488" s="75"/>
      <c r="F488" s="75"/>
      <c r="G488" s="75"/>
      <c r="H488" s="75"/>
      <c r="I488" s="75"/>
      <c r="J488" s="75"/>
      <c r="K488" s="75"/>
      <c r="L488" s="75"/>
      <c r="M488" s="75"/>
      <c r="N488" s="75"/>
    </row>
    <row r="489" spans="4:14" ht="15.75" customHeight="1">
      <c r="D489" s="75"/>
      <c r="E489" s="75"/>
      <c r="F489" s="75"/>
      <c r="G489" s="75"/>
      <c r="H489" s="75"/>
      <c r="I489" s="75"/>
      <c r="J489" s="75"/>
      <c r="K489" s="75"/>
      <c r="L489" s="75"/>
      <c r="M489" s="75"/>
      <c r="N489" s="75"/>
    </row>
    <row r="490" spans="4:14" ht="15.75" customHeight="1">
      <c r="D490" s="75"/>
      <c r="E490" s="75"/>
      <c r="F490" s="75"/>
      <c r="G490" s="75"/>
      <c r="H490" s="75"/>
      <c r="I490" s="75"/>
      <c r="J490" s="75"/>
      <c r="K490" s="75"/>
      <c r="L490" s="75"/>
      <c r="M490" s="75"/>
      <c r="N490" s="75"/>
    </row>
    <row r="491" spans="4:14" ht="15.75" customHeight="1">
      <c r="D491" s="75"/>
      <c r="E491" s="75"/>
      <c r="F491" s="75"/>
      <c r="G491" s="75"/>
      <c r="H491" s="75"/>
      <c r="I491" s="75"/>
      <c r="J491" s="75"/>
      <c r="K491" s="75"/>
      <c r="L491" s="75"/>
      <c r="M491" s="75"/>
      <c r="N491" s="75"/>
    </row>
    <row r="492" spans="4:14" ht="15.75" customHeight="1">
      <c r="D492" s="75"/>
      <c r="E492" s="75"/>
      <c r="F492" s="75"/>
      <c r="G492" s="75"/>
      <c r="H492" s="75"/>
      <c r="I492" s="75"/>
      <c r="J492" s="75"/>
      <c r="K492" s="75"/>
      <c r="L492" s="75"/>
      <c r="M492" s="75"/>
      <c r="N492" s="75"/>
    </row>
    <row r="493" spans="4:14" ht="15.75" customHeight="1">
      <c r="D493" s="75"/>
      <c r="E493" s="75"/>
      <c r="F493" s="75"/>
      <c r="G493" s="75"/>
      <c r="H493" s="75"/>
      <c r="I493" s="75"/>
      <c r="J493" s="75"/>
      <c r="K493" s="75"/>
      <c r="L493" s="75"/>
      <c r="M493" s="75"/>
      <c r="N493" s="75"/>
    </row>
    <row r="494" spans="4:14" ht="15.75" customHeight="1">
      <c r="D494" s="75"/>
      <c r="E494" s="75"/>
      <c r="F494" s="75"/>
      <c r="G494" s="75"/>
      <c r="H494" s="75"/>
      <c r="I494" s="75"/>
      <c r="J494" s="75"/>
      <c r="K494" s="75"/>
      <c r="L494" s="75"/>
      <c r="M494" s="75"/>
      <c r="N494" s="75"/>
    </row>
    <row r="495" spans="4:14" ht="15.75" customHeight="1">
      <c r="D495" s="75"/>
      <c r="E495" s="75"/>
      <c r="F495" s="75"/>
      <c r="G495" s="75"/>
      <c r="H495" s="75"/>
      <c r="I495" s="75"/>
      <c r="J495" s="75"/>
      <c r="K495" s="75"/>
      <c r="L495" s="75"/>
      <c r="M495" s="75"/>
      <c r="N495" s="75"/>
    </row>
    <row r="496" spans="4:14" ht="15.75" customHeight="1">
      <c r="D496" s="75"/>
      <c r="E496" s="75"/>
      <c r="F496" s="75"/>
      <c r="G496" s="75"/>
      <c r="H496" s="75"/>
      <c r="I496" s="75"/>
      <c r="J496" s="75"/>
      <c r="K496" s="75"/>
      <c r="L496" s="75"/>
      <c r="M496" s="75"/>
      <c r="N496" s="75"/>
    </row>
    <row r="497" spans="4:14" ht="15.75" customHeight="1">
      <c r="D497" s="75"/>
      <c r="E497" s="75"/>
      <c r="F497" s="75"/>
      <c r="G497" s="75"/>
      <c r="H497" s="75"/>
      <c r="I497" s="75"/>
      <c r="J497" s="75"/>
      <c r="K497" s="75"/>
      <c r="L497" s="75"/>
      <c r="M497" s="75"/>
      <c r="N497" s="75"/>
    </row>
    <row r="498" spans="4:14" ht="15.75" customHeight="1">
      <c r="D498" s="75"/>
      <c r="E498" s="75"/>
      <c r="F498" s="75"/>
      <c r="G498" s="75"/>
      <c r="H498" s="75"/>
      <c r="I498" s="75"/>
      <c r="J498" s="75"/>
      <c r="K498" s="75"/>
      <c r="L498" s="75"/>
      <c r="M498" s="75"/>
      <c r="N498" s="75"/>
    </row>
    <row r="499" spans="4:14" ht="15.75" customHeight="1">
      <c r="D499" s="75"/>
      <c r="E499" s="75"/>
      <c r="F499" s="75"/>
      <c r="G499" s="75"/>
      <c r="H499" s="75"/>
      <c r="I499" s="75"/>
      <c r="J499" s="75"/>
      <c r="K499" s="75"/>
      <c r="L499" s="75"/>
      <c r="M499" s="75"/>
      <c r="N499" s="75"/>
    </row>
    <row r="500" spans="4:14" ht="15.75" customHeight="1">
      <c r="D500" s="75"/>
      <c r="E500" s="75"/>
      <c r="F500" s="75"/>
      <c r="G500" s="75"/>
      <c r="H500" s="75"/>
      <c r="I500" s="75"/>
      <c r="J500" s="75"/>
      <c r="K500" s="75"/>
      <c r="L500" s="75"/>
      <c r="M500" s="75"/>
      <c r="N500" s="75"/>
    </row>
    <row r="501" spans="4:14" ht="15.75" customHeight="1">
      <c r="D501" s="75"/>
      <c r="E501" s="75"/>
      <c r="F501" s="75"/>
      <c r="G501" s="75"/>
      <c r="H501" s="75"/>
      <c r="I501" s="75"/>
      <c r="J501" s="75"/>
      <c r="K501" s="75"/>
      <c r="L501" s="75"/>
      <c r="M501" s="75"/>
      <c r="N501" s="75"/>
    </row>
    <row r="502" spans="4:14" ht="15.75" customHeight="1">
      <c r="D502" s="75"/>
      <c r="E502" s="75"/>
      <c r="F502" s="75"/>
      <c r="G502" s="75"/>
      <c r="H502" s="75"/>
      <c r="I502" s="75"/>
      <c r="J502" s="75"/>
      <c r="K502" s="75"/>
      <c r="L502" s="75"/>
      <c r="M502" s="75"/>
      <c r="N502" s="75"/>
    </row>
    <row r="503" spans="4:14" ht="15.75" customHeight="1">
      <c r="D503" s="75"/>
      <c r="E503" s="75"/>
      <c r="F503" s="75"/>
      <c r="G503" s="75"/>
      <c r="H503" s="75"/>
      <c r="I503" s="75"/>
      <c r="J503" s="75"/>
      <c r="K503" s="75"/>
      <c r="L503" s="75"/>
      <c r="M503" s="75"/>
      <c r="N503" s="75"/>
    </row>
    <row r="504" spans="4:14" ht="15.75" customHeight="1">
      <c r="D504" s="75"/>
      <c r="E504" s="75"/>
      <c r="F504" s="75"/>
      <c r="G504" s="75"/>
      <c r="H504" s="75"/>
      <c r="I504" s="75"/>
      <c r="J504" s="75"/>
      <c r="K504" s="75"/>
      <c r="L504" s="75"/>
      <c r="M504" s="75"/>
      <c r="N504" s="75"/>
    </row>
    <row r="505" spans="4:14" ht="15.75" customHeight="1">
      <c r="D505" s="75"/>
      <c r="E505" s="75"/>
      <c r="F505" s="75"/>
      <c r="G505" s="75"/>
      <c r="H505" s="75"/>
      <c r="I505" s="75"/>
      <c r="J505" s="75"/>
      <c r="K505" s="75"/>
      <c r="L505" s="75"/>
      <c r="M505" s="75"/>
      <c r="N505" s="75"/>
    </row>
    <row r="506" spans="4:14" ht="15.75" customHeight="1">
      <c r="D506" s="75"/>
      <c r="E506" s="75"/>
      <c r="F506" s="75"/>
      <c r="G506" s="75"/>
      <c r="H506" s="75"/>
      <c r="I506" s="75"/>
      <c r="J506" s="75"/>
      <c r="K506" s="75"/>
      <c r="L506" s="75"/>
      <c r="M506" s="75"/>
      <c r="N506" s="75"/>
    </row>
    <row r="507" spans="4:14" ht="15.75" customHeight="1">
      <c r="D507" s="75"/>
      <c r="E507" s="75"/>
      <c r="F507" s="75"/>
      <c r="G507" s="75"/>
      <c r="H507" s="75"/>
      <c r="I507" s="75"/>
      <c r="J507" s="75"/>
      <c r="K507" s="75"/>
      <c r="L507" s="75"/>
      <c r="M507" s="75"/>
      <c r="N507" s="75"/>
    </row>
    <row r="508" spans="4:14" ht="15.75" customHeight="1">
      <c r="D508" s="75"/>
      <c r="E508" s="75"/>
      <c r="F508" s="75"/>
      <c r="G508" s="75"/>
      <c r="H508" s="75"/>
      <c r="I508" s="75"/>
      <c r="J508" s="75"/>
      <c r="K508" s="75"/>
      <c r="L508" s="75"/>
      <c r="M508" s="75"/>
      <c r="N508" s="75"/>
    </row>
    <row r="509" spans="4:14" ht="15.75" customHeight="1">
      <c r="D509" s="75"/>
      <c r="E509" s="75"/>
      <c r="F509" s="75"/>
      <c r="G509" s="75"/>
      <c r="H509" s="75"/>
      <c r="I509" s="75"/>
      <c r="J509" s="75"/>
      <c r="K509" s="75"/>
      <c r="L509" s="75"/>
      <c r="M509" s="75"/>
      <c r="N509" s="75"/>
    </row>
    <row r="510" spans="4:14" ht="15.75" customHeight="1">
      <c r="D510" s="75"/>
      <c r="E510" s="75"/>
      <c r="F510" s="75"/>
      <c r="G510" s="75"/>
      <c r="H510" s="75"/>
      <c r="I510" s="75"/>
      <c r="J510" s="75"/>
      <c r="K510" s="75"/>
      <c r="L510" s="75"/>
      <c r="M510" s="75"/>
      <c r="N510" s="75"/>
    </row>
    <row r="511" spans="4:14" ht="15.75" customHeight="1">
      <c r="D511" s="75"/>
      <c r="E511" s="75"/>
      <c r="F511" s="75"/>
      <c r="G511" s="75"/>
      <c r="H511" s="75"/>
      <c r="I511" s="75"/>
      <c r="J511" s="75"/>
      <c r="K511" s="75"/>
      <c r="L511" s="75"/>
      <c r="M511" s="75"/>
      <c r="N511" s="75"/>
    </row>
    <row r="512" spans="4:14" ht="15.75" customHeight="1">
      <c r="D512" s="75"/>
      <c r="E512" s="75"/>
      <c r="F512" s="75"/>
      <c r="G512" s="75"/>
      <c r="H512" s="75"/>
      <c r="I512" s="75"/>
      <c r="J512" s="75"/>
      <c r="K512" s="75"/>
      <c r="L512" s="75"/>
      <c r="M512" s="75"/>
      <c r="N512" s="75"/>
    </row>
    <row r="513" spans="4:14" ht="15.75" customHeight="1">
      <c r="D513" s="75"/>
      <c r="E513" s="75"/>
      <c r="F513" s="75"/>
      <c r="G513" s="75"/>
      <c r="H513" s="75"/>
      <c r="I513" s="75"/>
      <c r="J513" s="75"/>
      <c r="K513" s="75"/>
      <c r="L513" s="75"/>
      <c r="M513" s="75"/>
      <c r="N513" s="75"/>
    </row>
    <row r="514" spans="4:14" ht="15.75" customHeight="1">
      <c r="D514" s="75"/>
      <c r="E514" s="75"/>
      <c r="F514" s="75"/>
      <c r="G514" s="75"/>
      <c r="H514" s="75"/>
      <c r="I514" s="75"/>
      <c r="J514" s="75"/>
      <c r="K514" s="75"/>
      <c r="L514" s="75"/>
      <c r="M514" s="75"/>
      <c r="N514" s="75"/>
    </row>
    <row r="515" spans="4:14" ht="15.75" customHeight="1">
      <c r="D515" s="75"/>
      <c r="E515" s="75"/>
      <c r="F515" s="75"/>
      <c r="G515" s="75"/>
      <c r="H515" s="75"/>
      <c r="I515" s="75"/>
      <c r="J515" s="75"/>
      <c r="K515" s="75"/>
      <c r="L515" s="75"/>
      <c r="M515" s="75"/>
      <c r="N515" s="75"/>
    </row>
    <row r="516" spans="4:14" ht="15.75" customHeight="1">
      <c r="D516" s="75"/>
      <c r="E516" s="75"/>
      <c r="F516" s="75"/>
      <c r="G516" s="75"/>
      <c r="H516" s="75"/>
      <c r="I516" s="75"/>
      <c r="J516" s="75"/>
      <c r="K516" s="75"/>
      <c r="L516" s="75"/>
      <c r="M516" s="75"/>
      <c r="N516" s="75"/>
    </row>
    <row r="517" spans="4:14" ht="15.75" customHeight="1">
      <c r="D517" s="75"/>
      <c r="E517" s="75"/>
      <c r="F517" s="75"/>
      <c r="G517" s="75"/>
      <c r="H517" s="75"/>
      <c r="I517" s="75"/>
      <c r="J517" s="75"/>
      <c r="K517" s="75"/>
      <c r="L517" s="75"/>
      <c r="M517" s="75"/>
      <c r="N517" s="75"/>
    </row>
    <row r="518" spans="4:14" ht="15.75" customHeight="1">
      <c r="D518" s="75"/>
      <c r="E518" s="75"/>
      <c r="F518" s="75"/>
      <c r="G518" s="75"/>
      <c r="H518" s="75"/>
      <c r="I518" s="75"/>
      <c r="J518" s="75"/>
      <c r="K518" s="75"/>
      <c r="L518" s="75"/>
      <c r="M518" s="75"/>
      <c r="N518" s="75"/>
    </row>
    <row r="519" spans="4:14" ht="15.75" customHeight="1">
      <c r="D519" s="75"/>
      <c r="E519" s="75"/>
      <c r="F519" s="75"/>
      <c r="G519" s="75"/>
      <c r="H519" s="75"/>
      <c r="I519" s="75"/>
      <c r="J519" s="75"/>
      <c r="K519" s="75"/>
      <c r="L519" s="75"/>
      <c r="M519" s="75"/>
      <c r="N519" s="75"/>
    </row>
    <row r="520" spans="4:14" ht="15.75" customHeight="1">
      <c r="D520" s="75"/>
      <c r="E520" s="75"/>
      <c r="F520" s="75"/>
      <c r="G520" s="75"/>
      <c r="H520" s="75"/>
      <c r="I520" s="75"/>
      <c r="J520" s="75"/>
      <c r="K520" s="75"/>
      <c r="L520" s="75"/>
      <c r="M520" s="75"/>
      <c r="N520" s="75"/>
    </row>
    <row r="521" spans="4:14" ht="15.75" customHeight="1">
      <c r="D521" s="75"/>
      <c r="E521" s="75"/>
      <c r="F521" s="75"/>
      <c r="G521" s="75"/>
      <c r="H521" s="75"/>
      <c r="I521" s="75"/>
      <c r="J521" s="75"/>
      <c r="K521" s="75"/>
      <c r="L521" s="75"/>
      <c r="M521" s="75"/>
      <c r="N521" s="75"/>
    </row>
    <row r="522" spans="4:14" ht="15.75" customHeight="1">
      <c r="D522" s="75"/>
      <c r="E522" s="75"/>
      <c r="F522" s="75"/>
      <c r="G522" s="75"/>
      <c r="H522" s="75"/>
      <c r="I522" s="75"/>
      <c r="J522" s="75"/>
      <c r="K522" s="75"/>
      <c r="L522" s="75"/>
      <c r="M522" s="75"/>
      <c r="N522" s="75"/>
    </row>
    <row r="523" spans="4:14" ht="15.75" customHeight="1">
      <c r="D523" s="75"/>
      <c r="E523" s="75"/>
      <c r="F523" s="75"/>
      <c r="G523" s="75"/>
      <c r="H523" s="75"/>
      <c r="I523" s="75"/>
      <c r="J523" s="75"/>
      <c r="K523" s="75"/>
      <c r="L523" s="75"/>
      <c r="M523" s="75"/>
      <c r="N523" s="75"/>
    </row>
    <row r="524" spans="4:14" ht="15.75" customHeight="1">
      <c r="D524" s="75"/>
      <c r="E524" s="75"/>
      <c r="F524" s="75"/>
      <c r="G524" s="75"/>
      <c r="H524" s="75"/>
      <c r="I524" s="75"/>
      <c r="J524" s="75"/>
      <c r="K524" s="75"/>
      <c r="L524" s="75"/>
      <c r="M524" s="75"/>
      <c r="N524" s="75"/>
    </row>
    <row r="525" spans="4:14" ht="15.75" customHeight="1">
      <c r="D525" s="75"/>
      <c r="E525" s="75"/>
      <c r="F525" s="75"/>
      <c r="G525" s="75"/>
      <c r="H525" s="75"/>
      <c r="I525" s="75"/>
      <c r="J525" s="75"/>
      <c r="K525" s="75"/>
      <c r="L525" s="75"/>
      <c r="M525" s="75"/>
      <c r="N525" s="75"/>
    </row>
    <row r="526" spans="4:14" ht="15.75" customHeight="1">
      <c r="D526" s="75"/>
      <c r="E526" s="75"/>
      <c r="F526" s="75"/>
      <c r="G526" s="75"/>
      <c r="H526" s="75"/>
      <c r="I526" s="75"/>
      <c r="J526" s="75"/>
      <c r="K526" s="75"/>
      <c r="L526" s="75"/>
      <c r="M526" s="75"/>
      <c r="N526" s="75"/>
    </row>
    <row r="527" spans="4:14" ht="15.75" customHeight="1">
      <c r="D527" s="75"/>
      <c r="E527" s="75"/>
      <c r="F527" s="75"/>
      <c r="G527" s="75"/>
      <c r="H527" s="75"/>
      <c r="I527" s="75"/>
      <c r="J527" s="75"/>
      <c r="K527" s="75"/>
      <c r="L527" s="75"/>
      <c r="M527" s="75"/>
      <c r="N527" s="75"/>
    </row>
    <row r="528" spans="4:14" ht="15.75" customHeight="1">
      <c r="D528" s="75"/>
      <c r="E528" s="75"/>
      <c r="F528" s="75"/>
      <c r="G528" s="75"/>
      <c r="H528" s="75"/>
      <c r="I528" s="75"/>
      <c r="J528" s="75"/>
      <c r="K528" s="75"/>
      <c r="L528" s="75"/>
      <c r="M528" s="75"/>
      <c r="N528" s="75"/>
    </row>
    <row r="529" spans="4:14" ht="15.75" customHeight="1">
      <c r="D529" s="75"/>
      <c r="E529" s="75"/>
      <c r="F529" s="75"/>
      <c r="G529" s="75"/>
      <c r="H529" s="75"/>
      <c r="I529" s="75"/>
      <c r="J529" s="75"/>
      <c r="K529" s="75"/>
      <c r="L529" s="75"/>
      <c r="M529" s="75"/>
      <c r="N529" s="75"/>
    </row>
    <row r="530" spans="4:14" ht="15.75" customHeight="1">
      <c r="D530" s="75"/>
      <c r="E530" s="75"/>
      <c r="F530" s="75"/>
      <c r="G530" s="75"/>
      <c r="H530" s="75"/>
      <c r="I530" s="75"/>
      <c r="J530" s="75"/>
      <c r="K530" s="75"/>
      <c r="L530" s="75"/>
      <c r="M530" s="75"/>
      <c r="N530" s="75"/>
    </row>
    <row r="531" spans="4:14" ht="15.75" customHeight="1">
      <c r="D531" s="75"/>
      <c r="E531" s="75"/>
      <c r="F531" s="75"/>
      <c r="G531" s="75"/>
      <c r="H531" s="75"/>
      <c r="I531" s="75"/>
      <c r="J531" s="75"/>
      <c r="K531" s="75"/>
      <c r="L531" s="75"/>
      <c r="M531" s="75"/>
      <c r="N531" s="75"/>
    </row>
    <row r="532" spans="4:14" ht="15.75" customHeight="1">
      <c r="D532" s="75"/>
      <c r="E532" s="75"/>
      <c r="F532" s="75"/>
      <c r="G532" s="75"/>
      <c r="H532" s="75"/>
      <c r="I532" s="75"/>
      <c r="J532" s="75"/>
      <c r="K532" s="75"/>
      <c r="L532" s="75"/>
      <c r="M532" s="75"/>
      <c r="N532" s="75"/>
    </row>
    <row r="533" spans="4:14" ht="15.75" customHeight="1">
      <c r="D533" s="75"/>
      <c r="E533" s="75"/>
      <c r="F533" s="75"/>
      <c r="G533" s="75"/>
      <c r="H533" s="75"/>
      <c r="I533" s="75"/>
      <c r="J533" s="75"/>
      <c r="K533" s="75"/>
      <c r="L533" s="75"/>
      <c r="M533" s="75"/>
      <c r="N533" s="75"/>
    </row>
    <row r="534" spans="4:14" ht="15.75" customHeight="1">
      <c r="D534" s="75"/>
      <c r="E534" s="75"/>
      <c r="F534" s="75"/>
      <c r="G534" s="75"/>
      <c r="H534" s="75"/>
      <c r="I534" s="75"/>
      <c r="J534" s="75"/>
      <c r="K534" s="75"/>
      <c r="L534" s="75"/>
      <c r="M534" s="75"/>
      <c r="N534" s="75"/>
    </row>
    <row r="535" spans="4:14" ht="15.75" customHeight="1">
      <c r="D535" s="75"/>
      <c r="E535" s="75"/>
      <c r="F535" s="75"/>
      <c r="G535" s="75"/>
      <c r="H535" s="75"/>
      <c r="I535" s="75"/>
      <c r="J535" s="75"/>
      <c r="K535" s="75"/>
      <c r="L535" s="75"/>
      <c r="M535" s="75"/>
      <c r="N535" s="75"/>
    </row>
    <row r="536" spans="4:14" ht="15.75" customHeight="1">
      <c r="D536" s="75"/>
      <c r="E536" s="75"/>
      <c r="F536" s="75"/>
      <c r="G536" s="75"/>
      <c r="H536" s="75"/>
      <c r="I536" s="75"/>
      <c r="J536" s="75"/>
      <c r="K536" s="75"/>
      <c r="L536" s="75"/>
      <c r="M536" s="75"/>
      <c r="N536" s="75"/>
    </row>
    <row r="537" spans="4:14" ht="15.75" customHeight="1">
      <c r="D537" s="75"/>
      <c r="E537" s="75"/>
      <c r="F537" s="75"/>
      <c r="G537" s="75"/>
      <c r="H537" s="75"/>
      <c r="I537" s="75"/>
      <c r="J537" s="75"/>
      <c r="K537" s="75"/>
      <c r="L537" s="75"/>
      <c r="M537" s="75"/>
      <c r="N537" s="75"/>
    </row>
    <row r="538" spans="4:14" ht="15.75" customHeight="1">
      <c r="D538" s="75"/>
      <c r="E538" s="75"/>
      <c r="F538" s="75"/>
      <c r="G538" s="75"/>
      <c r="H538" s="75"/>
      <c r="I538" s="75"/>
      <c r="J538" s="75"/>
      <c r="K538" s="75"/>
      <c r="L538" s="75"/>
      <c r="M538" s="75"/>
      <c r="N538" s="75"/>
    </row>
    <row r="539" spans="4:14" ht="15.75" customHeight="1">
      <c r="D539" s="75"/>
      <c r="E539" s="75"/>
      <c r="F539" s="75"/>
      <c r="G539" s="75"/>
      <c r="H539" s="75"/>
      <c r="I539" s="75"/>
      <c r="J539" s="75"/>
      <c r="K539" s="75"/>
      <c r="L539" s="75"/>
      <c r="M539" s="75"/>
      <c r="N539" s="75"/>
    </row>
    <row r="540" spans="4:14" ht="15.75" customHeight="1">
      <c r="D540" s="75"/>
      <c r="E540" s="75"/>
      <c r="F540" s="75"/>
      <c r="G540" s="75"/>
      <c r="H540" s="75"/>
      <c r="I540" s="75"/>
      <c r="J540" s="75"/>
      <c r="K540" s="75"/>
      <c r="L540" s="75"/>
      <c r="M540" s="75"/>
      <c r="N540" s="75"/>
    </row>
    <row r="541" spans="4:14" ht="15.75" customHeight="1">
      <c r="D541" s="75"/>
      <c r="E541" s="75"/>
      <c r="F541" s="75"/>
      <c r="G541" s="75"/>
      <c r="H541" s="75"/>
      <c r="I541" s="75"/>
      <c r="J541" s="75"/>
      <c r="K541" s="75"/>
      <c r="L541" s="75"/>
      <c r="M541" s="75"/>
      <c r="N541" s="75"/>
    </row>
    <row r="542" spans="4:14" ht="15.75" customHeight="1">
      <c r="D542" s="75"/>
      <c r="E542" s="75"/>
      <c r="F542" s="75"/>
      <c r="G542" s="75"/>
      <c r="H542" s="75"/>
      <c r="I542" s="75"/>
      <c r="J542" s="75"/>
      <c r="K542" s="75"/>
      <c r="L542" s="75"/>
      <c r="M542" s="75"/>
      <c r="N542" s="75"/>
    </row>
    <row r="543" spans="4:14" ht="15.75" customHeight="1">
      <c r="D543" s="75"/>
      <c r="E543" s="75"/>
      <c r="F543" s="75"/>
      <c r="G543" s="75"/>
      <c r="H543" s="75"/>
      <c r="I543" s="75"/>
      <c r="J543" s="75"/>
      <c r="K543" s="75"/>
      <c r="L543" s="75"/>
      <c r="M543" s="75"/>
      <c r="N543" s="75"/>
    </row>
    <row r="544" spans="4:14" ht="15.75" customHeight="1">
      <c r="D544" s="75"/>
      <c r="E544" s="75"/>
      <c r="F544" s="75"/>
      <c r="G544" s="75"/>
      <c r="H544" s="75"/>
      <c r="I544" s="75"/>
      <c r="J544" s="75"/>
      <c r="K544" s="75"/>
      <c r="L544" s="75"/>
      <c r="M544" s="75"/>
      <c r="N544" s="75"/>
    </row>
    <row r="545" spans="4:14" ht="15.75" customHeight="1">
      <c r="D545" s="75"/>
      <c r="E545" s="75"/>
      <c r="F545" s="75"/>
      <c r="G545" s="75"/>
      <c r="H545" s="75"/>
      <c r="I545" s="75"/>
      <c r="J545" s="75"/>
      <c r="K545" s="75"/>
      <c r="L545" s="75"/>
      <c r="M545" s="75"/>
      <c r="N545" s="75"/>
    </row>
    <row r="546" spans="4:14" ht="15.75" customHeight="1">
      <c r="D546" s="75"/>
      <c r="E546" s="75"/>
      <c r="F546" s="75"/>
      <c r="G546" s="75"/>
      <c r="H546" s="75"/>
      <c r="I546" s="75"/>
      <c r="J546" s="75"/>
      <c r="K546" s="75"/>
      <c r="L546" s="75"/>
      <c r="M546" s="75"/>
      <c r="N546" s="75"/>
    </row>
    <row r="547" spans="4:14" ht="15.75" customHeight="1">
      <c r="D547" s="75"/>
      <c r="E547" s="75"/>
      <c r="F547" s="75"/>
      <c r="G547" s="75"/>
      <c r="H547" s="75"/>
      <c r="I547" s="75"/>
      <c r="J547" s="75"/>
      <c r="K547" s="75"/>
      <c r="L547" s="75"/>
      <c r="M547" s="75"/>
      <c r="N547" s="75"/>
    </row>
    <row r="548" spans="4:14" ht="15.75" customHeight="1">
      <c r="D548" s="75"/>
      <c r="E548" s="75"/>
      <c r="F548" s="75"/>
      <c r="G548" s="75"/>
      <c r="H548" s="75"/>
      <c r="I548" s="75"/>
      <c r="J548" s="75"/>
      <c r="K548" s="75"/>
      <c r="L548" s="75"/>
      <c r="M548" s="75"/>
      <c r="N548" s="75"/>
    </row>
    <row r="549" spans="4:14" ht="15.75" customHeight="1">
      <c r="D549" s="75"/>
      <c r="E549" s="75"/>
      <c r="F549" s="75"/>
      <c r="G549" s="75"/>
      <c r="H549" s="75"/>
      <c r="I549" s="75"/>
      <c r="J549" s="75"/>
      <c r="K549" s="75"/>
      <c r="L549" s="75"/>
      <c r="M549" s="75"/>
      <c r="N549" s="75"/>
    </row>
    <row r="550" spans="4:14" ht="15.75" customHeight="1">
      <c r="D550" s="75"/>
      <c r="E550" s="75"/>
      <c r="F550" s="75"/>
      <c r="G550" s="75"/>
      <c r="H550" s="75"/>
      <c r="I550" s="75"/>
      <c r="J550" s="75"/>
      <c r="K550" s="75"/>
      <c r="L550" s="75"/>
      <c r="M550" s="75"/>
      <c r="N550" s="75"/>
    </row>
    <row r="551" spans="4:14" ht="15.75" customHeight="1">
      <c r="D551" s="75"/>
      <c r="E551" s="75"/>
      <c r="F551" s="75"/>
      <c r="G551" s="75"/>
      <c r="H551" s="75"/>
      <c r="I551" s="75"/>
      <c r="J551" s="75"/>
      <c r="K551" s="75"/>
      <c r="L551" s="75"/>
      <c r="M551" s="75"/>
      <c r="N551" s="75"/>
    </row>
    <row r="552" spans="4:14" ht="15.75" customHeight="1">
      <c r="D552" s="75"/>
      <c r="E552" s="75"/>
      <c r="F552" s="75"/>
      <c r="G552" s="75"/>
      <c r="H552" s="75"/>
      <c r="I552" s="75"/>
      <c r="J552" s="75"/>
      <c r="K552" s="75"/>
      <c r="L552" s="75"/>
      <c r="M552" s="75"/>
      <c r="N552" s="75"/>
    </row>
    <row r="553" spans="4:14" ht="15.75" customHeight="1">
      <c r="D553" s="75"/>
      <c r="E553" s="75"/>
      <c r="F553" s="75"/>
      <c r="G553" s="75"/>
      <c r="H553" s="75"/>
      <c r="I553" s="75"/>
      <c r="J553" s="75"/>
      <c r="K553" s="75"/>
      <c r="L553" s="75"/>
      <c r="M553" s="75"/>
      <c r="N553" s="75"/>
    </row>
    <row r="554" spans="4:14" ht="15.75" customHeight="1">
      <c r="D554" s="75"/>
      <c r="E554" s="75"/>
      <c r="F554" s="75"/>
      <c r="G554" s="75"/>
      <c r="H554" s="75"/>
      <c r="I554" s="75"/>
      <c r="J554" s="75"/>
      <c r="K554" s="75"/>
      <c r="L554" s="75"/>
      <c r="M554" s="75"/>
      <c r="N554" s="75"/>
    </row>
    <row r="555" spans="4:14" ht="15.75" customHeight="1">
      <c r="D555" s="75"/>
      <c r="E555" s="75"/>
      <c r="F555" s="75"/>
      <c r="G555" s="75"/>
      <c r="H555" s="75"/>
      <c r="I555" s="75"/>
      <c r="J555" s="75"/>
      <c r="K555" s="75"/>
      <c r="L555" s="75"/>
      <c r="M555" s="75"/>
      <c r="N555" s="75"/>
    </row>
    <row r="556" spans="4:14" ht="15.75" customHeight="1">
      <c r="D556" s="75"/>
      <c r="E556" s="75"/>
      <c r="F556" s="75"/>
      <c r="G556" s="75"/>
      <c r="H556" s="75"/>
      <c r="I556" s="75"/>
      <c r="J556" s="75"/>
      <c r="K556" s="75"/>
      <c r="L556" s="75"/>
      <c r="M556" s="75"/>
      <c r="N556" s="75"/>
    </row>
    <row r="557" spans="4:14" ht="15.75" customHeight="1">
      <c r="D557" s="75"/>
      <c r="E557" s="75"/>
      <c r="F557" s="75"/>
      <c r="G557" s="75"/>
      <c r="H557" s="75"/>
      <c r="I557" s="75"/>
      <c r="J557" s="75"/>
      <c r="K557" s="75"/>
      <c r="L557" s="75"/>
      <c r="M557" s="75"/>
      <c r="N557" s="75"/>
    </row>
    <row r="558" spans="4:14" ht="15.75" customHeight="1">
      <c r="D558" s="75"/>
      <c r="E558" s="75"/>
      <c r="F558" s="75"/>
      <c r="G558" s="75"/>
      <c r="H558" s="75"/>
      <c r="I558" s="75"/>
      <c r="J558" s="75"/>
      <c r="K558" s="75"/>
      <c r="L558" s="75"/>
      <c r="M558" s="75"/>
      <c r="N558" s="75"/>
    </row>
    <row r="559" spans="4:14" ht="15.75" customHeight="1">
      <c r="D559" s="75"/>
      <c r="E559" s="75"/>
      <c r="F559" s="75"/>
      <c r="G559" s="75"/>
      <c r="H559" s="75"/>
      <c r="I559" s="75"/>
      <c r="J559" s="75"/>
      <c r="K559" s="75"/>
      <c r="L559" s="75"/>
      <c r="M559" s="75"/>
      <c r="N559" s="75"/>
    </row>
    <row r="560" spans="4:14" ht="15.75" customHeight="1">
      <c r="D560" s="75"/>
      <c r="E560" s="75"/>
      <c r="F560" s="75"/>
      <c r="G560" s="75"/>
      <c r="H560" s="75"/>
      <c r="I560" s="75"/>
      <c r="J560" s="75"/>
      <c r="K560" s="75"/>
      <c r="L560" s="75"/>
      <c r="M560" s="75"/>
      <c r="N560" s="75"/>
    </row>
    <row r="561" spans="4:14" ht="15.75" customHeight="1">
      <c r="D561" s="75"/>
      <c r="E561" s="75"/>
      <c r="F561" s="75"/>
      <c r="G561" s="75"/>
      <c r="H561" s="75"/>
      <c r="I561" s="75"/>
      <c r="J561" s="75"/>
      <c r="K561" s="75"/>
      <c r="L561" s="75"/>
      <c r="M561" s="75"/>
      <c r="N561" s="75"/>
    </row>
    <row r="562" spans="4:14" ht="15.75" customHeight="1">
      <c r="D562" s="75"/>
      <c r="E562" s="75"/>
      <c r="F562" s="75"/>
      <c r="G562" s="75"/>
      <c r="H562" s="75"/>
      <c r="I562" s="75"/>
      <c r="J562" s="75"/>
      <c r="K562" s="75"/>
      <c r="L562" s="75"/>
      <c r="M562" s="75"/>
      <c r="N562" s="75"/>
    </row>
    <row r="563" spans="4:14" ht="15.75" customHeight="1">
      <c r="D563" s="75"/>
      <c r="E563" s="75"/>
      <c r="F563" s="75"/>
      <c r="G563" s="75"/>
      <c r="H563" s="75"/>
      <c r="I563" s="75"/>
      <c r="J563" s="75"/>
      <c r="K563" s="75"/>
      <c r="L563" s="75"/>
      <c r="M563" s="75"/>
      <c r="N563" s="75"/>
    </row>
    <row r="564" spans="4:14" ht="15.75" customHeight="1">
      <c r="D564" s="75"/>
      <c r="E564" s="75"/>
      <c r="F564" s="75"/>
      <c r="G564" s="75"/>
      <c r="H564" s="75"/>
      <c r="I564" s="75"/>
      <c r="J564" s="75"/>
      <c r="K564" s="75"/>
      <c r="L564" s="75"/>
      <c r="M564" s="75"/>
      <c r="N564" s="75"/>
    </row>
    <row r="565" spans="4:14" ht="15.75" customHeight="1">
      <c r="D565" s="75"/>
      <c r="E565" s="75"/>
      <c r="F565" s="75"/>
      <c r="G565" s="75"/>
      <c r="H565" s="75"/>
      <c r="I565" s="75"/>
      <c r="J565" s="75"/>
      <c r="K565" s="75"/>
      <c r="L565" s="75"/>
      <c r="M565" s="75"/>
      <c r="N565" s="75"/>
    </row>
    <row r="566" spans="4:14" ht="15.75" customHeight="1">
      <c r="D566" s="75"/>
      <c r="E566" s="75"/>
      <c r="F566" s="75"/>
      <c r="G566" s="75"/>
      <c r="H566" s="75"/>
      <c r="I566" s="75"/>
      <c r="J566" s="75"/>
      <c r="K566" s="75"/>
      <c r="L566" s="75"/>
      <c r="M566" s="75"/>
      <c r="N566" s="75"/>
    </row>
    <row r="567" spans="4:14" ht="15.75" customHeight="1">
      <c r="D567" s="75"/>
      <c r="E567" s="75"/>
      <c r="F567" s="75"/>
      <c r="G567" s="75"/>
      <c r="H567" s="75"/>
      <c r="I567" s="75"/>
      <c r="J567" s="75"/>
      <c r="K567" s="75"/>
      <c r="L567" s="75"/>
      <c r="M567" s="75"/>
      <c r="N567" s="75"/>
    </row>
    <row r="568" spans="4:14" ht="15.75" customHeight="1">
      <c r="D568" s="75"/>
      <c r="E568" s="75"/>
      <c r="F568" s="75"/>
      <c r="G568" s="75"/>
      <c r="H568" s="75"/>
      <c r="I568" s="75"/>
      <c r="J568" s="75"/>
      <c r="K568" s="75"/>
      <c r="L568" s="75"/>
      <c r="M568" s="75"/>
      <c r="N568" s="75"/>
    </row>
    <row r="569" spans="4:14" ht="15.75" customHeight="1">
      <c r="D569" s="75"/>
      <c r="E569" s="75"/>
      <c r="F569" s="75"/>
      <c r="G569" s="75"/>
      <c r="H569" s="75"/>
      <c r="I569" s="75"/>
      <c r="J569" s="75"/>
      <c r="K569" s="75"/>
      <c r="L569" s="75"/>
      <c r="M569" s="75"/>
      <c r="N569" s="75"/>
    </row>
    <row r="570" spans="4:14" ht="15.75" customHeight="1">
      <c r="D570" s="75"/>
      <c r="E570" s="75"/>
      <c r="F570" s="75"/>
      <c r="G570" s="75"/>
      <c r="H570" s="75"/>
      <c r="I570" s="75"/>
      <c r="J570" s="75"/>
      <c r="K570" s="75"/>
      <c r="L570" s="75"/>
      <c r="M570" s="75"/>
      <c r="N570" s="75"/>
    </row>
    <row r="571" spans="4:14" ht="15.75" customHeight="1">
      <c r="D571" s="75"/>
      <c r="E571" s="75"/>
      <c r="F571" s="75"/>
      <c r="G571" s="75"/>
      <c r="H571" s="75"/>
      <c r="I571" s="75"/>
      <c r="J571" s="75"/>
      <c r="K571" s="75"/>
      <c r="L571" s="75"/>
      <c r="M571" s="75"/>
      <c r="N571" s="75"/>
    </row>
    <row r="572" spans="4:14" ht="15.75" customHeight="1">
      <c r="D572" s="75"/>
      <c r="E572" s="75"/>
      <c r="F572" s="75"/>
      <c r="G572" s="75"/>
      <c r="H572" s="75"/>
      <c r="I572" s="75"/>
      <c r="J572" s="75"/>
      <c r="K572" s="75"/>
      <c r="L572" s="75"/>
      <c r="M572" s="75"/>
      <c r="N572" s="75"/>
    </row>
    <row r="573" spans="4:14" ht="15.75" customHeight="1">
      <c r="D573" s="75"/>
      <c r="E573" s="75"/>
      <c r="F573" s="75"/>
      <c r="G573" s="75"/>
      <c r="H573" s="75"/>
      <c r="I573" s="75"/>
      <c r="J573" s="75"/>
      <c r="K573" s="75"/>
      <c r="L573" s="75"/>
      <c r="M573" s="75"/>
      <c r="N573" s="75"/>
    </row>
    <row r="574" spans="4:14" ht="15.75" customHeight="1">
      <c r="D574" s="75"/>
      <c r="E574" s="75"/>
      <c r="F574" s="75"/>
      <c r="G574" s="75"/>
      <c r="H574" s="75"/>
      <c r="I574" s="75"/>
      <c r="J574" s="75"/>
      <c r="K574" s="75"/>
      <c r="L574" s="75"/>
      <c r="M574" s="75"/>
      <c r="N574" s="75"/>
    </row>
    <row r="575" spans="4:14" ht="15.75" customHeight="1">
      <c r="D575" s="75"/>
      <c r="E575" s="75"/>
      <c r="F575" s="75"/>
      <c r="G575" s="75"/>
      <c r="H575" s="75"/>
      <c r="I575" s="75"/>
      <c r="J575" s="75"/>
      <c r="K575" s="75"/>
      <c r="L575" s="75"/>
      <c r="M575" s="75"/>
      <c r="N575" s="75"/>
    </row>
    <row r="576" spans="4:14" ht="15.75" customHeight="1">
      <c r="D576" s="75"/>
      <c r="E576" s="75"/>
      <c r="F576" s="75"/>
      <c r="G576" s="75"/>
      <c r="H576" s="75"/>
      <c r="I576" s="75"/>
      <c r="J576" s="75"/>
      <c r="K576" s="75"/>
      <c r="L576" s="75"/>
      <c r="M576" s="75"/>
      <c r="N576" s="75"/>
    </row>
    <row r="577" spans="4:14" ht="15.75" customHeight="1">
      <c r="D577" s="75"/>
      <c r="E577" s="75"/>
      <c r="F577" s="75"/>
      <c r="G577" s="75"/>
      <c r="H577" s="75"/>
      <c r="I577" s="75"/>
      <c r="J577" s="75"/>
      <c r="K577" s="75"/>
      <c r="L577" s="75"/>
      <c r="M577" s="75"/>
      <c r="N577" s="75"/>
    </row>
    <row r="578" spans="4:14" ht="15.75" customHeight="1">
      <c r="D578" s="75"/>
      <c r="E578" s="75"/>
      <c r="F578" s="75"/>
      <c r="G578" s="75"/>
      <c r="H578" s="75"/>
      <c r="I578" s="75"/>
      <c r="J578" s="75"/>
      <c r="K578" s="75"/>
      <c r="L578" s="75"/>
      <c r="M578" s="75"/>
      <c r="N578" s="75"/>
    </row>
    <row r="579" spans="4:14" ht="15.75" customHeight="1">
      <c r="D579" s="75"/>
      <c r="E579" s="75"/>
      <c r="F579" s="75"/>
      <c r="G579" s="75"/>
      <c r="H579" s="75"/>
      <c r="I579" s="75"/>
      <c r="J579" s="75"/>
      <c r="K579" s="75"/>
      <c r="L579" s="75"/>
      <c r="M579" s="75"/>
      <c r="N579" s="75"/>
    </row>
    <row r="580" spans="4:14" ht="15.75" customHeight="1">
      <c r="D580" s="75"/>
      <c r="E580" s="75"/>
      <c r="F580" s="75"/>
      <c r="G580" s="75"/>
      <c r="H580" s="75"/>
      <c r="I580" s="75"/>
      <c r="J580" s="75"/>
      <c r="K580" s="75"/>
      <c r="L580" s="75"/>
      <c r="M580" s="75"/>
      <c r="N580" s="75"/>
    </row>
    <row r="581" spans="4:14" ht="15.75" customHeight="1">
      <c r="D581" s="75"/>
      <c r="E581" s="75"/>
      <c r="F581" s="75"/>
      <c r="G581" s="75"/>
      <c r="H581" s="75"/>
      <c r="I581" s="75"/>
      <c r="J581" s="75"/>
      <c r="K581" s="75"/>
      <c r="L581" s="75"/>
      <c r="M581" s="75"/>
      <c r="N581" s="75"/>
    </row>
    <row r="582" spans="4:14" ht="15.75" customHeight="1">
      <c r="D582" s="75"/>
      <c r="E582" s="75"/>
      <c r="F582" s="75"/>
      <c r="G582" s="75"/>
      <c r="H582" s="75"/>
      <c r="I582" s="75"/>
      <c r="J582" s="75"/>
      <c r="K582" s="75"/>
      <c r="L582" s="75"/>
      <c r="M582" s="75"/>
      <c r="N582" s="75"/>
    </row>
    <row r="583" spans="4:14" ht="15.75" customHeight="1">
      <c r="D583" s="75"/>
      <c r="E583" s="75"/>
      <c r="F583" s="75"/>
      <c r="G583" s="75"/>
      <c r="H583" s="75"/>
      <c r="I583" s="75"/>
      <c r="J583" s="75"/>
      <c r="K583" s="75"/>
      <c r="L583" s="75"/>
      <c r="M583" s="75"/>
      <c r="N583" s="75"/>
    </row>
    <row r="584" spans="4:14" ht="15.75" customHeight="1">
      <c r="D584" s="75"/>
      <c r="E584" s="75"/>
      <c r="F584" s="75"/>
      <c r="G584" s="75"/>
      <c r="H584" s="75"/>
      <c r="I584" s="75"/>
      <c r="J584" s="75"/>
      <c r="K584" s="75"/>
      <c r="L584" s="75"/>
      <c r="M584" s="75"/>
      <c r="N584" s="75"/>
    </row>
    <row r="585" spans="4:14" ht="15.75" customHeight="1">
      <c r="D585" s="75"/>
      <c r="E585" s="75"/>
      <c r="F585" s="75"/>
      <c r="G585" s="75"/>
      <c r="H585" s="75"/>
      <c r="I585" s="75"/>
      <c r="J585" s="75"/>
      <c r="K585" s="75"/>
      <c r="L585" s="75"/>
      <c r="M585" s="75"/>
      <c r="N585" s="75"/>
    </row>
    <row r="586" spans="4:14" ht="15.75" customHeight="1">
      <c r="D586" s="75"/>
      <c r="E586" s="75"/>
      <c r="F586" s="75"/>
      <c r="G586" s="75"/>
      <c r="H586" s="75"/>
      <c r="I586" s="75"/>
      <c r="J586" s="75"/>
      <c r="K586" s="75"/>
      <c r="L586" s="75"/>
      <c r="M586" s="75"/>
      <c r="N586" s="75"/>
    </row>
    <row r="587" spans="4:14" ht="15.75" customHeight="1">
      <c r="D587" s="75"/>
      <c r="E587" s="75"/>
      <c r="F587" s="75"/>
      <c r="G587" s="75"/>
      <c r="H587" s="75"/>
      <c r="I587" s="75"/>
      <c r="J587" s="75"/>
      <c r="K587" s="75"/>
      <c r="L587" s="75"/>
      <c r="M587" s="75"/>
      <c r="N587" s="75"/>
    </row>
    <row r="588" spans="4:14" ht="15.75" customHeight="1">
      <c r="D588" s="75"/>
      <c r="E588" s="75"/>
      <c r="F588" s="75"/>
      <c r="G588" s="75"/>
      <c r="H588" s="75"/>
      <c r="I588" s="75"/>
      <c r="J588" s="75"/>
      <c r="K588" s="75"/>
      <c r="L588" s="75"/>
      <c r="M588" s="75"/>
      <c r="N588" s="75"/>
    </row>
    <row r="589" spans="4:14" ht="15.75" customHeight="1">
      <c r="D589" s="75"/>
      <c r="E589" s="75"/>
      <c r="F589" s="75"/>
      <c r="G589" s="75"/>
      <c r="H589" s="75"/>
      <c r="I589" s="75"/>
      <c r="J589" s="75"/>
      <c r="K589" s="75"/>
      <c r="L589" s="75"/>
      <c r="M589" s="75"/>
      <c r="N589" s="75"/>
    </row>
    <row r="590" spans="4:14" ht="15.75" customHeight="1">
      <c r="D590" s="75"/>
      <c r="E590" s="75"/>
      <c r="F590" s="75"/>
      <c r="G590" s="75"/>
      <c r="H590" s="75"/>
      <c r="I590" s="75"/>
      <c r="J590" s="75"/>
      <c r="K590" s="75"/>
      <c r="L590" s="75"/>
      <c r="M590" s="75"/>
      <c r="N590" s="75"/>
    </row>
    <row r="591" spans="4:14" ht="15.75" customHeight="1">
      <c r="D591" s="75"/>
      <c r="E591" s="75"/>
      <c r="F591" s="75"/>
      <c r="G591" s="75"/>
      <c r="H591" s="75"/>
      <c r="I591" s="75"/>
      <c r="J591" s="75"/>
      <c r="K591" s="75"/>
      <c r="L591" s="75"/>
      <c r="M591" s="75"/>
      <c r="N591" s="75"/>
    </row>
    <row r="592" spans="4:14" ht="15.75" customHeight="1">
      <c r="D592" s="75"/>
      <c r="E592" s="75"/>
      <c r="F592" s="75"/>
      <c r="G592" s="75"/>
      <c r="H592" s="75"/>
      <c r="I592" s="75"/>
      <c r="J592" s="75"/>
      <c r="K592" s="75"/>
      <c r="L592" s="75"/>
      <c r="M592" s="75"/>
      <c r="N592" s="75"/>
    </row>
    <row r="593" spans="4:14" ht="15.75" customHeight="1">
      <c r="D593" s="75"/>
      <c r="E593" s="75"/>
      <c r="F593" s="75"/>
      <c r="G593" s="75"/>
      <c r="H593" s="75"/>
      <c r="I593" s="75"/>
      <c r="J593" s="75"/>
      <c r="K593" s="75"/>
      <c r="L593" s="75"/>
      <c r="M593" s="75"/>
      <c r="N593" s="75"/>
    </row>
    <row r="594" spans="4:14" ht="15.75" customHeight="1">
      <c r="D594" s="75"/>
      <c r="E594" s="75"/>
      <c r="F594" s="75"/>
      <c r="G594" s="75"/>
      <c r="H594" s="75"/>
      <c r="I594" s="75"/>
      <c r="J594" s="75"/>
      <c r="K594" s="75"/>
      <c r="L594" s="75"/>
      <c r="M594" s="75"/>
      <c r="N594" s="75"/>
    </row>
    <row r="595" spans="4:14" ht="15.75" customHeight="1">
      <c r="D595" s="75"/>
      <c r="E595" s="75"/>
      <c r="F595" s="75"/>
      <c r="G595" s="75"/>
      <c r="H595" s="75"/>
      <c r="I595" s="75"/>
      <c r="J595" s="75"/>
      <c r="K595" s="75"/>
      <c r="L595" s="75"/>
      <c r="M595" s="75"/>
      <c r="N595" s="75"/>
    </row>
    <row r="596" spans="4:14" ht="15.75" customHeight="1">
      <c r="D596" s="75"/>
      <c r="E596" s="75"/>
      <c r="F596" s="75"/>
      <c r="G596" s="75"/>
      <c r="H596" s="75"/>
      <c r="I596" s="75"/>
      <c r="J596" s="75"/>
      <c r="K596" s="75"/>
      <c r="L596" s="75"/>
      <c r="M596" s="75"/>
      <c r="N596" s="75"/>
    </row>
    <row r="597" spans="4:14" ht="15.75" customHeight="1">
      <c r="D597" s="75"/>
      <c r="E597" s="75"/>
      <c r="F597" s="75"/>
      <c r="G597" s="75"/>
      <c r="H597" s="75"/>
      <c r="I597" s="75"/>
      <c r="J597" s="75"/>
      <c r="K597" s="75"/>
      <c r="L597" s="75"/>
      <c r="M597" s="75"/>
      <c r="N597" s="75"/>
    </row>
    <row r="598" spans="4:14" ht="15.75" customHeight="1">
      <c r="D598" s="75"/>
      <c r="E598" s="75"/>
      <c r="F598" s="75"/>
      <c r="G598" s="75"/>
      <c r="H598" s="75"/>
      <c r="I598" s="75"/>
      <c r="J598" s="75"/>
      <c r="K598" s="75"/>
      <c r="L598" s="75"/>
      <c r="M598" s="75"/>
      <c r="N598" s="75"/>
    </row>
    <row r="599" spans="4:14" ht="15.75" customHeight="1">
      <c r="D599" s="75"/>
      <c r="E599" s="75"/>
      <c r="F599" s="75"/>
      <c r="G599" s="75"/>
      <c r="H599" s="75"/>
      <c r="I599" s="75"/>
      <c r="J599" s="75"/>
      <c r="K599" s="75"/>
      <c r="L599" s="75"/>
      <c r="M599" s="75"/>
      <c r="N599" s="75"/>
    </row>
    <row r="600" spans="4:14" ht="15.75" customHeight="1">
      <c r="D600" s="75"/>
      <c r="E600" s="75"/>
      <c r="F600" s="75"/>
      <c r="G600" s="75"/>
      <c r="H600" s="75"/>
      <c r="I600" s="75"/>
      <c r="J600" s="75"/>
      <c r="K600" s="75"/>
      <c r="L600" s="75"/>
      <c r="M600" s="75"/>
      <c r="N600" s="75"/>
    </row>
    <row r="601" spans="4:14" ht="15.75" customHeight="1">
      <c r="D601" s="75"/>
      <c r="E601" s="75"/>
      <c r="F601" s="75"/>
      <c r="G601" s="75"/>
      <c r="H601" s="75"/>
      <c r="I601" s="75"/>
      <c r="J601" s="75"/>
      <c r="K601" s="75"/>
      <c r="L601" s="75"/>
      <c r="M601" s="75"/>
      <c r="N601" s="75"/>
    </row>
    <row r="602" spans="4:14" ht="15.75" customHeight="1">
      <c r="D602" s="75"/>
      <c r="E602" s="75"/>
      <c r="F602" s="75"/>
      <c r="G602" s="75"/>
      <c r="H602" s="75"/>
      <c r="I602" s="75"/>
      <c r="J602" s="75"/>
      <c r="K602" s="75"/>
      <c r="L602" s="75"/>
      <c r="M602" s="75"/>
      <c r="N602" s="75"/>
    </row>
    <row r="603" spans="4:14" ht="15.75" customHeight="1">
      <c r="D603" s="75"/>
      <c r="E603" s="75"/>
      <c r="F603" s="75"/>
      <c r="G603" s="75"/>
      <c r="H603" s="75"/>
      <c r="I603" s="75"/>
      <c r="J603" s="75"/>
      <c r="K603" s="75"/>
      <c r="L603" s="75"/>
      <c r="M603" s="75"/>
      <c r="N603" s="75"/>
    </row>
    <row r="604" spans="4:14" ht="15.75" customHeight="1">
      <c r="D604" s="75"/>
      <c r="E604" s="75"/>
      <c r="F604" s="75"/>
      <c r="G604" s="75"/>
      <c r="H604" s="75"/>
      <c r="I604" s="75"/>
      <c r="J604" s="75"/>
      <c r="K604" s="75"/>
      <c r="L604" s="75"/>
      <c r="M604" s="75"/>
      <c r="N604" s="75"/>
    </row>
    <row r="605" spans="4:14" ht="15.75" customHeight="1">
      <c r="D605" s="75"/>
      <c r="E605" s="75"/>
      <c r="F605" s="75"/>
      <c r="G605" s="75"/>
      <c r="H605" s="75"/>
      <c r="I605" s="75"/>
      <c r="J605" s="75"/>
      <c r="K605" s="75"/>
      <c r="L605" s="75"/>
      <c r="M605" s="75"/>
      <c r="N605" s="75"/>
    </row>
    <row r="606" spans="4:14" ht="15.75" customHeight="1">
      <c r="D606" s="75"/>
      <c r="E606" s="75"/>
      <c r="F606" s="75"/>
      <c r="G606" s="75"/>
      <c r="H606" s="75"/>
      <c r="I606" s="75"/>
      <c r="J606" s="75"/>
      <c r="K606" s="75"/>
      <c r="L606" s="75"/>
      <c r="M606" s="75"/>
      <c r="N606" s="75"/>
    </row>
    <row r="607" spans="4:14" ht="15.75" customHeight="1">
      <c r="D607" s="75"/>
      <c r="E607" s="75"/>
      <c r="F607" s="75"/>
      <c r="G607" s="75"/>
      <c r="H607" s="75"/>
      <c r="I607" s="75"/>
      <c r="J607" s="75"/>
      <c r="K607" s="75"/>
      <c r="L607" s="75"/>
      <c r="M607" s="75"/>
      <c r="N607" s="75"/>
    </row>
    <row r="608" spans="4:14" ht="15.75" customHeight="1">
      <c r="D608" s="75"/>
      <c r="E608" s="75"/>
      <c r="F608" s="75"/>
      <c r="G608" s="75"/>
      <c r="H608" s="75"/>
      <c r="I608" s="75"/>
      <c r="J608" s="75"/>
      <c r="K608" s="75"/>
      <c r="L608" s="75"/>
      <c r="M608" s="75"/>
      <c r="N608" s="75"/>
    </row>
    <row r="609" spans="4:14" ht="15.75" customHeight="1">
      <c r="D609" s="75"/>
      <c r="E609" s="75"/>
      <c r="F609" s="75"/>
      <c r="G609" s="75"/>
      <c r="H609" s="75"/>
      <c r="I609" s="75"/>
      <c r="J609" s="75"/>
      <c r="K609" s="75"/>
      <c r="L609" s="75"/>
      <c r="M609" s="75"/>
      <c r="N609" s="75"/>
    </row>
    <row r="610" spans="4:14" ht="15.75" customHeight="1">
      <c r="D610" s="75"/>
      <c r="E610" s="75"/>
      <c r="F610" s="75"/>
      <c r="G610" s="75"/>
      <c r="H610" s="75"/>
      <c r="I610" s="75"/>
      <c r="J610" s="75"/>
      <c r="K610" s="75"/>
      <c r="L610" s="75"/>
      <c r="M610" s="75"/>
      <c r="N610" s="75"/>
    </row>
    <row r="611" spans="4:14" ht="15.75" customHeight="1">
      <c r="D611" s="75"/>
      <c r="E611" s="75"/>
      <c r="F611" s="75"/>
      <c r="G611" s="75"/>
      <c r="H611" s="75"/>
      <c r="I611" s="75"/>
      <c r="J611" s="75"/>
      <c r="K611" s="75"/>
      <c r="L611" s="75"/>
      <c r="M611" s="75"/>
      <c r="N611" s="75"/>
    </row>
    <row r="612" spans="4:14" ht="15.75" customHeight="1">
      <c r="D612" s="75"/>
      <c r="E612" s="75"/>
      <c r="F612" s="75"/>
      <c r="G612" s="75"/>
      <c r="H612" s="75"/>
      <c r="I612" s="75"/>
      <c r="J612" s="75"/>
      <c r="K612" s="75"/>
      <c r="L612" s="75"/>
      <c r="M612" s="75"/>
      <c r="N612" s="75"/>
    </row>
    <row r="613" spans="4:14" ht="15.75" customHeight="1">
      <c r="D613" s="75"/>
      <c r="E613" s="75"/>
      <c r="F613" s="75"/>
      <c r="G613" s="75"/>
      <c r="H613" s="75"/>
      <c r="I613" s="75"/>
      <c r="J613" s="75"/>
      <c r="K613" s="75"/>
      <c r="L613" s="75"/>
      <c r="M613" s="75"/>
      <c r="N613" s="75"/>
    </row>
    <row r="614" spans="4:14" ht="15.75" customHeight="1">
      <c r="D614" s="75"/>
      <c r="E614" s="75"/>
      <c r="F614" s="75"/>
      <c r="G614" s="75"/>
      <c r="H614" s="75"/>
      <c r="I614" s="75"/>
      <c r="J614" s="75"/>
      <c r="K614" s="75"/>
      <c r="L614" s="75"/>
      <c r="M614" s="75"/>
      <c r="N614" s="75"/>
    </row>
    <row r="615" spans="4:14" ht="15.75" customHeight="1">
      <c r="D615" s="75"/>
      <c r="E615" s="75"/>
      <c r="F615" s="75"/>
      <c r="G615" s="75"/>
      <c r="H615" s="75"/>
      <c r="I615" s="75"/>
      <c r="J615" s="75"/>
      <c r="K615" s="75"/>
      <c r="L615" s="75"/>
      <c r="M615" s="75"/>
      <c r="N615" s="75"/>
    </row>
    <row r="616" spans="4:14" ht="15.75" customHeight="1">
      <c r="D616" s="75"/>
      <c r="E616" s="75"/>
      <c r="F616" s="75"/>
      <c r="G616" s="75"/>
      <c r="H616" s="75"/>
      <c r="I616" s="75"/>
      <c r="J616" s="75"/>
      <c r="K616" s="75"/>
      <c r="L616" s="75"/>
      <c r="M616" s="75"/>
      <c r="N616" s="75"/>
    </row>
    <row r="617" spans="4:14" ht="15.75" customHeight="1">
      <c r="D617" s="75"/>
      <c r="E617" s="75"/>
      <c r="F617" s="75"/>
      <c r="G617" s="75"/>
      <c r="H617" s="75"/>
      <c r="I617" s="75"/>
      <c r="J617" s="75"/>
      <c r="K617" s="75"/>
      <c r="L617" s="75"/>
      <c r="M617" s="75"/>
      <c r="N617" s="75"/>
    </row>
    <row r="618" spans="4:14" ht="15.75" customHeight="1">
      <c r="D618" s="75"/>
      <c r="E618" s="75"/>
      <c r="F618" s="75"/>
      <c r="G618" s="75"/>
      <c r="H618" s="75"/>
      <c r="I618" s="75"/>
      <c r="J618" s="75"/>
      <c r="K618" s="75"/>
      <c r="L618" s="75"/>
      <c r="M618" s="75"/>
      <c r="N618" s="75"/>
    </row>
    <row r="619" spans="4:14" ht="15.75" customHeight="1">
      <c r="D619" s="75"/>
      <c r="E619" s="75"/>
      <c r="F619" s="75"/>
      <c r="G619" s="75"/>
      <c r="H619" s="75"/>
      <c r="I619" s="75"/>
      <c r="J619" s="75"/>
      <c r="K619" s="75"/>
      <c r="L619" s="75"/>
      <c r="M619" s="75"/>
      <c r="N619" s="75"/>
    </row>
    <row r="620" spans="4:14" ht="15.75" customHeight="1">
      <c r="D620" s="75"/>
      <c r="E620" s="75"/>
      <c r="F620" s="75"/>
      <c r="G620" s="75"/>
      <c r="H620" s="75"/>
      <c r="I620" s="75"/>
      <c r="J620" s="75"/>
      <c r="K620" s="75"/>
      <c r="L620" s="75"/>
      <c r="M620" s="75"/>
      <c r="N620" s="75"/>
    </row>
    <row r="621" spans="4:14" ht="15.75" customHeight="1">
      <c r="D621" s="75"/>
      <c r="E621" s="75"/>
      <c r="F621" s="75"/>
      <c r="G621" s="75"/>
      <c r="H621" s="75"/>
      <c r="I621" s="75"/>
      <c r="J621" s="75"/>
      <c r="K621" s="75"/>
      <c r="L621" s="75"/>
      <c r="M621" s="75"/>
      <c r="N621" s="75"/>
    </row>
    <row r="622" spans="4:14" ht="15.75" customHeight="1">
      <c r="D622" s="75"/>
      <c r="E622" s="75"/>
      <c r="F622" s="75"/>
      <c r="G622" s="75"/>
      <c r="H622" s="75"/>
      <c r="I622" s="75"/>
      <c r="J622" s="75"/>
      <c r="K622" s="75"/>
      <c r="L622" s="75"/>
      <c r="M622" s="75"/>
      <c r="N622" s="75"/>
    </row>
    <row r="623" spans="4:14" ht="15.75" customHeight="1">
      <c r="D623" s="75"/>
      <c r="E623" s="75"/>
      <c r="F623" s="75"/>
      <c r="G623" s="75"/>
      <c r="H623" s="75"/>
      <c r="I623" s="75"/>
      <c r="J623" s="75"/>
      <c r="K623" s="75"/>
      <c r="L623" s="75"/>
      <c r="M623" s="75"/>
      <c r="N623" s="75"/>
    </row>
    <row r="624" spans="4:14" ht="15.75" customHeight="1">
      <c r="D624" s="75"/>
      <c r="E624" s="75"/>
      <c r="F624" s="75"/>
      <c r="G624" s="75"/>
      <c r="H624" s="75"/>
      <c r="I624" s="75"/>
      <c r="J624" s="75"/>
      <c r="K624" s="75"/>
      <c r="L624" s="75"/>
      <c r="M624" s="75"/>
      <c r="N624" s="75"/>
    </row>
    <row r="625" spans="4:14" ht="15.75" customHeight="1">
      <c r="D625" s="75"/>
      <c r="E625" s="75"/>
      <c r="F625" s="75"/>
      <c r="G625" s="75"/>
      <c r="H625" s="75"/>
      <c r="I625" s="75"/>
      <c r="J625" s="75"/>
      <c r="K625" s="75"/>
      <c r="L625" s="75"/>
      <c r="M625" s="75"/>
      <c r="N625" s="75"/>
    </row>
    <row r="626" spans="4:14" ht="15.75" customHeight="1">
      <c r="D626" s="75"/>
      <c r="E626" s="75"/>
      <c r="F626" s="75"/>
      <c r="G626" s="75"/>
      <c r="H626" s="75"/>
      <c r="I626" s="75"/>
      <c r="J626" s="75"/>
      <c r="K626" s="75"/>
      <c r="L626" s="75"/>
      <c r="M626" s="75"/>
      <c r="N626" s="75"/>
    </row>
    <row r="627" spans="4:14" ht="15.75" customHeight="1">
      <c r="D627" s="75"/>
      <c r="E627" s="75"/>
      <c r="F627" s="75"/>
      <c r="G627" s="75"/>
      <c r="H627" s="75"/>
      <c r="I627" s="75"/>
      <c r="J627" s="75"/>
      <c r="K627" s="75"/>
      <c r="L627" s="75"/>
      <c r="M627" s="75"/>
      <c r="N627" s="75"/>
    </row>
    <row r="628" spans="4:14" ht="15.75" customHeight="1">
      <c r="D628" s="75"/>
      <c r="E628" s="75"/>
      <c r="F628" s="75"/>
      <c r="G628" s="75"/>
      <c r="H628" s="75"/>
      <c r="I628" s="75"/>
      <c r="J628" s="75"/>
      <c r="K628" s="75"/>
      <c r="L628" s="75"/>
      <c r="M628" s="75"/>
      <c r="N628" s="75"/>
    </row>
    <row r="629" spans="4:14" ht="15.75" customHeight="1">
      <c r="D629" s="75"/>
      <c r="E629" s="75"/>
      <c r="F629" s="75"/>
      <c r="G629" s="75"/>
      <c r="H629" s="75"/>
      <c r="I629" s="75"/>
      <c r="J629" s="75"/>
      <c r="K629" s="75"/>
      <c r="L629" s="75"/>
      <c r="M629" s="75"/>
      <c r="N629" s="75"/>
    </row>
    <row r="630" spans="4:14" ht="15.75" customHeight="1">
      <c r="D630" s="75"/>
      <c r="E630" s="75"/>
      <c r="F630" s="75"/>
      <c r="G630" s="75"/>
      <c r="H630" s="75"/>
      <c r="I630" s="75"/>
      <c r="J630" s="75"/>
      <c r="K630" s="75"/>
      <c r="L630" s="75"/>
      <c r="M630" s="75"/>
      <c r="N630" s="75"/>
    </row>
    <row r="631" spans="4:14" ht="15.75" customHeight="1">
      <c r="D631" s="75"/>
      <c r="E631" s="75"/>
      <c r="F631" s="75"/>
      <c r="G631" s="75"/>
      <c r="H631" s="75"/>
      <c r="I631" s="75"/>
      <c r="J631" s="75"/>
      <c r="K631" s="75"/>
      <c r="L631" s="75"/>
      <c r="M631" s="75"/>
      <c r="N631" s="75"/>
    </row>
    <row r="632" spans="4:14" ht="15.75" customHeight="1">
      <c r="D632" s="75"/>
      <c r="E632" s="75"/>
      <c r="F632" s="75"/>
      <c r="G632" s="75"/>
      <c r="H632" s="75"/>
      <c r="I632" s="75"/>
      <c r="J632" s="75"/>
      <c r="K632" s="75"/>
      <c r="L632" s="75"/>
      <c r="M632" s="75"/>
      <c r="N632" s="75"/>
    </row>
    <row r="633" spans="4:14" ht="15.75" customHeight="1">
      <c r="D633" s="75"/>
      <c r="E633" s="75"/>
      <c r="F633" s="75"/>
      <c r="G633" s="75"/>
      <c r="H633" s="75"/>
      <c r="I633" s="75"/>
      <c r="J633" s="75"/>
      <c r="K633" s="75"/>
      <c r="L633" s="75"/>
      <c r="M633" s="75"/>
      <c r="N633" s="75"/>
    </row>
    <row r="634" spans="4:14" ht="15.75" customHeight="1">
      <c r="D634" s="75"/>
      <c r="E634" s="75"/>
      <c r="F634" s="75"/>
      <c r="G634" s="75"/>
      <c r="H634" s="75"/>
      <c r="I634" s="75"/>
      <c r="J634" s="75"/>
      <c r="K634" s="75"/>
      <c r="L634" s="75"/>
      <c r="M634" s="75"/>
      <c r="N634" s="75"/>
    </row>
    <row r="635" spans="4:14" ht="15.75" customHeight="1">
      <c r="D635" s="75"/>
      <c r="E635" s="75"/>
      <c r="F635" s="75"/>
      <c r="G635" s="75"/>
      <c r="H635" s="75"/>
      <c r="I635" s="75"/>
      <c r="J635" s="75"/>
      <c r="K635" s="75"/>
      <c r="L635" s="75"/>
      <c r="M635" s="75"/>
      <c r="N635" s="75"/>
    </row>
    <row r="636" spans="4:14" ht="15.75" customHeight="1">
      <c r="D636" s="75"/>
      <c r="E636" s="75"/>
      <c r="F636" s="75"/>
      <c r="G636" s="75"/>
      <c r="H636" s="75"/>
      <c r="I636" s="75"/>
      <c r="J636" s="75"/>
      <c r="K636" s="75"/>
      <c r="L636" s="75"/>
      <c r="M636" s="75"/>
      <c r="N636" s="75"/>
    </row>
    <row r="637" spans="4:14" ht="15.75" customHeight="1">
      <c r="D637" s="75"/>
      <c r="E637" s="75"/>
      <c r="F637" s="75"/>
      <c r="G637" s="75"/>
      <c r="H637" s="75"/>
      <c r="I637" s="75"/>
      <c r="J637" s="75"/>
      <c r="K637" s="75"/>
      <c r="L637" s="75"/>
      <c r="M637" s="75"/>
      <c r="N637" s="75"/>
    </row>
    <row r="638" spans="4:14" ht="15.75" customHeight="1">
      <c r="D638" s="75"/>
      <c r="E638" s="75"/>
      <c r="F638" s="75"/>
      <c r="G638" s="75"/>
      <c r="H638" s="75"/>
      <c r="I638" s="75"/>
      <c r="J638" s="75"/>
      <c r="K638" s="75"/>
      <c r="L638" s="75"/>
      <c r="M638" s="75"/>
      <c r="N638" s="75"/>
    </row>
    <row r="639" spans="4:14" ht="15.75" customHeight="1">
      <c r="D639" s="75"/>
      <c r="E639" s="75"/>
      <c r="F639" s="75"/>
      <c r="G639" s="75"/>
      <c r="H639" s="75"/>
      <c r="I639" s="75"/>
      <c r="J639" s="75"/>
      <c r="K639" s="75"/>
      <c r="L639" s="75"/>
      <c r="M639" s="75"/>
      <c r="N639" s="75"/>
    </row>
    <row r="640" spans="4:14" ht="15.75" customHeight="1">
      <c r="D640" s="75"/>
      <c r="E640" s="75"/>
      <c r="F640" s="75"/>
      <c r="G640" s="75"/>
      <c r="H640" s="75"/>
      <c r="I640" s="75"/>
      <c r="J640" s="75"/>
      <c r="K640" s="75"/>
      <c r="L640" s="75"/>
      <c r="M640" s="75"/>
      <c r="N640" s="75"/>
    </row>
    <row r="641" spans="4:14" ht="15.75" customHeight="1">
      <c r="D641" s="75"/>
      <c r="E641" s="75"/>
      <c r="F641" s="75"/>
      <c r="G641" s="75"/>
      <c r="H641" s="75"/>
      <c r="I641" s="75"/>
      <c r="J641" s="75"/>
      <c r="K641" s="75"/>
      <c r="L641" s="75"/>
      <c r="M641" s="75"/>
      <c r="N641" s="75"/>
    </row>
    <row r="642" spans="4:14" ht="15.75" customHeight="1">
      <c r="D642" s="75"/>
      <c r="E642" s="75"/>
      <c r="F642" s="75"/>
      <c r="G642" s="75"/>
      <c r="H642" s="75"/>
      <c r="I642" s="75"/>
      <c r="J642" s="75"/>
      <c r="K642" s="75"/>
      <c r="L642" s="75"/>
      <c r="M642" s="75"/>
      <c r="N642" s="75"/>
    </row>
    <row r="643" spans="4:14" ht="15.75" customHeight="1">
      <c r="D643" s="75"/>
      <c r="E643" s="75"/>
      <c r="F643" s="75"/>
      <c r="G643" s="75"/>
      <c r="H643" s="75"/>
      <c r="I643" s="75"/>
      <c r="J643" s="75"/>
      <c r="K643" s="75"/>
      <c r="L643" s="75"/>
      <c r="M643" s="75"/>
      <c r="N643" s="75"/>
    </row>
    <row r="644" spans="4:14" ht="15.75" customHeight="1">
      <c r="D644" s="75"/>
      <c r="E644" s="75"/>
      <c r="F644" s="75"/>
      <c r="G644" s="75"/>
      <c r="H644" s="75"/>
      <c r="I644" s="75"/>
      <c r="J644" s="75"/>
      <c r="K644" s="75"/>
      <c r="L644" s="75"/>
      <c r="M644" s="75"/>
      <c r="N644" s="75"/>
    </row>
    <row r="645" spans="4:14" ht="15.75" customHeight="1">
      <c r="D645" s="75"/>
      <c r="E645" s="75"/>
      <c r="F645" s="75"/>
      <c r="G645" s="75"/>
      <c r="H645" s="75"/>
      <c r="I645" s="75"/>
      <c r="J645" s="75"/>
      <c r="K645" s="75"/>
      <c r="L645" s="75"/>
      <c r="M645" s="75"/>
      <c r="N645" s="75"/>
    </row>
    <row r="646" spans="4:14" ht="15.75" customHeight="1">
      <c r="D646" s="75"/>
      <c r="E646" s="75"/>
      <c r="F646" s="75"/>
      <c r="G646" s="75"/>
      <c r="H646" s="75"/>
      <c r="I646" s="75"/>
      <c r="J646" s="75"/>
      <c r="K646" s="75"/>
      <c r="L646" s="75"/>
      <c r="M646" s="75"/>
      <c r="N646" s="75"/>
    </row>
    <row r="647" spans="4:14" ht="15.75" customHeight="1">
      <c r="D647" s="75"/>
      <c r="E647" s="75"/>
      <c r="F647" s="75"/>
      <c r="G647" s="75"/>
      <c r="H647" s="75"/>
      <c r="I647" s="75"/>
      <c r="J647" s="75"/>
      <c r="K647" s="75"/>
      <c r="L647" s="75"/>
      <c r="M647" s="75"/>
      <c r="N647" s="75"/>
    </row>
    <row r="648" spans="4:14" ht="15.75" customHeight="1">
      <c r="D648" s="75"/>
      <c r="E648" s="75"/>
      <c r="F648" s="75"/>
      <c r="G648" s="75"/>
      <c r="H648" s="75"/>
      <c r="I648" s="75"/>
      <c r="J648" s="75"/>
      <c r="K648" s="75"/>
      <c r="L648" s="75"/>
      <c r="M648" s="75"/>
      <c r="N648" s="75"/>
    </row>
    <row r="649" spans="4:14" ht="15.75" customHeight="1">
      <c r="D649" s="75"/>
      <c r="E649" s="75"/>
      <c r="F649" s="75"/>
      <c r="G649" s="75"/>
      <c r="H649" s="75"/>
      <c r="I649" s="75"/>
      <c r="J649" s="75"/>
      <c r="K649" s="75"/>
      <c r="L649" s="75"/>
      <c r="M649" s="75"/>
      <c r="N649" s="75"/>
    </row>
    <row r="650" spans="4:14" ht="15.75" customHeight="1">
      <c r="D650" s="75"/>
      <c r="E650" s="75"/>
      <c r="F650" s="75"/>
      <c r="G650" s="75"/>
      <c r="H650" s="75"/>
      <c r="I650" s="75"/>
      <c r="J650" s="75"/>
      <c r="K650" s="75"/>
      <c r="L650" s="75"/>
      <c r="M650" s="75"/>
      <c r="N650" s="75"/>
    </row>
    <row r="651" spans="4:14" ht="15.75" customHeight="1">
      <c r="D651" s="75"/>
      <c r="E651" s="75"/>
      <c r="F651" s="75"/>
      <c r="G651" s="75"/>
      <c r="H651" s="75"/>
      <c r="I651" s="75"/>
      <c r="J651" s="75"/>
      <c r="K651" s="75"/>
      <c r="L651" s="75"/>
      <c r="M651" s="75"/>
      <c r="N651" s="75"/>
    </row>
    <row r="652" spans="4:14" ht="15.75" customHeight="1">
      <c r="D652" s="75"/>
      <c r="E652" s="75"/>
      <c r="F652" s="75"/>
      <c r="G652" s="75"/>
      <c r="H652" s="75"/>
      <c r="I652" s="75"/>
      <c r="J652" s="75"/>
      <c r="K652" s="75"/>
      <c r="L652" s="75"/>
      <c r="M652" s="75"/>
      <c r="N652" s="75"/>
    </row>
    <row r="653" spans="4:14" ht="15.75" customHeight="1">
      <c r="D653" s="75"/>
      <c r="E653" s="75"/>
      <c r="F653" s="75"/>
      <c r="G653" s="75"/>
      <c r="H653" s="75"/>
      <c r="I653" s="75"/>
      <c r="J653" s="75"/>
      <c r="K653" s="75"/>
      <c r="L653" s="75"/>
      <c r="M653" s="75"/>
      <c r="N653" s="75"/>
    </row>
    <row r="654" spans="4:14" ht="15.75" customHeight="1">
      <c r="D654" s="75"/>
      <c r="E654" s="75"/>
      <c r="F654" s="75"/>
      <c r="G654" s="75"/>
      <c r="H654" s="75"/>
      <c r="I654" s="75"/>
      <c r="J654" s="75"/>
      <c r="K654" s="75"/>
      <c r="L654" s="75"/>
      <c r="M654" s="75"/>
      <c r="N654" s="75"/>
    </row>
    <row r="655" spans="4:14" ht="15.75" customHeight="1">
      <c r="D655" s="75"/>
      <c r="E655" s="75"/>
      <c r="F655" s="75"/>
      <c r="G655" s="75"/>
      <c r="H655" s="75"/>
      <c r="I655" s="75"/>
      <c r="J655" s="75"/>
      <c r="K655" s="75"/>
      <c r="L655" s="75"/>
      <c r="M655" s="75"/>
      <c r="N655" s="75"/>
    </row>
    <row r="656" spans="4:14" ht="15.75" customHeight="1">
      <c r="D656" s="75"/>
      <c r="E656" s="75"/>
      <c r="F656" s="75"/>
      <c r="G656" s="75"/>
      <c r="H656" s="75"/>
      <c r="I656" s="75"/>
      <c r="J656" s="75"/>
      <c r="K656" s="75"/>
      <c r="L656" s="75"/>
      <c r="M656" s="75"/>
      <c r="N656" s="75"/>
    </row>
    <row r="657" spans="4:14" ht="15.75" customHeight="1">
      <c r="D657" s="75"/>
      <c r="E657" s="75"/>
      <c r="F657" s="75"/>
      <c r="G657" s="75"/>
      <c r="H657" s="75"/>
      <c r="I657" s="75"/>
      <c r="J657" s="75"/>
      <c r="K657" s="75"/>
      <c r="L657" s="75"/>
      <c r="M657" s="75"/>
      <c r="N657" s="75"/>
    </row>
    <row r="658" spans="4:14" ht="15.75" customHeight="1">
      <c r="D658" s="75"/>
      <c r="E658" s="75"/>
      <c r="F658" s="75"/>
      <c r="G658" s="75"/>
      <c r="H658" s="75"/>
      <c r="I658" s="75"/>
      <c r="J658" s="75"/>
      <c r="K658" s="75"/>
      <c r="L658" s="75"/>
      <c r="M658" s="75"/>
      <c r="N658" s="75"/>
    </row>
    <row r="659" spans="4:14" ht="15.75" customHeight="1">
      <c r="D659" s="75"/>
      <c r="E659" s="75"/>
      <c r="F659" s="75"/>
      <c r="G659" s="75"/>
      <c r="H659" s="75"/>
      <c r="I659" s="75"/>
      <c r="J659" s="75"/>
      <c r="K659" s="75"/>
      <c r="L659" s="75"/>
      <c r="M659" s="75"/>
      <c r="N659" s="75"/>
    </row>
    <row r="660" spans="4:14" ht="15.75" customHeight="1">
      <c r="D660" s="75"/>
      <c r="E660" s="75"/>
      <c r="F660" s="75"/>
      <c r="G660" s="75"/>
      <c r="H660" s="75"/>
      <c r="I660" s="75"/>
      <c r="J660" s="75"/>
      <c r="K660" s="75"/>
      <c r="L660" s="75"/>
      <c r="M660" s="75"/>
      <c r="N660" s="75"/>
    </row>
    <row r="661" spans="4:14" ht="15.75" customHeight="1">
      <c r="D661" s="75"/>
      <c r="E661" s="75"/>
      <c r="F661" s="75"/>
      <c r="G661" s="75"/>
      <c r="H661" s="75"/>
      <c r="I661" s="75"/>
      <c r="J661" s="75"/>
      <c r="K661" s="75"/>
      <c r="L661" s="75"/>
      <c r="M661" s="75"/>
      <c r="N661" s="75"/>
    </row>
    <row r="662" spans="4:14" ht="15.75" customHeight="1">
      <c r="D662" s="75"/>
      <c r="E662" s="75"/>
      <c r="F662" s="75"/>
      <c r="G662" s="75"/>
      <c r="H662" s="75"/>
      <c r="I662" s="75"/>
      <c r="J662" s="75"/>
      <c r="K662" s="75"/>
      <c r="L662" s="75"/>
      <c r="M662" s="75"/>
      <c r="N662" s="75"/>
    </row>
    <row r="663" spans="4:14" ht="15.75" customHeight="1">
      <c r="D663" s="75"/>
      <c r="E663" s="75"/>
      <c r="F663" s="75"/>
      <c r="G663" s="75"/>
      <c r="H663" s="75"/>
      <c r="I663" s="75"/>
      <c r="J663" s="75"/>
      <c r="K663" s="75"/>
      <c r="L663" s="75"/>
      <c r="M663" s="75"/>
      <c r="N663" s="75"/>
    </row>
    <row r="664" spans="4:14" ht="15.75" customHeight="1">
      <c r="D664" s="75"/>
      <c r="E664" s="75"/>
      <c r="F664" s="75"/>
      <c r="G664" s="75"/>
      <c r="H664" s="75"/>
      <c r="I664" s="75"/>
      <c r="J664" s="75"/>
      <c r="K664" s="75"/>
      <c r="L664" s="75"/>
      <c r="M664" s="75"/>
      <c r="N664" s="75"/>
    </row>
    <row r="665" spans="4:14" ht="15.75" customHeight="1">
      <c r="D665" s="75"/>
      <c r="E665" s="75"/>
      <c r="F665" s="75"/>
      <c r="G665" s="75"/>
      <c r="H665" s="75"/>
      <c r="I665" s="75"/>
      <c r="J665" s="75"/>
      <c r="K665" s="75"/>
      <c r="L665" s="75"/>
      <c r="M665" s="75"/>
      <c r="N665" s="75"/>
    </row>
    <row r="666" spans="4:14" ht="15.75" customHeight="1">
      <c r="D666" s="75"/>
      <c r="E666" s="75"/>
      <c r="F666" s="75"/>
      <c r="G666" s="75"/>
      <c r="H666" s="75"/>
      <c r="I666" s="75"/>
      <c r="J666" s="75"/>
      <c r="K666" s="75"/>
      <c r="L666" s="75"/>
      <c r="M666" s="75"/>
      <c r="N666" s="75"/>
    </row>
    <row r="667" spans="4:14" ht="15.75" customHeight="1">
      <c r="D667" s="75"/>
      <c r="E667" s="75"/>
      <c r="F667" s="75"/>
      <c r="G667" s="75"/>
      <c r="H667" s="75"/>
      <c r="I667" s="75"/>
      <c r="J667" s="75"/>
      <c r="K667" s="75"/>
      <c r="L667" s="75"/>
      <c r="M667" s="75"/>
      <c r="N667" s="75"/>
    </row>
    <row r="668" spans="4:14" ht="15.75" customHeight="1">
      <c r="D668" s="75"/>
      <c r="E668" s="75"/>
      <c r="F668" s="75"/>
      <c r="G668" s="75"/>
      <c r="H668" s="75"/>
      <c r="I668" s="75"/>
      <c r="J668" s="75"/>
      <c r="K668" s="75"/>
      <c r="L668" s="75"/>
      <c r="M668" s="75"/>
      <c r="N668" s="75"/>
    </row>
    <row r="669" spans="4:14" ht="15.75" customHeight="1">
      <c r="D669" s="75"/>
      <c r="E669" s="75"/>
      <c r="F669" s="75"/>
      <c r="G669" s="75"/>
      <c r="H669" s="75"/>
      <c r="I669" s="75"/>
      <c r="J669" s="75"/>
      <c r="K669" s="75"/>
      <c r="L669" s="75"/>
      <c r="M669" s="75"/>
      <c r="N669" s="75"/>
    </row>
    <row r="670" spans="4:14" ht="15.75" customHeight="1">
      <c r="D670" s="75"/>
      <c r="E670" s="75"/>
      <c r="F670" s="75"/>
      <c r="G670" s="75"/>
      <c r="H670" s="75"/>
      <c r="I670" s="75"/>
      <c r="J670" s="75"/>
      <c r="K670" s="75"/>
      <c r="L670" s="75"/>
      <c r="M670" s="75"/>
      <c r="N670" s="75"/>
    </row>
    <row r="671" spans="4:14" ht="15.75" customHeight="1">
      <c r="D671" s="75"/>
      <c r="E671" s="75"/>
      <c r="F671" s="75"/>
      <c r="G671" s="75"/>
      <c r="H671" s="75"/>
      <c r="I671" s="75"/>
      <c r="J671" s="75"/>
      <c r="K671" s="75"/>
      <c r="L671" s="75"/>
      <c r="M671" s="75"/>
      <c r="N671" s="75"/>
    </row>
    <row r="672" spans="4:14" ht="15.75" customHeight="1">
      <c r="D672" s="75"/>
      <c r="E672" s="75"/>
      <c r="F672" s="75"/>
      <c r="G672" s="75"/>
      <c r="H672" s="75"/>
      <c r="I672" s="75"/>
      <c r="J672" s="75"/>
      <c r="K672" s="75"/>
      <c r="L672" s="75"/>
      <c r="M672" s="75"/>
      <c r="N672" s="75"/>
    </row>
    <row r="673" spans="4:14" ht="15.75" customHeight="1">
      <c r="D673" s="75"/>
      <c r="E673" s="75"/>
      <c r="F673" s="75"/>
      <c r="G673" s="75"/>
      <c r="H673" s="75"/>
      <c r="I673" s="75"/>
      <c r="J673" s="75"/>
      <c r="K673" s="75"/>
      <c r="L673" s="75"/>
      <c r="M673" s="75"/>
      <c r="N673" s="75"/>
    </row>
    <row r="674" spans="4:14" ht="15.75" customHeight="1">
      <c r="D674" s="75"/>
      <c r="E674" s="75"/>
      <c r="F674" s="75"/>
      <c r="G674" s="75"/>
      <c r="H674" s="75"/>
      <c r="I674" s="75"/>
      <c r="J674" s="75"/>
      <c r="K674" s="75"/>
      <c r="L674" s="75"/>
      <c r="M674" s="75"/>
      <c r="N674" s="75"/>
    </row>
    <row r="675" spans="4:14" ht="15.75" customHeight="1">
      <c r="D675" s="75"/>
      <c r="E675" s="75"/>
      <c r="F675" s="75"/>
      <c r="G675" s="75"/>
      <c r="H675" s="75"/>
      <c r="I675" s="75"/>
      <c r="J675" s="75"/>
      <c r="K675" s="75"/>
      <c r="L675" s="75"/>
      <c r="M675" s="75"/>
      <c r="N675" s="75"/>
    </row>
    <row r="676" spans="4:14" ht="15.75" customHeight="1">
      <c r="D676" s="75"/>
      <c r="E676" s="75"/>
      <c r="F676" s="75"/>
      <c r="G676" s="75"/>
      <c r="H676" s="75"/>
      <c r="I676" s="75"/>
      <c r="J676" s="75"/>
      <c r="K676" s="75"/>
      <c r="L676" s="75"/>
      <c r="M676" s="75"/>
      <c r="N676" s="75"/>
    </row>
    <row r="677" spans="4:14" ht="15.75" customHeight="1">
      <c r="D677" s="75"/>
      <c r="E677" s="75"/>
      <c r="F677" s="75"/>
      <c r="G677" s="75"/>
      <c r="H677" s="75"/>
      <c r="I677" s="75"/>
      <c r="J677" s="75"/>
      <c r="K677" s="75"/>
      <c r="L677" s="75"/>
      <c r="M677" s="75"/>
      <c r="N677" s="75"/>
    </row>
    <row r="678" spans="4:14" ht="15.75" customHeight="1">
      <c r="D678" s="75"/>
      <c r="E678" s="75"/>
      <c r="F678" s="75"/>
      <c r="G678" s="75"/>
      <c r="H678" s="75"/>
      <c r="I678" s="75"/>
      <c r="J678" s="75"/>
      <c r="K678" s="75"/>
      <c r="L678" s="75"/>
      <c r="M678" s="75"/>
      <c r="N678" s="75"/>
    </row>
    <row r="679" spans="4:14" ht="15.75" customHeight="1">
      <c r="D679" s="75"/>
      <c r="E679" s="75"/>
      <c r="F679" s="75"/>
      <c r="G679" s="75"/>
      <c r="H679" s="75"/>
      <c r="I679" s="75"/>
      <c r="J679" s="75"/>
      <c r="K679" s="75"/>
      <c r="L679" s="75"/>
      <c r="M679" s="75"/>
      <c r="N679" s="75"/>
    </row>
    <row r="680" spans="4:14" ht="15.75" customHeight="1">
      <c r="D680" s="75"/>
      <c r="E680" s="75"/>
      <c r="F680" s="75"/>
      <c r="G680" s="75"/>
      <c r="H680" s="75"/>
      <c r="I680" s="75"/>
      <c r="J680" s="75"/>
      <c r="K680" s="75"/>
      <c r="L680" s="75"/>
      <c r="M680" s="75"/>
      <c r="N680" s="75"/>
    </row>
    <row r="681" spans="4:14" ht="15.75" customHeight="1">
      <c r="D681" s="75"/>
      <c r="E681" s="75"/>
      <c r="F681" s="75"/>
      <c r="G681" s="75"/>
      <c r="H681" s="75"/>
      <c r="I681" s="75"/>
      <c r="J681" s="75"/>
      <c r="K681" s="75"/>
      <c r="L681" s="75"/>
      <c r="M681" s="75"/>
      <c r="N681" s="75"/>
    </row>
    <row r="682" spans="4:14" ht="15.75" customHeight="1">
      <c r="D682" s="75"/>
      <c r="E682" s="75"/>
      <c r="F682" s="75"/>
      <c r="G682" s="75"/>
      <c r="H682" s="75"/>
      <c r="I682" s="75"/>
      <c r="J682" s="75"/>
      <c r="K682" s="75"/>
      <c r="L682" s="75"/>
      <c r="M682" s="75"/>
      <c r="N682" s="75"/>
    </row>
    <row r="683" spans="4:14" ht="15.75" customHeight="1">
      <c r="D683" s="75"/>
      <c r="E683" s="75"/>
      <c r="F683" s="75"/>
      <c r="G683" s="75"/>
      <c r="H683" s="75"/>
      <c r="I683" s="75"/>
      <c r="J683" s="75"/>
      <c r="K683" s="75"/>
      <c r="L683" s="75"/>
      <c r="M683" s="75"/>
      <c r="N683" s="75"/>
    </row>
    <row r="684" spans="4:14" ht="15.75" customHeight="1">
      <c r="D684" s="75"/>
      <c r="E684" s="75"/>
      <c r="F684" s="75"/>
      <c r="G684" s="75"/>
      <c r="H684" s="75"/>
      <c r="I684" s="75"/>
      <c r="J684" s="75"/>
      <c r="K684" s="75"/>
      <c r="L684" s="75"/>
      <c r="M684" s="75"/>
      <c r="N684" s="75"/>
    </row>
    <row r="685" spans="4:14" ht="15.75" customHeight="1">
      <c r="D685" s="75"/>
      <c r="E685" s="75"/>
      <c r="F685" s="75"/>
      <c r="G685" s="75"/>
      <c r="H685" s="75"/>
      <c r="I685" s="75"/>
      <c r="J685" s="75"/>
      <c r="K685" s="75"/>
      <c r="L685" s="75"/>
      <c r="M685" s="75"/>
      <c r="N685" s="75"/>
    </row>
    <row r="686" spans="4:14" ht="15.75" customHeight="1">
      <c r="D686" s="75"/>
      <c r="E686" s="75"/>
      <c r="F686" s="75"/>
      <c r="G686" s="75"/>
      <c r="H686" s="75"/>
      <c r="I686" s="75"/>
      <c r="J686" s="75"/>
      <c r="K686" s="75"/>
      <c r="L686" s="75"/>
      <c r="M686" s="75"/>
      <c r="N686" s="75"/>
    </row>
    <row r="687" spans="4:14" ht="15.75" customHeight="1">
      <c r="D687" s="75"/>
      <c r="E687" s="75"/>
      <c r="F687" s="75"/>
      <c r="G687" s="75"/>
      <c r="H687" s="75"/>
      <c r="I687" s="75"/>
      <c r="J687" s="75"/>
      <c r="K687" s="75"/>
      <c r="L687" s="75"/>
      <c r="M687" s="75"/>
      <c r="N687" s="75"/>
    </row>
    <row r="688" spans="4:14" ht="15.75" customHeight="1">
      <c r="D688" s="75"/>
      <c r="E688" s="75"/>
      <c r="F688" s="75"/>
      <c r="G688" s="75"/>
      <c r="H688" s="75"/>
      <c r="I688" s="75"/>
      <c r="J688" s="75"/>
      <c r="K688" s="75"/>
      <c r="L688" s="75"/>
      <c r="M688" s="75"/>
      <c r="N688" s="75"/>
    </row>
    <row r="689" spans="4:14" ht="15.75" customHeight="1">
      <c r="D689" s="75"/>
      <c r="E689" s="75"/>
      <c r="F689" s="75"/>
      <c r="G689" s="75"/>
      <c r="H689" s="75"/>
      <c r="I689" s="75"/>
      <c r="J689" s="75"/>
      <c r="K689" s="75"/>
      <c r="L689" s="75"/>
      <c r="M689" s="75"/>
      <c r="N689" s="75"/>
    </row>
    <row r="690" spans="4:14" ht="15.75" customHeight="1">
      <c r="D690" s="75"/>
      <c r="E690" s="75"/>
      <c r="F690" s="75"/>
      <c r="G690" s="75"/>
      <c r="H690" s="75"/>
      <c r="I690" s="75"/>
      <c r="J690" s="75"/>
      <c r="K690" s="75"/>
      <c r="L690" s="75"/>
      <c r="M690" s="75"/>
      <c r="N690" s="75"/>
    </row>
    <row r="691" spans="4:14" ht="15.75" customHeight="1">
      <c r="D691" s="75"/>
      <c r="E691" s="75"/>
      <c r="F691" s="75"/>
      <c r="G691" s="75"/>
      <c r="H691" s="75"/>
      <c r="I691" s="75"/>
      <c r="J691" s="75"/>
      <c r="K691" s="75"/>
      <c r="L691" s="75"/>
      <c r="M691" s="75"/>
      <c r="N691" s="75"/>
    </row>
    <row r="692" spans="4:14" ht="15.75" customHeight="1">
      <c r="D692" s="75"/>
      <c r="E692" s="75"/>
      <c r="F692" s="75"/>
      <c r="G692" s="75"/>
      <c r="H692" s="75"/>
      <c r="I692" s="75"/>
      <c r="J692" s="75"/>
      <c r="K692" s="75"/>
      <c r="L692" s="75"/>
      <c r="M692" s="75"/>
      <c r="N692" s="75"/>
    </row>
    <row r="693" spans="4:14" ht="15.75" customHeight="1">
      <c r="D693" s="75"/>
      <c r="E693" s="75"/>
      <c r="F693" s="75"/>
      <c r="G693" s="75"/>
      <c r="H693" s="75"/>
      <c r="I693" s="75"/>
      <c r="J693" s="75"/>
      <c r="K693" s="75"/>
      <c r="L693" s="75"/>
      <c r="M693" s="75"/>
      <c r="N693" s="75"/>
    </row>
    <row r="694" spans="4:14" ht="15.75" customHeight="1">
      <c r="D694" s="75"/>
      <c r="E694" s="75"/>
      <c r="F694" s="75"/>
      <c r="G694" s="75"/>
      <c r="H694" s="75"/>
      <c r="I694" s="75"/>
      <c r="J694" s="75"/>
      <c r="K694" s="75"/>
      <c r="L694" s="75"/>
      <c r="M694" s="75"/>
      <c r="N694" s="75"/>
    </row>
    <row r="695" spans="4:14" ht="15.75" customHeight="1">
      <c r="D695" s="75"/>
      <c r="E695" s="75"/>
      <c r="F695" s="75"/>
      <c r="G695" s="75"/>
      <c r="H695" s="75"/>
      <c r="I695" s="75"/>
      <c r="J695" s="75"/>
      <c r="K695" s="75"/>
      <c r="L695" s="75"/>
      <c r="M695" s="75"/>
      <c r="N695" s="75"/>
    </row>
    <row r="696" spans="4:14" ht="15.75" customHeight="1">
      <c r="D696" s="75"/>
      <c r="E696" s="75"/>
      <c r="F696" s="75"/>
      <c r="G696" s="75"/>
      <c r="H696" s="75"/>
      <c r="I696" s="75"/>
      <c r="J696" s="75"/>
      <c r="K696" s="75"/>
      <c r="L696" s="75"/>
      <c r="M696" s="75"/>
      <c r="N696" s="75"/>
    </row>
    <row r="697" spans="4:14" ht="15.75" customHeight="1">
      <c r="D697" s="75"/>
      <c r="E697" s="75"/>
      <c r="F697" s="75"/>
      <c r="G697" s="75"/>
      <c r="H697" s="75"/>
      <c r="I697" s="75"/>
      <c r="J697" s="75"/>
      <c r="K697" s="75"/>
      <c r="L697" s="75"/>
      <c r="M697" s="75"/>
      <c r="N697" s="75"/>
    </row>
    <row r="698" spans="4:14" ht="15.75" customHeight="1">
      <c r="D698" s="75"/>
      <c r="E698" s="75"/>
      <c r="F698" s="75"/>
      <c r="G698" s="75"/>
      <c r="H698" s="75"/>
      <c r="I698" s="75"/>
      <c r="J698" s="75"/>
      <c r="K698" s="75"/>
      <c r="L698" s="75"/>
      <c r="M698" s="75"/>
      <c r="N698" s="75"/>
    </row>
    <row r="699" spans="4:14" ht="15.75" customHeight="1">
      <c r="D699" s="75"/>
      <c r="E699" s="75"/>
      <c r="F699" s="75"/>
      <c r="G699" s="75"/>
      <c r="H699" s="75"/>
      <c r="I699" s="75"/>
      <c r="J699" s="75"/>
      <c r="K699" s="75"/>
      <c r="L699" s="75"/>
      <c r="M699" s="75"/>
      <c r="N699" s="75"/>
    </row>
    <row r="700" spans="4:14" ht="15.75" customHeight="1">
      <c r="D700" s="75"/>
      <c r="E700" s="75"/>
      <c r="F700" s="75"/>
      <c r="G700" s="75"/>
      <c r="H700" s="75"/>
      <c r="I700" s="75"/>
      <c r="J700" s="75"/>
      <c r="K700" s="75"/>
      <c r="L700" s="75"/>
      <c r="M700" s="75"/>
      <c r="N700" s="75"/>
    </row>
    <row r="701" spans="4:14" ht="15.75" customHeight="1">
      <c r="D701" s="75"/>
      <c r="E701" s="75"/>
      <c r="F701" s="75"/>
      <c r="G701" s="75"/>
      <c r="H701" s="75"/>
      <c r="I701" s="75"/>
      <c r="J701" s="75"/>
      <c r="K701" s="75"/>
      <c r="L701" s="75"/>
      <c r="M701" s="75"/>
      <c r="N701" s="75"/>
    </row>
    <row r="702" spans="4:14" ht="15.75" customHeight="1">
      <c r="D702" s="75"/>
      <c r="E702" s="75"/>
      <c r="F702" s="75"/>
      <c r="G702" s="75"/>
      <c r="H702" s="75"/>
      <c r="I702" s="75"/>
      <c r="J702" s="75"/>
      <c r="K702" s="75"/>
      <c r="L702" s="75"/>
      <c r="M702" s="75"/>
      <c r="N702" s="75"/>
    </row>
    <row r="703" spans="4:14" ht="15.75" customHeight="1">
      <c r="D703" s="75"/>
      <c r="E703" s="75"/>
      <c r="F703" s="75"/>
      <c r="G703" s="75"/>
      <c r="H703" s="75"/>
      <c r="I703" s="75"/>
      <c r="J703" s="75"/>
      <c r="K703" s="75"/>
      <c r="L703" s="75"/>
      <c r="M703" s="75"/>
      <c r="N703" s="75"/>
    </row>
    <row r="704" spans="4:14" ht="15.75" customHeight="1">
      <c r="D704" s="75"/>
      <c r="E704" s="75"/>
      <c r="F704" s="75"/>
      <c r="G704" s="75"/>
      <c r="H704" s="75"/>
      <c r="I704" s="75"/>
      <c r="J704" s="75"/>
      <c r="K704" s="75"/>
      <c r="L704" s="75"/>
      <c r="M704" s="75"/>
      <c r="N704" s="75"/>
    </row>
    <row r="705" spans="4:14" ht="15.75" customHeight="1">
      <c r="D705" s="75"/>
      <c r="E705" s="75"/>
      <c r="F705" s="75"/>
      <c r="G705" s="75"/>
      <c r="H705" s="75"/>
      <c r="I705" s="75"/>
      <c r="J705" s="75"/>
      <c r="K705" s="75"/>
      <c r="L705" s="75"/>
      <c r="M705" s="75"/>
      <c r="N705" s="75"/>
    </row>
    <row r="706" spans="4:14" ht="15.75" customHeight="1">
      <c r="D706" s="75"/>
      <c r="E706" s="75"/>
      <c r="F706" s="75"/>
      <c r="G706" s="75"/>
      <c r="H706" s="75"/>
      <c r="I706" s="75"/>
      <c r="J706" s="75"/>
      <c r="K706" s="75"/>
      <c r="L706" s="75"/>
      <c r="M706" s="75"/>
      <c r="N706" s="75"/>
    </row>
    <row r="707" spans="4:14" ht="15.75" customHeight="1">
      <c r="D707" s="75"/>
      <c r="E707" s="75"/>
      <c r="F707" s="75"/>
      <c r="G707" s="75"/>
      <c r="H707" s="75"/>
      <c r="I707" s="75"/>
      <c r="J707" s="75"/>
      <c r="K707" s="75"/>
      <c r="L707" s="75"/>
      <c r="M707" s="75"/>
      <c r="N707" s="75"/>
    </row>
    <row r="708" spans="4:14" ht="15.75" customHeight="1">
      <c r="D708" s="75"/>
      <c r="E708" s="75"/>
      <c r="F708" s="75"/>
      <c r="G708" s="75"/>
      <c r="H708" s="75"/>
      <c r="I708" s="75"/>
      <c r="J708" s="75"/>
      <c r="K708" s="75"/>
      <c r="L708" s="75"/>
      <c r="M708" s="75"/>
      <c r="N708" s="75"/>
    </row>
    <row r="709" spans="4:14" ht="15.75" customHeight="1">
      <c r="D709" s="75"/>
      <c r="E709" s="75"/>
      <c r="F709" s="75"/>
      <c r="G709" s="75"/>
      <c r="H709" s="75"/>
      <c r="I709" s="75"/>
      <c r="J709" s="75"/>
      <c r="K709" s="75"/>
      <c r="L709" s="75"/>
      <c r="M709" s="75"/>
      <c r="N709" s="75"/>
    </row>
    <row r="710" spans="4:14" ht="15.75" customHeight="1">
      <c r="D710" s="75"/>
      <c r="E710" s="75"/>
      <c r="F710" s="75"/>
      <c r="G710" s="75"/>
      <c r="H710" s="75"/>
      <c r="I710" s="75"/>
      <c r="J710" s="75"/>
      <c r="K710" s="75"/>
      <c r="L710" s="75"/>
      <c r="M710" s="75"/>
      <c r="N710" s="75"/>
    </row>
    <row r="711" spans="4:14" ht="15.75" customHeight="1">
      <c r="D711" s="75"/>
      <c r="E711" s="75"/>
      <c r="F711" s="75"/>
      <c r="G711" s="75"/>
      <c r="H711" s="75"/>
      <c r="I711" s="75"/>
      <c r="J711" s="75"/>
      <c r="K711" s="75"/>
      <c r="L711" s="75"/>
      <c r="M711" s="75"/>
      <c r="N711" s="75"/>
    </row>
    <row r="712" spans="4:14" ht="15.75" customHeight="1">
      <c r="D712" s="75"/>
      <c r="E712" s="75"/>
      <c r="F712" s="75"/>
      <c r="G712" s="75"/>
      <c r="H712" s="75"/>
      <c r="I712" s="75"/>
      <c r="J712" s="75"/>
      <c r="K712" s="75"/>
      <c r="L712" s="75"/>
      <c r="M712" s="75"/>
      <c r="N712" s="75"/>
    </row>
    <row r="713" spans="4:14" ht="15.75" customHeight="1">
      <c r="D713" s="75"/>
      <c r="E713" s="75"/>
      <c r="F713" s="75"/>
      <c r="G713" s="75"/>
      <c r="H713" s="75"/>
      <c r="I713" s="75"/>
      <c r="J713" s="75"/>
      <c r="K713" s="75"/>
      <c r="L713" s="75"/>
      <c r="M713" s="75"/>
      <c r="N713" s="75"/>
    </row>
    <row r="714" spans="4:14" ht="15.75" customHeight="1">
      <c r="D714" s="75"/>
      <c r="E714" s="75"/>
      <c r="F714" s="75"/>
      <c r="G714" s="75"/>
      <c r="H714" s="75"/>
      <c r="I714" s="75"/>
      <c r="J714" s="75"/>
      <c r="K714" s="75"/>
      <c r="L714" s="75"/>
      <c r="M714" s="75"/>
      <c r="N714" s="75"/>
    </row>
    <row r="715" spans="4:14" ht="15.75" customHeight="1">
      <c r="D715" s="75"/>
      <c r="E715" s="75"/>
      <c r="F715" s="75"/>
      <c r="G715" s="75"/>
      <c r="H715" s="75"/>
      <c r="I715" s="75"/>
      <c r="J715" s="75"/>
      <c r="K715" s="75"/>
      <c r="L715" s="75"/>
      <c r="M715" s="75"/>
      <c r="N715" s="75"/>
    </row>
    <row r="716" spans="4:14" ht="15.75" customHeight="1">
      <c r="D716" s="75"/>
      <c r="E716" s="75"/>
      <c r="F716" s="75"/>
      <c r="G716" s="75"/>
      <c r="H716" s="75"/>
      <c r="I716" s="75"/>
      <c r="J716" s="75"/>
      <c r="K716" s="75"/>
      <c r="L716" s="75"/>
      <c r="M716" s="75"/>
      <c r="N716" s="75"/>
    </row>
    <row r="717" spans="4:14" ht="15.75" customHeight="1">
      <c r="D717" s="75"/>
      <c r="E717" s="75"/>
      <c r="F717" s="75"/>
      <c r="G717" s="75"/>
      <c r="H717" s="75"/>
      <c r="I717" s="75"/>
      <c r="J717" s="75"/>
      <c r="K717" s="75"/>
      <c r="L717" s="75"/>
      <c r="M717" s="75"/>
      <c r="N717" s="75"/>
    </row>
    <row r="718" spans="4:14" ht="15.75" customHeight="1">
      <c r="D718" s="75"/>
      <c r="E718" s="75"/>
      <c r="F718" s="75"/>
      <c r="G718" s="75"/>
      <c r="H718" s="75"/>
      <c r="I718" s="75"/>
      <c r="J718" s="75"/>
      <c r="K718" s="75"/>
      <c r="L718" s="75"/>
      <c r="M718" s="75"/>
      <c r="N718" s="75"/>
    </row>
    <row r="719" spans="4:14" ht="15.75" customHeight="1">
      <c r="D719" s="75"/>
      <c r="E719" s="75"/>
      <c r="F719" s="75"/>
      <c r="G719" s="75"/>
      <c r="H719" s="75"/>
      <c r="I719" s="75"/>
      <c r="J719" s="75"/>
      <c r="K719" s="75"/>
      <c r="L719" s="75"/>
      <c r="M719" s="75"/>
      <c r="N719" s="75"/>
    </row>
    <row r="720" spans="4:14" ht="15.75" customHeight="1">
      <c r="D720" s="75"/>
      <c r="E720" s="75"/>
      <c r="F720" s="75"/>
      <c r="G720" s="75"/>
      <c r="H720" s="75"/>
      <c r="I720" s="75"/>
      <c r="J720" s="75"/>
      <c r="K720" s="75"/>
      <c r="L720" s="75"/>
      <c r="M720" s="75"/>
      <c r="N720" s="75"/>
    </row>
    <row r="721" spans="4:14" ht="15.75" customHeight="1">
      <c r="D721" s="75"/>
      <c r="E721" s="75"/>
      <c r="F721" s="75"/>
      <c r="G721" s="75"/>
      <c r="H721" s="75"/>
      <c r="I721" s="75"/>
      <c r="J721" s="75"/>
      <c r="K721" s="75"/>
      <c r="L721" s="75"/>
      <c r="M721" s="75"/>
      <c r="N721" s="75"/>
    </row>
    <row r="722" spans="4:14" ht="15.75" customHeight="1">
      <c r="D722" s="75"/>
      <c r="E722" s="75"/>
      <c r="F722" s="75"/>
      <c r="G722" s="75"/>
      <c r="H722" s="75"/>
      <c r="I722" s="75"/>
      <c r="J722" s="75"/>
      <c r="K722" s="75"/>
      <c r="L722" s="75"/>
      <c r="M722" s="75"/>
      <c r="N722" s="75"/>
    </row>
    <row r="723" spans="4:14" ht="15.75" customHeight="1">
      <c r="D723" s="75"/>
      <c r="E723" s="75"/>
      <c r="F723" s="75"/>
      <c r="G723" s="75"/>
      <c r="H723" s="75"/>
      <c r="I723" s="75"/>
      <c r="J723" s="75"/>
      <c r="K723" s="75"/>
      <c r="L723" s="75"/>
      <c r="M723" s="75"/>
      <c r="N723" s="75"/>
    </row>
    <row r="724" spans="4:14" ht="15.75" customHeight="1">
      <c r="D724" s="75"/>
      <c r="E724" s="75"/>
      <c r="F724" s="75"/>
      <c r="G724" s="75"/>
      <c r="H724" s="75"/>
      <c r="I724" s="75"/>
      <c r="J724" s="75"/>
      <c r="K724" s="75"/>
      <c r="L724" s="75"/>
      <c r="M724" s="75"/>
      <c r="N724" s="75"/>
    </row>
    <row r="725" spans="4:14" ht="15.75" customHeight="1">
      <c r="D725" s="75"/>
      <c r="E725" s="75"/>
      <c r="F725" s="75"/>
      <c r="G725" s="75"/>
      <c r="H725" s="75"/>
      <c r="I725" s="75"/>
      <c r="J725" s="75"/>
      <c r="K725" s="75"/>
      <c r="L725" s="75"/>
      <c r="M725" s="75"/>
      <c r="N725" s="75"/>
    </row>
    <row r="726" spans="4:14" ht="15.75" customHeight="1">
      <c r="D726" s="75"/>
      <c r="E726" s="75"/>
      <c r="F726" s="75"/>
      <c r="G726" s="75"/>
      <c r="H726" s="75"/>
      <c r="I726" s="75"/>
      <c r="J726" s="75"/>
      <c r="K726" s="75"/>
      <c r="L726" s="75"/>
      <c r="M726" s="75"/>
      <c r="N726" s="75"/>
    </row>
    <row r="727" spans="4:14" ht="15.75" customHeight="1">
      <c r="D727" s="75"/>
      <c r="E727" s="75"/>
      <c r="F727" s="75"/>
      <c r="G727" s="75"/>
      <c r="H727" s="75"/>
      <c r="I727" s="75"/>
      <c r="J727" s="75"/>
      <c r="K727" s="75"/>
      <c r="L727" s="75"/>
      <c r="M727" s="75"/>
      <c r="N727" s="75"/>
    </row>
    <row r="728" spans="4:14" ht="15.75" customHeight="1">
      <c r="D728" s="75"/>
      <c r="E728" s="75"/>
      <c r="F728" s="75"/>
      <c r="G728" s="75"/>
      <c r="H728" s="75"/>
      <c r="I728" s="75"/>
      <c r="J728" s="75"/>
      <c r="K728" s="75"/>
      <c r="L728" s="75"/>
      <c r="M728" s="75"/>
      <c r="N728" s="75"/>
    </row>
    <row r="729" spans="4:14" ht="15.75" customHeight="1">
      <c r="D729" s="75"/>
      <c r="E729" s="75"/>
      <c r="F729" s="75"/>
      <c r="G729" s="75"/>
      <c r="H729" s="75"/>
      <c r="I729" s="75"/>
      <c r="J729" s="75"/>
      <c r="K729" s="75"/>
      <c r="L729" s="75"/>
      <c r="M729" s="75"/>
      <c r="N729" s="75"/>
    </row>
    <row r="730" spans="4:14" ht="15.75" customHeight="1">
      <c r="D730" s="75"/>
      <c r="E730" s="75"/>
      <c r="F730" s="75"/>
      <c r="G730" s="75"/>
      <c r="H730" s="75"/>
      <c r="I730" s="75"/>
      <c r="J730" s="75"/>
      <c r="K730" s="75"/>
      <c r="L730" s="75"/>
      <c r="M730" s="75"/>
      <c r="N730" s="75"/>
    </row>
    <row r="731" spans="4:14" ht="15.75" customHeight="1">
      <c r="D731" s="75"/>
      <c r="E731" s="75"/>
      <c r="F731" s="75"/>
      <c r="G731" s="75"/>
      <c r="H731" s="75"/>
      <c r="I731" s="75"/>
      <c r="J731" s="75"/>
      <c r="K731" s="75"/>
      <c r="L731" s="75"/>
      <c r="M731" s="75"/>
      <c r="N731" s="75"/>
    </row>
    <row r="732" spans="4:14" ht="15.75" customHeight="1">
      <c r="D732" s="75"/>
      <c r="E732" s="75"/>
      <c r="F732" s="75"/>
      <c r="G732" s="75"/>
      <c r="H732" s="75"/>
      <c r="I732" s="75"/>
      <c r="J732" s="75"/>
      <c r="K732" s="75"/>
      <c r="L732" s="75"/>
      <c r="M732" s="75"/>
      <c r="N732" s="75"/>
    </row>
    <row r="733" spans="4:14" ht="15.75" customHeight="1">
      <c r="D733" s="75"/>
      <c r="E733" s="75"/>
      <c r="F733" s="75"/>
      <c r="G733" s="75"/>
      <c r="H733" s="75"/>
      <c r="I733" s="75"/>
      <c r="J733" s="75"/>
      <c r="K733" s="75"/>
      <c r="L733" s="75"/>
      <c r="M733" s="75"/>
      <c r="N733" s="75"/>
    </row>
    <row r="734" spans="4:14" ht="15.75" customHeight="1">
      <c r="D734" s="75"/>
      <c r="E734" s="75"/>
      <c r="F734" s="75"/>
      <c r="G734" s="75"/>
      <c r="H734" s="75"/>
      <c r="I734" s="75"/>
      <c r="J734" s="75"/>
      <c r="K734" s="75"/>
      <c r="L734" s="75"/>
      <c r="M734" s="75"/>
      <c r="N734" s="75"/>
    </row>
    <row r="735" spans="4:14" ht="15.75" customHeight="1">
      <c r="D735" s="75"/>
      <c r="E735" s="75"/>
      <c r="F735" s="75"/>
      <c r="G735" s="75"/>
      <c r="H735" s="75"/>
      <c r="I735" s="75"/>
      <c r="J735" s="75"/>
      <c r="K735" s="75"/>
      <c r="L735" s="75"/>
      <c r="M735" s="75"/>
      <c r="N735" s="75"/>
    </row>
    <row r="736" spans="4:14" ht="15.75" customHeight="1">
      <c r="D736" s="75"/>
      <c r="E736" s="75"/>
      <c r="F736" s="75"/>
      <c r="G736" s="75"/>
      <c r="H736" s="75"/>
      <c r="I736" s="75"/>
      <c r="J736" s="75"/>
      <c r="K736" s="75"/>
      <c r="L736" s="75"/>
      <c r="M736" s="75"/>
      <c r="N736" s="75"/>
    </row>
    <row r="737" spans="4:14" ht="15.75" customHeight="1">
      <c r="D737" s="75"/>
      <c r="E737" s="75"/>
      <c r="F737" s="75"/>
      <c r="G737" s="75"/>
      <c r="H737" s="75"/>
      <c r="I737" s="75"/>
      <c r="J737" s="75"/>
      <c r="K737" s="75"/>
      <c r="L737" s="75"/>
      <c r="M737" s="75"/>
      <c r="N737" s="75"/>
    </row>
    <row r="738" spans="4:14" ht="15.75" customHeight="1">
      <c r="D738" s="75"/>
      <c r="E738" s="75"/>
      <c r="F738" s="75"/>
      <c r="G738" s="75"/>
      <c r="H738" s="75"/>
      <c r="I738" s="75"/>
      <c r="J738" s="75"/>
      <c r="K738" s="75"/>
      <c r="L738" s="75"/>
      <c r="M738" s="75"/>
      <c r="N738" s="75"/>
    </row>
    <row r="739" spans="4:14" ht="15.75" customHeight="1">
      <c r="D739" s="75"/>
      <c r="E739" s="75"/>
      <c r="F739" s="75"/>
      <c r="G739" s="75"/>
      <c r="H739" s="75"/>
      <c r="I739" s="75"/>
      <c r="J739" s="75"/>
      <c r="K739" s="75"/>
      <c r="L739" s="75"/>
      <c r="M739" s="75"/>
      <c r="N739" s="75"/>
    </row>
    <row r="740" spans="4:14" ht="15.75" customHeight="1">
      <c r="D740" s="75"/>
      <c r="E740" s="75"/>
      <c r="F740" s="75"/>
      <c r="G740" s="75"/>
      <c r="H740" s="75"/>
      <c r="I740" s="75"/>
      <c r="J740" s="75"/>
      <c r="K740" s="75"/>
      <c r="L740" s="75"/>
      <c r="M740" s="75"/>
      <c r="N740" s="75"/>
    </row>
    <row r="741" spans="4:14" ht="15.75" customHeight="1">
      <c r="D741" s="75"/>
      <c r="E741" s="75"/>
      <c r="F741" s="75"/>
      <c r="G741" s="75"/>
      <c r="H741" s="75"/>
      <c r="I741" s="75"/>
      <c r="J741" s="75"/>
      <c r="K741" s="75"/>
      <c r="L741" s="75"/>
      <c r="M741" s="75"/>
      <c r="N741" s="75"/>
    </row>
    <row r="742" spans="4:14" ht="15.75" customHeight="1">
      <c r="D742" s="75"/>
      <c r="E742" s="75"/>
      <c r="F742" s="75"/>
      <c r="G742" s="75"/>
      <c r="H742" s="75"/>
      <c r="I742" s="75"/>
      <c r="J742" s="75"/>
      <c r="K742" s="75"/>
      <c r="L742" s="75"/>
      <c r="M742" s="75"/>
      <c r="N742" s="75"/>
    </row>
    <row r="743" spans="4:14" ht="15.75" customHeight="1">
      <c r="D743" s="75"/>
      <c r="E743" s="75"/>
      <c r="F743" s="75"/>
      <c r="G743" s="75"/>
      <c r="H743" s="75"/>
      <c r="I743" s="75"/>
      <c r="J743" s="75"/>
      <c r="K743" s="75"/>
      <c r="L743" s="75"/>
      <c r="M743" s="75"/>
      <c r="N743" s="75"/>
    </row>
    <row r="744" spans="4:14" ht="15.75" customHeight="1">
      <c r="D744" s="75"/>
      <c r="E744" s="75"/>
      <c r="F744" s="75"/>
      <c r="G744" s="75"/>
      <c r="H744" s="75"/>
      <c r="I744" s="75"/>
      <c r="J744" s="75"/>
      <c r="K744" s="75"/>
      <c r="L744" s="75"/>
      <c r="M744" s="75"/>
      <c r="N744" s="75"/>
    </row>
    <row r="745" spans="4:14" ht="15.75" customHeight="1">
      <c r="D745" s="75"/>
      <c r="E745" s="75"/>
      <c r="F745" s="75"/>
      <c r="G745" s="75"/>
      <c r="H745" s="75"/>
      <c r="I745" s="75"/>
      <c r="J745" s="75"/>
      <c r="K745" s="75"/>
      <c r="L745" s="75"/>
      <c r="M745" s="75"/>
      <c r="N745" s="75"/>
    </row>
    <row r="746" spans="4:14" ht="15.75" customHeight="1">
      <c r="D746" s="75"/>
      <c r="E746" s="75"/>
      <c r="F746" s="75"/>
      <c r="G746" s="75"/>
      <c r="H746" s="75"/>
      <c r="I746" s="75"/>
      <c r="J746" s="75"/>
      <c r="K746" s="75"/>
      <c r="L746" s="75"/>
      <c r="M746" s="75"/>
      <c r="N746" s="75"/>
    </row>
    <row r="747" spans="4:14" ht="15.75" customHeight="1">
      <c r="D747" s="75"/>
      <c r="E747" s="75"/>
      <c r="F747" s="75"/>
      <c r="G747" s="75"/>
      <c r="H747" s="75"/>
      <c r="I747" s="75"/>
      <c r="J747" s="75"/>
      <c r="K747" s="75"/>
      <c r="L747" s="75"/>
      <c r="M747" s="75"/>
      <c r="N747" s="75"/>
    </row>
    <row r="748" spans="4:14" ht="15.75" customHeight="1">
      <c r="D748" s="75"/>
      <c r="E748" s="75"/>
      <c r="F748" s="75"/>
      <c r="G748" s="75"/>
      <c r="H748" s="75"/>
      <c r="I748" s="75"/>
      <c r="J748" s="75"/>
      <c r="K748" s="75"/>
      <c r="L748" s="75"/>
      <c r="M748" s="75"/>
      <c r="N748" s="75"/>
    </row>
    <row r="749" spans="4:14" ht="15.75" customHeight="1">
      <c r="D749" s="75"/>
      <c r="E749" s="75"/>
      <c r="F749" s="75"/>
      <c r="G749" s="75"/>
      <c r="H749" s="75"/>
      <c r="I749" s="75"/>
      <c r="J749" s="75"/>
      <c r="K749" s="75"/>
      <c r="L749" s="75"/>
      <c r="M749" s="75"/>
      <c r="N749" s="75"/>
    </row>
    <row r="750" spans="4:14" ht="15.75" customHeight="1">
      <c r="D750" s="75"/>
      <c r="E750" s="75"/>
      <c r="F750" s="75"/>
      <c r="G750" s="75"/>
      <c r="H750" s="75"/>
      <c r="I750" s="75"/>
      <c r="J750" s="75"/>
      <c r="K750" s="75"/>
      <c r="L750" s="75"/>
      <c r="M750" s="75"/>
      <c r="N750" s="75"/>
    </row>
    <row r="751" spans="4:14" ht="15.75" customHeight="1">
      <c r="D751" s="75"/>
      <c r="E751" s="75"/>
      <c r="F751" s="75"/>
      <c r="G751" s="75"/>
      <c r="H751" s="75"/>
      <c r="I751" s="75"/>
      <c r="J751" s="75"/>
      <c r="K751" s="75"/>
      <c r="L751" s="75"/>
      <c r="M751" s="75"/>
      <c r="N751" s="75"/>
    </row>
    <row r="752" spans="4:14" ht="15.75" customHeight="1">
      <c r="D752" s="75"/>
      <c r="E752" s="75"/>
      <c r="F752" s="75"/>
      <c r="G752" s="75"/>
      <c r="H752" s="75"/>
      <c r="I752" s="75"/>
      <c r="J752" s="75"/>
      <c r="K752" s="75"/>
      <c r="L752" s="75"/>
      <c r="M752" s="75"/>
      <c r="N752" s="75"/>
    </row>
    <row r="753" spans="4:14" ht="15.75" customHeight="1">
      <c r="D753" s="75"/>
      <c r="E753" s="75"/>
      <c r="F753" s="75"/>
      <c r="G753" s="75"/>
      <c r="H753" s="75"/>
      <c r="I753" s="75"/>
      <c r="J753" s="75"/>
      <c r="K753" s="75"/>
      <c r="L753" s="75"/>
      <c r="M753" s="75"/>
      <c r="N753" s="75"/>
    </row>
    <row r="754" spans="4:14" ht="15.75" customHeight="1">
      <c r="D754" s="75"/>
      <c r="E754" s="75"/>
      <c r="F754" s="75"/>
      <c r="G754" s="75"/>
      <c r="H754" s="75"/>
      <c r="I754" s="75"/>
      <c r="J754" s="75"/>
      <c r="K754" s="75"/>
      <c r="L754" s="75"/>
      <c r="M754" s="75"/>
      <c r="N754" s="75"/>
    </row>
    <row r="755" spans="4:14" ht="15.75" customHeight="1">
      <c r="D755" s="75"/>
      <c r="E755" s="75"/>
      <c r="F755" s="75"/>
      <c r="G755" s="75"/>
      <c r="H755" s="75"/>
      <c r="I755" s="75"/>
      <c r="J755" s="75"/>
      <c r="K755" s="75"/>
      <c r="L755" s="75"/>
      <c r="M755" s="75"/>
      <c r="N755" s="75"/>
    </row>
    <row r="756" spans="4:14" ht="15.75" customHeight="1">
      <c r="D756" s="75"/>
      <c r="E756" s="75"/>
      <c r="F756" s="75"/>
      <c r="G756" s="75"/>
      <c r="H756" s="75"/>
      <c r="I756" s="75"/>
      <c r="J756" s="75"/>
      <c r="K756" s="75"/>
      <c r="L756" s="75"/>
      <c r="M756" s="75"/>
      <c r="N756" s="75"/>
    </row>
    <row r="757" spans="4:14" ht="15.75" customHeight="1">
      <c r="D757" s="75"/>
      <c r="E757" s="75"/>
      <c r="F757" s="75"/>
      <c r="G757" s="75"/>
      <c r="H757" s="75"/>
      <c r="I757" s="75"/>
      <c r="J757" s="75"/>
      <c r="K757" s="75"/>
      <c r="L757" s="75"/>
      <c r="M757" s="75"/>
      <c r="N757" s="75"/>
    </row>
    <row r="758" spans="4:14" ht="15.75" customHeight="1">
      <c r="D758" s="75"/>
      <c r="E758" s="75"/>
      <c r="F758" s="75"/>
      <c r="G758" s="75"/>
      <c r="H758" s="75"/>
      <c r="I758" s="75"/>
      <c r="J758" s="75"/>
      <c r="K758" s="75"/>
      <c r="L758" s="75"/>
      <c r="M758" s="75"/>
      <c r="N758" s="75"/>
    </row>
    <row r="759" spans="4:14" ht="15.75" customHeight="1">
      <c r="D759" s="75"/>
      <c r="E759" s="75"/>
      <c r="F759" s="75"/>
      <c r="G759" s="75"/>
      <c r="H759" s="75"/>
      <c r="I759" s="75"/>
      <c r="J759" s="75"/>
      <c r="K759" s="75"/>
      <c r="L759" s="75"/>
      <c r="M759" s="75"/>
      <c r="N759" s="75"/>
    </row>
    <row r="760" spans="4:14" ht="15.75" customHeight="1">
      <c r="D760" s="75"/>
      <c r="E760" s="75"/>
      <c r="F760" s="75"/>
      <c r="G760" s="75"/>
      <c r="H760" s="75"/>
      <c r="I760" s="75"/>
      <c r="J760" s="75"/>
      <c r="K760" s="75"/>
      <c r="L760" s="75"/>
      <c r="M760" s="75"/>
      <c r="N760" s="75"/>
    </row>
    <row r="761" spans="4:14" ht="15.75" customHeight="1">
      <c r="D761" s="75"/>
      <c r="E761" s="75"/>
      <c r="F761" s="75"/>
      <c r="G761" s="75"/>
      <c r="H761" s="75"/>
      <c r="I761" s="75"/>
      <c r="J761" s="75"/>
      <c r="K761" s="75"/>
      <c r="L761" s="75"/>
      <c r="M761" s="75"/>
      <c r="N761" s="75"/>
    </row>
    <row r="762" spans="4:14" ht="15.75" customHeight="1">
      <c r="D762" s="75"/>
      <c r="E762" s="75"/>
      <c r="F762" s="75"/>
      <c r="G762" s="75"/>
      <c r="H762" s="75"/>
      <c r="I762" s="75"/>
      <c r="J762" s="75"/>
      <c r="K762" s="75"/>
      <c r="L762" s="75"/>
      <c r="M762" s="75"/>
      <c r="N762" s="75"/>
    </row>
    <row r="763" spans="4:14" ht="15.75" customHeight="1">
      <c r="D763" s="75"/>
      <c r="E763" s="75"/>
      <c r="F763" s="75"/>
      <c r="G763" s="75"/>
      <c r="H763" s="75"/>
      <c r="I763" s="75"/>
      <c r="J763" s="75"/>
      <c r="K763" s="75"/>
      <c r="L763" s="75"/>
      <c r="M763" s="75"/>
      <c r="N763" s="75"/>
    </row>
    <row r="764" spans="4:14" ht="15.75" customHeight="1">
      <c r="D764" s="75"/>
      <c r="E764" s="75"/>
      <c r="F764" s="75"/>
      <c r="G764" s="75"/>
      <c r="H764" s="75"/>
      <c r="I764" s="75"/>
      <c r="J764" s="75"/>
      <c r="K764" s="75"/>
      <c r="L764" s="75"/>
      <c r="M764" s="75"/>
      <c r="N764" s="75"/>
    </row>
    <row r="765" spans="4:14" ht="15.75" customHeight="1">
      <c r="D765" s="75"/>
      <c r="E765" s="75"/>
      <c r="F765" s="75"/>
      <c r="G765" s="75"/>
      <c r="H765" s="75"/>
      <c r="I765" s="75"/>
      <c r="J765" s="75"/>
      <c r="K765" s="75"/>
      <c r="L765" s="75"/>
      <c r="M765" s="75"/>
      <c r="N765" s="75"/>
    </row>
    <row r="766" spans="4:14" ht="15.75" customHeight="1">
      <c r="D766" s="75"/>
      <c r="E766" s="75"/>
      <c r="F766" s="75"/>
      <c r="G766" s="75"/>
      <c r="H766" s="75"/>
      <c r="I766" s="75"/>
      <c r="J766" s="75"/>
      <c r="K766" s="75"/>
      <c r="L766" s="75"/>
      <c r="M766" s="75"/>
      <c r="N766" s="75"/>
    </row>
    <row r="767" spans="4:14" ht="15.75" customHeight="1">
      <c r="D767" s="75"/>
      <c r="E767" s="75"/>
      <c r="F767" s="75"/>
      <c r="G767" s="75"/>
      <c r="H767" s="75"/>
      <c r="I767" s="75"/>
      <c r="J767" s="75"/>
      <c r="K767" s="75"/>
      <c r="L767" s="75"/>
      <c r="M767" s="75"/>
      <c r="N767" s="75"/>
    </row>
    <row r="768" spans="4:14" ht="15.75" customHeight="1">
      <c r="D768" s="75"/>
      <c r="E768" s="75"/>
      <c r="F768" s="75"/>
      <c r="G768" s="75"/>
      <c r="H768" s="75"/>
      <c r="I768" s="75"/>
      <c r="J768" s="75"/>
      <c r="K768" s="75"/>
      <c r="L768" s="75"/>
      <c r="M768" s="75"/>
      <c r="N768" s="75"/>
    </row>
    <row r="769" spans="4:14" ht="15.75" customHeight="1">
      <c r="D769" s="75"/>
      <c r="E769" s="75"/>
      <c r="F769" s="75"/>
      <c r="G769" s="75"/>
      <c r="H769" s="75"/>
      <c r="I769" s="75"/>
      <c r="J769" s="75"/>
      <c r="K769" s="75"/>
      <c r="L769" s="75"/>
      <c r="M769" s="75"/>
      <c r="N769" s="75"/>
    </row>
    <row r="770" spans="4:14" ht="15.75" customHeight="1">
      <c r="D770" s="75"/>
      <c r="E770" s="75"/>
      <c r="F770" s="75"/>
      <c r="G770" s="75"/>
      <c r="H770" s="75"/>
      <c r="I770" s="75"/>
      <c r="J770" s="75"/>
      <c r="K770" s="75"/>
      <c r="L770" s="75"/>
      <c r="M770" s="75"/>
      <c r="N770" s="75"/>
    </row>
    <row r="771" spans="4:14" ht="15.75" customHeight="1">
      <c r="D771" s="75"/>
      <c r="E771" s="75"/>
      <c r="F771" s="75"/>
      <c r="G771" s="75"/>
      <c r="H771" s="75"/>
      <c r="I771" s="75"/>
      <c r="J771" s="75"/>
      <c r="K771" s="75"/>
      <c r="L771" s="75"/>
      <c r="M771" s="75"/>
      <c r="N771" s="75"/>
    </row>
    <row r="772" spans="4:14" ht="15.75" customHeight="1">
      <c r="D772" s="75"/>
      <c r="E772" s="75"/>
      <c r="F772" s="75"/>
      <c r="G772" s="75"/>
      <c r="H772" s="75"/>
      <c r="I772" s="75"/>
      <c r="J772" s="75"/>
      <c r="K772" s="75"/>
      <c r="L772" s="75"/>
      <c r="M772" s="75"/>
      <c r="N772" s="75"/>
    </row>
    <row r="773" spans="4:14" ht="15.75" customHeight="1">
      <c r="D773" s="75"/>
      <c r="E773" s="75"/>
      <c r="F773" s="75"/>
      <c r="G773" s="75"/>
      <c r="H773" s="75"/>
      <c r="I773" s="75"/>
      <c r="J773" s="75"/>
      <c r="K773" s="75"/>
      <c r="L773" s="75"/>
      <c r="M773" s="75"/>
      <c r="N773" s="75"/>
    </row>
    <row r="774" spans="4:14" ht="15.75" customHeight="1">
      <c r="D774" s="75"/>
      <c r="E774" s="75"/>
      <c r="F774" s="75"/>
      <c r="G774" s="75"/>
      <c r="H774" s="75"/>
      <c r="I774" s="75"/>
      <c r="J774" s="75"/>
      <c r="K774" s="75"/>
      <c r="L774" s="75"/>
      <c r="M774" s="75"/>
      <c r="N774" s="75"/>
    </row>
    <row r="775" spans="4:14" ht="15.75" customHeight="1">
      <c r="D775" s="75"/>
      <c r="E775" s="75"/>
      <c r="F775" s="75"/>
      <c r="G775" s="75"/>
      <c r="H775" s="75"/>
      <c r="I775" s="75"/>
      <c r="J775" s="75"/>
      <c r="K775" s="75"/>
      <c r="L775" s="75"/>
      <c r="M775" s="75"/>
      <c r="N775" s="75"/>
    </row>
    <row r="776" spans="4:14" ht="15.75" customHeight="1">
      <c r="D776" s="75"/>
      <c r="E776" s="75"/>
      <c r="F776" s="75"/>
      <c r="G776" s="75"/>
      <c r="H776" s="75"/>
      <c r="I776" s="75"/>
      <c r="J776" s="75"/>
      <c r="K776" s="75"/>
      <c r="L776" s="75"/>
      <c r="M776" s="75"/>
      <c r="N776" s="75"/>
    </row>
    <row r="777" spans="4:14" ht="15.75" customHeight="1">
      <c r="D777" s="75"/>
      <c r="E777" s="75"/>
      <c r="F777" s="75"/>
      <c r="G777" s="75"/>
      <c r="H777" s="75"/>
      <c r="I777" s="75"/>
      <c r="J777" s="75"/>
      <c r="K777" s="75"/>
      <c r="L777" s="75"/>
      <c r="M777" s="75"/>
      <c r="N777" s="75"/>
    </row>
    <row r="778" spans="4:14" ht="15.75" customHeight="1">
      <c r="D778" s="75"/>
      <c r="E778" s="75"/>
      <c r="F778" s="75"/>
      <c r="G778" s="75"/>
      <c r="H778" s="75"/>
      <c r="I778" s="75"/>
      <c r="J778" s="75"/>
      <c r="K778" s="75"/>
      <c r="L778" s="75"/>
      <c r="M778" s="75"/>
      <c r="N778" s="75"/>
    </row>
    <row r="779" spans="4:14" ht="15.75" customHeight="1">
      <c r="D779" s="75"/>
      <c r="E779" s="75"/>
      <c r="F779" s="75"/>
      <c r="G779" s="75"/>
      <c r="H779" s="75"/>
      <c r="I779" s="75"/>
      <c r="J779" s="75"/>
      <c r="K779" s="75"/>
      <c r="L779" s="75"/>
      <c r="M779" s="75"/>
      <c r="N779" s="75"/>
    </row>
    <row r="780" spans="4:14" ht="15.75" customHeight="1">
      <c r="D780" s="75"/>
      <c r="E780" s="75"/>
      <c r="F780" s="75"/>
      <c r="G780" s="75"/>
      <c r="H780" s="75"/>
      <c r="I780" s="75"/>
      <c r="J780" s="75"/>
      <c r="K780" s="75"/>
      <c r="L780" s="75"/>
      <c r="M780" s="75"/>
      <c r="N780" s="75"/>
    </row>
    <row r="781" spans="4:14" ht="15.75" customHeight="1">
      <c r="D781" s="75"/>
      <c r="E781" s="75"/>
      <c r="F781" s="75"/>
      <c r="G781" s="75"/>
      <c r="H781" s="75"/>
      <c r="I781" s="75"/>
      <c r="J781" s="75"/>
      <c r="K781" s="75"/>
      <c r="L781" s="75"/>
      <c r="M781" s="75"/>
      <c r="N781" s="75"/>
    </row>
    <row r="782" spans="4:14" ht="15.75" customHeight="1">
      <c r="D782" s="75"/>
      <c r="E782" s="75"/>
      <c r="F782" s="75"/>
      <c r="G782" s="75"/>
      <c r="H782" s="75"/>
      <c r="I782" s="75"/>
      <c r="J782" s="75"/>
      <c r="K782" s="75"/>
      <c r="L782" s="75"/>
      <c r="M782" s="75"/>
      <c r="N782" s="75"/>
    </row>
    <row r="783" spans="4:14" ht="15.75" customHeight="1">
      <c r="D783" s="75"/>
      <c r="E783" s="75"/>
      <c r="F783" s="75"/>
      <c r="G783" s="75"/>
      <c r="H783" s="75"/>
      <c r="I783" s="75"/>
      <c r="J783" s="75"/>
      <c r="K783" s="75"/>
      <c r="L783" s="75"/>
      <c r="M783" s="75"/>
      <c r="N783" s="75"/>
    </row>
    <row r="784" spans="4:14" ht="15.75" customHeight="1">
      <c r="D784" s="75"/>
      <c r="E784" s="75"/>
      <c r="F784" s="75"/>
      <c r="G784" s="75"/>
      <c r="H784" s="75"/>
      <c r="I784" s="75"/>
      <c r="J784" s="75"/>
      <c r="K784" s="75"/>
      <c r="L784" s="75"/>
      <c r="M784" s="75"/>
      <c r="N784" s="75"/>
    </row>
    <row r="785" spans="4:14" ht="15.75" customHeight="1">
      <c r="D785" s="75"/>
      <c r="E785" s="75"/>
      <c r="F785" s="75"/>
      <c r="G785" s="75"/>
      <c r="H785" s="75"/>
      <c r="I785" s="75"/>
      <c r="J785" s="75"/>
      <c r="K785" s="75"/>
      <c r="L785" s="75"/>
      <c r="M785" s="75"/>
      <c r="N785" s="75"/>
    </row>
    <row r="786" spans="4:14" ht="15.75" customHeight="1">
      <c r="D786" s="75"/>
      <c r="E786" s="75"/>
      <c r="F786" s="75"/>
      <c r="G786" s="75"/>
      <c r="H786" s="75"/>
      <c r="I786" s="75"/>
      <c r="J786" s="75"/>
      <c r="K786" s="75"/>
      <c r="L786" s="75"/>
      <c r="M786" s="75"/>
      <c r="N786" s="75"/>
    </row>
    <row r="787" spans="4:14" ht="15.75" customHeight="1">
      <c r="D787" s="75"/>
      <c r="E787" s="75"/>
      <c r="F787" s="75"/>
      <c r="G787" s="75"/>
      <c r="H787" s="75"/>
      <c r="I787" s="75"/>
      <c r="J787" s="75"/>
      <c r="K787" s="75"/>
      <c r="L787" s="75"/>
      <c r="M787" s="75"/>
      <c r="N787" s="75"/>
    </row>
    <row r="788" spans="4:14" ht="15.75" customHeight="1">
      <c r="D788" s="75"/>
      <c r="E788" s="75"/>
      <c r="F788" s="75"/>
      <c r="G788" s="75"/>
      <c r="H788" s="75"/>
      <c r="I788" s="75"/>
      <c r="J788" s="75"/>
      <c r="K788" s="75"/>
      <c r="L788" s="75"/>
      <c r="M788" s="75"/>
      <c r="N788" s="75"/>
    </row>
    <row r="789" spans="4:14" ht="15.75" customHeight="1">
      <c r="D789" s="75"/>
      <c r="E789" s="75"/>
      <c r="F789" s="75"/>
      <c r="G789" s="75"/>
      <c r="H789" s="75"/>
      <c r="I789" s="75"/>
      <c r="J789" s="75"/>
      <c r="K789" s="75"/>
      <c r="L789" s="75"/>
      <c r="M789" s="75"/>
      <c r="N789" s="75"/>
    </row>
    <row r="790" spans="4:14" ht="15.75" customHeight="1">
      <c r="D790" s="75"/>
      <c r="E790" s="75"/>
      <c r="F790" s="75"/>
      <c r="G790" s="75"/>
      <c r="H790" s="75"/>
      <c r="I790" s="75"/>
      <c r="J790" s="75"/>
      <c r="K790" s="75"/>
      <c r="L790" s="75"/>
      <c r="M790" s="75"/>
      <c r="N790" s="75"/>
    </row>
    <row r="791" spans="4:14" ht="15.75" customHeight="1">
      <c r="D791" s="75"/>
      <c r="E791" s="75"/>
      <c r="F791" s="75"/>
      <c r="G791" s="75"/>
      <c r="H791" s="75"/>
      <c r="I791" s="75"/>
      <c r="J791" s="75"/>
      <c r="K791" s="75"/>
      <c r="L791" s="75"/>
      <c r="M791" s="75"/>
      <c r="N791" s="75"/>
    </row>
    <row r="792" spans="4:14" ht="15.75" customHeight="1">
      <c r="D792" s="75"/>
      <c r="E792" s="75"/>
      <c r="F792" s="75"/>
      <c r="G792" s="75"/>
      <c r="H792" s="75"/>
      <c r="I792" s="75"/>
      <c r="J792" s="75"/>
      <c r="K792" s="75"/>
      <c r="L792" s="75"/>
      <c r="M792" s="75"/>
      <c r="N792" s="75"/>
    </row>
    <row r="793" spans="4:14" ht="15.75" customHeight="1">
      <c r="D793" s="75"/>
      <c r="E793" s="75"/>
      <c r="F793" s="75"/>
      <c r="G793" s="75"/>
      <c r="H793" s="75"/>
      <c r="I793" s="75"/>
      <c r="J793" s="75"/>
      <c r="K793" s="75"/>
      <c r="L793" s="75"/>
      <c r="M793" s="75"/>
      <c r="N793" s="75"/>
    </row>
    <row r="794" spans="4:14" ht="15.75" customHeight="1">
      <c r="D794" s="75"/>
      <c r="E794" s="75"/>
      <c r="F794" s="75"/>
      <c r="G794" s="75"/>
      <c r="H794" s="75"/>
      <c r="I794" s="75"/>
      <c r="J794" s="75"/>
      <c r="K794" s="75"/>
      <c r="L794" s="75"/>
      <c r="M794" s="75"/>
      <c r="N794" s="75"/>
    </row>
    <row r="795" spans="4:14" ht="15.75" customHeight="1">
      <c r="D795" s="75"/>
      <c r="E795" s="75"/>
      <c r="F795" s="75"/>
      <c r="G795" s="75"/>
      <c r="H795" s="75"/>
      <c r="I795" s="75"/>
      <c r="J795" s="75"/>
      <c r="K795" s="75"/>
      <c r="L795" s="75"/>
      <c r="M795" s="75"/>
      <c r="N795" s="75"/>
    </row>
    <row r="796" spans="4:14" ht="15.75" customHeight="1">
      <c r="D796" s="75"/>
      <c r="E796" s="75"/>
      <c r="F796" s="75"/>
      <c r="G796" s="75"/>
      <c r="H796" s="75"/>
      <c r="I796" s="75"/>
      <c r="J796" s="75"/>
      <c r="K796" s="75"/>
      <c r="L796" s="75"/>
      <c r="M796" s="75"/>
      <c r="N796" s="75"/>
    </row>
    <row r="797" spans="4:14" ht="15.75" customHeight="1">
      <c r="D797" s="75"/>
      <c r="E797" s="75"/>
      <c r="F797" s="75"/>
      <c r="G797" s="75"/>
      <c r="H797" s="75"/>
      <c r="I797" s="75"/>
      <c r="J797" s="75"/>
      <c r="K797" s="75"/>
      <c r="L797" s="75"/>
      <c r="M797" s="75"/>
      <c r="N797" s="75"/>
    </row>
    <row r="798" spans="4:14" ht="15.75" customHeight="1">
      <c r="D798" s="75"/>
      <c r="E798" s="75"/>
      <c r="F798" s="75"/>
      <c r="G798" s="75"/>
      <c r="H798" s="75"/>
      <c r="I798" s="75"/>
      <c r="J798" s="75"/>
      <c r="K798" s="75"/>
      <c r="L798" s="75"/>
      <c r="M798" s="75"/>
      <c r="N798" s="75"/>
    </row>
    <row r="799" spans="4:14" ht="15.75" customHeight="1">
      <c r="D799" s="75"/>
      <c r="E799" s="75"/>
      <c r="F799" s="75"/>
      <c r="G799" s="75"/>
      <c r="H799" s="75"/>
      <c r="I799" s="75"/>
      <c r="J799" s="75"/>
      <c r="K799" s="75"/>
      <c r="L799" s="75"/>
      <c r="M799" s="75"/>
      <c r="N799" s="75"/>
    </row>
    <row r="800" spans="4:14" ht="15.75" customHeight="1">
      <c r="D800" s="75"/>
      <c r="E800" s="75"/>
      <c r="F800" s="75"/>
      <c r="G800" s="75"/>
      <c r="H800" s="75"/>
      <c r="I800" s="75"/>
      <c r="J800" s="75"/>
      <c r="K800" s="75"/>
      <c r="L800" s="75"/>
      <c r="M800" s="75"/>
      <c r="N800" s="75"/>
    </row>
    <row r="801" spans="4:14" ht="15.75" customHeight="1">
      <c r="D801" s="75"/>
      <c r="E801" s="75"/>
      <c r="F801" s="75"/>
      <c r="G801" s="75"/>
      <c r="H801" s="75"/>
      <c r="I801" s="75"/>
      <c r="J801" s="75"/>
      <c r="K801" s="75"/>
      <c r="L801" s="75"/>
      <c r="M801" s="75"/>
      <c r="N801" s="75"/>
    </row>
    <row r="802" spans="4:14" ht="15.75" customHeight="1">
      <c r="D802" s="75"/>
      <c r="E802" s="75"/>
      <c r="F802" s="75"/>
      <c r="G802" s="75"/>
      <c r="H802" s="75"/>
      <c r="I802" s="75"/>
      <c r="J802" s="75"/>
      <c r="K802" s="75"/>
      <c r="L802" s="75"/>
      <c r="M802" s="75"/>
      <c r="N802" s="75"/>
    </row>
    <row r="803" spans="4:14" ht="15.75" customHeight="1">
      <c r="D803" s="75"/>
      <c r="E803" s="75"/>
      <c r="F803" s="75"/>
      <c r="G803" s="75"/>
      <c r="H803" s="75"/>
      <c r="I803" s="75"/>
      <c r="J803" s="75"/>
      <c r="K803" s="75"/>
      <c r="L803" s="75"/>
      <c r="M803" s="75"/>
      <c r="N803" s="75"/>
    </row>
    <row r="804" spans="4:14" ht="15.75" customHeight="1">
      <c r="D804" s="75"/>
      <c r="E804" s="75"/>
      <c r="F804" s="75"/>
      <c r="G804" s="75"/>
      <c r="H804" s="75"/>
      <c r="I804" s="75"/>
      <c r="J804" s="75"/>
      <c r="K804" s="75"/>
      <c r="L804" s="75"/>
      <c r="M804" s="75"/>
      <c r="N804" s="75"/>
    </row>
    <row r="805" spans="4:14" ht="15.75" customHeight="1">
      <c r="D805" s="75"/>
      <c r="E805" s="75"/>
      <c r="F805" s="75"/>
      <c r="G805" s="75"/>
      <c r="H805" s="75"/>
      <c r="I805" s="75"/>
      <c r="J805" s="75"/>
      <c r="K805" s="75"/>
      <c r="L805" s="75"/>
      <c r="M805" s="75"/>
      <c r="N805" s="75"/>
    </row>
    <row r="806" spans="4:14" ht="15.75" customHeight="1">
      <c r="D806" s="75"/>
      <c r="E806" s="75"/>
      <c r="F806" s="75"/>
      <c r="G806" s="75"/>
      <c r="H806" s="75"/>
      <c r="I806" s="75"/>
      <c r="J806" s="75"/>
      <c r="K806" s="75"/>
      <c r="L806" s="75"/>
      <c r="M806" s="75"/>
      <c r="N806" s="75"/>
    </row>
    <row r="807" spans="4:14" ht="15.75" customHeight="1">
      <c r="D807" s="75"/>
      <c r="E807" s="75"/>
      <c r="F807" s="75"/>
      <c r="G807" s="75"/>
      <c r="H807" s="75"/>
      <c r="I807" s="75"/>
      <c r="J807" s="75"/>
      <c r="K807" s="75"/>
      <c r="L807" s="75"/>
      <c r="M807" s="75"/>
      <c r="N807" s="75"/>
    </row>
    <row r="808" spans="4:14" ht="15.75" customHeight="1">
      <c r="D808" s="75"/>
      <c r="E808" s="75"/>
      <c r="F808" s="75"/>
      <c r="G808" s="75"/>
      <c r="H808" s="75"/>
      <c r="I808" s="75"/>
      <c r="J808" s="75"/>
      <c r="K808" s="75"/>
      <c r="L808" s="75"/>
      <c r="M808" s="75"/>
      <c r="N808" s="75"/>
    </row>
    <row r="809" spans="4:14" ht="15.75" customHeight="1">
      <c r="D809" s="75"/>
      <c r="E809" s="75"/>
      <c r="F809" s="75"/>
      <c r="G809" s="75"/>
      <c r="H809" s="75"/>
      <c r="I809" s="75"/>
      <c r="J809" s="75"/>
      <c r="K809" s="75"/>
      <c r="L809" s="75"/>
      <c r="M809" s="75"/>
      <c r="N809" s="75"/>
    </row>
    <row r="810" spans="4:14" ht="15.75" customHeight="1">
      <c r="D810" s="75"/>
      <c r="E810" s="75"/>
      <c r="F810" s="75"/>
      <c r="G810" s="75"/>
      <c r="H810" s="75"/>
      <c r="I810" s="75"/>
      <c r="J810" s="75"/>
      <c r="K810" s="75"/>
      <c r="L810" s="75"/>
      <c r="M810" s="75"/>
      <c r="N810" s="75"/>
    </row>
    <row r="811" spans="4:14" ht="15.75" customHeight="1">
      <c r="D811" s="75"/>
      <c r="E811" s="75"/>
      <c r="F811" s="75"/>
      <c r="G811" s="75"/>
      <c r="H811" s="75"/>
      <c r="I811" s="75"/>
      <c r="J811" s="75"/>
      <c r="K811" s="75"/>
      <c r="L811" s="75"/>
      <c r="M811" s="75"/>
      <c r="N811" s="75"/>
    </row>
    <row r="812" spans="4:14" ht="15.75" customHeight="1">
      <c r="D812" s="75"/>
      <c r="E812" s="75"/>
      <c r="F812" s="75"/>
      <c r="G812" s="75"/>
      <c r="H812" s="75"/>
      <c r="I812" s="75"/>
      <c r="J812" s="75"/>
      <c r="K812" s="75"/>
      <c r="L812" s="75"/>
      <c r="M812" s="75"/>
      <c r="N812" s="75"/>
    </row>
    <row r="813" spans="4:14" ht="15.75" customHeight="1">
      <c r="D813" s="75"/>
      <c r="E813" s="75"/>
      <c r="F813" s="75"/>
      <c r="G813" s="75"/>
      <c r="H813" s="75"/>
      <c r="I813" s="75"/>
      <c r="J813" s="75"/>
      <c r="K813" s="75"/>
      <c r="L813" s="75"/>
      <c r="M813" s="75"/>
      <c r="N813" s="75"/>
    </row>
    <row r="814" spans="4:14" ht="15.75" customHeight="1">
      <c r="D814" s="75"/>
      <c r="E814" s="75"/>
      <c r="F814" s="75"/>
      <c r="G814" s="75"/>
      <c r="H814" s="75"/>
      <c r="I814" s="75"/>
      <c r="J814" s="75"/>
      <c r="K814" s="75"/>
      <c r="L814" s="75"/>
      <c r="M814" s="75"/>
      <c r="N814" s="75"/>
    </row>
    <row r="815" spans="4:14" ht="15.75" customHeight="1">
      <c r="D815" s="75"/>
      <c r="E815" s="75"/>
      <c r="F815" s="75"/>
      <c r="G815" s="75"/>
      <c r="H815" s="75"/>
      <c r="I815" s="75"/>
      <c r="J815" s="75"/>
      <c r="K815" s="75"/>
      <c r="L815" s="75"/>
      <c r="M815" s="75"/>
      <c r="N815" s="75"/>
    </row>
    <row r="816" spans="4:14" ht="15.75" customHeight="1">
      <c r="D816" s="75"/>
      <c r="E816" s="75"/>
      <c r="F816" s="75"/>
      <c r="G816" s="75"/>
      <c r="H816" s="75"/>
      <c r="I816" s="75"/>
      <c r="J816" s="75"/>
      <c r="K816" s="75"/>
      <c r="L816" s="75"/>
      <c r="M816" s="75"/>
      <c r="N816" s="75"/>
    </row>
    <row r="817" spans="4:14" ht="15.75" customHeight="1">
      <c r="D817" s="75"/>
      <c r="E817" s="75"/>
      <c r="F817" s="75"/>
      <c r="G817" s="75"/>
      <c r="H817" s="75"/>
      <c r="I817" s="75"/>
      <c r="J817" s="75"/>
      <c r="K817" s="75"/>
      <c r="L817" s="75"/>
      <c r="M817" s="75"/>
      <c r="N817" s="75"/>
    </row>
    <row r="818" spans="4:14" ht="15.75" customHeight="1">
      <c r="D818" s="75"/>
      <c r="E818" s="75"/>
      <c r="F818" s="75"/>
      <c r="G818" s="75"/>
      <c r="H818" s="75"/>
      <c r="I818" s="75"/>
      <c r="J818" s="75"/>
      <c r="K818" s="75"/>
      <c r="L818" s="75"/>
      <c r="M818" s="75"/>
      <c r="N818" s="75"/>
    </row>
    <row r="819" spans="4:14" ht="15.75" customHeight="1">
      <c r="D819" s="75"/>
      <c r="E819" s="75"/>
      <c r="F819" s="75"/>
      <c r="G819" s="75"/>
      <c r="H819" s="75"/>
      <c r="I819" s="75"/>
      <c r="J819" s="75"/>
      <c r="K819" s="75"/>
      <c r="L819" s="75"/>
      <c r="M819" s="75"/>
      <c r="N819" s="75"/>
    </row>
    <row r="820" spans="4:14" ht="15.75" customHeight="1">
      <c r="D820" s="75"/>
      <c r="E820" s="75"/>
      <c r="F820" s="75"/>
      <c r="G820" s="75"/>
      <c r="H820" s="75"/>
      <c r="I820" s="75"/>
      <c r="J820" s="75"/>
      <c r="K820" s="75"/>
      <c r="L820" s="75"/>
      <c r="M820" s="75"/>
      <c r="N820" s="75"/>
    </row>
    <row r="821" spans="4:14" ht="15.75" customHeight="1">
      <c r="D821" s="75"/>
      <c r="E821" s="75"/>
      <c r="F821" s="75"/>
      <c r="G821" s="75"/>
      <c r="H821" s="75"/>
      <c r="I821" s="75"/>
      <c r="J821" s="75"/>
      <c r="K821" s="75"/>
      <c r="L821" s="75"/>
      <c r="M821" s="75"/>
      <c r="N821" s="75"/>
    </row>
    <row r="822" spans="4:14" ht="15.75" customHeight="1">
      <c r="D822" s="75"/>
      <c r="E822" s="75"/>
      <c r="F822" s="75"/>
      <c r="G822" s="75"/>
      <c r="H822" s="75"/>
      <c r="I822" s="75"/>
      <c r="J822" s="75"/>
      <c r="K822" s="75"/>
      <c r="L822" s="75"/>
      <c r="M822" s="75"/>
      <c r="N822" s="75"/>
    </row>
    <row r="823" spans="4:14" ht="15.75" customHeight="1">
      <c r="D823" s="75"/>
      <c r="E823" s="75"/>
      <c r="F823" s="75"/>
      <c r="G823" s="75"/>
      <c r="H823" s="75"/>
      <c r="I823" s="75"/>
      <c r="J823" s="75"/>
      <c r="K823" s="75"/>
      <c r="L823" s="75"/>
      <c r="M823" s="75"/>
      <c r="N823" s="75"/>
    </row>
    <row r="824" spans="4:14" ht="15.75" customHeight="1">
      <c r="D824" s="75"/>
      <c r="E824" s="75"/>
      <c r="F824" s="75"/>
      <c r="G824" s="75"/>
      <c r="H824" s="75"/>
      <c r="I824" s="75"/>
      <c r="J824" s="75"/>
      <c r="K824" s="75"/>
      <c r="L824" s="75"/>
      <c r="M824" s="75"/>
      <c r="N824" s="75"/>
    </row>
    <row r="825" spans="4:14" ht="15.75" customHeight="1">
      <c r="D825" s="75"/>
      <c r="E825" s="75"/>
      <c r="F825" s="75"/>
      <c r="G825" s="75"/>
      <c r="H825" s="75"/>
      <c r="I825" s="75"/>
      <c r="J825" s="75"/>
      <c r="K825" s="75"/>
      <c r="L825" s="75"/>
      <c r="M825" s="75"/>
      <c r="N825" s="75"/>
    </row>
    <row r="826" spans="4:14" ht="15.75" customHeight="1">
      <c r="D826" s="75"/>
      <c r="E826" s="75"/>
      <c r="F826" s="75"/>
      <c r="G826" s="75"/>
      <c r="H826" s="75"/>
      <c r="I826" s="75"/>
      <c r="J826" s="75"/>
      <c r="K826" s="75"/>
      <c r="L826" s="75"/>
      <c r="M826" s="75"/>
      <c r="N826" s="75"/>
    </row>
    <row r="827" spans="4:14" ht="15.75" customHeight="1">
      <c r="D827" s="75"/>
      <c r="E827" s="75"/>
      <c r="F827" s="75"/>
      <c r="G827" s="75"/>
      <c r="H827" s="75"/>
      <c r="I827" s="75"/>
      <c r="J827" s="75"/>
      <c r="K827" s="75"/>
      <c r="L827" s="75"/>
      <c r="M827" s="75"/>
      <c r="N827" s="75"/>
    </row>
    <row r="828" spans="4:14" ht="15.75" customHeight="1">
      <c r="D828" s="75"/>
      <c r="E828" s="75"/>
      <c r="F828" s="75"/>
      <c r="G828" s="75"/>
      <c r="H828" s="75"/>
      <c r="I828" s="75"/>
      <c r="J828" s="75"/>
      <c r="K828" s="75"/>
      <c r="L828" s="75"/>
      <c r="M828" s="75"/>
      <c r="N828" s="75"/>
    </row>
    <row r="829" spans="4:14" ht="15.75" customHeight="1">
      <c r="D829" s="75"/>
      <c r="E829" s="75"/>
      <c r="F829" s="75"/>
      <c r="G829" s="75"/>
      <c r="H829" s="75"/>
      <c r="I829" s="75"/>
      <c r="J829" s="75"/>
      <c r="K829" s="75"/>
      <c r="L829" s="75"/>
      <c r="M829" s="75"/>
      <c r="N829" s="75"/>
    </row>
    <row r="830" spans="4:14" ht="15.75" customHeight="1">
      <c r="D830" s="75"/>
      <c r="E830" s="75"/>
      <c r="F830" s="75"/>
      <c r="G830" s="75"/>
      <c r="H830" s="75"/>
      <c r="I830" s="75"/>
      <c r="J830" s="75"/>
      <c r="K830" s="75"/>
      <c r="L830" s="75"/>
      <c r="M830" s="75"/>
      <c r="N830" s="75"/>
    </row>
    <row r="831" spans="4:14" ht="15.75" customHeight="1">
      <c r="D831" s="75"/>
      <c r="E831" s="75"/>
      <c r="F831" s="75"/>
      <c r="G831" s="75"/>
      <c r="H831" s="75"/>
      <c r="I831" s="75"/>
      <c r="J831" s="75"/>
      <c r="K831" s="75"/>
      <c r="L831" s="75"/>
      <c r="M831" s="75"/>
      <c r="N831" s="75"/>
    </row>
    <row r="832" spans="4:14" ht="15.75" customHeight="1">
      <c r="D832" s="75"/>
      <c r="E832" s="75"/>
      <c r="F832" s="75"/>
      <c r="G832" s="75"/>
      <c r="H832" s="75"/>
      <c r="I832" s="75"/>
      <c r="J832" s="75"/>
      <c r="K832" s="75"/>
      <c r="L832" s="75"/>
      <c r="M832" s="75"/>
      <c r="N832" s="75"/>
    </row>
    <row r="833" spans="4:14" ht="15.75" customHeight="1">
      <c r="D833" s="75"/>
      <c r="E833" s="75"/>
      <c r="F833" s="75"/>
      <c r="G833" s="75"/>
      <c r="H833" s="75"/>
      <c r="I833" s="75"/>
      <c r="J833" s="75"/>
      <c r="K833" s="75"/>
      <c r="L833" s="75"/>
      <c r="M833" s="75"/>
      <c r="N833" s="75"/>
    </row>
    <row r="834" spans="4:14" ht="15.75" customHeight="1">
      <c r="D834" s="75"/>
      <c r="E834" s="75"/>
      <c r="F834" s="75"/>
      <c r="G834" s="75"/>
      <c r="H834" s="75"/>
      <c r="I834" s="75"/>
      <c r="J834" s="75"/>
      <c r="K834" s="75"/>
      <c r="L834" s="75"/>
      <c r="M834" s="75"/>
      <c r="N834" s="75"/>
    </row>
    <row r="835" spans="4:14" ht="15.75" customHeight="1">
      <c r="D835" s="75"/>
      <c r="E835" s="75"/>
      <c r="F835" s="75"/>
      <c r="G835" s="75"/>
      <c r="H835" s="75"/>
      <c r="I835" s="75"/>
      <c r="J835" s="75"/>
      <c r="K835" s="75"/>
      <c r="L835" s="75"/>
      <c r="M835" s="75"/>
      <c r="N835" s="75"/>
    </row>
    <row r="836" spans="4:14" ht="15.75" customHeight="1">
      <c r="D836" s="75"/>
      <c r="E836" s="75"/>
      <c r="F836" s="75"/>
      <c r="G836" s="75"/>
      <c r="H836" s="75"/>
      <c r="I836" s="75"/>
      <c r="J836" s="75"/>
      <c r="K836" s="75"/>
      <c r="L836" s="75"/>
      <c r="M836" s="75"/>
      <c r="N836" s="75"/>
    </row>
    <row r="837" spans="4:14" ht="15.75" customHeight="1">
      <c r="D837" s="75"/>
      <c r="E837" s="75"/>
      <c r="F837" s="75"/>
      <c r="G837" s="75"/>
      <c r="H837" s="75"/>
      <c r="I837" s="75"/>
      <c r="J837" s="75"/>
      <c r="K837" s="75"/>
      <c r="L837" s="75"/>
      <c r="M837" s="75"/>
      <c r="N837" s="75"/>
    </row>
    <row r="838" spans="4:14" ht="15.75" customHeight="1">
      <c r="D838" s="75"/>
      <c r="E838" s="75"/>
      <c r="F838" s="75"/>
      <c r="G838" s="75"/>
      <c r="H838" s="75"/>
      <c r="I838" s="75"/>
      <c r="J838" s="75"/>
      <c r="K838" s="75"/>
      <c r="L838" s="75"/>
      <c r="M838" s="75"/>
      <c r="N838" s="75"/>
    </row>
    <row r="839" spans="4:14" ht="15.75" customHeight="1">
      <c r="D839" s="75"/>
      <c r="E839" s="75"/>
      <c r="F839" s="75"/>
      <c r="G839" s="75"/>
      <c r="H839" s="75"/>
      <c r="I839" s="75"/>
      <c r="J839" s="75"/>
      <c r="K839" s="75"/>
      <c r="L839" s="75"/>
      <c r="M839" s="75"/>
      <c r="N839" s="75"/>
    </row>
    <row r="840" spans="4:14" ht="15.75" customHeight="1">
      <c r="D840" s="75"/>
      <c r="E840" s="75"/>
      <c r="F840" s="75"/>
      <c r="G840" s="75"/>
      <c r="H840" s="75"/>
      <c r="I840" s="75"/>
      <c r="J840" s="75"/>
      <c r="K840" s="75"/>
      <c r="L840" s="75"/>
      <c r="M840" s="75"/>
      <c r="N840" s="75"/>
    </row>
    <row r="841" spans="4:14" ht="15.75" customHeight="1">
      <c r="D841" s="75"/>
      <c r="E841" s="75"/>
      <c r="F841" s="75"/>
      <c r="G841" s="75"/>
      <c r="H841" s="75"/>
      <c r="I841" s="75"/>
      <c r="J841" s="75"/>
      <c r="K841" s="75"/>
      <c r="L841" s="75"/>
      <c r="M841" s="75"/>
      <c r="N841" s="75"/>
    </row>
    <row r="842" spans="4:14" ht="15.75" customHeight="1">
      <c r="D842" s="75"/>
      <c r="E842" s="75"/>
      <c r="F842" s="75"/>
      <c r="G842" s="75"/>
      <c r="H842" s="75"/>
      <c r="I842" s="75"/>
      <c r="J842" s="75"/>
      <c r="K842" s="75"/>
      <c r="L842" s="75"/>
      <c r="M842" s="75"/>
      <c r="N842" s="75"/>
    </row>
    <row r="843" spans="4:14" ht="15.75" customHeight="1">
      <c r="D843" s="75"/>
      <c r="E843" s="75"/>
      <c r="F843" s="75"/>
      <c r="G843" s="75"/>
      <c r="H843" s="75"/>
      <c r="I843" s="75"/>
      <c r="J843" s="75"/>
      <c r="K843" s="75"/>
      <c r="L843" s="75"/>
      <c r="M843" s="75"/>
      <c r="N843" s="75"/>
    </row>
    <row r="844" spans="4:14" ht="15.75" customHeight="1">
      <c r="D844" s="75"/>
      <c r="E844" s="75"/>
      <c r="F844" s="75"/>
      <c r="G844" s="75"/>
      <c r="H844" s="75"/>
      <c r="I844" s="75"/>
      <c r="J844" s="75"/>
      <c r="K844" s="75"/>
      <c r="L844" s="75"/>
      <c r="M844" s="75"/>
      <c r="N844" s="75"/>
    </row>
    <row r="845" spans="4:14" ht="15.75" customHeight="1">
      <c r="D845" s="75"/>
      <c r="E845" s="75"/>
      <c r="F845" s="75"/>
      <c r="G845" s="75"/>
      <c r="H845" s="75"/>
      <c r="I845" s="75"/>
      <c r="J845" s="75"/>
      <c r="K845" s="75"/>
      <c r="L845" s="75"/>
      <c r="M845" s="75"/>
      <c r="N845" s="75"/>
    </row>
    <row r="846" spans="4:14" ht="15.75" customHeight="1">
      <c r="D846" s="75"/>
      <c r="E846" s="75"/>
      <c r="F846" s="75"/>
      <c r="G846" s="75"/>
      <c r="H846" s="75"/>
      <c r="I846" s="75"/>
      <c r="J846" s="75"/>
      <c r="K846" s="75"/>
      <c r="L846" s="75"/>
      <c r="M846" s="75"/>
      <c r="N846" s="75"/>
    </row>
    <row r="847" spans="4:14" ht="15.75" customHeight="1">
      <c r="D847" s="75"/>
      <c r="E847" s="75"/>
      <c r="F847" s="75"/>
      <c r="G847" s="75"/>
      <c r="H847" s="75"/>
      <c r="I847" s="75"/>
      <c r="J847" s="75"/>
      <c r="K847" s="75"/>
      <c r="L847" s="75"/>
      <c r="M847" s="75"/>
      <c r="N847" s="75"/>
    </row>
    <row r="848" spans="4:14" ht="15.75" customHeight="1">
      <c r="D848" s="75"/>
      <c r="E848" s="75"/>
      <c r="F848" s="75"/>
      <c r="G848" s="75"/>
      <c r="H848" s="75"/>
      <c r="I848" s="75"/>
      <c r="J848" s="75"/>
      <c r="K848" s="75"/>
      <c r="L848" s="75"/>
      <c r="M848" s="75"/>
      <c r="N848" s="75"/>
    </row>
    <row r="849" spans="4:14" ht="15.75" customHeight="1">
      <c r="D849" s="75"/>
      <c r="E849" s="75"/>
      <c r="F849" s="75"/>
      <c r="G849" s="75"/>
      <c r="H849" s="75"/>
      <c r="I849" s="75"/>
      <c r="J849" s="75"/>
      <c r="K849" s="75"/>
      <c r="L849" s="75"/>
      <c r="M849" s="75"/>
      <c r="N849" s="75"/>
    </row>
    <row r="850" spans="4:14" ht="15.75" customHeight="1">
      <c r="D850" s="75"/>
      <c r="E850" s="75"/>
      <c r="F850" s="75"/>
      <c r="G850" s="75"/>
      <c r="H850" s="75"/>
      <c r="I850" s="75"/>
      <c r="J850" s="75"/>
      <c r="K850" s="75"/>
      <c r="L850" s="75"/>
      <c r="M850" s="75"/>
      <c r="N850" s="75"/>
    </row>
    <row r="851" spans="4:14" ht="15.75" customHeight="1">
      <c r="D851" s="75"/>
      <c r="E851" s="75"/>
      <c r="F851" s="75"/>
      <c r="G851" s="75"/>
      <c r="H851" s="75"/>
      <c r="I851" s="75"/>
      <c r="J851" s="75"/>
      <c r="K851" s="75"/>
      <c r="L851" s="75"/>
      <c r="M851" s="75"/>
      <c r="N851" s="75"/>
    </row>
    <row r="852" spans="4:14" ht="15.75" customHeight="1">
      <c r="D852" s="75"/>
      <c r="E852" s="75"/>
      <c r="F852" s="75"/>
      <c r="G852" s="75"/>
      <c r="H852" s="75"/>
      <c r="I852" s="75"/>
      <c r="J852" s="75"/>
      <c r="K852" s="75"/>
      <c r="L852" s="75"/>
      <c r="M852" s="75"/>
      <c r="N852" s="75"/>
    </row>
    <row r="853" spans="4:14" ht="15.75" customHeight="1">
      <c r="D853" s="75"/>
      <c r="E853" s="75"/>
      <c r="F853" s="75"/>
      <c r="G853" s="75"/>
      <c r="H853" s="75"/>
      <c r="I853" s="75"/>
      <c r="J853" s="75"/>
      <c r="K853" s="75"/>
      <c r="L853" s="75"/>
      <c r="M853" s="75"/>
      <c r="N853" s="75"/>
    </row>
    <row r="854" spans="4:14" ht="15.75" customHeight="1">
      <c r="D854" s="75"/>
      <c r="E854" s="75"/>
      <c r="F854" s="75"/>
      <c r="G854" s="75"/>
      <c r="H854" s="75"/>
      <c r="I854" s="75"/>
      <c r="J854" s="75"/>
      <c r="K854" s="75"/>
      <c r="L854" s="75"/>
      <c r="M854" s="75"/>
      <c r="N854" s="75"/>
    </row>
    <row r="855" spans="4:14" ht="15.75" customHeight="1">
      <c r="D855" s="75"/>
      <c r="E855" s="75"/>
      <c r="F855" s="75"/>
      <c r="G855" s="75"/>
      <c r="H855" s="75"/>
      <c r="I855" s="75"/>
      <c r="J855" s="75"/>
      <c r="K855" s="75"/>
      <c r="L855" s="75"/>
      <c r="M855" s="75"/>
      <c r="N855" s="75"/>
    </row>
    <row r="856" spans="4:14" ht="15.75" customHeight="1">
      <c r="D856" s="75"/>
      <c r="E856" s="75"/>
      <c r="F856" s="75"/>
      <c r="G856" s="75"/>
      <c r="H856" s="75"/>
      <c r="I856" s="75"/>
      <c r="J856" s="75"/>
      <c r="K856" s="75"/>
      <c r="L856" s="75"/>
      <c r="M856" s="75"/>
      <c r="N856" s="75"/>
    </row>
    <row r="857" spans="4:14" ht="15.75" customHeight="1">
      <c r="D857" s="75"/>
      <c r="E857" s="75"/>
      <c r="F857" s="75"/>
      <c r="G857" s="75"/>
      <c r="H857" s="75"/>
      <c r="I857" s="75"/>
      <c r="J857" s="75"/>
      <c r="K857" s="75"/>
      <c r="L857" s="75"/>
      <c r="M857" s="75"/>
      <c r="N857" s="75"/>
    </row>
    <row r="858" spans="4:14" ht="15.75" customHeight="1">
      <c r="D858" s="75"/>
      <c r="E858" s="75"/>
      <c r="F858" s="75"/>
      <c r="G858" s="75"/>
      <c r="H858" s="75"/>
      <c r="I858" s="75"/>
      <c r="J858" s="75"/>
      <c r="K858" s="75"/>
      <c r="L858" s="75"/>
      <c r="M858" s="75"/>
      <c r="N858" s="75"/>
    </row>
    <row r="859" spans="4:14" ht="15.75" customHeight="1">
      <c r="D859" s="75"/>
      <c r="E859" s="75"/>
      <c r="F859" s="75"/>
      <c r="G859" s="75"/>
      <c r="H859" s="75"/>
      <c r="I859" s="75"/>
      <c r="J859" s="75"/>
      <c r="K859" s="75"/>
      <c r="L859" s="75"/>
      <c r="M859" s="75"/>
      <c r="N859" s="75"/>
    </row>
    <row r="860" spans="4:14" ht="15.75" customHeight="1">
      <c r="D860" s="75"/>
      <c r="E860" s="75"/>
      <c r="F860" s="75"/>
      <c r="G860" s="75"/>
      <c r="H860" s="75"/>
      <c r="I860" s="75"/>
      <c r="J860" s="75"/>
      <c r="K860" s="75"/>
      <c r="L860" s="75"/>
      <c r="M860" s="75"/>
      <c r="N860" s="75"/>
    </row>
    <row r="861" spans="4:14" ht="15.75" customHeight="1">
      <c r="D861" s="75"/>
      <c r="E861" s="75"/>
      <c r="F861" s="75"/>
      <c r="G861" s="75"/>
      <c r="H861" s="75"/>
      <c r="I861" s="75"/>
      <c r="J861" s="75"/>
      <c r="K861" s="75"/>
      <c r="L861" s="75"/>
      <c r="M861" s="75"/>
      <c r="N861" s="75"/>
    </row>
    <row r="862" spans="4:14" ht="15.75" customHeight="1">
      <c r="D862" s="75"/>
      <c r="E862" s="75"/>
      <c r="F862" s="75"/>
      <c r="G862" s="75"/>
      <c r="H862" s="75"/>
      <c r="I862" s="75"/>
      <c r="J862" s="75"/>
      <c r="K862" s="75"/>
      <c r="L862" s="75"/>
      <c r="M862" s="75"/>
      <c r="N862" s="75"/>
    </row>
    <row r="863" spans="4:14" ht="15.75" customHeight="1">
      <c r="D863" s="75"/>
      <c r="E863" s="75"/>
      <c r="F863" s="75"/>
      <c r="G863" s="75"/>
      <c r="H863" s="75"/>
      <c r="I863" s="75"/>
      <c r="J863" s="75"/>
      <c r="K863" s="75"/>
      <c r="L863" s="75"/>
      <c r="M863" s="75"/>
      <c r="N863" s="75"/>
    </row>
    <row r="864" spans="4:14" ht="15.75" customHeight="1">
      <c r="D864" s="75"/>
      <c r="E864" s="75"/>
      <c r="F864" s="75"/>
      <c r="G864" s="75"/>
      <c r="H864" s="75"/>
      <c r="I864" s="75"/>
      <c r="J864" s="75"/>
      <c r="K864" s="75"/>
      <c r="L864" s="75"/>
      <c r="M864" s="75"/>
      <c r="N864" s="75"/>
    </row>
    <row r="865" spans="4:14" ht="15.75" customHeight="1">
      <c r="D865" s="75"/>
      <c r="E865" s="75"/>
      <c r="F865" s="75"/>
      <c r="G865" s="75"/>
      <c r="H865" s="75"/>
      <c r="I865" s="75"/>
      <c r="J865" s="75"/>
      <c r="K865" s="75"/>
      <c r="L865" s="75"/>
      <c r="M865" s="75"/>
      <c r="N865" s="75"/>
    </row>
    <row r="866" spans="4:14" ht="15.75" customHeight="1">
      <c r="D866" s="75"/>
      <c r="E866" s="75"/>
      <c r="F866" s="75"/>
      <c r="G866" s="75"/>
      <c r="H866" s="75"/>
      <c r="I866" s="75"/>
      <c r="J866" s="75"/>
      <c r="K866" s="75"/>
      <c r="L866" s="75"/>
      <c r="M866" s="75"/>
      <c r="N866" s="75"/>
    </row>
    <row r="867" spans="4:14" ht="15.75" customHeight="1">
      <c r="D867" s="75"/>
      <c r="E867" s="75"/>
      <c r="F867" s="75"/>
      <c r="G867" s="75"/>
      <c r="H867" s="75"/>
      <c r="I867" s="75"/>
      <c r="J867" s="75"/>
      <c r="K867" s="75"/>
      <c r="L867" s="75"/>
      <c r="M867" s="75"/>
      <c r="N867" s="75"/>
    </row>
    <row r="868" spans="4:14" ht="15.75" customHeight="1">
      <c r="D868" s="75"/>
      <c r="E868" s="75"/>
      <c r="F868" s="75"/>
      <c r="G868" s="75"/>
      <c r="H868" s="75"/>
      <c r="I868" s="75"/>
      <c r="J868" s="75"/>
      <c r="K868" s="75"/>
      <c r="L868" s="75"/>
      <c r="M868" s="75"/>
      <c r="N868" s="75"/>
    </row>
    <row r="869" spans="4:14" ht="15.75" customHeight="1">
      <c r="D869" s="75"/>
      <c r="E869" s="75"/>
      <c r="F869" s="75"/>
      <c r="G869" s="75"/>
      <c r="H869" s="75"/>
      <c r="I869" s="75"/>
      <c r="J869" s="75"/>
      <c r="K869" s="75"/>
      <c r="L869" s="75"/>
      <c r="M869" s="75"/>
      <c r="N869" s="75"/>
    </row>
    <row r="870" spans="4:14" ht="15.75" customHeight="1">
      <c r="D870" s="75"/>
      <c r="E870" s="75"/>
      <c r="F870" s="75"/>
      <c r="G870" s="75"/>
      <c r="H870" s="75"/>
      <c r="I870" s="75"/>
      <c r="J870" s="75"/>
      <c r="K870" s="75"/>
      <c r="L870" s="75"/>
      <c r="M870" s="75"/>
      <c r="N870" s="75"/>
    </row>
    <row r="871" spans="4:14" ht="15.75" customHeight="1">
      <c r="D871" s="75"/>
      <c r="E871" s="75"/>
      <c r="F871" s="75"/>
      <c r="G871" s="75"/>
      <c r="H871" s="75"/>
      <c r="I871" s="75"/>
      <c r="J871" s="75"/>
      <c r="K871" s="75"/>
      <c r="L871" s="75"/>
      <c r="M871" s="75"/>
      <c r="N871" s="75"/>
    </row>
    <row r="872" spans="4:14" ht="15.75" customHeight="1">
      <c r="D872" s="75"/>
      <c r="E872" s="75"/>
      <c r="F872" s="75"/>
      <c r="G872" s="75"/>
      <c r="H872" s="75"/>
      <c r="I872" s="75"/>
      <c r="J872" s="75"/>
      <c r="K872" s="75"/>
      <c r="L872" s="75"/>
      <c r="M872" s="75"/>
      <c r="N872" s="75"/>
    </row>
    <row r="873" spans="4:14" ht="15.75" customHeight="1">
      <c r="D873" s="75"/>
      <c r="E873" s="75"/>
      <c r="F873" s="75"/>
      <c r="G873" s="75"/>
      <c r="H873" s="75"/>
      <c r="I873" s="75"/>
      <c r="J873" s="75"/>
      <c r="K873" s="75"/>
      <c r="L873" s="75"/>
      <c r="M873" s="75"/>
      <c r="N873" s="75"/>
    </row>
    <row r="874" spans="4:14" ht="15.75" customHeight="1">
      <c r="D874" s="75"/>
      <c r="E874" s="75"/>
      <c r="F874" s="75"/>
      <c r="G874" s="75"/>
      <c r="H874" s="75"/>
      <c r="I874" s="75"/>
      <c r="J874" s="75"/>
      <c r="K874" s="75"/>
      <c r="L874" s="75"/>
      <c r="M874" s="75"/>
      <c r="N874" s="75"/>
    </row>
    <row r="875" spans="4:14" ht="15.75" customHeight="1">
      <c r="D875" s="75"/>
      <c r="E875" s="75"/>
      <c r="F875" s="75"/>
      <c r="G875" s="75"/>
      <c r="H875" s="75"/>
      <c r="I875" s="75"/>
      <c r="J875" s="75"/>
      <c r="K875" s="75"/>
      <c r="L875" s="75"/>
      <c r="M875" s="75"/>
      <c r="N875" s="75"/>
    </row>
    <row r="876" spans="4:14" ht="15.75" customHeight="1">
      <c r="D876" s="75"/>
      <c r="E876" s="75"/>
      <c r="F876" s="75"/>
      <c r="G876" s="75"/>
      <c r="H876" s="75"/>
      <c r="I876" s="75"/>
      <c r="J876" s="75"/>
      <c r="K876" s="75"/>
      <c r="L876" s="75"/>
      <c r="M876" s="75"/>
      <c r="N876" s="75"/>
    </row>
    <row r="877" spans="4:14" ht="15.75" customHeight="1">
      <c r="D877" s="75"/>
      <c r="E877" s="75"/>
      <c r="F877" s="75"/>
      <c r="G877" s="75"/>
      <c r="H877" s="75"/>
      <c r="I877" s="75"/>
      <c r="J877" s="75"/>
      <c r="K877" s="75"/>
      <c r="L877" s="75"/>
      <c r="M877" s="75"/>
      <c r="N877" s="75"/>
    </row>
    <row r="878" spans="4:14" ht="15.75" customHeight="1">
      <c r="D878" s="75"/>
      <c r="E878" s="75"/>
      <c r="F878" s="75"/>
      <c r="G878" s="75"/>
      <c r="H878" s="75"/>
      <c r="I878" s="75"/>
      <c r="J878" s="75"/>
      <c r="K878" s="75"/>
      <c r="L878" s="75"/>
      <c r="M878" s="75"/>
      <c r="N878" s="75"/>
    </row>
    <row r="879" spans="4:14" ht="15.75" customHeight="1">
      <c r="D879" s="75"/>
      <c r="E879" s="75"/>
      <c r="F879" s="75"/>
      <c r="G879" s="75"/>
      <c r="H879" s="75"/>
      <c r="I879" s="75"/>
      <c r="J879" s="75"/>
      <c r="K879" s="75"/>
      <c r="L879" s="75"/>
      <c r="M879" s="75"/>
      <c r="N879" s="75"/>
    </row>
    <row r="880" spans="4:14" ht="15.75" customHeight="1">
      <c r="D880" s="75"/>
      <c r="E880" s="75"/>
      <c r="F880" s="75"/>
      <c r="G880" s="75"/>
      <c r="H880" s="75"/>
      <c r="I880" s="75"/>
      <c r="J880" s="75"/>
      <c r="K880" s="75"/>
      <c r="L880" s="75"/>
      <c r="M880" s="75"/>
      <c r="N880" s="75"/>
    </row>
    <row r="881" spans="4:14" ht="15.75" customHeight="1">
      <c r="D881" s="75"/>
      <c r="E881" s="75"/>
      <c r="F881" s="75"/>
      <c r="G881" s="75"/>
      <c r="H881" s="75"/>
      <c r="I881" s="75"/>
      <c r="J881" s="75"/>
      <c r="K881" s="75"/>
      <c r="L881" s="75"/>
      <c r="M881" s="75"/>
      <c r="N881" s="75"/>
    </row>
    <row r="882" spans="4:14" ht="15.75" customHeight="1">
      <c r="D882" s="75"/>
      <c r="E882" s="75"/>
      <c r="F882" s="75"/>
      <c r="G882" s="75"/>
      <c r="H882" s="75"/>
      <c r="I882" s="75"/>
      <c r="J882" s="75"/>
      <c r="K882" s="75"/>
      <c r="L882" s="75"/>
      <c r="M882" s="75"/>
      <c r="N882" s="75"/>
    </row>
    <row r="883" spans="4:14" ht="15.75" customHeight="1">
      <c r="D883" s="75"/>
      <c r="E883" s="75"/>
      <c r="F883" s="75"/>
      <c r="G883" s="75"/>
      <c r="H883" s="75"/>
      <c r="I883" s="75"/>
      <c r="J883" s="75"/>
      <c r="K883" s="75"/>
      <c r="L883" s="75"/>
      <c r="M883" s="75"/>
      <c r="N883" s="75"/>
    </row>
    <row r="884" spans="4:14" ht="15.75" customHeight="1">
      <c r="D884" s="75"/>
      <c r="E884" s="75"/>
      <c r="F884" s="75"/>
      <c r="G884" s="75"/>
      <c r="H884" s="75"/>
      <c r="I884" s="75"/>
      <c r="J884" s="75"/>
      <c r="K884" s="75"/>
      <c r="L884" s="75"/>
      <c r="M884" s="75"/>
      <c r="N884" s="75"/>
    </row>
    <row r="885" spans="4:14" ht="15.75" customHeight="1">
      <c r="D885" s="75"/>
      <c r="E885" s="75"/>
      <c r="F885" s="75"/>
      <c r="G885" s="75"/>
      <c r="H885" s="75"/>
      <c r="I885" s="75"/>
      <c r="J885" s="75"/>
      <c r="K885" s="75"/>
      <c r="L885" s="75"/>
      <c r="M885" s="75"/>
      <c r="N885" s="75"/>
    </row>
    <row r="886" spans="4:14" ht="15.75" customHeight="1">
      <c r="D886" s="75"/>
      <c r="E886" s="75"/>
      <c r="F886" s="75"/>
      <c r="G886" s="75"/>
      <c r="H886" s="75"/>
      <c r="I886" s="75"/>
      <c r="J886" s="75"/>
      <c r="K886" s="75"/>
      <c r="L886" s="75"/>
      <c r="M886" s="75"/>
      <c r="N886" s="75"/>
    </row>
    <row r="887" spans="4:14" ht="15.75" customHeight="1">
      <c r="D887" s="75"/>
      <c r="E887" s="75"/>
      <c r="F887" s="75"/>
      <c r="G887" s="75"/>
      <c r="H887" s="75"/>
      <c r="I887" s="75"/>
      <c r="J887" s="75"/>
      <c r="K887" s="75"/>
      <c r="L887" s="75"/>
      <c r="M887" s="75"/>
      <c r="N887" s="75"/>
    </row>
    <row r="888" spans="4:14" ht="15.75" customHeight="1">
      <c r="D888" s="75"/>
      <c r="E888" s="75"/>
      <c r="F888" s="75"/>
      <c r="G888" s="75"/>
      <c r="H888" s="75"/>
      <c r="I888" s="75"/>
      <c r="J888" s="75"/>
      <c r="K888" s="75"/>
      <c r="L888" s="75"/>
      <c r="M888" s="75"/>
      <c r="N888" s="75"/>
    </row>
    <row r="889" spans="4:14" ht="15.75" customHeight="1">
      <c r="D889" s="75"/>
      <c r="E889" s="75"/>
      <c r="F889" s="75"/>
      <c r="G889" s="75"/>
      <c r="H889" s="75"/>
      <c r="I889" s="75"/>
      <c r="J889" s="75"/>
      <c r="K889" s="75"/>
      <c r="L889" s="75"/>
      <c r="M889" s="75"/>
      <c r="N889" s="75"/>
    </row>
    <row r="890" spans="4:14" ht="15.75" customHeight="1">
      <c r="D890" s="75"/>
      <c r="E890" s="75"/>
      <c r="F890" s="75"/>
      <c r="G890" s="75"/>
      <c r="H890" s="75"/>
      <c r="I890" s="75"/>
      <c r="J890" s="75"/>
      <c r="K890" s="75"/>
      <c r="L890" s="75"/>
      <c r="M890" s="75"/>
      <c r="N890" s="75"/>
    </row>
    <row r="891" spans="4:14" ht="15.75" customHeight="1">
      <c r="D891" s="75"/>
      <c r="E891" s="75"/>
      <c r="F891" s="75"/>
      <c r="G891" s="75"/>
      <c r="H891" s="75"/>
      <c r="I891" s="75"/>
      <c r="J891" s="75"/>
      <c r="K891" s="75"/>
      <c r="L891" s="75"/>
      <c r="M891" s="75"/>
      <c r="N891" s="75"/>
    </row>
    <row r="892" spans="4:14" ht="15.75" customHeight="1">
      <c r="D892" s="75"/>
      <c r="E892" s="75"/>
      <c r="F892" s="75"/>
      <c r="G892" s="75"/>
      <c r="H892" s="75"/>
      <c r="I892" s="75"/>
      <c r="J892" s="75"/>
      <c r="K892" s="75"/>
      <c r="L892" s="75"/>
      <c r="M892" s="75"/>
      <c r="N892" s="75"/>
    </row>
    <row r="893" spans="4:14" ht="15.75" customHeight="1">
      <c r="D893" s="75"/>
      <c r="E893" s="75"/>
      <c r="F893" s="75"/>
      <c r="G893" s="75"/>
      <c r="H893" s="75"/>
      <c r="I893" s="75"/>
      <c r="J893" s="75"/>
      <c r="K893" s="75"/>
      <c r="L893" s="75"/>
      <c r="M893" s="75"/>
      <c r="N893" s="75"/>
    </row>
    <row r="894" spans="4:14" ht="15.75" customHeight="1">
      <c r="D894" s="75"/>
      <c r="E894" s="75"/>
      <c r="F894" s="75"/>
      <c r="G894" s="75"/>
      <c r="H894" s="75"/>
      <c r="I894" s="75"/>
      <c r="J894" s="75"/>
      <c r="K894" s="75"/>
      <c r="L894" s="75"/>
      <c r="M894" s="75"/>
      <c r="N894" s="75"/>
    </row>
    <row r="895" spans="4:14" ht="15.75" customHeight="1">
      <c r="D895" s="75"/>
      <c r="E895" s="75"/>
      <c r="F895" s="75"/>
      <c r="G895" s="75"/>
      <c r="H895" s="75"/>
      <c r="I895" s="75"/>
      <c r="J895" s="75"/>
      <c r="K895" s="75"/>
      <c r="L895" s="75"/>
      <c r="M895" s="75"/>
      <c r="N895" s="75"/>
    </row>
    <row r="896" spans="4:14" ht="15.75" customHeight="1">
      <c r="D896" s="75"/>
      <c r="E896" s="75"/>
      <c r="F896" s="75"/>
      <c r="G896" s="75"/>
      <c r="H896" s="75"/>
      <c r="I896" s="75"/>
      <c r="J896" s="75"/>
      <c r="K896" s="75"/>
      <c r="L896" s="75"/>
      <c r="M896" s="75"/>
      <c r="N896" s="75"/>
    </row>
    <row r="897" spans="4:14" ht="15.75" customHeight="1">
      <c r="D897" s="75"/>
      <c r="E897" s="75"/>
      <c r="F897" s="75"/>
      <c r="G897" s="75"/>
      <c r="H897" s="75"/>
      <c r="I897" s="75"/>
      <c r="J897" s="75"/>
      <c r="K897" s="75"/>
      <c r="L897" s="75"/>
      <c r="M897" s="75"/>
      <c r="N897" s="75"/>
    </row>
    <row r="898" spans="4:14" ht="15.75" customHeight="1">
      <c r="D898" s="75"/>
      <c r="E898" s="75"/>
      <c r="F898" s="75"/>
      <c r="G898" s="75"/>
      <c r="H898" s="75"/>
      <c r="I898" s="75"/>
      <c r="J898" s="75"/>
      <c r="K898" s="75"/>
      <c r="L898" s="75"/>
      <c r="M898" s="75"/>
      <c r="N898" s="75"/>
    </row>
    <row r="899" spans="4:14" ht="15.75" customHeight="1">
      <c r="D899" s="75"/>
      <c r="E899" s="75"/>
      <c r="F899" s="75"/>
      <c r="G899" s="75"/>
      <c r="H899" s="75"/>
      <c r="I899" s="75"/>
      <c r="J899" s="75"/>
      <c r="K899" s="75"/>
      <c r="L899" s="75"/>
      <c r="M899" s="75"/>
      <c r="N899" s="75"/>
    </row>
    <row r="900" spans="4:14" ht="15.75" customHeight="1">
      <c r="D900" s="75"/>
      <c r="E900" s="75"/>
      <c r="F900" s="75"/>
      <c r="G900" s="75"/>
      <c r="H900" s="75"/>
      <c r="I900" s="75"/>
      <c r="J900" s="75"/>
      <c r="K900" s="75"/>
      <c r="L900" s="75"/>
      <c r="M900" s="75"/>
      <c r="N900" s="75"/>
    </row>
    <row r="901" spans="4:14" ht="15.75" customHeight="1">
      <c r="D901" s="75"/>
      <c r="E901" s="75"/>
      <c r="F901" s="75"/>
      <c r="G901" s="75"/>
      <c r="H901" s="75"/>
      <c r="I901" s="75"/>
      <c r="J901" s="75"/>
      <c r="K901" s="75"/>
      <c r="L901" s="75"/>
      <c r="M901" s="75"/>
      <c r="N901" s="75"/>
    </row>
    <row r="902" spans="4:14" ht="15.75" customHeight="1">
      <c r="D902" s="75"/>
      <c r="E902" s="75"/>
      <c r="F902" s="75"/>
      <c r="G902" s="75"/>
      <c r="H902" s="75"/>
      <c r="I902" s="75"/>
      <c r="J902" s="75"/>
      <c r="K902" s="75"/>
      <c r="L902" s="75"/>
      <c r="M902" s="75"/>
      <c r="N902" s="75"/>
    </row>
    <row r="903" spans="4:14" ht="15.75" customHeight="1">
      <c r="D903" s="75"/>
      <c r="E903" s="75"/>
      <c r="F903" s="75"/>
      <c r="G903" s="75"/>
      <c r="H903" s="75"/>
      <c r="I903" s="75"/>
      <c r="J903" s="75"/>
      <c r="K903" s="75"/>
      <c r="L903" s="75"/>
      <c r="M903" s="75"/>
      <c r="N903" s="75"/>
    </row>
    <row r="904" spans="4:14" ht="15.75" customHeight="1">
      <c r="D904" s="75"/>
      <c r="E904" s="75"/>
      <c r="F904" s="75"/>
      <c r="G904" s="75"/>
      <c r="H904" s="75"/>
      <c r="I904" s="75"/>
      <c r="J904" s="75"/>
      <c r="K904" s="75"/>
      <c r="L904" s="75"/>
      <c r="M904" s="75"/>
      <c r="N904" s="75"/>
    </row>
    <row r="905" spans="4:14" ht="15.75" customHeight="1">
      <c r="D905" s="75"/>
      <c r="E905" s="75"/>
      <c r="F905" s="75"/>
      <c r="G905" s="75"/>
      <c r="H905" s="75"/>
      <c r="I905" s="75"/>
      <c r="J905" s="75"/>
      <c r="K905" s="75"/>
      <c r="L905" s="75"/>
      <c r="M905" s="75"/>
      <c r="N905" s="75"/>
    </row>
    <row r="906" spans="4:14" ht="15.75" customHeight="1">
      <c r="D906" s="75"/>
      <c r="E906" s="75"/>
      <c r="F906" s="75"/>
      <c r="G906" s="75"/>
      <c r="H906" s="75"/>
      <c r="I906" s="75"/>
      <c r="J906" s="75"/>
      <c r="K906" s="75"/>
      <c r="L906" s="75"/>
      <c r="M906" s="75"/>
      <c r="N906" s="75"/>
    </row>
    <row r="907" spans="4:14" ht="15.75" customHeight="1">
      <c r="D907" s="75"/>
      <c r="E907" s="75"/>
      <c r="F907" s="75"/>
      <c r="G907" s="75"/>
      <c r="H907" s="75"/>
      <c r="I907" s="75"/>
      <c r="J907" s="75"/>
      <c r="K907" s="75"/>
      <c r="L907" s="75"/>
      <c r="M907" s="75"/>
      <c r="N907" s="75"/>
    </row>
    <row r="908" spans="4:14" ht="15.75" customHeight="1">
      <c r="D908" s="75"/>
      <c r="E908" s="75"/>
      <c r="F908" s="75"/>
      <c r="G908" s="75"/>
      <c r="H908" s="75"/>
      <c r="I908" s="75"/>
      <c r="J908" s="75"/>
      <c r="K908" s="75"/>
      <c r="L908" s="75"/>
      <c r="M908" s="75"/>
      <c r="N908" s="75"/>
    </row>
    <row r="909" spans="4:14" ht="15.75" customHeight="1">
      <c r="D909" s="75"/>
      <c r="E909" s="75"/>
      <c r="F909" s="75"/>
      <c r="G909" s="75"/>
      <c r="H909" s="75"/>
      <c r="I909" s="75"/>
      <c r="J909" s="75"/>
      <c r="K909" s="75"/>
      <c r="L909" s="75"/>
      <c r="M909" s="75"/>
      <c r="N909" s="75"/>
    </row>
    <row r="910" spans="4:14" ht="15.75" customHeight="1">
      <c r="D910" s="75"/>
      <c r="E910" s="75"/>
      <c r="F910" s="75"/>
      <c r="G910" s="75"/>
      <c r="H910" s="75"/>
      <c r="I910" s="75"/>
      <c r="J910" s="75"/>
      <c r="K910" s="75"/>
      <c r="L910" s="75"/>
      <c r="M910" s="75"/>
      <c r="N910" s="75"/>
    </row>
    <row r="911" spans="4:14" ht="15.75" customHeight="1">
      <c r="D911" s="75"/>
      <c r="E911" s="75"/>
      <c r="F911" s="75"/>
      <c r="G911" s="75"/>
      <c r="H911" s="75"/>
      <c r="I911" s="75"/>
      <c r="J911" s="75"/>
      <c r="K911" s="75"/>
      <c r="L911" s="75"/>
      <c r="M911" s="75"/>
      <c r="N911" s="75"/>
    </row>
    <row r="912" spans="4:14" ht="15.75" customHeight="1">
      <c r="D912" s="75"/>
      <c r="E912" s="75"/>
      <c r="F912" s="75"/>
      <c r="G912" s="75"/>
      <c r="H912" s="75"/>
      <c r="I912" s="75"/>
      <c r="J912" s="75"/>
      <c r="K912" s="75"/>
      <c r="L912" s="75"/>
      <c r="M912" s="75"/>
      <c r="N912" s="75"/>
    </row>
    <row r="913" spans="4:14" ht="15.75" customHeight="1">
      <c r="D913" s="75"/>
      <c r="E913" s="75"/>
      <c r="F913" s="75"/>
      <c r="G913" s="75"/>
      <c r="H913" s="75"/>
      <c r="I913" s="75"/>
      <c r="J913" s="75"/>
      <c r="K913" s="75"/>
      <c r="L913" s="75"/>
      <c r="M913" s="75"/>
      <c r="N913" s="75"/>
    </row>
    <row r="914" spans="4:14" ht="15.75" customHeight="1">
      <c r="D914" s="75"/>
      <c r="E914" s="75"/>
      <c r="F914" s="75"/>
      <c r="G914" s="75"/>
      <c r="H914" s="75"/>
      <c r="I914" s="75"/>
      <c r="J914" s="75"/>
      <c r="K914" s="75"/>
      <c r="L914" s="75"/>
      <c r="M914" s="75"/>
      <c r="N914" s="75"/>
    </row>
    <row r="915" spans="4:14" ht="15.75" customHeight="1">
      <c r="D915" s="75"/>
      <c r="E915" s="75"/>
      <c r="F915" s="75"/>
      <c r="G915" s="75"/>
      <c r="H915" s="75"/>
      <c r="I915" s="75"/>
      <c r="J915" s="75"/>
      <c r="K915" s="75"/>
      <c r="L915" s="75"/>
      <c r="M915" s="75"/>
      <c r="N915" s="75"/>
    </row>
    <row r="916" spans="4:14" ht="15.75" customHeight="1">
      <c r="D916" s="75"/>
      <c r="E916" s="75"/>
      <c r="F916" s="75"/>
      <c r="G916" s="75"/>
      <c r="H916" s="75"/>
      <c r="I916" s="75"/>
      <c r="J916" s="75"/>
      <c r="K916" s="75"/>
      <c r="L916" s="75"/>
      <c r="M916" s="75"/>
      <c r="N916" s="75"/>
    </row>
    <row r="917" spans="4:14" ht="15.75" customHeight="1">
      <c r="D917" s="75"/>
      <c r="E917" s="75"/>
      <c r="F917" s="75"/>
      <c r="G917" s="75"/>
      <c r="H917" s="75"/>
      <c r="I917" s="75"/>
      <c r="J917" s="75"/>
      <c r="K917" s="75"/>
      <c r="L917" s="75"/>
      <c r="M917" s="75"/>
      <c r="N917" s="75"/>
    </row>
    <row r="918" spans="4:14" ht="15.75" customHeight="1">
      <c r="D918" s="75"/>
      <c r="E918" s="75"/>
      <c r="F918" s="75"/>
      <c r="G918" s="75"/>
      <c r="H918" s="75"/>
      <c r="I918" s="75"/>
      <c r="J918" s="75"/>
      <c r="K918" s="75"/>
      <c r="L918" s="75"/>
      <c r="M918" s="75"/>
      <c r="N918" s="75"/>
    </row>
    <row r="919" spans="4:14" ht="15.75" customHeight="1">
      <c r="D919" s="75"/>
      <c r="E919" s="75"/>
      <c r="F919" s="75"/>
      <c r="G919" s="75"/>
      <c r="H919" s="75"/>
      <c r="I919" s="75"/>
      <c r="J919" s="75"/>
      <c r="K919" s="75"/>
      <c r="L919" s="75"/>
      <c r="M919" s="75"/>
      <c r="N919" s="75"/>
    </row>
    <row r="920" spans="4:14" ht="15.75" customHeight="1">
      <c r="D920" s="75"/>
      <c r="E920" s="75"/>
      <c r="F920" s="75"/>
      <c r="G920" s="75"/>
      <c r="H920" s="75"/>
      <c r="I920" s="75"/>
      <c r="J920" s="75"/>
      <c r="K920" s="75"/>
      <c r="L920" s="75"/>
      <c r="M920" s="75"/>
      <c r="N920" s="75"/>
    </row>
    <row r="921" spans="4:14" ht="15.75" customHeight="1">
      <c r="D921" s="75"/>
      <c r="E921" s="75"/>
      <c r="F921" s="75"/>
      <c r="G921" s="75"/>
      <c r="H921" s="75"/>
      <c r="I921" s="75"/>
      <c r="J921" s="75"/>
      <c r="K921" s="75"/>
      <c r="L921" s="75"/>
      <c r="M921" s="75"/>
      <c r="N921" s="75"/>
    </row>
    <row r="922" spans="4:14" ht="15.75" customHeight="1">
      <c r="D922" s="75"/>
      <c r="E922" s="75"/>
      <c r="F922" s="75"/>
      <c r="G922" s="75"/>
      <c r="H922" s="75"/>
      <c r="I922" s="75"/>
      <c r="J922" s="75"/>
      <c r="K922" s="75"/>
      <c r="L922" s="75"/>
      <c r="M922" s="75"/>
      <c r="N922" s="75"/>
    </row>
    <row r="923" spans="4:14" ht="15.75" customHeight="1">
      <c r="D923" s="75"/>
      <c r="E923" s="75"/>
      <c r="F923" s="75"/>
      <c r="G923" s="75"/>
      <c r="H923" s="75"/>
      <c r="I923" s="75"/>
      <c r="J923" s="75"/>
      <c r="K923" s="75"/>
      <c r="L923" s="75"/>
      <c r="M923" s="75"/>
      <c r="N923" s="75"/>
    </row>
    <row r="924" spans="4:14" ht="15.75" customHeight="1">
      <c r="D924" s="75"/>
      <c r="E924" s="75"/>
      <c r="F924" s="75"/>
      <c r="G924" s="75"/>
      <c r="H924" s="75"/>
      <c r="I924" s="75"/>
      <c r="J924" s="75"/>
      <c r="K924" s="75"/>
      <c r="L924" s="75"/>
      <c r="M924" s="75"/>
      <c r="N924" s="75"/>
    </row>
    <row r="925" spans="4:14" ht="15.75" customHeight="1">
      <c r="D925" s="75"/>
      <c r="E925" s="75"/>
      <c r="F925" s="75"/>
      <c r="G925" s="75"/>
      <c r="H925" s="75"/>
      <c r="I925" s="75"/>
      <c r="J925" s="75"/>
      <c r="K925" s="75"/>
      <c r="L925" s="75"/>
      <c r="M925" s="75"/>
      <c r="N925" s="75"/>
    </row>
    <row r="926" spans="4:14" ht="15.75" customHeight="1">
      <c r="D926" s="75"/>
      <c r="E926" s="75"/>
      <c r="F926" s="75"/>
      <c r="G926" s="75"/>
      <c r="H926" s="75"/>
      <c r="I926" s="75"/>
      <c r="J926" s="75"/>
      <c r="K926" s="75"/>
      <c r="L926" s="75"/>
      <c r="M926" s="75"/>
      <c r="N926" s="75"/>
    </row>
    <row r="927" spans="4:14" ht="15.75" customHeight="1">
      <c r="D927" s="75"/>
      <c r="E927" s="75"/>
      <c r="F927" s="75"/>
      <c r="G927" s="75"/>
      <c r="H927" s="75"/>
      <c r="I927" s="75"/>
      <c r="J927" s="75"/>
      <c r="K927" s="75"/>
      <c r="L927" s="75"/>
      <c r="M927" s="75"/>
      <c r="N927" s="75"/>
    </row>
    <row r="928" spans="4:14" ht="15.75" customHeight="1">
      <c r="D928" s="75"/>
      <c r="E928" s="75"/>
      <c r="F928" s="75"/>
      <c r="G928" s="75"/>
      <c r="H928" s="75"/>
      <c r="I928" s="75"/>
      <c r="J928" s="75"/>
      <c r="K928" s="75"/>
      <c r="L928" s="75"/>
      <c r="M928" s="75"/>
      <c r="N928" s="75"/>
    </row>
    <row r="929" spans="4:14" ht="15.75" customHeight="1">
      <c r="D929" s="75"/>
      <c r="E929" s="75"/>
      <c r="F929" s="75"/>
      <c r="G929" s="75"/>
      <c r="H929" s="75"/>
      <c r="I929" s="75"/>
      <c r="J929" s="75"/>
      <c r="K929" s="75"/>
      <c r="L929" s="75"/>
      <c r="M929" s="75"/>
      <c r="N929" s="75"/>
    </row>
    <row r="930" spans="4:14" ht="15.75" customHeight="1">
      <c r="D930" s="75"/>
      <c r="E930" s="75"/>
      <c r="F930" s="75"/>
      <c r="G930" s="75"/>
      <c r="H930" s="75"/>
      <c r="I930" s="75"/>
      <c r="J930" s="75"/>
      <c r="K930" s="75"/>
      <c r="L930" s="75"/>
      <c r="M930" s="75"/>
      <c r="N930" s="75"/>
    </row>
    <row r="931" spans="4:14" ht="15.75" customHeight="1">
      <c r="D931" s="75"/>
      <c r="E931" s="75"/>
      <c r="F931" s="75"/>
      <c r="G931" s="75"/>
      <c r="H931" s="75"/>
      <c r="I931" s="75"/>
      <c r="J931" s="75"/>
      <c r="K931" s="75"/>
      <c r="L931" s="75"/>
      <c r="M931" s="75"/>
      <c r="N931" s="75"/>
    </row>
    <row r="932" spans="4:14" ht="15.75" customHeight="1">
      <c r="D932" s="75"/>
      <c r="E932" s="75"/>
      <c r="F932" s="75"/>
      <c r="G932" s="75"/>
      <c r="H932" s="75"/>
      <c r="I932" s="75"/>
      <c r="J932" s="75"/>
      <c r="K932" s="75"/>
      <c r="L932" s="75"/>
      <c r="M932" s="75"/>
      <c r="N932" s="75"/>
    </row>
    <row r="933" spans="4:14" ht="15.75" customHeight="1">
      <c r="D933" s="75"/>
      <c r="E933" s="75"/>
      <c r="F933" s="75"/>
      <c r="G933" s="75"/>
      <c r="H933" s="75"/>
      <c r="I933" s="75"/>
      <c r="J933" s="75"/>
      <c r="K933" s="75"/>
      <c r="L933" s="75"/>
      <c r="M933" s="75"/>
      <c r="N933" s="75"/>
    </row>
    <row r="934" spans="4:14" ht="15.75" customHeight="1">
      <c r="D934" s="75"/>
      <c r="E934" s="75"/>
      <c r="F934" s="75"/>
      <c r="G934" s="75"/>
      <c r="H934" s="75"/>
      <c r="I934" s="75"/>
      <c r="J934" s="75"/>
      <c r="K934" s="75"/>
      <c r="L934" s="75"/>
      <c r="M934" s="75"/>
      <c r="N934" s="75"/>
    </row>
    <row r="935" spans="4:14" ht="15.75" customHeight="1">
      <c r="D935" s="75"/>
      <c r="E935" s="75"/>
      <c r="F935" s="75"/>
      <c r="G935" s="75"/>
      <c r="H935" s="75"/>
      <c r="I935" s="75"/>
      <c r="J935" s="75"/>
      <c r="K935" s="75"/>
      <c r="L935" s="75"/>
      <c r="M935" s="75"/>
      <c r="N935" s="75"/>
    </row>
    <row r="936" spans="4:14" ht="15.75" customHeight="1">
      <c r="D936" s="75"/>
      <c r="E936" s="75"/>
      <c r="F936" s="75"/>
      <c r="G936" s="75"/>
      <c r="H936" s="75"/>
      <c r="I936" s="75"/>
      <c r="J936" s="75"/>
      <c r="K936" s="75"/>
      <c r="L936" s="75"/>
      <c r="M936" s="75"/>
      <c r="N936" s="75"/>
    </row>
    <row r="937" spans="4:14" ht="15.75" customHeight="1">
      <c r="D937" s="75"/>
      <c r="E937" s="75"/>
      <c r="F937" s="75"/>
      <c r="G937" s="75"/>
      <c r="H937" s="75"/>
      <c r="I937" s="75"/>
      <c r="J937" s="75"/>
      <c r="K937" s="75"/>
      <c r="L937" s="75"/>
      <c r="M937" s="75"/>
      <c r="N937" s="75"/>
    </row>
    <row r="938" spans="4:14" ht="15.75" customHeight="1">
      <c r="D938" s="75"/>
      <c r="E938" s="75"/>
      <c r="F938" s="75"/>
      <c r="G938" s="75"/>
      <c r="H938" s="75"/>
      <c r="I938" s="75"/>
      <c r="J938" s="75"/>
      <c r="K938" s="75"/>
      <c r="L938" s="75"/>
      <c r="M938" s="75"/>
      <c r="N938" s="75"/>
    </row>
    <row r="939" spans="4:14" ht="15.75" customHeight="1">
      <c r="D939" s="75"/>
      <c r="E939" s="75"/>
      <c r="F939" s="75"/>
      <c r="G939" s="75"/>
      <c r="H939" s="75"/>
      <c r="I939" s="75"/>
      <c r="J939" s="75"/>
      <c r="K939" s="75"/>
      <c r="L939" s="75"/>
      <c r="M939" s="75"/>
      <c r="N939" s="75"/>
    </row>
    <row r="940" spans="4:14" ht="15.75" customHeight="1">
      <c r="D940" s="75"/>
      <c r="E940" s="75"/>
      <c r="F940" s="75"/>
      <c r="G940" s="75"/>
      <c r="H940" s="75"/>
      <c r="I940" s="75"/>
      <c r="J940" s="75"/>
      <c r="K940" s="75"/>
      <c r="L940" s="75"/>
      <c r="M940" s="75"/>
      <c r="N940" s="75"/>
    </row>
    <row r="941" spans="4:14" ht="15.75" customHeight="1">
      <c r="D941" s="75"/>
      <c r="E941" s="75"/>
      <c r="F941" s="75"/>
      <c r="G941" s="75"/>
      <c r="H941" s="75"/>
      <c r="I941" s="75"/>
      <c r="J941" s="75"/>
      <c r="K941" s="75"/>
      <c r="L941" s="75"/>
      <c r="M941" s="75"/>
      <c r="N941" s="75"/>
    </row>
    <row r="942" spans="4:14" ht="15.75" customHeight="1">
      <c r="D942" s="75"/>
      <c r="E942" s="75"/>
      <c r="F942" s="75"/>
      <c r="G942" s="75"/>
      <c r="H942" s="75"/>
      <c r="I942" s="75"/>
      <c r="J942" s="75"/>
      <c r="K942" s="75"/>
      <c r="L942" s="75"/>
      <c r="M942" s="75"/>
      <c r="N942" s="75"/>
    </row>
    <row r="943" spans="4:14" ht="15.75" customHeight="1">
      <c r="D943" s="75"/>
      <c r="E943" s="75"/>
      <c r="F943" s="75"/>
      <c r="G943" s="75"/>
      <c r="H943" s="75"/>
      <c r="I943" s="75"/>
      <c r="J943" s="75"/>
      <c r="K943" s="75"/>
      <c r="L943" s="75"/>
      <c r="M943" s="75"/>
      <c r="N943" s="75"/>
    </row>
    <row r="944" spans="4:14" ht="15.75" customHeight="1">
      <c r="D944" s="75"/>
      <c r="E944" s="75"/>
      <c r="F944" s="75"/>
      <c r="G944" s="75"/>
      <c r="H944" s="75"/>
      <c r="I944" s="75"/>
      <c r="J944" s="75"/>
      <c r="K944" s="75"/>
      <c r="L944" s="75"/>
      <c r="M944" s="75"/>
      <c r="N944" s="75"/>
    </row>
    <row r="945" spans="4:14" ht="15.75" customHeight="1">
      <c r="D945" s="75"/>
      <c r="E945" s="75"/>
      <c r="F945" s="75"/>
      <c r="G945" s="75"/>
      <c r="H945" s="75"/>
      <c r="I945" s="75"/>
      <c r="J945" s="75"/>
      <c r="K945" s="75"/>
      <c r="L945" s="75"/>
      <c r="M945" s="75"/>
      <c r="N945" s="75"/>
    </row>
    <row r="946" spans="4:14" ht="15.75" customHeight="1">
      <c r="D946" s="75"/>
      <c r="E946" s="75"/>
      <c r="F946" s="75"/>
      <c r="G946" s="75"/>
      <c r="H946" s="75"/>
      <c r="I946" s="75"/>
      <c r="J946" s="75"/>
      <c r="K946" s="75"/>
      <c r="L946" s="75"/>
      <c r="M946" s="75"/>
      <c r="N946" s="75"/>
    </row>
    <row r="947" spans="4:14" ht="15.75" customHeight="1">
      <c r="D947" s="75"/>
      <c r="E947" s="75"/>
      <c r="F947" s="75"/>
      <c r="G947" s="75"/>
      <c r="H947" s="75"/>
      <c r="I947" s="75"/>
      <c r="J947" s="75"/>
      <c r="K947" s="75"/>
      <c r="L947" s="75"/>
      <c r="M947" s="75"/>
      <c r="N947" s="75"/>
    </row>
    <row r="948" spans="4:14" ht="15.75" customHeight="1">
      <c r="D948" s="75"/>
      <c r="E948" s="75"/>
      <c r="F948" s="75"/>
      <c r="G948" s="75"/>
      <c r="H948" s="75"/>
      <c r="I948" s="75"/>
      <c r="J948" s="75"/>
      <c r="K948" s="75"/>
      <c r="L948" s="75"/>
      <c r="M948" s="75"/>
      <c r="N948" s="75"/>
    </row>
    <row r="949" spans="4:14" ht="15.75" customHeight="1">
      <c r="D949" s="75"/>
      <c r="E949" s="75"/>
      <c r="F949" s="75"/>
      <c r="G949" s="75"/>
      <c r="H949" s="75"/>
      <c r="I949" s="75"/>
      <c r="J949" s="75"/>
      <c r="K949" s="75"/>
      <c r="L949" s="75"/>
      <c r="M949" s="75"/>
      <c r="N949" s="75"/>
    </row>
    <row r="950" spans="4:14" ht="15.75" customHeight="1">
      <c r="D950" s="75"/>
      <c r="E950" s="75"/>
      <c r="F950" s="75"/>
      <c r="G950" s="75"/>
      <c r="H950" s="75"/>
      <c r="I950" s="75"/>
      <c r="J950" s="75"/>
      <c r="K950" s="75"/>
      <c r="L950" s="75"/>
      <c r="M950" s="75"/>
      <c r="N950" s="75"/>
    </row>
    <row r="951" spans="4:14" ht="15.75" customHeight="1">
      <c r="D951" s="75"/>
      <c r="E951" s="75"/>
      <c r="F951" s="75"/>
      <c r="G951" s="75"/>
      <c r="H951" s="75"/>
      <c r="I951" s="75"/>
      <c r="J951" s="75"/>
      <c r="K951" s="75"/>
      <c r="L951" s="75"/>
      <c r="M951" s="75"/>
      <c r="N951" s="75"/>
    </row>
    <row r="952" spans="4:14" ht="15.75" customHeight="1">
      <c r="D952" s="75"/>
      <c r="E952" s="75"/>
      <c r="F952" s="75"/>
      <c r="G952" s="75"/>
      <c r="H952" s="75"/>
      <c r="I952" s="75"/>
      <c r="J952" s="75"/>
      <c r="K952" s="75"/>
      <c r="L952" s="75"/>
      <c r="M952" s="75"/>
      <c r="N952" s="75"/>
    </row>
    <row r="953" spans="4:14" ht="15.75" customHeight="1">
      <c r="D953" s="75"/>
      <c r="E953" s="75"/>
      <c r="F953" s="75"/>
      <c r="G953" s="75"/>
      <c r="H953" s="75"/>
      <c r="I953" s="75"/>
      <c r="J953" s="75"/>
      <c r="K953" s="75"/>
      <c r="L953" s="75"/>
      <c r="M953" s="75"/>
      <c r="N953" s="75"/>
    </row>
    <row r="954" spans="4:14" ht="15.75" customHeight="1">
      <c r="D954" s="75"/>
      <c r="E954" s="75"/>
      <c r="F954" s="75"/>
      <c r="G954" s="75"/>
      <c r="H954" s="75"/>
      <c r="I954" s="75"/>
      <c r="J954" s="75"/>
      <c r="K954" s="75"/>
      <c r="L954" s="75"/>
      <c r="M954" s="75"/>
      <c r="N954" s="75"/>
    </row>
    <row r="955" spans="4:14" ht="15.75" customHeight="1">
      <c r="D955" s="75"/>
      <c r="E955" s="75"/>
      <c r="F955" s="75"/>
      <c r="G955" s="75"/>
      <c r="H955" s="75"/>
      <c r="I955" s="75"/>
      <c r="J955" s="75"/>
      <c r="K955" s="75"/>
      <c r="L955" s="75"/>
      <c r="M955" s="75"/>
      <c r="N955" s="75"/>
    </row>
    <row r="956" spans="4:14" ht="15.75" customHeight="1">
      <c r="D956" s="75"/>
      <c r="E956" s="75"/>
      <c r="F956" s="75"/>
      <c r="G956" s="75"/>
      <c r="H956" s="75"/>
      <c r="I956" s="75"/>
      <c r="J956" s="75"/>
      <c r="K956" s="75"/>
      <c r="L956" s="75"/>
      <c r="M956" s="75"/>
      <c r="N956" s="75"/>
    </row>
    <row r="957" spans="4:14" ht="15.75" customHeight="1">
      <c r="D957" s="75"/>
      <c r="E957" s="75"/>
      <c r="F957" s="75"/>
      <c r="G957" s="75"/>
      <c r="H957" s="75"/>
      <c r="I957" s="75"/>
      <c r="J957" s="75"/>
      <c r="K957" s="75"/>
      <c r="L957" s="75"/>
      <c r="M957" s="75"/>
      <c r="N957" s="75"/>
    </row>
    <row r="958" spans="4:14" ht="15.75" customHeight="1">
      <c r="D958" s="75"/>
      <c r="E958" s="75"/>
      <c r="F958" s="75"/>
      <c r="G958" s="75"/>
      <c r="H958" s="75"/>
      <c r="I958" s="75"/>
      <c r="J958" s="75"/>
      <c r="K958" s="75"/>
      <c r="L958" s="75"/>
      <c r="M958" s="75"/>
      <c r="N958" s="75"/>
    </row>
    <row r="959" spans="4:14" ht="15.75" customHeight="1">
      <c r="D959" s="75"/>
      <c r="E959" s="75"/>
      <c r="F959" s="75"/>
      <c r="G959" s="75"/>
      <c r="H959" s="75"/>
      <c r="I959" s="75"/>
      <c r="J959" s="75"/>
      <c r="K959" s="75"/>
      <c r="L959" s="75"/>
      <c r="M959" s="75"/>
      <c r="N959" s="75"/>
    </row>
    <row r="960" spans="4:14" ht="15.75" customHeight="1">
      <c r="D960" s="75"/>
      <c r="E960" s="75"/>
      <c r="F960" s="75"/>
      <c r="G960" s="75"/>
      <c r="H960" s="75"/>
      <c r="I960" s="75"/>
      <c r="J960" s="75"/>
      <c r="K960" s="75"/>
      <c r="L960" s="75"/>
      <c r="M960" s="75"/>
      <c r="N960" s="75"/>
    </row>
    <row r="961" spans="4:14" ht="15.75" customHeight="1">
      <c r="D961" s="75"/>
      <c r="E961" s="75"/>
      <c r="F961" s="75"/>
      <c r="G961" s="75"/>
      <c r="H961" s="75"/>
      <c r="I961" s="75"/>
      <c r="J961" s="75"/>
      <c r="K961" s="75"/>
      <c r="L961" s="75"/>
      <c r="M961" s="75"/>
      <c r="N961" s="75"/>
    </row>
    <row r="962" spans="4:14" ht="15.75" customHeight="1">
      <c r="D962" s="75"/>
      <c r="E962" s="75"/>
      <c r="F962" s="75"/>
      <c r="G962" s="75"/>
      <c r="H962" s="75"/>
      <c r="I962" s="75"/>
      <c r="J962" s="75"/>
      <c r="K962" s="75"/>
      <c r="L962" s="75"/>
      <c r="M962" s="75"/>
      <c r="N962" s="75"/>
    </row>
    <row r="963" spans="4:14" ht="15.75" customHeight="1">
      <c r="D963" s="75"/>
      <c r="E963" s="75"/>
      <c r="F963" s="75"/>
      <c r="G963" s="75"/>
      <c r="H963" s="75"/>
      <c r="I963" s="75"/>
      <c r="J963" s="75"/>
      <c r="K963" s="75"/>
      <c r="L963" s="75"/>
      <c r="M963" s="75"/>
      <c r="N963" s="75"/>
    </row>
    <row r="964" spans="4:14" ht="15.75" customHeight="1">
      <c r="D964" s="75"/>
      <c r="E964" s="75"/>
      <c r="F964" s="75"/>
      <c r="G964" s="75"/>
      <c r="H964" s="75"/>
      <c r="I964" s="75"/>
      <c r="J964" s="75"/>
      <c r="K964" s="75"/>
      <c r="L964" s="75"/>
      <c r="M964" s="75"/>
      <c r="N964" s="75"/>
    </row>
    <row r="965" spans="4:14" ht="15.75" customHeight="1">
      <c r="D965" s="75"/>
      <c r="E965" s="75"/>
      <c r="F965" s="75"/>
      <c r="G965" s="75"/>
      <c r="H965" s="75"/>
      <c r="I965" s="75"/>
      <c r="J965" s="75"/>
      <c r="K965" s="75"/>
      <c r="L965" s="75"/>
      <c r="M965" s="75"/>
      <c r="N965" s="75"/>
    </row>
    <row r="966" spans="4:14" ht="15.75" customHeight="1">
      <c r="D966" s="75"/>
      <c r="E966" s="75"/>
      <c r="F966" s="75"/>
      <c r="G966" s="75"/>
      <c r="H966" s="75"/>
      <c r="I966" s="75"/>
      <c r="J966" s="75"/>
      <c r="K966" s="75"/>
      <c r="L966" s="75"/>
      <c r="M966" s="75"/>
      <c r="N966" s="75"/>
    </row>
    <row r="967" spans="4:14" ht="15.75" customHeight="1">
      <c r="D967" s="75"/>
      <c r="E967" s="75"/>
      <c r="F967" s="75"/>
      <c r="G967" s="75"/>
      <c r="H967" s="75"/>
      <c r="I967" s="75"/>
      <c r="J967" s="75"/>
      <c r="K967" s="75"/>
      <c r="L967" s="75"/>
      <c r="M967" s="75"/>
      <c r="N967" s="75"/>
    </row>
    <row r="968" spans="4:14" ht="15.75" customHeight="1">
      <c r="D968" s="75"/>
      <c r="E968" s="75"/>
      <c r="F968" s="75"/>
      <c r="G968" s="75"/>
      <c r="H968" s="75"/>
      <c r="I968" s="75"/>
      <c r="J968" s="75"/>
      <c r="K968" s="75"/>
      <c r="L968" s="75"/>
      <c r="M968" s="75"/>
      <c r="N968" s="75"/>
    </row>
    <row r="969" spans="4:14" ht="15.75" customHeight="1">
      <c r="D969" s="75"/>
      <c r="E969" s="75"/>
      <c r="F969" s="75"/>
      <c r="G969" s="75"/>
      <c r="H969" s="75"/>
      <c r="I969" s="75"/>
      <c r="J969" s="75"/>
      <c r="K969" s="75"/>
      <c r="L969" s="75"/>
      <c r="M969" s="75"/>
      <c r="N969" s="75"/>
    </row>
    <row r="970" spans="4:14" ht="15.75" customHeight="1">
      <c r="D970" s="75"/>
      <c r="E970" s="75"/>
      <c r="F970" s="75"/>
      <c r="G970" s="75"/>
      <c r="H970" s="75"/>
      <c r="I970" s="75"/>
      <c r="J970" s="75"/>
      <c r="K970" s="75"/>
      <c r="L970" s="75"/>
      <c r="M970" s="75"/>
      <c r="N970" s="75"/>
    </row>
    <row r="971" spans="4:14" ht="15.75" customHeight="1">
      <c r="D971" s="75"/>
      <c r="E971" s="75"/>
      <c r="F971" s="75"/>
      <c r="G971" s="75"/>
      <c r="H971" s="75"/>
      <c r="I971" s="75"/>
      <c r="J971" s="75"/>
      <c r="K971" s="75"/>
      <c r="L971" s="75"/>
      <c r="M971" s="75"/>
      <c r="N971" s="75"/>
    </row>
    <row r="972" spans="4:14" ht="15.75" customHeight="1">
      <c r="D972" s="75"/>
      <c r="E972" s="75"/>
      <c r="F972" s="75"/>
      <c r="G972" s="75"/>
      <c r="H972" s="75"/>
      <c r="I972" s="75"/>
      <c r="J972" s="75"/>
      <c r="K972" s="75"/>
      <c r="L972" s="75"/>
      <c r="M972" s="75"/>
      <c r="N972" s="75"/>
    </row>
    <row r="973" spans="4:14" ht="15.75" customHeight="1">
      <c r="D973" s="75"/>
      <c r="E973" s="75"/>
      <c r="F973" s="75"/>
      <c r="G973" s="75"/>
      <c r="H973" s="75"/>
      <c r="I973" s="75"/>
      <c r="J973" s="75"/>
      <c r="K973" s="75"/>
      <c r="L973" s="75"/>
      <c r="M973" s="75"/>
      <c r="N973" s="75"/>
    </row>
    <row r="974" spans="4:14" ht="15.75" customHeight="1">
      <c r="D974" s="75"/>
      <c r="E974" s="75"/>
      <c r="F974" s="75"/>
      <c r="G974" s="75"/>
      <c r="H974" s="75"/>
      <c r="I974" s="75"/>
      <c r="J974" s="75"/>
      <c r="K974" s="75"/>
      <c r="L974" s="75"/>
      <c r="M974" s="75"/>
      <c r="N974" s="75"/>
    </row>
    <row r="975" spans="4:14" ht="15.75" customHeight="1">
      <c r="D975" s="75"/>
      <c r="E975" s="75"/>
      <c r="F975" s="75"/>
      <c r="G975" s="75"/>
      <c r="H975" s="75"/>
      <c r="I975" s="75"/>
      <c r="J975" s="75"/>
      <c r="K975" s="75"/>
      <c r="L975" s="75"/>
      <c r="M975" s="75"/>
      <c r="N975" s="75"/>
    </row>
    <row r="976" spans="4:14" ht="15.75" customHeight="1">
      <c r="D976" s="75"/>
      <c r="E976" s="75"/>
      <c r="F976" s="75"/>
      <c r="G976" s="75"/>
      <c r="H976" s="75"/>
      <c r="I976" s="75"/>
      <c r="J976" s="75"/>
      <c r="K976" s="75"/>
      <c r="L976" s="75"/>
      <c r="M976" s="75"/>
      <c r="N976" s="75"/>
    </row>
    <row r="977" spans="4:14" ht="15.75" customHeight="1">
      <c r="D977" s="75"/>
      <c r="E977" s="75"/>
      <c r="F977" s="75"/>
      <c r="G977" s="75"/>
      <c r="H977" s="75"/>
      <c r="I977" s="75"/>
      <c r="J977" s="75"/>
      <c r="K977" s="75"/>
      <c r="L977" s="75"/>
      <c r="M977" s="75"/>
      <c r="N977" s="75"/>
    </row>
    <row r="978" spans="4:14" ht="15.75" customHeight="1">
      <c r="D978" s="75"/>
      <c r="E978" s="75"/>
      <c r="F978" s="75"/>
      <c r="G978" s="75"/>
      <c r="H978" s="75"/>
      <c r="I978" s="75"/>
      <c r="J978" s="75"/>
      <c r="K978" s="75"/>
      <c r="L978" s="75"/>
      <c r="M978" s="75"/>
      <c r="N978" s="75"/>
    </row>
    <row r="979" spans="4:14" ht="15.75" customHeight="1">
      <c r="D979" s="75"/>
      <c r="E979" s="75"/>
      <c r="F979" s="75"/>
      <c r="G979" s="75"/>
      <c r="H979" s="75"/>
      <c r="I979" s="75"/>
      <c r="J979" s="75"/>
      <c r="K979" s="75"/>
      <c r="L979" s="75"/>
      <c r="M979" s="75"/>
      <c r="N979" s="75"/>
    </row>
    <row r="980" spans="4:14" ht="15.75" customHeight="1">
      <c r="D980" s="75"/>
      <c r="E980" s="75"/>
      <c r="F980" s="75"/>
      <c r="G980" s="75"/>
      <c r="H980" s="75"/>
      <c r="I980" s="75"/>
      <c r="J980" s="75"/>
      <c r="K980" s="75"/>
      <c r="L980" s="75"/>
      <c r="M980" s="75"/>
      <c r="N980" s="75"/>
    </row>
    <row r="981" spans="4:14" ht="15.75" customHeight="1">
      <c r="D981" s="75"/>
      <c r="E981" s="75"/>
      <c r="F981" s="75"/>
      <c r="G981" s="75"/>
      <c r="H981" s="75"/>
      <c r="I981" s="75"/>
      <c r="J981" s="75"/>
      <c r="K981" s="75"/>
      <c r="L981" s="75"/>
      <c r="M981" s="75"/>
      <c r="N981" s="75"/>
    </row>
    <row r="982" spans="4:14" ht="15.75" customHeight="1">
      <c r="D982" s="75"/>
      <c r="E982" s="75"/>
      <c r="F982" s="75"/>
      <c r="G982" s="75"/>
      <c r="H982" s="75"/>
      <c r="I982" s="75"/>
      <c r="J982" s="75"/>
      <c r="K982" s="75"/>
      <c r="L982" s="75"/>
      <c r="M982" s="75"/>
      <c r="N982" s="75"/>
    </row>
    <row r="983" spans="4:14" ht="15.75" customHeight="1">
      <c r="D983" s="75"/>
      <c r="E983" s="75"/>
      <c r="F983" s="75"/>
      <c r="G983" s="75"/>
      <c r="H983" s="75"/>
      <c r="I983" s="75"/>
      <c r="J983" s="75"/>
      <c r="K983" s="75"/>
      <c r="L983" s="75"/>
      <c r="M983" s="75"/>
      <c r="N983" s="75"/>
    </row>
    <row r="984" spans="4:14" ht="15.75" customHeight="1">
      <c r="D984" s="75"/>
      <c r="E984" s="75"/>
      <c r="F984" s="75"/>
      <c r="G984" s="75"/>
      <c r="H984" s="75"/>
      <c r="I984" s="75"/>
      <c r="J984" s="75"/>
      <c r="K984" s="75"/>
      <c r="L984" s="75"/>
      <c r="M984" s="75"/>
      <c r="N984" s="75"/>
    </row>
    <row r="985" spans="4:14" ht="15.75" customHeight="1">
      <c r="D985" s="75"/>
      <c r="E985" s="75"/>
      <c r="F985" s="75"/>
      <c r="G985" s="75"/>
      <c r="H985" s="75"/>
      <c r="I985" s="75"/>
      <c r="J985" s="75"/>
      <c r="K985" s="75"/>
      <c r="L985" s="75"/>
      <c r="M985" s="75"/>
      <c r="N985" s="75"/>
    </row>
    <row r="986" spans="4:14" ht="15.75" customHeight="1">
      <c r="D986" s="75"/>
      <c r="E986" s="75"/>
      <c r="F986" s="75"/>
      <c r="G986" s="75"/>
      <c r="H986" s="75"/>
      <c r="I986" s="75"/>
      <c r="J986" s="75"/>
      <c r="K986" s="75"/>
      <c r="L986" s="75"/>
      <c r="M986" s="75"/>
      <c r="N986" s="75"/>
    </row>
    <row r="987" spans="4:14" ht="15.75" customHeight="1">
      <c r="D987" s="75"/>
      <c r="E987" s="75"/>
      <c r="F987" s="75"/>
      <c r="G987" s="75"/>
      <c r="H987" s="75"/>
      <c r="I987" s="75"/>
      <c r="J987" s="75"/>
      <c r="K987" s="75"/>
      <c r="L987" s="75"/>
      <c r="M987" s="75"/>
      <c r="N987" s="75"/>
    </row>
    <row r="988" spans="4:14" ht="15.75" customHeight="1">
      <c r="D988" s="75"/>
      <c r="E988" s="75"/>
      <c r="F988" s="75"/>
      <c r="G988" s="75"/>
      <c r="H988" s="75"/>
      <c r="I988" s="75"/>
      <c r="J988" s="75"/>
      <c r="K988" s="75"/>
      <c r="L988" s="75"/>
      <c r="M988" s="75"/>
      <c r="N988" s="75"/>
    </row>
    <row r="989" spans="4:14" ht="15.75" customHeight="1">
      <c r="D989" s="75"/>
      <c r="E989" s="75"/>
      <c r="F989" s="75"/>
      <c r="G989" s="75"/>
      <c r="H989" s="75"/>
      <c r="I989" s="75"/>
      <c r="J989" s="75"/>
      <c r="K989" s="75"/>
      <c r="L989" s="75"/>
      <c r="M989" s="75"/>
      <c r="N989" s="75"/>
    </row>
    <row r="990" spans="4:14" ht="15.75" customHeight="1">
      <c r="D990" s="75"/>
      <c r="E990" s="75"/>
      <c r="F990" s="75"/>
      <c r="G990" s="75"/>
      <c r="H990" s="75"/>
      <c r="I990" s="75"/>
      <c r="J990" s="75"/>
      <c r="K990" s="75"/>
      <c r="L990" s="75"/>
      <c r="M990" s="75"/>
      <c r="N990" s="75"/>
    </row>
    <row r="991" spans="4:14" ht="15.75" customHeight="1">
      <c r="D991" s="75"/>
      <c r="E991" s="75"/>
      <c r="F991" s="75"/>
      <c r="G991" s="75"/>
      <c r="H991" s="75"/>
      <c r="I991" s="75"/>
      <c r="J991" s="75"/>
      <c r="K991" s="75"/>
      <c r="L991" s="75"/>
      <c r="M991" s="75"/>
      <c r="N991" s="75"/>
    </row>
    <row r="992" spans="4:14" ht="15.75" customHeight="1">
      <c r="D992" s="75"/>
      <c r="E992" s="75"/>
      <c r="F992" s="75"/>
      <c r="G992" s="75"/>
      <c r="H992" s="75"/>
      <c r="I992" s="75"/>
      <c r="J992" s="75"/>
      <c r="K992" s="75"/>
      <c r="L992" s="75"/>
      <c r="M992" s="75"/>
      <c r="N992" s="75"/>
    </row>
    <row r="993" spans="4:14" ht="15.75" customHeight="1">
      <c r="D993" s="75"/>
      <c r="E993" s="75"/>
      <c r="F993" s="75"/>
      <c r="G993" s="75"/>
      <c r="H993" s="75"/>
      <c r="I993" s="75"/>
      <c r="J993" s="75"/>
      <c r="K993" s="75"/>
      <c r="L993" s="75"/>
      <c r="M993" s="75"/>
      <c r="N993" s="75"/>
    </row>
    <row r="994" spans="4:14" ht="15.75" customHeight="1">
      <c r="D994" s="75"/>
      <c r="E994" s="75"/>
      <c r="F994" s="75"/>
      <c r="G994" s="75"/>
      <c r="H994" s="75"/>
      <c r="I994" s="75"/>
      <c r="J994" s="75"/>
      <c r="K994" s="75"/>
      <c r="L994" s="75"/>
      <c r="M994" s="75"/>
      <c r="N994" s="75"/>
    </row>
    <row r="995" spans="4:14" ht="15.75" customHeight="1">
      <c r="D995" s="75"/>
      <c r="E995" s="75"/>
      <c r="F995" s="75"/>
      <c r="G995" s="75"/>
      <c r="H995" s="75"/>
      <c r="I995" s="75"/>
      <c r="J995" s="75"/>
      <c r="K995" s="75"/>
      <c r="L995" s="75"/>
      <c r="M995" s="75"/>
      <c r="N995" s="75"/>
    </row>
    <row r="996" spans="4:14" ht="15.75" customHeight="1">
      <c r="D996" s="75"/>
      <c r="E996" s="75"/>
      <c r="F996" s="75"/>
      <c r="G996" s="75"/>
      <c r="H996" s="75"/>
      <c r="I996" s="75"/>
      <c r="J996" s="75"/>
      <c r="K996" s="75"/>
      <c r="L996" s="75"/>
      <c r="M996" s="75"/>
      <c r="N996" s="75"/>
    </row>
    <row r="997" spans="4:14" ht="15.75" customHeight="1">
      <c r="D997" s="75"/>
      <c r="E997" s="75"/>
      <c r="F997" s="75"/>
      <c r="G997" s="75"/>
      <c r="H997" s="75"/>
      <c r="I997" s="75"/>
      <c r="J997" s="75"/>
      <c r="K997" s="75"/>
      <c r="L997" s="75"/>
      <c r="M997" s="75"/>
      <c r="N997" s="75"/>
    </row>
    <row r="998" spans="4:14" ht="15.75" customHeight="1">
      <c r="D998" s="75"/>
      <c r="E998" s="75"/>
      <c r="F998" s="75"/>
      <c r="G998" s="75"/>
      <c r="H998" s="75"/>
      <c r="I998" s="75"/>
      <c r="J998" s="75"/>
      <c r="K998" s="75"/>
      <c r="L998" s="75"/>
      <c r="M998" s="75"/>
      <c r="N998" s="75"/>
    </row>
    <row r="999" spans="4:14" ht="15.75" customHeight="1">
      <c r="D999" s="75"/>
      <c r="E999" s="75"/>
      <c r="F999" s="75"/>
      <c r="G999" s="75"/>
      <c r="H999" s="75"/>
      <c r="I999" s="75"/>
      <c r="J999" s="75"/>
      <c r="K999" s="75"/>
      <c r="L999" s="75"/>
      <c r="M999" s="75"/>
      <c r="N999" s="75"/>
    </row>
    <row r="1000" spans="4:14" ht="15.75" customHeight="1">
      <c r="D1000" s="75"/>
      <c r="E1000" s="75"/>
      <c r="F1000" s="75"/>
      <c r="G1000" s="75"/>
      <c r="H1000" s="75"/>
      <c r="I1000" s="75"/>
      <c r="J1000" s="75"/>
      <c r="K1000" s="75"/>
      <c r="L1000" s="75"/>
      <c r="M1000" s="75"/>
      <c r="N1000" s="75"/>
    </row>
    <row r="1001" spans="4:14" ht="15.75" customHeight="1">
      <c r="D1001" s="75"/>
      <c r="E1001" s="75"/>
      <c r="F1001" s="75"/>
      <c r="G1001" s="75"/>
      <c r="H1001" s="75"/>
      <c r="I1001" s="75"/>
      <c r="J1001" s="75"/>
      <c r="K1001" s="75"/>
      <c r="L1001" s="75"/>
      <c r="M1001" s="75"/>
      <c r="N1001" s="75"/>
    </row>
    <row r="1002" spans="4:14" ht="15.75" customHeight="1">
      <c r="D1002" s="75"/>
      <c r="E1002" s="75"/>
      <c r="F1002" s="75"/>
      <c r="G1002" s="75"/>
      <c r="H1002" s="75"/>
      <c r="I1002" s="75"/>
      <c r="J1002" s="75"/>
      <c r="K1002" s="75"/>
      <c r="L1002" s="75"/>
      <c r="M1002" s="75"/>
      <c r="N1002" s="75"/>
    </row>
  </sheetData>
  <autoFilter ref="A3:Z1002" xr:uid="{00000000-0009-0000-0000-000011000000}">
    <sortState xmlns:xlrd2="http://schemas.microsoft.com/office/spreadsheetml/2017/richdata2" ref="A3:Z1002">
      <sortCondition descending="1" ref="B3:B1002"/>
      <sortCondition ref="C3:C1002"/>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X53"/>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2.6328125" defaultRowHeight="15.75" customHeight="1" outlineLevelCol="2"/>
  <cols>
    <col min="1" max="1" width="12.08984375" customWidth="1"/>
    <col min="2" max="2" width="15.453125" customWidth="1"/>
    <col min="3" max="4" width="11.7265625" customWidth="1" outlineLevel="1"/>
    <col min="5" max="5" width="11.7265625" customWidth="1" outlineLevel="1" collapsed="1"/>
    <col min="6" max="8" width="11.7265625" customWidth="1" outlineLevel="2"/>
    <col min="9" max="10" width="14.7265625" hidden="1" customWidth="1" outlineLevel="2"/>
    <col min="11" max="13" width="13" customWidth="1" outlineLevel="1"/>
    <col min="14" max="15" width="15.6328125" customWidth="1"/>
    <col min="16" max="17" width="15.6328125" hidden="1" customWidth="1"/>
    <col min="18" max="22" width="15.6328125" customWidth="1"/>
    <col min="23" max="24" width="12.7265625" customWidth="1"/>
  </cols>
  <sheetData>
    <row r="1" spans="1:24" ht="18">
      <c r="A1" s="233"/>
      <c r="B1" s="233"/>
      <c r="C1" s="233"/>
      <c r="D1" s="233"/>
      <c r="E1" s="233"/>
      <c r="F1" s="233"/>
      <c r="G1" s="233"/>
      <c r="H1" s="233"/>
      <c r="I1" s="233"/>
      <c r="J1" s="233"/>
      <c r="K1" s="233"/>
      <c r="L1" s="233"/>
      <c r="M1" s="233"/>
      <c r="N1" s="234">
        <v>0.5</v>
      </c>
      <c r="O1" s="235" t="s">
        <v>354</v>
      </c>
      <c r="Q1" s="233"/>
      <c r="R1" s="236"/>
      <c r="S1" s="236"/>
      <c r="T1" s="236"/>
      <c r="U1" s="233"/>
      <c r="V1" s="237">
        <f>1-N1</f>
        <v>0.5</v>
      </c>
      <c r="W1" s="235" t="s">
        <v>355</v>
      </c>
      <c r="X1" s="238"/>
    </row>
    <row r="2" spans="1:24" ht="60.5">
      <c r="A2" s="434" t="s">
        <v>356</v>
      </c>
      <c r="B2" s="427"/>
      <c r="C2" s="435" t="s">
        <v>357</v>
      </c>
      <c r="D2" s="426"/>
      <c r="E2" s="427"/>
      <c r="F2" s="435" t="s">
        <v>358</v>
      </c>
      <c r="G2" s="426"/>
      <c r="H2" s="427"/>
      <c r="I2" s="239"/>
      <c r="J2" s="239"/>
      <c r="K2" s="435"/>
      <c r="L2" s="426"/>
      <c r="M2" s="427"/>
      <c r="N2" s="240"/>
      <c r="O2" s="241"/>
      <c r="P2" s="435" t="s">
        <v>359</v>
      </c>
      <c r="Q2" s="427"/>
      <c r="R2" s="242"/>
      <c r="S2" s="243"/>
      <c r="T2" s="243"/>
      <c r="U2" s="244"/>
      <c r="V2" s="245"/>
      <c r="W2" s="246" t="s">
        <v>360</v>
      </c>
      <c r="X2" s="246"/>
    </row>
    <row r="3" spans="1:24" ht="80.25" customHeight="1">
      <c r="A3" s="247" t="s">
        <v>171</v>
      </c>
      <c r="B3" s="247" t="s">
        <v>173</v>
      </c>
      <c r="C3" s="248" t="s">
        <v>174</v>
      </c>
      <c r="D3" s="248" t="s">
        <v>175</v>
      </c>
      <c r="E3" s="247" t="s">
        <v>176</v>
      </c>
      <c r="F3" s="248" t="s">
        <v>174</v>
      </c>
      <c r="G3" s="248" t="s">
        <v>175</v>
      </c>
      <c r="H3" s="247" t="s">
        <v>176</v>
      </c>
      <c r="I3" s="249" t="s">
        <v>193</v>
      </c>
      <c r="J3" s="249" t="s">
        <v>194</v>
      </c>
      <c r="K3" s="248" t="s">
        <v>329</v>
      </c>
      <c r="L3" s="248" t="s">
        <v>178</v>
      </c>
      <c r="M3" s="247" t="s">
        <v>179</v>
      </c>
      <c r="N3" s="250" t="s">
        <v>361</v>
      </c>
      <c r="O3" s="251" t="s">
        <v>362</v>
      </c>
      <c r="P3" s="248" t="s">
        <v>363</v>
      </c>
      <c r="Q3" s="248" t="s">
        <v>364</v>
      </c>
      <c r="R3" s="252" t="s">
        <v>365</v>
      </c>
      <c r="S3" s="252" t="s">
        <v>366</v>
      </c>
      <c r="T3" s="252" t="s">
        <v>367</v>
      </c>
      <c r="U3" s="248" t="s">
        <v>368</v>
      </c>
      <c r="V3" s="250" t="s">
        <v>369</v>
      </c>
      <c r="W3" s="247" t="s">
        <v>370</v>
      </c>
      <c r="X3" s="247" t="s">
        <v>180</v>
      </c>
    </row>
    <row r="4" spans="1:24" ht="14">
      <c r="A4" s="253" t="s">
        <v>8</v>
      </c>
      <c r="B4" s="253" t="s">
        <v>229</v>
      </c>
      <c r="C4" s="254">
        <v>1160306</v>
      </c>
      <c r="D4" s="254">
        <v>10759715</v>
      </c>
      <c r="E4" s="255">
        <v>137691069</v>
      </c>
      <c r="F4" s="254">
        <v>1160306</v>
      </c>
      <c r="G4" s="254">
        <v>10759715</v>
      </c>
      <c r="H4" s="255">
        <v>137691069</v>
      </c>
      <c r="I4" s="256"/>
      <c r="J4" s="256"/>
      <c r="K4" s="257">
        <v>3.5999999999999997E-2</v>
      </c>
      <c r="L4" s="257">
        <v>0.2802</v>
      </c>
      <c r="M4" s="258">
        <v>2.395</v>
      </c>
      <c r="N4" s="259">
        <f t="shared" ref="N4:N53" si="0">((E4/SUM($E$4:$E$53))+(D4/SUM($D$4:$D$53))+(C4/SUM($C$4:$C$53)))/3</f>
        <v>9.0370261476343736E-3</v>
      </c>
      <c r="O4" s="260">
        <f t="shared" ref="O4:O53" si="1">AVERAGE(K4:M4)</f>
        <v>0.90373333333333328</v>
      </c>
      <c r="P4" s="261"/>
      <c r="Q4" s="261"/>
      <c r="R4" s="262">
        <f t="shared" ref="R4:R53" si="2">(E4+D4+C4)/SUM($C$4:$E$53)</f>
        <v>1.1672813880479737E-2</v>
      </c>
      <c r="S4" s="262">
        <f t="shared" ref="S4:S53" si="3">(E4+D4)/SUM($D$4:$E$53)</f>
        <v>1.5480311048673735E-2</v>
      </c>
      <c r="T4" s="262">
        <f t="shared" ref="T4:T53" si="4">(F4+G4+H4)/SUM($C$4:$E$53)</f>
        <v>1.1672813880479737E-2</v>
      </c>
      <c r="U4" s="263" t="e">
        <f ca="1">_xludf.ifna(VLOOKUP(B4,'FY24 budget'!$A$4:$E$68,4,FALSE),"")</f>
        <v>#NAME?</v>
      </c>
      <c r="V4" s="264" t="e">
        <f ca="1">U4/'FY24 budget'!$E$1</f>
        <v>#NAME?</v>
      </c>
      <c r="W4" s="265" t="e">
        <f t="shared" ref="W4:W53" ca="1" si="5">($N$1*N4)+($V$1*V4)</f>
        <v>#NAME?</v>
      </c>
      <c r="X4" s="258"/>
    </row>
    <row r="5" spans="1:24" ht="14">
      <c r="A5" s="253" t="s">
        <v>8</v>
      </c>
      <c r="B5" s="253" t="s">
        <v>214</v>
      </c>
      <c r="C5" s="254">
        <v>51277782</v>
      </c>
      <c r="D5" s="254">
        <v>29147552.84</v>
      </c>
      <c r="E5" s="255">
        <v>76546792</v>
      </c>
      <c r="F5" s="254">
        <v>51277782</v>
      </c>
      <c r="G5" s="254">
        <v>29147552.84</v>
      </c>
      <c r="H5" s="255">
        <v>76546792</v>
      </c>
      <c r="I5" s="256"/>
      <c r="J5" s="256"/>
      <c r="K5" s="257">
        <v>1.5888</v>
      </c>
      <c r="L5" s="257">
        <v>0.75890000000000002</v>
      </c>
      <c r="M5" s="258">
        <v>1.3314999999999999</v>
      </c>
      <c r="N5" s="259">
        <f t="shared" si="0"/>
        <v>1.2264076768047505E-2</v>
      </c>
      <c r="O5" s="260">
        <f t="shared" si="1"/>
        <v>1.2263999999999999</v>
      </c>
      <c r="P5" s="261"/>
      <c r="Q5" s="261"/>
      <c r="R5" s="262">
        <f t="shared" si="2"/>
        <v>1.2247129681538835E-2</v>
      </c>
      <c r="S5" s="262">
        <f t="shared" si="3"/>
        <v>1.1021708947047284E-2</v>
      </c>
      <c r="T5" s="262">
        <f t="shared" si="4"/>
        <v>1.2247129681538835E-2</v>
      </c>
      <c r="U5" s="263" t="e">
        <f ca="1">_xludf.ifna(VLOOKUP(B5,'FY24 budget'!$A$4:$E$68,4,FALSE),"")</f>
        <v>#NAME?</v>
      </c>
      <c r="V5" s="264" t="e">
        <f ca="1">U5/'FY24 budget'!$E$1</f>
        <v>#NAME?</v>
      </c>
      <c r="W5" s="265" t="e">
        <f t="shared" ca="1" si="5"/>
        <v>#NAME?</v>
      </c>
      <c r="X5" s="258"/>
    </row>
    <row r="6" spans="1:24" ht="14">
      <c r="A6" s="253" t="s">
        <v>8</v>
      </c>
      <c r="B6" s="253" t="s">
        <v>225</v>
      </c>
      <c r="C6" s="254">
        <v>4249620</v>
      </c>
      <c r="D6" s="254">
        <v>17131593</v>
      </c>
      <c r="E6" s="255">
        <v>54881454</v>
      </c>
      <c r="F6" s="254">
        <v>4249620</v>
      </c>
      <c r="G6" s="254">
        <v>17131593</v>
      </c>
      <c r="H6" s="255">
        <v>54881454</v>
      </c>
      <c r="I6" s="256"/>
      <c r="J6" s="256"/>
      <c r="K6" s="257">
        <v>0.13170000000000001</v>
      </c>
      <c r="L6" s="257">
        <v>0.4461</v>
      </c>
      <c r="M6" s="258">
        <v>0.9546</v>
      </c>
      <c r="N6" s="259">
        <f t="shared" si="0"/>
        <v>5.1078425354576327E-3</v>
      </c>
      <c r="O6" s="260">
        <f t="shared" si="1"/>
        <v>0.51080000000000003</v>
      </c>
      <c r="P6" s="261"/>
      <c r="Q6" s="261"/>
      <c r="R6" s="262">
        <f t="shared" si="2"/>
        <v>5.9500931242463641E-3</v>
      </c>
      <c r="S6" s="262">
        <f t="shared" si="3"/>
        <v>7.5094542250633113E-3</v>
      </c>
      <c r="T6" s="262">
        <f t="shared" si="4"/>
        <v>5.9500931242463641E-3</v>
      </c>
      <c r="U6" s="263" t="e">
        <f ca="1">_xludf.ifna(VLOOKUP(B6,'FY24 budget'!$A$4:$E$68,4,FALSE),"")</f>
        <v>#NAME?</v>
      </c>
      <c r="V6" s="264" t="e">
        <f ca="1">U6/'FY24 budget'!$E$1</f>
        <v>#NAME?</v>
      </c>
      <c r="W6" s="265" t="e">
        <f t="shared" ca="1" si="5"/>
        <v>#NAME?</v>
      </c>
      <c r="X6" s="258"/>
    </row>
    <row r="7" spans="1:24" ht="14">
      <c r="A7" s="253" t="s">
        <v>8</v>
      </c>
      <c r="B7" s="253" t="s">
        <v>143</v>
      </c>
      <c r="C7" s="254">
        <v>63305671</v>
      </c>
      <c r="D7" s="254">
        <v>109588038</v>
      </c>
      <c r="E7" s="255">
        <v>43234845</v>
      </c>
      <c r="F7" s="254">
        <v>63305671</v>
      </c>
      <c r="G7" s="254">
        <v>109588038</v>
      </c>
      <c r="H7" s="255">
        <v>43234845</v>
      </c>
      <c r="I7" s="256"/>
      <c r="J7" s="256"/>
      <c r="K7" s="257">
        <v>1.9615</v>
      </c>
      <c r="L7" s="257">
        <v>2.8534999999999999</v>
      </c>
      <c r="M7" s="258">
        <v>0.752</v>
      </c>
      <c r="N7" s="259">
        <f t="shared" si="0"/>
        <v>1.8556634830837599E-2</v>
      </c>
      <c r="O7" s="260">
        <f t="shared" si="1"/>
        <v>1.8556666666666664</v>
      </c>
      <c r="P7" s="261"/>
      <c r="Q7" s="261"/>
      <c r="R7" s="262">
        <f t="shared" si="2"/>
        <v>1.6862576063707672E-2</v>
      </c>
      <c r="S7" s="262">
        <f t="shared" si="3"/>
        <v>1.5936229506171375E-2</v>
      </c>
      <c r="T7" s="262">
        <f t="shared" si="4"/>
        <v>1.6862576063707672E-2</v>
      </c>
      <c r="U7" s="263" t="e">
        <f ca="1">_xludf.ifna(VLOOKUP(B7,'FY24 budget'!$A$4:$E$68,4,FALSE),"")</f>
        <v>#NAME?</v>
      </c>
      <c r="V7" s="264" t="e">
        <f ca="1">U7/'FY24 budget'!$E$1</f>
        <v>#NAME?</v>
      </c>
      <c r="W7" s="265" t="e">
        <f t="shared" ca="1" si="5"/>
        <v>#NAME?</v>
      </c>
      <c r="X7" s="258"/>
    </row>
    <row r="8" spans="1:24" ht="14">
      <c r="A8" s="253" t="s">
        <v>8</v>
      </c>
      <c r="B8" s="253" t="s">
        <v>233</v>
      </c>
      <c r="C8" s="254">
        <v>366708</v>
      </c>
      <c r="D8" s="254">
        <v>62942982</v>
      </c>
      <c r="E8" s="255">
        <v>31082364</v>
      </c>
      <c r="F8" s="254">
        <v>366708</v>
      </c>
      <c r="G8" s="254">
        <v>62942982</v>
      </c>
      <c r="H8" s="255">
        <v>31082364</v>
      </c>
      <c r="I8" s="256"/>
      <c r="J8" s="256"/>
      <c r="K8" s="257">
        <v>1.14E-2</v>
      </c>
      <c r="L8" s="257">
        <v>1.6389</v>
      </c>
      <c r="M8" s="258">
        <v>0.54059999999999997</v>
      </c>
      <c r="N8" s="259">
        <f t="shared" si="0"/>
        <v>7.3030705766763716E-3</v>
      </c>
      <c r="O8" s="260">
        <f t="shared" si="1"/>
        <v>0.73030000000000006</v>
      </c>
      <c r="P8" s="261"/>
      <c r="Q8" s="261"/>
      <c r="R8" s="262">
        <f t="shared" si="2"/>
        <v>7.3645668789539117E-3</v>
      </c>
      <c r="S8" s="262">
        <f t="shared" si="3"/>
        <v>9.8048764938767231E-3</v>
      </c>
      <c r="T8" s="262">
        <f t="shared" si="4"/>
        <v>7.3645668789539117E-3</v>
      </c>
      <c r="U8" s="263" t="e">
        <f ca="1">_xludf.ifna(VLOOKUP(B8,'FY24 budget'!$A$4:$E$68,4,FALSE),"")</f>
        <v>#NAME?</v>
      </c>
      <c r="V8" s="264" t="e">
        <f ca="1">U8/'FY24 budget'!$E$1</f>
        <v>#NAME?</v>
      </c>
      <c r="W8" s="265" t="e">
        <f t="shared" ca="1" si="5"/>
        <v>#NAME?</v>
      </c>
      <c r="X8" s="258"/>
    </row>
    <row r="9" spans="1:24" ht="14">
      <c r="A9" s="253" t="s">
        <v>8</v>
      </c>
      <c r="B9" s="253" t="s">
        <v>219</v>
      </c>
      <c r="C9" s="254">
        <v>32565870</v>
      </c>
      <c r="D9" s="254">
        <v>55488677</v>
      </c>
      <c r="E9" s="255">
        <v>27975394</v>
      </c>
      <c r="F9" s="254">
        <v>32565870</v>
      </c>
      <c r="G9" s="254">
        <v>55488677</v>
      </c>
      <c r="H9" s="255">
        <v>27975394</v>
      </c>
      <c r="I9" s="256"/>
      <c r="J9" s="256"/>
      <c r="K9" s="257">
        <v>1.0089999999999999</v>
      </c>
      <c r="L9" s="257">
        <v>1.4448000000000001</v>
      </c>
      <c r="M9" s="258">
        <v>0.48659999999999998</v>
      </c>
      <c r="N9" s="259">
        <f t="shared" si="0"/>
        <v>9.8015439706526149E-3</v>
      </c>
      <c r="O9" s="260">
        <f t="shared" si="1"/>
        <v>0.98013333333333341</v>
      </c>
      <c r="P9" s="261"/>
      <c r="Q9" s="261"/>
      <c r="R9" s="262">
        <f t="shared" si="2"/>
        <v>9.0527774769640738E-3</v>
      </c>
      <c r="S9" s="262">
        <f t="shared" si="3"/>
        <v>8.7035564626495275E-3</v>
      </c>
      <c r="T9" s="262">
        <f t="shared" si="4"/>
        <v>9.0527774769640738E-3</v>
      </c>
      <c r="U9" s="263" t="e">
        <f ca="1">_xludf.ifna(VLOOKUP(B9,'FY24 budget'!$A$4:$E$68,4,FALSE),"")</f>
        <v>#NAME?</v>
      </c>
      <c r="V9" s="264" t="e">
        <f ca="1">U9/'FY24 budget'!$E$1</f>
        <v>#NAME?</v>
      </c>
      <c r="W9" s="265" t="e">
        <f t="shared" ca="1" si="5"/>
        <v>#NAME?</v>
      </c>
      <c r="X9" s="258"/>
    </row>
    <row r="10" spans="1:24" ht="14">
      <c r="A10" s="253" t="s">
        <v>8</v>
      </c>
      <c r="B10" s="253" t="s">
        <v>218</v>
      </c>
      <c r="C10" s="254">
        <v>28440185</v>
      </c>
      <c r="D10" s="254">
        <v>26812365</v>
      </c>
      <c r="E10" s="255">
        <v>26836592</v>
      </c>
      <c r="F10" s="254">
        <v>28440185</v>
      </c>
      <c r="G10" s="254">
        <v>26812365</v>
      </c>
      <c r="H10" s="255">
        <v>26836592</v>
      </c>
      <c r="I10" s="256"/>
      <c r="J10" s="256"/>
      <c r="K10" s="257">
        <v>0.88119999999999998</v>
      </c>
      <c r="L10" s="257">
        <v>0.69810000000000005</v>
      </c>
      <c r="M10" s="258">
        <v>0.46679999999999999</v>
      </c>
      <c r="N10" s="259">
        <f t="shared" si="0"/>
        <v>6.8204879397205445E-3</v>
      </c>
      <c r="O10" s="260">
        <f t="shared" si="1"/>
        <v>0.68203333333333338</v>
      </c>
      <c r="P10" s="261"/>
      <c r="Q10" s="261"/>
      <c r="R10" s="262">
        <f t="shared" si="2"/>
        <v>6.404680803904792E-3</v>
      </c>
      <c r="S10" s="262">
        <f t="shared" si="3"/>
        <v>5.5944638311706194E-3</v>
      </c>
      <c r="T10" s="262">
        <f t="shared" si="4"/>
        <v>6.404680803904792E-3</v>
      </c>
      <c r="U10" s="263" t="e">
        <f ca="1">_xludf.ifna(VLOOKUP(B10,'FY24 budget'!$A$4:$E$68,4,FALSE),"")</f>
        <v>#NAME?</v>
      </c>
      <c r="V10" s="264" t="e">
        <f ca="1">U10/'FY24 budget'!$E$1</f>
        <v>#NAME?</v>
      </c>
      <c r="W10" s="265" t="e">
        <f t="shared" ca="1" si="5"/>
        <v>#NAME?</v>
      </c>
      <c r="X10" s="258"/>
    </row>
    <row r="11" spans="1:24" ht="14">
      <c r="A11" s="253" t="s">
        <v>8</v>
      </c>
      <c r="B11" s="253" t="s">
        <v>152</v>
      </c>
      <c r="C11" s="266"/>
      <c r="D11" s="254">
        <v>1360181</v>
      </c>
      <c r="E11" s="255">
        <v>8735924</v>
      </c>
      <c r="F11" s="254"/>
      <c r="G11" s="254">
        <v>1360181</v>
      </c>
      <c r="H11" s="255">
        <v>8735924</v>
      </c>
      <c r="I11" s="256"/>
      <c r="J11" s="256"/>
      <c r="K11" s="257"/>
      <c r="L11" s="257">
        <v>3.5400000000000001E-2</v>
      </c>
      <c r="M11" s="258">
        <v>0.152</v>
      </c>
      <c r="N11" s="259">
        <f t="shared" si="0"/>
        <v>6.2456285905054104E-4</v>
      </c>
      <c r="O11" s="260">
        <f t="shared" si="1"/>
        <v>9.3700000000000006E-2</v>
      </c>
      <c r="P11" s="261"/>
      <c r="Q11" s="261"/>
      <c r="R11" s="262">
        <f t="shared" si="2"/>
        <v>7.877086824431322E-4</v>
      </c>
      <c r="S11" s="262">
        <f t="shared" si="3"/>
        <v>1.0528125319976089E-3</v>
      </c>
      <c r="T11" s="262">
        <f t="shared" si="4"/>
        <v>7.877086824431322E-4</v>
      </c>
      <c r="U11" s="263" t="e">
        <f ca="1">_xludf.ifna(VLOOKUP(B11,'FY24 budget'!$A$4:$E$68,4,FALSE),"")</f>
        <v>#NAME?</v>
      </c>
      <c r="V11" s="264" t="e">
        <f ca="1">U11/'FY24 budget'!$E$1</f>
        <v>#NAME?</v>
      </c>
      <c r="W11" s="265" t="e">
        <f t="shared" ca="1" si="5"/>
        <v>#NAME?</v>
      </c>
      <c r="X11" s="258"/>
    </row>
    <row r="12" spans="1:24" ht="14">
      <c r="A12" s="253" t="s">
        <v>8</v>
      </c>
      <c r="B12" s="253" t="s">
        <v>220</v>
      </c>
      <c r="C12" s="266"/>
      <c r="D12" s="266"/>
      <c r="E12" s="255">
        <v>2766817</v>
      </c>
      <c r="F12" s="254"/>
      <c r="G12" s="254"/>
      <c r="H12" s="255">
        <v>2766817</v>
      </c>
      <c r="I12" s="256"/>
      <c r="J12" s="256"/>
      <c r="K12" s="257"/>
      <c r="L12" s="257"/>
      <c r="M12" s="258">
        <v>4.8099999999999997E-2</v>
      </c>
      <c r="N12" s="259">
        <f t="shared" si="0"/>
        <v>1.6041975381637211E-4</v>
      </c>
      <c r="O12" s="260">
        <f t="shared" si="1"/>
        <v>4.8099999999999997E-2</v>
      </c>
      <c r="P12" s="261"/>
      <c r="Q12" s="261"/>
      <c r="R12" s="262">
        <f t="shared" si="2"/>
        <v>2.1586995912099366E-4</v>
      </c>
      <c r="S12" s="262">
        <f t="shared" si="3"/>
        <v>2.8852112882582227E-4</v>
      </c>
      <c r="T12" s="262">
        <f t="shared" si="4"/>
        <v>2.1586995912099366E-4</v>
      </c>
      <c r="U12" s="263" t="e">
        <f ca="1">_xludf.ifna(VLOOKUP(B12,'FY24 budget'!$A$4:$E$68,4,FALSE),"")</f>
        <v>#NAME?</v>
      </c>
      <c r="V12" s="264" t="e">
        <f ca="1">U12/'FY24 budget'!$E$1</f>
        <v>#NAME?</v>
      </c>
      <c r="W12" s="265" t="e">
        <f t="shared" ca="1" si="5"/>
        <v>#NAME?</v>
      </c>
      <c r="X12" s="258"/>
    </row>
    <row r="13" spans="1:24" ht="14">
      <c r="A13" s="253" t="s">
        <v>8</v>
      </c>
      <c r="B13" s="253" t="s">
        <v>240</v>
      </c>
      <c r="C13" s="254">
        <v>145800</v>
      </c>
      <c r="D13" s="254">
        <v>3993071</v>
      </c>
      <c r="E13" s="255">
        <v>2346650</v>
      </c>
      <c r="F13" s="254">
        <v>145800</v>
      </c>
      <c r="G13" s="254">
        <v>3993071</v>
      </c>
      <c r="H13" s="255">
        <v>2346650</v>
      </c>
      <c r="I13" s="256"/>
      <c r="J13" s="256"/>
      <c r="K13" s="257">
        <v>4.4999999999999997E-3</v>
      </c>
      <c r="L13" s="257">
        <v>0.104</v>
      </c>
      <c r="M13" s="258">
        <v>4.0800000000000003E-2</v>
      </c>
      <c r="N13" s="259">
        <f t="shared" si="0"/>
        <v>4.9768981722578178E-4</v>
      </c>
      <c r="O13" s="260">
        <f t="shared" si="1"/>
        <v>4.976666666666666E-2</v>
      </c>
      <c r="P13" s="261"/>
      <c r="Q13" s="261"/>
      <c r="R13" s="262">
        <f t="shared" si="2"/>
        <v>5.0600713858139012E-4</v>
      </c>
      <c r="S13" s="262">
        <f t="shared" si="3"/>
        <v>6.6110026769416661E-4</v>
      </c>
      <c r="T13" s="262">
        <f t="shared" si="4"/>
        <v>5.0600713858139012E-4</v>
      </c>
      <c r="U13" s="263" t="e">
        <f ca="1">_xludf.ifna(VLOOKUP(B13,'FY24 budget'!$A$4:$E$68,4,FALSE),"")</f>
        <v>#NAME?</v>
      </c>
      <c r="V13" s="264" t="e">
        <f ca="1">U13/'FY24 budget'!$E$1</f>
        <v>#NAME?</v>
      </c>
      <c r="W13" s="265" t="e">
        <f t="shared" ca="1" si="5"/>
        <v>#NAME?</v>
      </c>
      <c r="X13" s="258"/>
    </row>
    <row r="14" spans="1:24" ht="14">
      <c r="A14" s="253" t="s">
        <v>8</v>
      </c>
      <c r="B14" s="253" t="s">
        <v>149</v>
      </c>
      <c r="C14" s="254">
        <v>0</v>
      </c>
      <c r="D14" s="254">
        <v>0</v>
      </c>
      <c r="E14" s="266"/>
      <c r="F14" s="254">
        <v>0</v>
      </c>
      <c r="G14" s="254">
        <v>0</v>
      </c>
      <c r="H14" s="255"/>
      <c r="I14" s="256"/>
      <c r="J14" s="256"/>
      <c r="K14" s="257">
        <v>0</v>
      </c>
      <c r="L14" s="257">
        <v>0</v>
      </c>
      <c r="M14" s="258"/>
      <c r="N14" s="259">
        <f t="shared" si="0"/>
        <v>0</v>
      </c>
      <c r="O14" s="260">
        <f t="shared" si="1"/>
        <v>0</v>
      </c>
      <c r="P14" s="261"/>
      <c r="Q14" s="261"/>
      <c r="R14" s="262">
        <f t="shared" si="2"/>
        <v>0</v>
      </c>
      <c r="S14" s="262">
        <f t="shared" si="3"/>
        <v>0</v>
      </c>
      <c r="T14" s="262">
        <f t="shared" si="4"/>
        <v>0</v>
      </c>
      <c r="U14" s="263" t="e">
        <f ca="1">_xludf.ifna(VLOOKUP(B14,'FY24 budget'!$A$4:$E$68,4,FALSE),"")</f>
        <v>#NAME?</v>
      </c>
      <c r="V14" s="264" t="e">
        <f ca="1">U14/'FY24 budget'!$E$1</f>
        <v>#NAME?</v>
      </c>
      <c r="W14" s="265" t="e">
        <f t="shared" ca="1" si="5"/>
        <v>#NAME?</v>
      </c>
      <c r="X14" s="258"/>
    </row>
    <row r="15" spans="1:24" ht="14">
      <c r="A15" s="253" t="s">
        <v>8</v>
      </c>
      <c r="B15" s="253" t="s">
        <v>40</v>
      </c>
      <c r="C15" s="254">
        <v>889849942.60000002</v>
      </c>
      <c r="D15" s="254">
        <v>380378603.89999998</v>
      </c>
      <c r="E15" s="255">
        <v>584646084.89999998</v>
      </c>
      <c r="F15" s="254">
        <v>889849942.60000002</v>
      </c>
      <c r="G15" s="254">
        <v>380378603.89999998</v>
      </c>
      <c r="H15" s="255">
        <v>584646084.89999998</v>
      </c>
      <c r="I15" s="256">
        <v>14.4796</v>
      </c>
      <c r="J15" s="256">
        <v>47.154899999999998</v>
      </c>
      <c r="K15" s="257">
        <v>27.5717</v>
      </c>
      <c r="L15" s="257">
        <v>9.9042999999999992</v>
      </c>
      <c r="M15" s="258">
        <v>10.1693</v>
      </c>
      <c r="N15" s="259">
        <f t="shared" si="0"/>
        <v>0.15881779229061266</v>
      </c>
      <c r="O15" s="260">
        <f t="shared" si="1"/>
        <v>15.881766666666666</v>
      </c>
      <c r="P15" s="261"/>
      <c r="Q15" s="261"/>
      <c r="R15" s="262">
        <f t="shared" si="2"/>
        <v>0.14471926074434494</v>
      </c>
      <c r="S15" s="262">
        <f t="shared" si="3"/>
        <v>0.1006318858664537</v>
      </c>
      <c r="T15" s="262">
        <f t="shared" si="4"/>
        <v>0.14471926074434494</v>
      </c>
      <c r="U15" s="263" t="e">
        <f ca="1">_xludf.ifna(VLOOKUP(B15,'FY24 budget'!$A$4:$E$68,4,FALSE),"")</f>
        <v>#NAME?</v>
      </c>
      <c r="V15" s="264" t="e">
        <f ca="1">U15/'FY24 budget'!$E$1</f>
        <v>#NAME?</v>
      </c>
      <c r="W15" s="265" t="e">
        <f t="shared" ca="1" si="5"/>
        <v>#NAME?</v>
      </c>
      <c r="X15" s="258"/>
    </row>
    <row r="16" spans="1:24" ht="14">
      <c r="A16" s="253" t="s">
        <v>8</v>
      </c>
      <c r="B16" s="253" t="s">
        <v>60</v>
      </c>
      <c r="C16" s="254">
        <v>331661794.10000002</v>
      </c>
      <c r="D16" s="254">
        <v>733827748.39999998</v>
      </c>
      <c r="E16" s="255">
        <v>531826098.19999999</v>
      </c>
      <c r="F16" s="254">
        <v>331661794.10000002</v>
      </c>
      <c r="G16" s="254">
        <v>733827748.39999998</v>
      </c>
      <c r="H16" s="255">
        <v>531826098.19999999</v>
      </c>
      <c r="I16" s="256">
        <v>0.6673</v>
      </c>
      <c r="J16" s="256">
        <v>4.6210000000000004</v>
      </c>
      <c r="K16" s="257">
        <v>10.276400000000001</v>
      </c>
      <c r="L16" s="257">
        <v>19.107500000000002</v>
      </c>
      <c r="M16" s="258">
        <v>9.2506000000000004</v>
      </c>
      <c r="N16" s="259">
        <f t="shared" si="0"/>
        <v>0.12878148971050948</v>
      </c>
      <c r="O16" s="260">
        <f t="shared" si="1"/>
        <v>12.878166666666667</v>
      </c>
      <c r="P16" s="261"/>
      <c r="Q16" s="261"/>
      <c r="R16" s="262">
        <f t="shared" si="2"/>
        <v>0.1246242386327801</v>
      </c>
      <c r="S16" s="262">
        <f t="shared" si="3"/>
        <v>0.1319812175954449</v>
      </c>
      <c r="T16" s="262">
        <f t="shared" si="4"/>
        <v>0.12462423863278013</v>
      </c>
      <c r="U16" s="263" t="e">
        <f ca="1">_xludf.ifna(VLOOKUP(B16,'FY24 budget'!$A$4:$E$68,4,FALSE),"")</f>
        <v>#NAME?</v>
      </c>
      <c r="V16" s="264" t="e">
        <f ca="1">U16/'FY24 budget'!$E$1</f>
        <v>#NAME?</v>
      </c>
      <c r="W16" s="265" t="e">
        <f t="shared" ca="1" si="5"/>
        <v>#NAME?</v>
      </c>
      <c r="X16" s="258" t="b">
        <v>1</v>
      </c>
    </row>
    <row r="17" spans="1:24" ht="14">
      <c r="A17" s="253" t="s">
        <v>8</v>
      </c>
      <c r="B17" s="253" t="s">
        <v>51</v>
      </c>
      <c r="C17" s="254">
        <v>59787207.5</v>
      </c>
      <c r="D17" s="254">
        <v>171294773.80000001</v>
      </c>
      <c r="E17" s="255">
        <v>1519615354</v>
      </c>
      <c r="F17" s="254">
        <v>59787207.5</v>
      </c>
      <c r="G17" s="254">
        <v>171294773.80000001</v>
      </c>
      <c r="H17" s="255">
        <v>1519615354</v>
      </c>
      <c r="I17" s="256"/>
      <c r="J17" s="256">
        <v>0.39500000000000002</v>
      </c>
      <c r="K17" s="257">
        <v>1.8525</v>
      </c>
      <c r="L17" s="257">
        <v>4.4602000000000004</v>
      </c>
      <c r="M17" s="258">
        <v>26.432099999999998</v>
      </c>
      <c r="N17" s="259">
        <f t="shared" si="0"/>
        <v>0.10914937002850626</v>
      </c>
      <c r="O17" s="260">
        <f t="shared" si="1"/>
        <v>10.914933333333332</v>
      </c>
      <c r="P17" s="261"/>
      <c r="Q17" s="261"/>
      <c r="R17" s="262">
        <f t="shared" si="2"/>
        <v>0.13659123903187076</v>
      </c>
      <c r="S17" s="262">
        <f t="shared" si="3"/>
        <v>0.17632655098471328</v>
      </c>
      <c r="T17" s="262">
        <f t="shared" si="4"/>
        <v>0.13659123903187076</v>
      </c>
      <c r="U17" s="263" t="e">
        <f ca="1">_xludf.ifna(VLOOKUP(B17,'FY24 budget'!$A$4:$E$68,4,FALSE),"")</f>
        <v>#NAME?</v>
      </c>
      <c r="V17" s="264" t="e">
        <f ca="1">U17/'FY24 budget'!$E$1</f>
        <v>#NAME?</v>
      </c>
      <c r="W17" s="265" t="e">
        <f t="shared" ca="1" si="5"/>
        <v>#NAME?</v>
      </c>
      <c r="X17" s="258" t="b">
        <v>1</v>
      </c>
    </row>
    <row r="18" spans="1:24" ht="14">
      <c r="A18" s="253" t="s">
        <v>8</v>
      </c>
      <c r="B18" s="253" t="s">
        <v>94</v>
      </c>
      <c r="C18" s="254">
        <v>156539436.90000001</v>
      </c>
      <c r="D18" s="254">
        <v>287113948</v>
      </c>
      <c r="E18" s="255">
        <v>340610669.5</v>
      </c>
      <c r="F18" s="254">
        <v>156539436.90000001</v>
      </c>
      <c r="G18" s="254">
        <v>287113948</v>
      </c>
      <c r="H18" s="255">
        <v>340610669.5</v>
      </c>
      <c r="I18" s="256"/>
      <c r="J18" s="256"/>
      <c r="K18" s="257">
        <v>4.8502999999999998</v>
      </c>
      <c r="L18" s="257">
        <v>7.4759000000000002</v>
      </c>
      <c r="M18" s="258">
        <v>5.9245999999999999</v>
      </c>
      <c r="N18" s="259">
        <f t="shared" si="0"/>
        <v>6.083594451338583E-2</v>
      </c>
      <c r="O18" s="260">
        <f t="shared" si="1"/>
        <v>6.0835999999999997</v>
      </c>
      <c r="P18" s="261"/>
      <c r="Q18" s="261"/>
      <c r="R18" s="262">
        <f t="shared" si="2"/>
        <v>6.1189102627095593E-2</v>
      </c>
      <c r="S18" s="262">
        <f t="shared" si="3"/>
        <v>6.5458545047560976E-2</v>
      </c>
      <c r="T18" s="262">
        <f t="shared" si="4"/>
        <v>6.1189102627095593E-2</v>
      </c>
      <c r="U18" s="263" t="e">
        <f ca="1">_xludf.ifna(VLOOKUP(B18,'FY24 budget'!$A$4:$E$68,4,FALSE),"")</f>
        <v>#NAME?</v>
      </c>
      <c r="V18" s="264" t="e">
        <f ca="1">U18/'FY24 budget'!$E$1</f>
        <v>#NAME?</v>
      </c>
      <c r="W18" s="265" t="e">
        <f t="shared" ca="1" si="5"/>
        <v>#NAME?</v>
      </c>
      <c r="X18" s="258" t="b">
        <v>1</v>
      </c>
    </row>
    <row r="19" spans="1:24" ht="14">
      <c r="A19" s="253" t="s">
        <v>8</v>
      </c>
      <c r="B19" s="253" t="s">
        <v>73</v>
      </c>
      <c r="C19" s="254">
        <v>244331550</v>
      </c>
      <c r="D19" s="254">
        <v>256401002</v>
      </c>
      <c r="E19" s="255">
        <v>204886046</v>
      </c>
      <c r="F19" s="254">
        <v>244331550</v>
      </c>
      <c r="G19" s="254">
        <v>256401002</v>
      </c>
      <c r="H19" s="255">
        <v>204886046</v>
      </c>
      <c r="I19" s="256">
        <v>8.3000000000000001E-3</v>
      </c>
      <c r="J19" s="256">
        <v>4.2786</v>
      </c>
      <c r="K19" s="257">
        <v>7.5705</v>
      </c>
      <c r="L19" s="257">
        <v>6.6761999999999997</v>
      </c>
      <c r="M19" s="258">
        <v>3.5638000000000001</v>
      </c>
      <c r="N19" s="259">
        <f t="shared" si="0"/>
        <v>5.9368323788822619E-2</v>
      </c>
      <c r="O19" s="260">
        <f t="shared" si="1"/>
        <v>5.9368333333333334</v>
      </c>
      <c r="P19" s="261"/>
      <c r="Q19" s="261"/>
      <c r="R19" s="262">
        <f t="shared" si="2"/>
        <v>5.5053101779146525E-2</v>
      </c>
      <c r="S19" s="262">
        <f t="shared" si="3"/>
        <v>4.8102588570798598E-2</v>
      </c>
      <c r="T19" s="262">
        <f t="shared" si="4"/>
        <v>5.5053101779146525E-2</v>
      </c>
      <c r="U19" s="263" t="e">
        <f ca="1">_xludf.ifna(VLOOKUP(B19,'FY24 budget'!$A$4:$E$68,4,FALSE),"")</f>
        <v>#NAME?</v>
      </c>
      <c r="V19" s="264" t="e">
        <f ca="1">U19/'FY24 budget'!$E$1</f>
        <v>#NAME?</v>
      </c>
      <c r="W19" s="265" t="e">
        <f t="shared" ca="1" si="5"/>
        <v>#NAME?</v>
      </c>
      <c r="X19" s="258" t="b">
        <v>1</v>
      </c>
    </row>
    <row r="20" spans="1:24" ht="14">
      <c r="A20" s="253" t="s">
        <v>8</v>
      </c>
      <c r="B20" s="253" t="s">
        <v>78</v>
      </c>
      <c r="C20" s="254">
        <v>277835236</v>
      </c>
      <c r="D20" s="266"/>
      <c r="E20" s="255">
        <v>169327607</v>
      </c>
      <c r="F20" s="254">
        <v>277835236</v>
      </c>
      <c r="G20" s="254"/>
      <c r="H20" s="255">
        <v>169327607</v>
      </c>
      <c r="I20" s="256">
        <v>59.882199999999997</v>
      </c>
      <c r="J20" s="256">
        <v>16.014399999999998</v>
      </c>
      <c r="K20" s="257">
        <v>8.6085999999999991</v>
      </c>
      <c r="L20" s="257"/>
      <c r="M20" s="258">
        <v>2.9453</v>
      </c>
      <c r="N20" s="259">
        <f t="shared" si="0"/>
        <v>3.8513034306946727E-2</v>
      </c>
      <c r="O20" s="260">
        <f t="shared" si="1"/>
        <v>5.7769499999999994</v>
      </c>
      <c r="P20" s="261">
        <f>((E20/SUM($E$4:$E$53))+(0/SUM($D$4:$D$53))+(C20/SUM($C$4:$C$53)))/3</f>
        <v>3.8513034306946727E-2</v>
      </c>
      <c r="Q20" s="261">
        <f>((E20/SUM($E$4:$E$53))+(C20/SUM($C$4:$C$53)))/2</f>
        <v>5.7769551460420093E-2</v>
      </c>
      <c r="R20" s="262">
        <f t="shared" si="2"/>
        <v>3.4888113178008273E-2</v>
      </c>
      <c r="S20" s="262">
        <f t="shared" si="3"/>
        <v>1.7657326925855671E-2</v>
      </c>
      <c r="T20" s="262">
        <f t="shared" si="4"/>
        <v>3.4888113178008273E-2</v>
      </c>
      <c r="U20" s="263" t="e">
        <f ca="1">_xludf.ifna(VLOOKUP(B20,'FY24 budget'!$A$4:$E$68,4,FALSE),"")</f>
        <v>#NAME?</v>
      </c>
      <c r="V20" s="264" t="e">
        <f ca="1">U20/'FY24 budget'!$E$1</f>
        <v>#NAME?</v>
      </c>
      <c r="W20" s="265" t="e">
        <f t="shared" ca="1" si="5"/>
        <v>#NAME?</v>
      </c>
      <c r="X20" s="258"/>
    </row>
    <row r="21" spans="1:24" ht="14">
      <c r="A21" s="253" t="s">
        <v>8</v>
      </c>
      <c r="B21" s="253" t="s">
        <v>137</v>
      </c>
      <c r="C21" s="254">
        <v>206404923</v>
      </c>
      <c r="D21" s="254">
        <v>235246098</v>
      </c>
      <c r="E21" s="255">
        <v>330029850</v>
      </c>
      <c r="F21" s="254">
        <v>206404923</v>
      </c>
      <c r="G21" s="254">
        <v>235246098</v>
      </c>
      <c r="H21" s="255">
        <v>330029850</v>
      </c>
      <c r="I21" s="256"/>
      <c r="J21" s="256">
        <v>1.1167</v>
      </c>
      <c r="K21" s="257">
        <v>6.3954000000000004</v>
      </c>
      <c r="L21" s="257">
        <v>6.1254</v>
      </c>
      <c r="M21" s="258">
        <v>5.7404999999999999</v>
      </c>
      <c r="N21" s="259">
        <f t="shared" si="0"/>
        <v>6.0870893293648226E-2</v>
      </c>
      <c r="O21" s="260">
        <f t="shared" si="1"/>
        <v>6.0871000000000004</v>
      </c>
      <c r="P21" s="261"/>
      <c r="Q21" s="261"/>
      <c r="R21" s="262">
        <f t="shared" si="2"/>
        <v>6.0207349483982056E-2</v>
      </c>
      <c r="S21" s="262">
        <f t="shared" si="3"/>
        <v>5.8946455300457827E-2</v>
      </c>
      <c r="T21" s="262">
        <f t="shared" si="4"/>
        <v>6.0207349483982056E-2</v>
      </c>
      <c r="U21" s="263" t="e">
        <f ca="1">_xludf.ifna(VLOOKUP(B21,'FY24 budget'!$A$4:$E$68,4,FALSE),"")</f>
        <v>#NAME?</v>
      </c>
      <c r="V21" s="264" t="e">
        <f ca="1">U21/'FY24 budget'!$E$1</f>
        <v>#NAME?</v>
      </c>
      <c r="W21" s="265" t="e">
        <f t="shared" ca="1" si="5"/>
        <v>#NAME?</v>
      </c>
      <c r="X21" s="258"/>
    </row>
    <row r="22" spans="1:24" ht="14">
      <c r="A22" s="253" t="s">
        <v>8</v>
      </c>
      <c r="B22" s="253" t="s">
        <v>56</v>
      </c>
      <c r="C22" s="254">
        <v>193838581.40000001</v>
      </c>
      <c r="D22" s="254">
        <v>220695265.80000001</v>
      </c>
      <c r="E22" s="255">
        <v>146239891.59999999</v>
      </c>
      <c r="F22" s="254">
        <v>193838581.40000001</v>
      </c>
      <c r="G22" s="254">
        <v>220695265.80000001</v>
      </c>
      <c r="H22" s="255">
        <v>146239891.59999999</v>
      </c>
      <c r="I22" s="256"/>
      <c r="J22" s="256">
        <v>6.0366</v>
      </c>
      <c r="K22" s="257">
        <v>6.0060000000000002</v>
      </c>
      <c r="L22" s="257">
        <v>5.7465000000000002</v>
      </c>
      <c r="M22" s="258">
        <v>2.5436999999999999</v>
      </c>
      <c r="N22" s="259">
        <f t="shared" si="0"/>
        <v>4.7653973410242779E-2</v>
      </c>
      <c r="O22" s="260">
        <f t="shared" si="1"/>
        <v>4.7654000000000005</v>
      </c>
      <c r="P22" s="261"/>
      <c r="Q22" s="261"/>
      <c r="R22" s="262">
        <f t="shared" si="2"/>
        <v>4.3752154215794814E-2</v>
      </c>
      <c r="S22" s="262">
        <f t="shared" si="3"/>
        <v>3.8263660306745537E-2</v>
      </c>
      <c r="T22" s="262">
        <f t="shared" si="4"/>
        <v>4.3752154215794828E-2</v>
      </c>
      <c r="U22" s="263" t="e">
        <f ca="1">_xludf.ifna(VLOOKUP(B22,'FY24 budget'!$A$4:$E$68,4,FALSE),"")</f>
        <v>#NAME?</v>
      </c>
      <c r="V22" s="264" t="e">
        <f ca="1">U22/'FY24 budget'!$E$1</f>
        <v>#NAME?</v>
      </c>
      <c r="W22" s="265" t="e">
        <f t="shared" ca="1" si="5"/>
        <v>#NAME?</v>
      </c>
      <c r="X22" s="258" t="b">
        <v>1</v>
      </c>
    </row>
    <row r="23" spans="1:24" ht="14">
      <c r="A23" s="253" t="s">
        <v>8</v>
      </c>
      <c r="B23" s="253" t="s">
        <v>82</v>
      </c>
      <c r="C23" s="254">
        <v>179490054.90000001</v>
      </c>
      <c r="D23" s="254">
        <v>197528731.90000001</v>
      </c>
      <c r="E23" s="255">
        <v>43954132.119999997</v>
      </c>
      <c r="F23" s="254">
        <v>179490054.90000001</v>
      </c>
      <c r="G23" s="254">
        <v>197528731.90000001</v>
      </c>
      <c r="H23" s="255">
        <v>43954132.119999997</v>
      </c>
      <c r="I23" s="256">
        <v>9.3445999999999998</v>
      </c>
      <c r="J23" s="256">
        <v>3.9426999999999999</v>
      </c>
      <c r="K23" s="257">
        <v>5.5613999999999999</v>
      </c>
      <c r="L23" s="257">
        <v>5.1433</v>
      </c>
      <c r="M23" s="258">
        <v>0.76449999999999996</v>
      </c>
      <c r="N23" s="259">
        <f t="shared" si="0"/>
        <v>3.8230803044366081E-2</v>
      </c>
      <c r="O23" s="260">
        <f t="shared" si="1"/>
        <v>3.8230666666666662</v>
      </c>
      <c r="P23" s="261"/>
      <c r="Q23" s="261"/>
      <c r="R23" s="262">
        <f t="shared" si="2"/>
        <v>3.2844747881159389E-2</v>
      </c>
      <c r="S23" s="262">
        <f t="shared" si="3"/>
        <v>2.5181610680844794E-2</v>
      </c>
      <c r="T23" s="262">
        <f t="shared" si="4"/>
        <v>3.2844747881159389E-2</v>
      </c>
      <c r="U23" s="263" t="e">
        <f ca="1">_xludf.ifna(VLOOKUP(B23,'FY24 budget'!$A$4:$E$68,4,FALSE),"")</f>
        <v>#NAME?</v>
      </c>
      <c r="V23" s="264" t="e">
        <f ca="1">U23/'FY24 budget'!$E$1</f>
        <v>#NAME?</v>
      </c>
      <c r="W23" s="265" t="e">
        <f t="shared" ca="1" si="5"/>
        <v>#NAME?</v>
      </c>
      <c r="X23" s="258" t="b">
        <v>1</v>
      </c>
    </row>
    <row r="24" spans="1:24" ht="14">
      <c r="A24" s="253" t="s">
        <v>8</v>
      </c>
      <c r="B24" s="253" t="s">
        <v>71</v>
      </c>
      <c r="C24" s="254">
        <v>56812976.200000003</v>
      </c>
      <c r="D24" s="254">
        <v>90737509.980000004</v>
      </c>
      <c r="E24" s="255">
        <v>105406571.3</v>
      </c>
      <c r="F24" s="254">
        <v>56812976.200000003</v>
      </c>
      <c r="G24" s="254">
        <v>90737509.980000004</v>
      </c>
      <c r="H24" s="255">
        <v>105406571.3</v>
      </c>
      <c r="I24" s="256">
        <v>0.42449999999999999</v>
      </c>
      <c r="J24" s="256">
        <v>1.2082999999999999</v>
      </c>
      <c r="K24" s="257">
        <v>1.7603</v>
      </c>
      <c r="L24" s="257">
        <v>2.3626</v>
      </c>
      <c r="M24" s="258">
        <v>1.8333999999999999</v>
      </c>
      <c r="N24" s="259">
        <f t="shared" si="0"/>
        <v>1.9854660996212539E-2</v>
      </c>
      <c r="O24" s="260">
        <f t="shared" si="1"/>
        <v>1.9854333333333332</v>
      </c>
      <c r="P24" s="261"/>
      <c r="Q24" s="261"/>
      <c r="R24" s="262">
        <f t="shared" si="2"/>
        <v>1.9735974463643401E-2</v>
      </c>
      <c r="S24" s="262">
        <f t="shared" si="3"/>
        <v>2.0453724168750385E-2</v>
      </c>
      <c r="T24" s="262">
        <f t="shared" si="4"/>
        <v>1.9735974463643401E-2</v>
      </c>
      <c r="U24" s="263" t="e">
        <f ca="1">_xludf.ifna(VLOOKUP(B24,'FY24 budget'!$A$4:$E$68,4,FALSE),"")</f>
        <v>#NAME?</v>
      </c>
      <c r="V24" s="264" t="e">
        <f ca="1">U24/'FY24 budget'!$E$1</f>
        <v>#NAME?</v>
      </c>
      <c r="W24" s="265" t="e">
        <f t="shared" ca="1" si="5"/>
        <v>#NAME?</v>
      </c>
      <c r="X24" s="258" t="b">
        <v>1</v>
      </c>
    </row>
    <row r="25" spans="1:24" ht="14">
      <c r="A25" s="253" t="s">
        <v>8</v>
      </c>
      <c r="B25" s="253" t="s">
        <v>47</v>
      </c>
      <c r="C25" s="254">
        <v>20017671.460000001</v>
      </c>
      <c r="D25" s="254">
        <v>98827830.349999994</v>
      </c>
      <c r="E25" s="255">
        <v>159920624</v>
      </c>
      <c r="F25" s="254">
        <v>20017671.460000001</v>
      </c>
      <c r="G25" s="254">
        <v>98827830.349999994</v>
      </c>
      <c r="H25" s="255">
        <v>159920624</v>
      </c>
      <c r="I25" s="256"/>
      <c r="J25" s="256">
        <v>2.7023999999999999</v>
      </c>
      <c r="K25" s="257">
        <v>0.62019999999999997</v>
      </c>
      <c r="L25" s="257">
        <v>2.5733000000000001</v>
      </c>
      <c r="M25" s="258">
        <v>2.7816999999999998</v>
      </c>
      <c r="N25" s="259">
        <f t="shared" si="0"/>
        <v>1.9917266994775713E-2</v>
      </c>
      <c r="O25" s="260">
        <f t="shared" si="1"/>
        <v>1.9917333333333334</v>
      </c>
      <c r="P25" s="261"/>
      <c r="Q25" s="261"/>
      <c r="R25" s="262">
        <f t="shared" si="2"/>
        <v>2.1749624996131828E-2</v>
      </c>
      <c r="S25" s="262">
        <f t="shared" si="3"/>
        <v>2.698205054074727E-2</v>
      </c>
      <c r="T25" s="262">
        <f t="shared" si="4"/>
        <v>2.1749624996131828E-2</v>
      </c>
      <c r="U25" s="263" t="e">
        <f ca="1">_xludf.ifna(VLOOKUP(B25,'FY24 budget'!$A$4:$E$68,4,FALSE),"")</f>
        <v>#NAME?</v>
      </c>
      <c r="V25" s="264" t="e">
        <f ca="1">U25/'FY24 budget'!$E$1</f>
        <v>#NAME?</v>
      </c>
      <c r="W25" s="265" t="e">
        <f t="shared" ca="1" si="5"/>
        <v>#NAME?</v>
      </c>
      <c r="X25" s="258" t="b">
        <v>1</v>
      </c>
    </row>
    <row r="26" spans="1:24" ht="14">
      <c r="A26" s="253" t="s">
        <v>8</v>
      </c>
      <c r="B26" s="253" t="s">
        <v>98</v>
      </c>
      <c r="C26" s="254">
        <v>64275717.640000001</v>
      </c>
      <c r="D26" s="254">
        <v>82439680.810000002</v>
      </c>
      <c r="E26" s="255">
        <v>102385408.90000001</v>
      </c>
      <c r="F26" s="254">
        <v>64275717.640000001</v>
      </c>
      <c r="G26" s="254">
        <v>82439680.810000002</v>
      </c>
      <c r="H26" s="255">
        <v>102385408.90000001</v>
      </c>
      <c r="I26" s="256">
        <v>5.0679999999999996</v>
      </c>
      <c r="J26" s="256">
        <v>2.8271000000000002</v>
      </c>
      <c r="K26" s="257">
        <v>1.9916</v>
      </c>
      <c r="L26" s="257">
        <v>2.1465999999999998</v>
      </c>
      <c r="M26" s="258">
        <v>1.7808999999999999</v>
      </c>
      <c r="N26" s="259">
        <f t="shared" si="0"/>
        <v>1.9730064826054588E-2</v>
      </c>
      <c r="O26" s="260">
        <f t="shared" si="1"/>
        <v>1.9730333333333332</v>
      </c>
      <c r="P26" s="261"/>
      <c r="Q26" s="261"/>
      <c r="R26" s="262">
        <f t="shared" si="2"/>
        <v>1.9435105791113405E-2</v>
      </c>
      <c r="S26" s="262">
        <f t="shared" si="3"/>
        <v>1.9273390151377221E-2</v>
      </c>
      <c r="T26" s="262">
        <f t="shared" si="4"/>
        <v>1.9435105791113405E-2</v>
      </c>
      <c r="U26" s="263" t="e">
        <f ca="1">_xludf.ifna(VLOOKUP(B26,'FY24 budget'!$A$4:$E$68,4,FALSE),"")</f>
        <v>#NAME?</v>
      </c>
      <c r="V26" s="264" t="e">
        <f ca="1">U26/'FY24 budget'!$E$1</f>
        <v>#NAME?</v>
      </c>
      <c r="W26" s="265" t="e">
        <f t="shared" ca="1" si="5"/>
        <v>#NAME?</v>
      </c>
      <c r="X26" s="258" t="b">
        <v>1</v>
      </c>
    </row>
    <row r="27" spans="1:24" ht="14">
      <c r="A27" s="253" t="s">
        <v>8</v>
      </c>
      <c r="B27" s="253" t="s">
        <v>67</v>
      </c>
      <c r="C27" s="254">
        <v>95097339.540000007</v>
      </c>
      <c r="D27" s="254">
        <v>92622817.709999993</v>
      </c>
      <c r="E27" s="255">
        <v>21281248.690000001</v>
      </c>
      <c r="F27" s="254">
        <v>95097339.540000007</v>
      </c>
      <c r="G27" s="254">
        <v>92622817.709999993</v>
      </c>
      <c r="H27" s="255">
        <v>21281248.690000001</v>
      </c>
      <c r="I27" s="256">
        <v>2.9613999999999998</v>
      </c>
      <c r="J27" s="256">
        <v>2.2185999999999999</v>
      </c>
      <c r="K27" s="257">
        <v>2.9466000000000001</v>
      </c>
      <c r="L27" s="257">
        <v>2.4117000000000002</v>
      </c>
      <c r="M27" s="258">
        <v>0.37019999999999997</v>
      </c>
      <c r="N27" s="259">
        <f t="shared" si="0"/>
        <v>1.9094810044753885E-2</v>
      </c>
      <c r="O27" s="260">
        <f t="shared" si="1"/>
        <v>1.9094999999999998</v>
      </c>
      <c r="P27" s="261"/>
      <c r="Q27" s="261"/>
      <c r="R27" s="262">
        <f t="shared" si="2"/>
        <v>1.6306508510139268E-2</v>
      </c>
      <c r="S27" s="262">
        <f t="shared" si="3"/>
        <v>1.1877811151073387E-2</v>
      </c>
      <c r="T27" s="262">
        <f t="shared" si="4"/>
        <v>1.6306508510139268E-2</v>
      </c>
      <c r="U27" s="263" t="e">
        <f ca="1">_xludf.ifna(VLOOKUP(B27,'FY24 budget'!$A$4:$E$68,4,FALSE),"")</f>
        <v>#NAME?</v>
      </c>
      <c r="V27" s="264" t="e">
        <f ca="1">U27/'FY24 budget'!$E$1</f>
        <v>#NAME?</v>
      </c>
      <c r="W27" s="265" t="e">
        <f t="shared" ca="1" si="5"/>
        <v>#NAME?</v>
      </c>
      <c r="X27" s="258" t="b">
        <v>1</v>
      </c>
    </row>
    <row r="28" spans="1:24" ht="14">
      <c r="A28" s="253" t="s">
        <v>8</v>
      </c>
      <c r="B28" s="253" t="s">
        <v>92</v>
      </c>
      <c r="C28" s="254">
        <v>26714318</v>
      </c>
      <c r="D28" s="254">
        <v>54217656</v>
      </c>
      <c r="E28" s="255">
        <v>94519513</v>
      </c>
      <c r="F28" s="254">
        <v>26714318</v>
      </c>
      <c r="G28" s="254">
        <v>54217656</v>
      </c>
      <c r="H28" s="255">
        <v>94519513</v>
      </c>
      <c r="I28" s="256">
        <v>2.6800000000000001E-2</v>
      </c>
      <c r="J28" s="256">
        <v>0.35959999999999998</v>
      </c>
      <c r="K28" s="257">
        <v>0.82769999999999999</v>
      </c>
      <c r="L28" s="257">
        <v>1.4117</v>
      </c>
      <c r="M28" s="258">
        <v>1.6440999999999999</v>
      </c>
      <c r="N28" s="259">
        <f t="shared" si="0"/>
        <v>1.2945087232649026E-2</v>
      </c>
      <c r="O28" s="260">
        <f t="shared" si="1"/>
        <v>1.2945</v>
      </c>
      <c r="P28" s="261"/>
      <c r="Q28" s="261"/>
      <c r="R28" s="262">
        <f t="shared" si="2"/>
        <v>1.3688908708601816E-2</v>
      </c>
      <c r="S28" s="262">
        <f t="shared" si="3"/>
        <v>1.5510175012744645E-2</v>
      </c>
      <c r="T28" s="262">
        <f t="shared" si="4"/>
        <v>1.3688908708601816E-2</v>
      </c>
      <c r="U28" s="263" t="e">
        <f ca="1">_xludf.ifna(VLOOKUP(B28,'FY24 budget'!$A$4:$E$68,4,FALSE),"")</f>
        <v>#NAME?</v>
      </c>
      <c r="V28" s="264" t="e">
        <f ca="1">U28/'FY24 budget'!$E$1</f>
        <v>#NAME?</v>
      </c>
      <c r="W28" s="265" t="e">
        <f t="shared" ca="1" si="5"/>
        <v>#NAME?</v>
      </c>
      <c r="X28" s="258" t="b">
        <v>1</v>
      </c>
    </row>
    <row r="29" spans="1:24" ht="14">
      <c r="A29" s="253" t="s">
        <v>8</v>
      </c>
      <c r="B29" s="253" t="s">
        <v>146</v>
      </c>
      <c r="C29" s="254">
        <v>45189754.130000003</v>
      </c>
      <c r="D29" s="254">
        <v>182833801</v>
      </c>
      <c r="E29" s="255">
        <v>198665745</v>
      </c>
      <c r="F29" s="254">
        <v>45189754.130000003</v>
      </c>
      <c r="G29" s="254">
        <v>182833801</v>
      </c>
      <c r="H29" s="255">
        <v>198665745</v>
      </c>
      <c r="I29" s="256"/>
      <c r="J29" s="256">
        <v>0.52400000000000002</v>
      </c>
      <c r="K29" s="257">
        <v>1.4001999999999999</v>
      </c>
      <c r="L29" s="257">
        <v>4.7606000000000002</v>
      </c>
      <c r="M29" s="258">
        <v>3.4556</v>
      </c>
      <c r="N29" s="259">
        <f t="shared" si="0"/>
        <v>3.205470864921036E-2</v>
      </c>
      <c r="O29" s="260">
        <f t="shared" si="1"/>
        <v>3.2054666666666667</v>
      </c>
      <c r="P29" s="261"/>
      <c r="Q29" s="261"/>
      <c r="R29" s="262">
        <f t="shared" si="2"/>
        <v>3.3290745928056857E-2</v>
      </c>
      <c r="S29" s="262">
        <f t="shared" si="3"/>
        <v>3.9782421337753351E-2</v>
      </c>
      <c r="T29" s="262">
        <f t="shared" si="4"/>
        <v>3.3290745928056857E-2</v>
      </c>
      <c r="U29" s="263" t="e">
        <f ca="1">_xludf.ifna(VLOOKUP(B29,'FY24 budget'!$A$4:$E$68,4,FALSE),"")</f>
        <v>#NAME?</v>
      </c>
      <c r="V29" s="264" t="e">
        <f ca="1">U29/'FY24 budget'!$E$1</f>
        <v>#NAME?</v>
      </c>
      <c r="W29" s="265" t="e">
        <f t="shared" ca="1" si="5"/>
        <v>#NAME?</v>
      </c>
      <c r="X29" s="258"/>
    </row>
    <row r="30" spans="1:24" ht="14">
      <c r="A30" s="253" t="s">
        <v>8</v>
      </c>
      <c r="B30" s="253" t="s">
        <v>63</v>
      </c>
      <c r="C30" s="254">
        <v>3042846.61</v>
      </c>
      <c r="D30" s="254">
        <v>17997465.710000001</v>
      </c>
      <c r="E30" s="255">
        <v>53115754.329999998</v>
      </c>
      <c r="F30" s="254">
        <v>3042846.61</v>
      </c>
      <c r="G30" s="254">
        <v>17997465.710000001</v>
      </c>
      <c r="H30" s="255">
        <v>53115754.329999998</v>
      </c>
      <c r="I30" s="256"/>
      <c r="J30" s="256">
        <v>0.61819999999999997</v>
      </c>
      <c r="K30" s="257">
        <v>9.4299999999999995E-2</v>
      </c>
      <c r="L30" s="257">
        <v>0.46860000000000002</v>
      </c>
      <c r="M30" s="258">
        <v>0.92390000000000005</v>
      </c>
      <c r="N30" s="259">
        <f t="shared" si="0"/>
        <v>4.9559813871169261E-3</v>
      </c>
      <c r="O30" s="260">
        <f t="shared" si="1"/>
        <v>0.49560000000000004</v>
      </c>
      <c r="P30" s="261"/>
      <c r="Q30" s="261"/>
      <c r="R30" s="262">
        <f t="shared" si="2"/>
        <v>5.7857339593869704E-3</v>
      </c>
      <c r="S30" s="262">
        <f t="shared" si="3"/>
        <v>7.4156210983161823E-3</v>
      </c>
      <c r="T30" s="262">
        <f t="shared" si="4"/>
        <v>5.7857339593869713E-3</v>
      </c>
      <c r="U30" s="263" t="e">
        <f ca="1">_xludf.ifna(VLOOKUP(B30,'FY24 budget'!$A$4:$E$68,4,FALSE),"")</f>
        <v>#NAME?</v>
      </c>
      <c r="V30" s="264" t="e">
        <f ca="1">U30/'FY24 budget'!$E$1</f>
        <v>#NAME?</v>
      </c>
      <c r="W30" s="265" t="e">
        <f t="shared" ca="1" si="5"/>
        <v>#NAME?</v>
      </c>
      <c r="X30" s="258" t="b">
        <v>1</v>
      </c>
    </row>
    <row r="31" spans="1:24" ht="14">
      <c r="A31" s="253" t="s">
        <v>8</v>
      </c>
      <c r="B31" s="253" t="s">
        <v>139</v>
      </c>
      <c r="C31" s="254">
        <v>66041307</v>
      </c>
      <c r="D31" s="254">
        <v>54682925.899999999</v>
      </c>
      <c r="E31" s="255">
        <v>176249304.30000001</v>
      </c>
      <c r="F31" s="254">
        <v>66041307</v>
      </c>
      <c r="G31" s="254">
        <v>54682925.899999999</v>
      </c>
      <c r="H31" s="255">
        <v>176249304.30000001</v>
      </c>
      <c r="I31" s="256"/>
      <c r="J31" s="256">
        <v>1.6186</v>
      </c>
      <c r="K31" s="257">
        <v>2.0463</v>
      </c>
      <c r="L31" s="257">
        <v>1.4238</v>
      </c>
      <c r="M31" s="258">
        <v>3.0657000000000001</v>
      </c>
      <c r="N31" s="259">
        <f t="shared" si="0"/>
        <v>2.1785932630432641E-2</v>
      </c>
      <c r="O31" s="260">
        <f t="shared" si="1"/>
        <v>2.1785999999999999</v>
      </c>
      <c r="P31" s="261"/>
      <c r="Q31" s="261"/>
      <c r="R31" s="262">
        <f t="shared" si="2"/>
        <v>2.3170186295436563E-2</v>
      </c>
      <c r="S31" s="262">
        <f t="shared" si="3"/>
        <v>2.408140030206864E-2</v>
      </c>
      <c r="T31" s="262">
        <f t="shared" si="4"/>
        <v>2.3170186295436563E-2</v>
      </c>
      <c r="U31" s="263" t="e">
        <f ca="1">_xludf.ifna(VLOOKUP(B31,'FY24 budget'!$A$4:$E$68,4,FALSE),"")</f>
        <v>#NAME?</v>
      </c>
      <c r="V31" s="264" t="e">
        <f ca="1">U31/'FY24 budget'!$E$1</f>
        <v>#NAME?</v>
      </c>
      <c r="W31" s="265" t="e">
        <f t="shared" ca="1" si="5"/>
        <v>#NAME?</v>
      </c>
      <c r="X31" s="258"/>
    </row>
    <row r="32" spans="1:24" ht="14">
      <c r="A32" s="253" t="s">
        <v>8</v>
      </c>
      <c r="B32" s="253" t="s">
        <v>84</v>
      </c>
      <c r="C32" s="254">
        <v>19553094.829999998</v>
      </c>
      <c r="D32" s="254">
        <v>19680977.140000001</v>
      </c>
      <c r="E32" s="255">
        <v>19565400.629999999</v>
      </c>
      <c r="F32" s="254">
        <v>19553094.829999998</v>
      </c>
      <c r="G32" s="254">
        <v>19680977.140000001</v>
      </c>
      <c r="H32" s="255">
        <v>19565400.629999999</v>
      </c>
      <c r="I32" s="256">
        <v>0</v>
      </c>
      <c r="J32" s="256">
        <v>0.20949999999999999</v>
      </c>
      <c r="K32" s="257">
        <v>0.60580000000000001</v>
      </c>
      <c r="L32" s="257">
        <v>0.51249999999999996</v>
      </c>
      <c r="M32" s="258">
        <v>0.34029999999999999</v>
      </c>
      <c r="N32" s="259">
        <f t="shared" si="0"/>
        <v>4.8620683357687303E-3</v>
      </c>
      <c r="O32" s="260">
        <f t="shared" si="1"/>
        <v>0.48620000000000002</v>
      </c>
      <c r="P32" s="261"/>
      <c r="Q32" s="261"/>
      <c r="R32" s="262">
        <f t="shared" si="2"/>
        <v>4.587596413676071E-3</v>
      </c>
      <c r="S32" s="262">
        <f t="shared" si="3"/>
        <v>4.0925761322577739E-3</v>
      </c>
      <c r="T32" s="262">
        <f t="shared" si="4"/>
        <v>4.587596413676071E-3</v>
      </c>
      <c r="U32" s="263" t="e">
        <f ca="1">_xludf.ifna(VLOOKUP(B32,'FY24 budget'!$A$4:$E$68,4,FALSE),"")</f>
        <v>#NAME?</v>
      </c>
      <c r="V32" s="264" t="e">
        <f ca="1">U32/'FY24 budget'!$E$1</f>
        <v>#NAME?</v>
      </c>
      <c r="W32" s="265" t="e">
        <f t="shared" ca="1" si="5"/>
        <v>#NAME?</v>
      </c>
      <c r="X32" s="258" t="b">
        <v>1</v>
      </c>
    </row>
    <row r="33" spans="1:24" ht="14">
      <c r="A33" s="253" t="s">
        <v>8</v>
      </c>
      <c r="B33" s="253" t="s">
        <v>89</v>
      </c>
      <c r="C33" s="254">
        <v>8033753.0300000003</v>
      </c>
      <c r="D33" s="254">
        <v>5061377.66</v>
      </c>
      <c r="E33" s="255">
        <v>4386339.74</v>
      </c>
      <c r="F33" s="254">
        <v>8033753.0300000003</v>
      </c>
      <c r="G33" s="254">
        <v>5061377.66</v>
      </c>
      <c r="H33" s="255">
        <v>4386339.74</v>
      </c>
      <c r="I33" s="256">
        <v>0.30819999999999997</v>
      </c>
      <c r="J33" s="256">
        <v>5.3199999999999997E-2</v>
      </c>
      <c r="K33" s="257">
        <v>0.24890000000000001</v>
      </c>
      <c r="L33" s="257">
        <v>0.1318</v>
      </c>
      <c r="M33" s="258">
        <v>7.6300000000000007E-2</v>
      </c>
      <c r="N33" s="259">
        <f t="shared" si="0"/>
        <v>1.5233581610796861E-3</v>
      </c>
      <c r="O33" s="260">
        <f t="shared" si="1"/>
        <v>0.15233333333333335</v>
      </c>
      <c r="P33" s="261"/>
      <c r="Q33" s="261"/>
      <c r="R33" s="262">
        <f t="shared" si="2"/>
        <v>1.3639226255653914E-3</v>
      </c>
      <c r="S33" s="262">
        <f t="shared" si="3"/>
        <v>9.8519927016328256E-4</v>
      </c>
      <c r="T33" s="262">
        <f t="shared" si="4"/>
        <v>1.3639226255653914E-3</v>
      </c>
      <c r="U33" s="263" t="e">
        <f ca="1">_xludf.ifna(VLOOKUP(B33,'FY24 budget'!$A$4:$E$68,4,FALSE),"")</f>
        <v>#NAME?</v>
      </c>
      <c r="V33" s="264" t="e">
        <f ca="1">U33/'FY24 budget'!$E$1</f>
        <v>#NAME?</v>
      </c>
      <c r="W33" s="265" t="e">
        <f t="shared" ca="1" si="5"/>
        <v>#NAME?</v>
      </c>
      <c r="X33" s="258" t="b">
        <v>1</v>
      </c>
    </row>
    <row r="34" spans="1:24" ht="14">
      <c r="A34" s="253" t="s">
        <v>8</v>
      </c>
      <c r="B34" s="253" t="s">
        <v>102</v>
      </c>
      <c r="C34" s="254">
        <v>20326913</v>
      </c>
      <c r="D34" s="254">
        <v>27234969.989999998</v>
      </c>
      <c r="E34" s="255">
        <v>11896890.449999999</v>
      </c>
      <c r="F34" s="254">
        <v>20326913</v>
      </c>
      <c r="G34" s="254">
        <v>27234969.989999998</v>
      </c>
      <c r="H34" s="255">
        <v>11896890.449999999</v>
      </c>
      <c r="I34" s="256">
        <v>1.5424</v>
      </c>
      <c r="J34" s="256">
        <v>1.1485000000000001</v>
      </c>
      <c r="K34" s="257">
        <v>0.62980000000000003</v>
      </c>
      <c r="L34" s="257">
        <v>0.70909999999999995</v>
      </c>
      <c r="M34" s="258">
        <v>0.2069</v>
      </c>
      <c r="N34" s="259">
        <f t="shared" si="0"/>
        <v>5.1530083439281461E-3</v>
      </c>
      <c r="O34" s="260">
        <f t="shared" si="1"/>
        <v>0.51526666666666665</v>
      </c>
      <c r="P34" s="261"/>
      <c r="Q34" s="261"/>
      <c r="R34" s="262">
        <f t="shared" si="2"/>
        <v>4.639035755482644E-3</v>
      </c>
      <c r="S34" s="262">
        <f t="shared" si="3"/>
        <v>4.0806343705432407E-3</v>
      </c>
      <c r="T34" s="262">
        <f t="shared" si="4"/>
        <v>4.639035755482644E-3</v>
      </c>
      <c r="U34" s="263" t="e">
        <f ca="1">_xludf.ifna(VLOOKUP(B34,'FY24 budget'!$A$4:$E$68,4,FALSE),"")</f>
        <v>#NAME?</v>
      </c>
      <c r="V34" s="264" t="e">
        <f ca="1">U34/'FY24 budget'!$E$1</f>
        <v>#NAME?</v>
      </c>
      <c r="W34" s="265" t="e">
        <f t="shared" ca="1" si="5"/>
        <v>#NAME?</v>
      </c>
      <c r="X34" s="258" t="b">
        <v>1</v>
      </c>
    </row>
    <row r="35" spans="1:24" ht="14">
      <c r="A35" s="253" t="s">
        <v>8</v>
      </c>
      <c r="B35" s="253" t="s">
        <v>125</v>
      </c>
      <c r="C35" s="254">
        <v>17405918</v>
      </c>
      <c r="D35" s="254">
        <v>87334679</v>
      </c>
      <c r="E35" s="255">
        <v>57889564.600000001</v>
      </c>
      <c r="F35" s="254">
        <v>17405918</v>
      </c>
      <c r="G35" s="254">
        <v>87334679</v>
      </c>
      <c r="H35" s="255">
        <v>57889564.600000001</v>
      </c>
      <c r="I35" s="256">
        <v>2.0606</v>
      </c>
      <c r="J35" s="256">
        <v>0.85929999999999995</v>
      </c>
      <c r="K35" s="257">
        <v>0.5393</v>
      </c>
      <c r="L35" s="257">
        <v>2.274</v>
      </c>
      <c r="M35" s="258">
        <v>1.0068999999999999</v>
      </c>
      <c r="N35" s="259">
        <f t="shared" si="0"/>
        <v>1.2734238151637217E-2</v>
      </c>
      <c r="O35" s="260">
        <f t="shared" si="1"/>
        <v>1.2733999999999999</v>
      </c>
      <c r="P35" s="261"/>
      <c r="Q35" s="261"/>
      <c r="R35" s="262">
        <f t="shared" si="2"/>
        <v>1.268857547732018E-2</v>
      </c>
      <c r="S35" s="262">
        <f t="shared" si="3"/>
        <v>1.5143850387050605E-2</v>
      </c>
      <c r="T35" s="262">
        <f t="shared" si="4"/>
        <v>1.268857547732018E-2</v>
      </c>
      <c r="U35" s="263" t="e">
        <f ca="1">_xludf.ifna(VLOOKUP(B35,'FY24 budget'!$A$4:$E$68,4,FALSE),"")</f>
        <v>#NAME?</v>
      </c>
      <c r="V35" s="264" t="e">
        <f ca="1">U35/'FY24 budget'!$E$1</f>
        <v>#NAME?</v>
      </c>
      <c r="W35" s="265" t="e">
        <f t="shared" ca="1" si="5"/>
        <v>#NAME?</v>
      </c>
      <c r="X35" s="258"/>
    </row>
    <row r="36" spans="1:24" ht="14">
      <c r="A36" s="253" t="s">
        <v>8</v>
      </c>
      <c r="B36" s="253" t="s">
        <v>87</v>
      </c>
      <c r="C36" s="254">
        <v>59564.67</v>
      </c>
      <c r="D36" s="254">
        <v>6919809.9699999997</v>
      </c>
      <c r="E36" s="255">
        <v>11809304.52</v>
      </c>
      <c r="F36" s="254">
        <v>59564.67</v>
      </c>
      <c r="G36" s="254">
        <v>6919809.9699999997</v>
      </c>
      <c r="H36" s="255">
        <v>11809304.52</v>
      </c>
      <c r="I36" s="256"/>
      <c r="J36" s="256"/>
      <c r="K36" s="257">
        <v>1.8E-3</v>
      </c>
      <c r="L36" s="257">
        <v>0.1802</v>
      </c>
      <c r="M36" s="258">
        <v>0.2054</v>
      </c>
      <c r="N36" s="259">
        <f t="shared" si="0"/>
        <v>1.2914489652377423E-3</v>
      </c>
      <c r="O36" s="260">
        <f t="shared" si="1"/>
        <v>0.12913333333333332</v>
      </c>
      <c r="P36" s="261"/>
      <c r="Q36" s="261"/>
      <c r="R36" s="262">
        <f t="shared" si="2"/>
        <v>1.4659124192914334E-3</v>
      </c>
      <c r="S36" s="262">
        <f t="shared" si="3"/>
        <v>1.9530548115624794E-3</v>
      </c>
      <c r="T36" s="262">
        <f t="shared" si="4"/>
        <v>1.4659124192914334E-3</v>
      </c>
      <c r="U36" s="263" t="e">
        <f ca="1">_xludf.ifna(VLOOKUP(B36,'FY24 budget'!$A$4:$E$68,4,FALSE),"")</f>
        <v>#NAME?</v>
      </c>
      <c r="V36" s="264" t="e">
        <f ca="1">U36/'FY24 budget'!$E$1</f>
        <v>#NAME?</v>
      </c>
      <c r="W36" s="265" t="e">
        <f t="shared" ca="1" si="5"/>
        <v>#NAME?</v>
      </c>
      <c r="X36" s="258" t="b">
        <v>1</v>
      </c>
    </row>
    <row r="37" spans="1:24" ht="14">
      <c r="A37" s="253" t="s">
        <v>8</v>
      </c>
      <c r="B37" s="253" t="s">
        <v>129</v>
      </c>
      <c r="C37" s="254">
        <v>37919245</v>
      </c>
      <c r="D37" s="254">
        <v>49532860</v>
      </c>
      <c r="E37" s="255">
        <v>64737276</v>
      </c>
      <c r="F37" s="254">
        <v>37919245</v>
      </c>
      <c r="G37" s="254">
        <v>49532860</v>
      </c>
      <c r="H37" s="255">
        <v>64737276</v>
      </c>
      <c r="I37" s="256"/>
      <c r="J37" s="256"/>
      <c r="K37" s="257">
        <v>1.1749000000000001</v>
      </c>
      <c r="L37" s="257">
        <v>1.2897000000000001</v>
      </c>
      <c r="M37" s="258">
        <v>1.1259999999999999</v>
      </c>
      <c r="N37" s="259">
        <f t="shared" si="0"/>
        <v>1.1968975948410815E-2</v>
      </c>
      <c r="O37" s="260">
        <f t="shared" si="1"/>
        <v>1.1968666666666665</v>
      </c>
      <c r="P37" s="261"/>
      <c r="Q37" s="261"/>
      <c r="R37" s="262">
        <f t="shared" si="2"/>
        <v>1.1873974843699215E-2</v>
      </c>
      <c r="S37" s="262">
        <f t="shared" si="3"/>
        <v>1.1915984551851545E-2</v>
      </c>
      <c r="T37" s="262">
        <f t="shared" si="4"/>
        <v>1.1873974843699215E-2</v>
      </c>
      <c r="U37" s="263" t="e">
        <f ca="1">_xludf.ifna(VLOOKUP(B37,'FY24 budget'!$A$4:$E$68,4,FALSE),"")</f>
        <v>#NAME?</v>
      </c>
      <c r="V37" s="264" t="e">
        <f ca="1">U37/'FY24 budget'!$E$1</f>
        <v>#NAME?</v>
      </c>
      <c r="W37" s="265" t="e">
        <f t="shared" ca="1" si="5"/>
        <v>#NAME?</v>
      </c>
      <c r="X37" s="258"/>
    </row>
    <row r="38" spans="1:24" ht="14">
      <c r="A38" s="253" t="s">
        <v>8</v>
      </c>
      <c r="B38" s="253" t="s">
        <v>103</v>
      </c>
      <c r="C38" s="254">
        <v>11495473</v>
      </c>
      <c r="D38" s="254">
        <v>385741</v>
      </c>
      <c r="E38" s="255">
        <v>26339438.07</v>
      </c>
      <c r="F38" s="254">
        <v>11495473</v>
      </c>
      <c r="G38" s="254">
        <v>385741</v>
      </c>
      <c r="H38" s="255">
        <v>26339438.07</v>
      </c>
      <c r="I38" s="256"/>
      <c r="J38" s="256">
        <v>0.58279999999999998</v>
      </c>
      <c r="K38" s="257">
        <v>0.35620000000000002</v>
      </c>
      <c r="L38" s="257">
        <v>0.01</v>
      </c>
      <c r="M38" s="258">
        <v>0.45810000000000001</v>
      </c>
      <c r="N38" s="259">
        <f t="shared" si="0"/>
        <v>2.7479155085624236E-3</v>
      </c>
      <c r="O38" s="260">
        <f t="shared" si="1"/>
        <v>0.27476666666666666</v>
      </c>
      <c r="P38" s="261"/>
      <c r="Q38" s="261"/>
      <c r="R38" s="262">
        <f t="shared" si="2"/>
        <v>2.9820152904686584E-3</v>
      </c>
      <c r="S38" s="262">
        <f t="shared" si="3"/>
        <v>2.7868770624687646E-3</v>
      </c>
      <c r="T38" s="262">
        <f t="shared" si="4"/>
        <v>2.9820152904686584E-3</v>
      </c>
      <c r="U38" s="263" t="e">
        <f ca="1">_xludf.ifna(VLOOKUP(B38,'FY24 budget'!$A$4:$E$68,4,FALSE),"")</f>
        <v>#NAME?</v>
      </c>
      <c r="V38" s="264" t="e">
        <f ca="1">U38/'FY24 budget'!$E$1</f>
        <v>#NAME?</v>
      </c>
      <c r="W38" s="265" t="e">
        <f t="shared" ca="1" si="5"/>
        <v>#NAME?</v>
      </c>
      <c r="X38" s="258" t="b">
        <v>1</v>
      </c>
    </row>
    <row r="39" spans="1:24" ht="14">
      <c r="A39" s="253" t="s">
        <v>8</v>
      </c>
      <c r="B39" s="253" t="s">
        <v>116</v>
      </c>
      <c r="C39" s="254">
        <v>1445323</v>
      </c>
      <c r="D39" s="254">
        <v>8023123.1699999999</v>
      </c>
      <c r="E39" s="255">
        <v>67715112</v>
      </c>
      <c r="F39" s="254">
        <v>1445323</v>
      </c>
      <c r="G39" s="254">
        <v>8023123.1699999999</v>
      </c>
      <c r="H39" s="255">
        <v>67715112</v>
      </c>
      <c r="I39" s="256"/>
      <c r="J39" s="256"/>
      <c r="K39" s="257">
        <v>4.48E-2</v>
      </c>
      <c r="L39" s="257">
        <v>0.2089</v>
      </c>
      <c r="M39" s="258">
        <v>1.1778</v>
      </c>
      <c r="N39" s="259">
        <f t="shared" si="0"/>
        <v>4.7717463456319262E-3</v>
      </c>
      <c r="O39" s="260">
        <f t="shared" si="1"/>
        <v>0.47716666666666668</v>
      </c>
      <c r="P39" s="261"/>
      <c r="Q39" s="261"/>
      <c r="R39" s="262">
        <f t="shared" si="2"/>
        <v>6.0219420174773891E-3</v>
      </c>
      <c r="S39" s="262">
        <f t="shared" si="3"/>
        <v>7.8979134169422822E-3</v>
      </c>
      <c r="T39" s="262">
        <f t="shared" si="4"/>
        <v>6.0219420174773891E-3</v>
      </c>
      <c r="U39" s="263" t="e">
        <f ca="1">_xludf.ifna(VLOOKUP(B39,'FY24 budget'!$A$4:$E$68,4,FALSE),"")</f>
        <v>#NAME?</v>
      </c>
      <c r="V39" s="264" t="e">
        <f ca="1">U39/'FY24 budget'!$E$1</f>
        <v>#NAME?</v>
      </c>
      <c r="W39" s="265" t="e">
        <f t="shared" ca="1" si="5"/>
        <v>#NAME?</v>
      </c>
      <c r="X39" s="258"/>
    </row>
    <row r="40" spans="1:24" ht="14">
      <c r="A40" s="253" t="s">
        <v>8</v>
      </c>
      <c r="B40" s="253" t="s">
        <v>110</v>
      </c>
      <c r="C40" s="254">
        <v>2980370.38</v>
      </c>
      <c r="D40" s="254">
        <v>11290252.140000001</v>
      </c>
      <c r="E40" s="255">
        <v>34134930.810000002</v>
      </c>
      <c r="F40" s="254">
        <v>2980370.38</v>
      </c>
      <c r="G40" s="254">
        <v>11290252.140000001</v>
      </c>
      <c r="H40" s="255">
        <v>34134930.810000002</v>
      </c>
      <c r="I40" s="256"/>
      <c r="J40" s="256"/>
      <c r="K40" s="257">
        <v>9.2299999999999993E-2</v>
      </c>
      <c r="L40" s="257">
        <v>0.29399999999999998</v>
      </c>
      <c r="M40" s="258">
        <v>0.59370000000000001</v>
      </c>
      <c r="N40" s="259">
        <f t="shared" si="0"/>
        <v>3.2668797981795887E-3</v>
      </c>
      <c r="O40" s="260">
        <f t="shared" si="1"/>
        <v>0.32666666666666666</v>
      </c>
      <c r="P40" s="261"/>
      <c r="Q40" s="261"/>
      <c r="R40" s="262">
        <f t="shared" si="2"/>
        <v>3.7766519500842229E-3</v>
      </c>
      <c r="S40" s="262">
        <f t="shared" si="3"/>
        <v>4.7368962464281149E-3</v>
      </c>
      <c r="T40" s="262">
        <f t="shared" si="4"/>
        <v>3.7766519500842225E-3</v>
      </c>
      <c r="U40" s="263" t="e">
        <f ca="1">_xludf.ifna(VLOOKUP(B40,'FY24 budget'!$A$4:$E$68,4,FALSE),"")</f>
        <v>#NAME?</v>
      </c>
      <c r="V40" s="264" t="e">
        <f ca="1">U40/'FY24 budget'!$E$1</f>
        <v>#NAME?</v>
      </c>
      <c r="W40" s="265" t="e">
        <f t="shared" ca="1" si="5"/>
        <v>#NAME?</v>
      </c>
      <c r="X40" s="258" t="b">
        <v>1</v>
      </c>
    </row>
    <row r="41" spans="1:24" ht="14">
      <c r="A41" s="253" t="s">
        <v>8</v>
      </c>
      <c r="B41" s="253" t="s">
        <v>148</v>
      </c>
      <c r="C41" s="266"/>
      <c r="D41" s="254">
        <v>107261239</v>
      </c>
      <c r="E41" s="255">
        <v>100759156</v>
      </c>
      <c r="F41" s="254"/>
      <c r="G41" s="254">
        <v>107261239</v>
      </c>
      <c r="H41" s="255">
        <v>100759156</v>
      </c>
      <c r="I41" s="256"/>
      <c r="J41" s="256"/>
      <c r="K41" s="257"/>
      <c r="L41" s="257">
        <v>2.7928999999999999</v>
      </c>
      <c r="M41" s="258">
        <v>1.7525999999999999</v>
      </c>
      <c r="N41" s="259">
        <f t="shared" si="0"/>
        <v>1.5151587381284618E-2</v>
      </c>
      <c r="O41" s="260">
        <f t="shared" si="1"/>
        <v>2.2727499999999998</v>
      </c>
      <c r="P41" s="261"/>
      <c r="Q41" s="261"/>
      <c r="R41" s="262">
        <f t="shared" si="2"/>
        <v>1.6229969009509106E-2</v>
      </c>
      <c r="S41" s="262">
        <f t="shared" si="3"/>
        <v>2.1692175226693141E-2</v>
      </c>
      <c r="T41" s="262">
        <f t="shared" si="4"/>
        <v>1.6229969009509106E-2</v>
      </c>
      <c r="U41" s="263" t="e">
        <f ca="1">_xludf.ifna(VLOOKUP(B41,'FY24 budget'!$A$4:$E$68,4,FALSE),"")</f>
        <v>#NAME?</v>
      </c>
      <c r="V41" s="264" t="e">
        <f ca="1">U41/'FY24 budget'!$E$1</f>
        <v>#NAME?</v>
      </c>
      <c r="W41" s="265" t="e">
        <f t="shared" ca="1" si="5"/>
        <v>#NAME?</v>
      </c>
      <c r="X41" s="258"/>
    </row>
    <row r="42" spans="1:24" ht="14">
      <c r="A42" s="253" t="s">
        <v>8</v>
      </c>
      <c r="B42" s="253" t="s">
        <v>105</v>
      </c>
      <c r="C42" s="266"/>
      <c r="D42" s="254">
        <v>11868673.220000001</v>
      </c>
      <c r="E42" s="255">
        <v>20461289.800000001</v>
      </c>
      <c r="F42" s="254"/>
      <c r="G42" s="254">
        <v>11868673.220000001</v>
      </c>
      <c r="H42" s="255">
        <v>20461289.800000001</v>
      </c>
      <c r="I42" s="256">
        <v>0.44450000000000001</v>
      </c>
      <c r="J42" s="256">
        <v>0.43419999999999997</v>
      </c>
      <c r="K42" s="257"/>
      <c r="L42" s="257">
        <v>0.309</v>
      </c>
      <c r="M42" s="258">
        <v>0.35589999999999999</v>
      </c>
      <c r="N42" s="259">
        <f t="shared" si="0"/>
        <v>2.2164675201881514E-3</v>
      </c>
      <c r="O42" s="260">
        <f t="shared" si="1"/>
        <v>0.33245000000000002</v>
      </c>
      <c r="P42" s="261"/>
      <c r="Q42" s="261"/>
      <c r="R42" s="262">
        <f t="shared" si="2"/>
        <v>2.5224175633988938E-3</v>
      </c>
      <c r="S42" s="262">
        <f t="shared" si="3"/>
        <v>3.37133877138513E-3</v>
      </c>
      <c r="T42" s="262">
        <f t="shared" si="4"/>
        <v>2.5224175633988938E-3</v>
      </c>
      <c r="U42" s="263" t="e">
        <f ca="1">_xludf.ifna(VLOOKUP(B42,'FY24 budget'!$A$4:$E$68,4,FALSE),"")</f>
        <v>#NAME?</v>
      </c>
      <c r="V42" s="264" t="e">
        <f ca="1">U42/'FY24 budget'!$E$1</f>
        <v>#NAME?</v>
      </c>
      <c r="W42" s="265" t="e">
        <f t="shared" ca="1" si="5"/>
        <v>#NAME?</v>
      </c>
      <c r="X42" s="258"/>
    </row>
    <row r="43" spans="1:24" ht="14">
      <c r="A43" s="253" t="s">
        <v>8</v>
      </c>
      <c r="B43" s="253" t="s">
        <v>114</v>
      </c>
      <c r="C43" s="254">
        <v>0</v>
      </c>
      <c r="D43" s="254">
        <v>2662094.7999999998</v>
      </c>
      <c r="E43" s="255">
        <v>17947027</v>
      </c>
      <c r="F43" s="254">
        <v>0</v>
      </c>
      <c r="G43" s="254">
        <v>2662094.7999999998</v>
      </c>
      <c r="H43" s="255">
        <v>17947027</v>
      </c>
      <c r="I43" s="256"/>
      <c r="J43" s="256"/>
      <c r="K43" s="257">
        <v>0</v>
      </c>
      <c r="L43" s="257">
        <v>6.93E-2</v>
      </c>
      <c r="M43" s="258">
        <v>0.31219999999999998</v>
      </c>
      <c r="N43" s="259">
        <f t="shared" si="0"/>
        <v>1.2716193293471315E-3</v>
      </c>
      <c r="O43" s="260">
        <f t="shared" si="1"/>
        <v>0.12716666666666665</v>
      </c>
      <c r="P43" s="261"/>
      <c r="Q43" s="261"/>
      <c r="R43" s="262">
        <f t="shared" si="2"/>
        <v>1.607945260017406E-3</v>
      </c>
      <c r="S43" s="262">
        <f t="shared" si="3"/>
        <v>2.1491002425692999E-3</v>
      </c>
      <c r="T43" s="262">
        <f t="shared" si="4"/>
        <v>1.607945260017406E-3</v>
      </c>
      <c r="U43" s="263" t="e">
        <f ca="1">_xludf.ifna(VLOOKUP(B43,'FY24 budget'!$A$4:$E$68,4,FALSE),"")</f>
        <v>#NAME?</v>
      </c>
      <c r="V43" s="264" t="e">
        <f ca="1">U43/'FY24 budget'!$E$1</f>
        <v>#NAME?</v>
      </c>
      <c r="W43" s="265" t="e">
        <f t="shared" ca="1" si="5"/>
        <v>#NAME?</v>
      </c>
      <c r="X43" s="258"/>
    </row>
    <row r="44" spans="1:24" ht="14">
      <c r="A44" s="253" t="s">
        <v>8</v>
      </c>
      <c r="B44" s="253" t="s">
        <v>108</v>
      </c>
      <c r="C44" s="266"/>
      <c r="D44" s="254">
        <v>1125476</v>
      </c>
      <c r="E44" s="255">
        <v>67430183.900000006</v>
      </c>
      <c r="F44" s="254"/>
      <c r="G44" s="254">
        <v>1125476</v>
      </c>
      <c r="H44" s="255">
        <v>67430183.900000006</v>
      </c>
      <c r="I44" s="256"/>
      <c r="J44" s="256"/>
      <c r="K44" s="257"/>
      <c r="L44" s="257">
        <v>2.93E-2</v>
      </c>
      <c r="M44" s="258">
        <v>1.1729000000000001</v>
      </c>
      <c r="N44" s="259">
        <f t="shared" si="0"/>
        <v>4.0072788950869008E-3</v>
      </c>
      <c r="O44" s="260">
        <f t="shared" si="1"/>
        <v>0.60110000000000008</v>
      </c>
      <c r="P44" s="261"/>
      <c r="Q44" s="261"/>
      <c r="R44" s="262">
        <f t="shared" si="2"/>
        <v>5.3487843612807593E-3</v>
      </c>
      <c r="S44" s="262">
        <f t="shared" si="3"/>
        <v>7.1489210821486064E-3</v>
      </c>
      <c r="T44" s="262">
        <f t="shared" si="4"/>
        <v>5.3487843612807593E-3</v>
      </c>
      <c r="U44" s="263" t="e">
        <f ca="1">_xludf.ifna(VLOOKUP(B44,'FY24 budget'!$A$4:$E$68,4,FALSE),"")</f>
        <v>#NAME?</v>
      </c>
      <c r="V44" s="264" t="e">
        <f ca="1">U44/'FY24 budget'!$E$1</f>
        <v>#NAME?</v>
      </c>
      <c r="W44" s="265" t="e">
        <f t="shared" ca="1" si="5"/>
        <v>#NAME?</v>
      </c>
      <c r="X44" s="258"/>
    </row>
    <row r="45" spans="1:24" ht="14">
      <c r="A45" s="253" t="s">
        <v>8</v>
      </c>
      <c r="B45" s="253" t="s">
        <v>119</v>
      </c>
      <c r="C45" s="254">
        <v>2321423.0099999998</v>
      </c>
      <c r="D45" s="254">
        <v>2234168.98</v>
      </c>
      <c r="E45" s="255">
        <v>476840</v>
      </c>
      <c r="F45" s="254">
        <v>2321423.0099999998</v>
      </c>
      <c r="G45" s="254">
        <v>2234168.98</v>
      </c>
      <c r="H45" s="255">
        <v>476840</v>
      </c>
      <c r="I45" s="256"/>
      <c r="J45" s="256">
        <v>5.0000000000000001E-4</v>
      </c>
      <c r="K45" s="257">
        <v>7.1900000000000006E-2</v>
      </c>
      <c r="L45" s="257">
        <v>5.8200000000000002E-2</v>
      </c>
      <c r="M45" s="258">
        <v>8.3000000000000001E-3</v>
      </c>
      <c r="N45" s="259">
        <f t="shared" si="0"/>
        <v>4.6132026327722005E-4</v>
      </c>
      <c r="O45" s="260">
        <f t="shared" si="1"/>
        <v>4.6133333333333332E-2</v>
      </c>
      <c r="P45" s="261"/>
      <c r="Q45" s="261"/>
      <c r="R45" s="262">
        <f t="shared" si="2"/>
        <v>3.9263561267712351E-4</v>
      </c>
      <c r="S45" s="262">
        <f t="shared" si="3"/>
        <v>2.8270151989327123E-4</v>
      </c>
      <c r="T45" s="262">
        <f t="shared" si="4"/>
        <v>3.9263561267712351E-4</v>
      </c>
      <c r="U45" s="263" t="e">
        <f ca="1">_xludf.ifna(VLOOKUP(B45,'FY24 budget'!$A$4:$E$68,4,FALSE),"")</f>
        <v>#NAME?</v>
      </c>
      <c r="V45" s="264" t="e">
        <f ca="1">U45/'FY24 budget'!$E$1</f>
        <v>#NAME?</v>
      </c>
      <c r="W45" s="265" t="e">
        <f t="shared" ca="1" si="5"/>
        <v>#NAME?</v>
      </c>
      <c r="X45" s="258"/>
    </row>
    <row r="46" spans="1:24" ht="14">
      <c r="A46" s="253" t="s">
        <v>8</v>
      </c>
      <c r="B46" s="253" t="s">
        <v>122</v>
      </c>
      <c r="C46" s="254">
        <v>1266832.17</v>
      </c>
      <c r="D46" s="254">
        <v>1455393.57</v>
      </c>
      <c r="E46" s="255">
        <v>57729.79</v>
      </c>
      <c r="F46" s="254">
        <v>1266832.17</v>
      </c>
      <c r="G46" s="254">
        <v>1455393.57</v>
      </c>
      <c r="H46" s="255">
        <v>57729.79</v>
      </c>
      <c r="I46" s="256">
        <v>0.8931</v>
      </c>
      <c r="J46" s="256">
        <v>0.20680000000000001</v>
      </c>
      <c r="K46" s="257">
        <v>3.9300000000000002E-2</v>
      </c>
      <c r="L46" s="257">
        <v>3.7900000000000003E-2</v>
      </c>
      <c r="M46" s="258">
        <v>1E-3</v>
      </c>
      <c r="N46" s="259">
        <f t="shared" si="0"/>
        <v>2.605071511797143E-4</v>
      </c>
      <c r="O46" s="260">
        <f t="shared" si="1"/>
        <v>2.6066666666666669E-2</v>
      </c>
      <c r="P46" s="261"/>
      <c r="Q46" s="261"/>
      <c r="R46" s="262">
        <f t="shared" si="2"/>
        <v>2.1689504098727178E-4</v>
      </c>
      <c r="S46" s="262">
        <f t="shared" si="3"/>
        <v>1.5778711056059041E-4</v>
      </c>
      <c r="T46" s="262">
        <f t="shared" si="4"/>
        <v>2.1689504098727178E-4</v>
      </c>
      <c r="U46" s="263" t="e">
        <f ca="1">_xludf.ifna(VLOOKUP(B46,'FY24 budget'!$A$4:$E$68,4,FALSE),"")</f>
        <v>#NAME?</v>
      </c>
      <c r="V46" s="264" t="e">
        <f ca="1">U46/'FY24 budget'!$E$1</f>
        <v>#NAME?</v>
      </c>
      <c r="W46" s="265" t="e">
        <f t="shared" ca="1" si="5"/>
        <v>#NAME?</v>
      </c>
      <c r="X46" s="258" t="b">
        <v>1</v>
      </c>
    </row>
    <row r="47" spans="1:24" ht="14">
      <c r="A47" s="253" t="s">
        <v>8</v>
      </c>
      <c r="B47" s="253" t="s">
        <v>124</v>
      </c>
      <c r="C47" s="266"/>
      <c r="D47" s="266"/>
      <c r="E47" s="255">
        <v>0</v>
      </c>
      <c r="F47" s="254"/>
      <c r="G47" s="254"/>
      <c r="H47" s="255">
        <v>0</v>
      </c>
      <c r="I47" s="256"/>
      <c r="J47" s="256"/>
      <c r="K47" s="257"/>
      <c r="L47" s="257"/>
      <c r="M47" s="258">
        <v>0</v>
      </c>
      <c r="N47" s="259">
        <f t="shared" si="0"/>
        <v>0</v>
      </c>
      <c r="O47" s="260">
        <f t="shared" si="1"/>
        <v>0</v>
      </c>
      <c r="P47" s="261"/>
      <c r="Q47" s="261"/>
      <c r="R47" s="262">
        <f t="shared" si="2"/>
        <v>0</v>
      </c>
      <c r="S47" s="262">
        <f t="shared" si="3"/>
        <v>0</v>
      </c>
      <c r="T47" s="262">
        <f t="shared" si="4"/>
        <v>0</v>
      </c>
      <c r="U47" s="263" t="e">
        <f ca="1">_xludf.ifna(VLOOKUP(B47,'FY24 budget'!$A$4:$E$68,4,FALSE),"")</f>
        <v>#NAME?</v>
      </c>
      <c r="V47" s="264" t="e">
        <f ca="1">U47/'FY24 budget'!$E$1</f>
        <v>#NAME?</v>
      </c>
      <c r="W47" s="265" t="e">
        <f t="shared" ca="1" si="5"/>
        <v>#NAME?</v>
      </c>
      <c r="X47" s="258"/>
    </row>
    <row r="48" spans="1:24" ht="14">
      <c r="A48" s="253" t="s">
        <v>8</v>
      </c>
      <c r="B48" s="253" t="s">
        <v>127</v>
      </c>
      <c r="C48" s="266"/>
      <c r="D48" s="266"/>
      <c r="E48" s="255">
        <v>2099356.15</v>
      </c>
      <c r="F48" s="254"/>
      <c r="G48" s="254"/>
      <c r="H48" s="255">
        <v>2099356.15</v>
      </c>
      <c r="I48" s="256"/>
      <c r="J48" s="256"/>
      <c r="K48" s="257"/>
      <c r="L48" s="257"/>
      <c r="M48" s="258">
        <v>3.6499999999999998E-2</v>
      </c>
      <c r="N48" s="259">
        <f t="shared" si="0"/>
        <v>1.2172044510203847E-4</v>
      </c>
      <c r="O48" s="260">
        <f t="shared" si="1"/>
        <v>3.6499999999999998E-2</v>
      </c>
      <c r="P48" s="261"/>
      <c r="Q48" s="261"/>
      <c r="R48" s="262">
        <f t="shared" si="2"/>
        <v>1.6379396479091556E-4</v>
      </c>
      <c r="S48" s="262">
        <f t="shared" si="3"/>
        <v>2.1891892604586146E-4</v>
      </c>
      <c r="T48" s="262">
        <f t="shared" si="4"/>
        <v>1.6379396479091556E-4</v>
      </c>
      <c r="U48" s="263" t="e">
        <f ca="1">_xludf.ifna(VLOOKUP(B48,'FY24 budget'!$A$4:$E$68,4,FALSE),"")</f>
        <v>#NAME?</v>
      </c>
      <c r="V48" s="264" t="e">
        <f ca="1">U48/'FY24 budget'!$E$1</f>
        <v>#NAME?</v>
      </c>
      <c r="W48" s="265" t="e">
        <f t="shared" ca="1" si="5"/>
        <v>#NAME?</v>
      </c>
      <c r="X48" s="258"/>
    </row>
    <row r="49" spans="1:24" ht="14">
      <c r="A49" s="253" t="s">
        <v>8</v>
      </c>
      <c r="B49" s="253" t="s">
        <v>188</v>
      </c>
      <c r="C49" s="266"/>
      <c r="D49" s="266"/>
      <c r="E49" s="255">
        <v>47030</v>
      </c>
      <c r="F49" s="254"/>
      <c r="G49" s="254"/>
      <c r="H49" s="255">
        <v>47030</v>
      </c>
      <c r="I49" s="256"/>
      <c r="J49" s="256"/>
      <c r="K49" s="257"/>
      <c r="L49" s="257"/>
      <c r="M49" s="258">
        <v>8.0000000000000004E-4</v>
      </c>
      <c r="N49" s="259">
        <f t="shared" si="0"/>
        <v>2.726794371288011E-6</v>
      </c>
      <c r="O49" s="260">
        <f t="shared" si="1"/>
        <v>8.0000000000000004E-4</v>
      </c>
      <c r="P49" s="267">
        <f>((E49/SUM($E$4:$E$53))+(0/SUM($D$4:$D$53))+(0/SUM($C$4:$C$53)))/3</f>
        <v>2.726794371288011E-6</v>
      </c>
      <c r="Q49" s="261">
        <f>(E49/SUM($E$4:$E$53))</f>
        <v>8.1803831138640326E-6</v>
      </c>
      <c r="R49" s="268">
        <f t="shared" si="2"/>
        <v>3.6693298391112719E-6</v>
      </c>
      <c r="S49" s="262">
        <f t="shared" si="3"/>
        <v>4.9042450905421005E-6</v>
      </c>
      <c r="T49" s="262">
        <f t="shared" si="4"/>
        <v>3.6693298391112719E-6</v>
      </c>
      <c r="U49" s="263" t="e">
        <f ca="1">_xludf.ifna(VLOOKUP(B49,'FY24 budget'!$A$4:$E$68,4,FALSE),"")</f>
        <v>#NAME?</v>
      </c>
      <c r="V49" s="264" t="e">
        <f ca="1">U49/'FY24 budget'!$E$1</f>
        <v>#NAME?</v>
      </c>
      <c r="W49" s="265" t="e">
        <f t="shared" ca="1" si="5"/>
        <v>#NAME?</v>
      </c>
      <c r="X49" s="258"/>
    </row>
    <row r="50" spans="1:24" ht="14">
      <c r="A50" s="253" t="s">
        <v>8</v>
      </c>
      <c r="B50" s="253" t="s">
        <v>121</v>
      </c>
      <c r="C50" s="254">
        <v>2938344.29</v>
      </c>
      <c r="D50" s="254">
        <v>3282369.91</v>
      </c>
      <c r="E50" s="255">
        <v>13353312.76</v>
      </c>
      <c r="F50" s="254">
        <v>2938344.29</v>
      </c>
      <c r="G50" s="254">
        <v>3282369.91</v>
      </c>
      <c r="H50" s="255">
        <v>13353312.76</v>
      </c>
      <c r="I50" s="256">
        <v>0.69850000000000001</v>
      </c>
      <c r="J50" s="256">
        <v>0.62009999999999998</v>
      </c>
      <c r="K50" s="257">
        <v>9.0999999999999998E-2</v>
      </c>
      <c r="L50" s="257">
        <v>8.5500000000000007E-2</v>
      </c>
      <c r="M50" s="258">
        <v>0.23230000000000001</v>
      </c>
      <c r="N50" s="259">
        <f t="shared" si="0"/>
        <v>1.3625908374846429E-3</v>
      </c>
      <c r="O50" s="260">
        <f t="shared" si="1"/>
        <v>0.13626666666666667</v>
      </c>
      <c r="P50" s="261"/>
      <c r="Q50" s="261"/>
      <c r="R50" s="262">
        <f t="shared" si="2"/>
        <v>1.5271860768848926E-3</v>
      </c>
      <c r="S50" s="262">
        <f t="shared" si="3"/>
        <v>1.7347536691933617E-3</v>
      </c>
      <c r="T50" s="262">
        <f t="shared" si="4"/>
        <v>1.5271860768848926E-3</v>
      </c>
      <c r="U50" s="263" t="e">
        <f ca="1">_xludf.ifna(VLOOKUP(B50,'FY24 budget'!$A$4:$E$68,4,FALSE),"")</f>
        <v>#NAME?</v>
      </c>
      <c r="V50" s="264" t="e">
        <f ca="1">U50/'FY24 budget'!$E$1</f>
        <v>#NAME?</v>
      </c>
      <c r="W50" s="265" t="e">
        <f t="shared" ca="1" si="5"/>
        <v>#NAME?</v>
      </c>
      <c r="X50" s="258"/>
    </row>
    <row r="51" spans="1:24" ht="14">
      <c r="A51" s="253" t="s">
        <v>8</v>
      </c>
      <c r="B51" s="253" t="s">
        <v>236</v>
      </c>
      <c r="C51" s="266"/>
      <c r="D51" s="254">
        <v>20755632</v>
      </c>
      <c r="E51" s="255">
        <v>33186329</v>
      </c>
      <c r="F51" s="254"/>
      <c r="G51" s="254">
        <v>20755632</v>
      </c>
      <c r="H51" s="255">
        <v>33186329</v>
      </c>
      <c r="I51" s="256"/>
      <c r="J51" s="256"/>
      <c r="K51" s="257"/>
      <c r="L51" s="257">
        <v>0.54039999999999999</v>
      </c>
      <c r="M51" s="258">
        <v>0.57720000000000005</v>
      </c>
      <c r="N51" s="259">
        <f t="shared" si="0"/>
        <v>3.7255945159337888E-3</v>
      </c>
      <c r="O51" s="260">
        <f t="shared" si="1"/>
        <v>0.55879999999999996</v>
      </c>
      <c r="P51" s="261"/>
      <c r="Q51" s="261"/>
      <c r="R51" s="262">
        <f t="shared" si="2"/>
        <v>4.2086082729635658E-3</v>
      </c>
      <c r="S51" s="262">
        <f t="shared" si="3"/>
        <v>5.6250180184661581E-3</v>
      </c>
      <c r="T51" s="262">
        <f t="shared" si="4"/>
        <v>4.2086082729635658E-3</v>
      </c>
      <c r="U51" s="263" t="e">
        <f ca="1">_xludf.ifna(VLOOKUP(B51,'FY24 budget'!$A$4:$E$68,4,FALSE),"")</f>
        <v>#NAME?</v>
      </c>
      <c r="V51" s="264" t="e">
        <f ca="1">U51/'FY24 budget'!$E$1</f>
        <v>#NAME?</v>
      </c>
      <c r="W51" s="265" t="e">
        <f t="shared" ca="1" si="5"/>
        <v>#NAME?</v>
      </c>
      <c r="X51" s="258"/>
    </row>
    <row r="52" spans="1:24" ht="14">
      <c r="A52" s="253" t="s">
        <v>8</v>
      </c>
      <c r="B52" s="253" t="s">
        <v>132</v>
      </c>
      <c r="C52" s="254">
        <v>0</v>
      </c>
      <c r="D52" s="254">
        <v>0</v>
      </c>
      <c r="E52" s="255">
        <v>49175.48</v>
      </c>
      <c r="F52" s="254">
        <v>0</v>
      </c>
      <c r="G52" s="254">
        <v>0</v>
      </c>
      <c r="H52" s="255">
        <v>49175.48</v>
      </c>
      <c r="I52" s="256"/>
      <c r="J52" s="256"/>
      <c r="K52" s="257">
        <v>0</v>
      </c>
      <c r="L52" s="257">
        <v>0</v>
      </c>
      <c r="M52" s="258">
        <v>8.9999999999999998E-4</v>
      </c>
      <c r="N52" s="259">
        <f t="shared" si="0"/>
        <v>2.8511890722812286E-6</v>
      </c>
      <c r="O52" s="260">
        <f t="shared" si="1"/>
        <v>2.9999999999999997E-4</v>
      </c>
      <c r="P52" s="261"/>
      <c r="Q52" s="261"/>
      <c r="R52" s="262">
        <f t="shared" si="2"/>
        <v>3.836722434969585E-6</v>
      </c>
      <c r="S52" s="262">
        <f t="shared" si="3"/>
        <v>5.1279737691909686E-6</v>
      </c>
      <c r="T52" s="262">
        <f t="shared" si="4"/>
        <v>3.836722434969585E-6</v>
      </c>
      <c r="U52" s="263" t="e">
        <f ca="1">_xludf.ifna(VLOOKUP(B52,'FY24 budget'!$A$4:$E$68,4,FALSE),"")</f>
        <v>#NAME?</v>
      </c>
      <c r="V52" s="264" t="e">
        <f ca="1">U52/'FY24 budget'!$E$1</f>
        <v>#NAME?</v>
      </c>
      <c r="W52" s="265" t="e">
        <f t="shared" ca="1" si="5"/>
        <v>#NAME?</v>
      </c>
      <c r="X52" s="258" t="b">
        <v>1</v>
      </c>
    </row>
    <row r="53" spans="1:24" ht="14">
      <c r="A53" s="253" t="s">
        <v>8</v>
      </c>
      <c r="B53" s="253" t="s">
        <v>142</v>
      </c>
      <c r="C53" s="254">
        <v>3214266</v>
      </c>
      <c r="D53" s="254">
        <v>352875</v>
      </c>
      <c r="E53" s="266"/>
      <c r="F53" s="254">
        <v>3214266</v>
      </c>
      <c r="G53" s="254">
        <v>352875</v>
      </c>
      <c r="H53" s="255"/>
      <c r="I53" s="256">
        <v>1.1900999999999999</v>
      </c>
      <c r="J53" s="256">
        <v>0.2485</v>
      </c>
      <c r="K53" s="257">
        <v>9.9599999999999994E-2</v>
      </c>
      <c r="L53" s="257">
        <v>9.1999999999999998E-3</v>
      </c>
      <c r="M53" s="258"/>
      <c r="N53" s="259">
        <f t="shared" si="0"/>
        <v>3.6260377187032983E-4</v>
      </c>
      <c r="O53" s="260">
        <f t="shared" si="1"/>
        <v>5.4399999999999997E-2</v>
      </c>
      <c r="P53" s="261"/>
      <c r="Q53" s="261"/>
      <c r="R53" s="262">
        <f t="shared" si="2"/>
        <v>2.783120755181208E-4</v>
      </c>
      <c r="S53" s="262">
        <f t="shared" si="3"/>
        <v>3.679748004093225E-5</v>
      </c>
      <c r="T53" s="262">
        <f t="shared" si="4"/>
        <v>2.783120755181208E-4</v>
      </c>
      <c r="U53" s="263" t="e">
        <f ca="1">_xludf.ifna(VLOOKUP(B53,'FY24 budget'!$A$4:$E$68,4,FALSE),"")</f>
        <v>#NAME?</v>
      </c>
      <c r="V53" s="264" t="e">
        <f ca="1">U53/'FY24 budget'!$E$1</f>
        <v>#NAME?</v>
      </c>
      <c r="W53" s="265" t="e">
        <f t="shared" ca="1" si="5"/>
        <v>#NAME?</v>
      </c>
      <c r="X53" s="258"/>
    </row>
  </sheetData>
  <autoFilter ref="A3:X53" xr:uid="{00000000-0009-0000-0000-000012000000}">
    <sortState xmlns:xlrd2="http://schemas.microsoft.com/office/spreadsheetml/2017/richdata2" ref="A3:X53">
      <sortCondition descending="1" ref="W3:W53"/>
    </sortState>
  </autoFilter>
  <mergeCells count="5">
    <mergeCell ref="A2:B2"/>
    <mergeCell ref="C2:E2"/>
    <mergeCell ref="F2:H2"/>
    <mergeCell ref="K2:M2"/>
    <mergeCell ref="P2:Q2"/>
  </mergeCells>
  <conditionalFormatting sqref="U4:U53">
    <cfRule type="notContainsText" dxfId="7" priority="1" operator="notContains" text="$">
      <formula>ISERROR(SEARCH(("$"),(U4)))</formula>
    </cfRule>
  </conditionalFormatting>
  <conditionalFormatting sqref="V3:V53">
    <cfRule type="notContainsText" dxfId="6" priority="2" operator="notContains" text="%">
      <formula>ISERROR(SEARCH(("%"),(V3)))</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B1000"/>
  <sheetViews>
    <sheetView workbookViewId="0">
      <pane ySplit="1" topLeftCell="A2" activePane="bottomLeft" state="frozen"/>
      <selection pane="bottomLeft" activeCell="B3" sqref="B3"/>
    </sheetView>
  </sheetViews>
  <sheetFormatPr defaultColWidth="12.6328125" defaultRowHeight="15.75" customHeight="1"/>
  <cols>
    <col min="1" max="1" width="38.36328125" customWidth="1"/>
    <col min="2" max="2" width="18.6328125" customWidth="1"/>
    <col min="3" max="3" width="44.7265625" customWidth="1"/>
    <col min="4" max="4" width="22.90625" customWidth="1"/>
    <col min="5" max="5" width="14.90625" customWidth="1"/>
    <col min="6" max="6" width="41.08984375" customWidth="1"/>
    <col min="7" max="7" width="20.90625" customWidth="1"/>
  </cols>
  <sheetData>
    <row r="1" spans="1:28" ht="14">
      <c r="A1" s="269" t="s">
        <v>173</v>
      </c>
      <c r="B1" s="269" t="s">
        <v>371</v>
      </c>
      <c r="C1" s="270" t="s">
        <v>372</v>
      </c>
      <c r="D1" s="271" t="s">
        <v>373</v>
      </c>
      <c r="E1" s="269" t="s">
        <v>374</v>
      </c>
      <c r="F1" s="270" t="s">
        <v>375</v>
      </c>
      <c r="G1" s="270" t="s">
        <v>376</v>
      </c>
      <c r="H1" s="272"/>
      <c r="I1" s="272"/>
      <c r="J1" s="272"/>
      <c r="K1" s="272"/>
      <c r="L1" s="272"/>
      <c r="M1" s="272"/>
      <c r="N1" s="272"/>
      <c r="O1" s="272"/>
      <c r="P1" s="272"/>
      <c r="Q1" s="272"/>
      <c r="R1" s="272"/>
      <c r="S1" s="272"/>
      <c r="T1" s="272"/>
      <c r="U1" s="272"/>
      <c r="V1" s="272"/>
      <c r="W1" s="272"/>
      <c r="X1" s="272"/>
      <c r="Y1" s="272"/>
      <c r="Z1" s="272"/>
      <c r="AA1" s="272"/>
      <c r="AB1" s="272"/>
    </row>
    <row r="2" spans="1:28" ht="14">
      <c r="A2" s="273" t="s">
        <v>78</v>
      </c>
      <c r="B2" s="274">
        <f>IFERROR(VLOOKUP($A2, 'Hectares w climate adaptive mgm'!$A$4:$M$43, 13, FALSE), "-")</f>
        <v>25000</v>
      </c>
      <c r="C2" s="275" t="str">
        <f>IFERROR(VLOOKUP($A2, 'Hectares w climate adaptive mgm'!$A$4:$T$39, 20, FALSE), "-")</f>
        <v>Concurrence</v>
      </c>
      <c r="D2" s="274">
        <f>B2</f>
        <v>25000</v>
      </c>
      <c r="E2" s="276">
        <f>IFERROR(VLOOKUP($A2, 'Sales-OCS Comments'!$A$4:$M$39, 11, FALSE), "-")</f>
        <v>200000000</v>
      </c>
      <c r="F2" s="275" t="str">
        <f>IFERROR(VLOOKUP($A2, 'Sales-OCS Comments'!$A$4:$Q$39, 17, FALSE), "-")</f>
        <v>Concurrence</v>
      </c>
      <c r="G2" s="276">
        <f t="shared" ref="G2:G15" si="0">E2</f>
        <v>200000000</v>
      </c>
      <c r="H2" s="272"/>
      <c r="I2" s="272"/>
      <c r="J2" s="272"/>
      <c r="K2" s="272"/>
      <c r="L2" s="272"/>
      <c r="M2" s="272"/>
      <c r="N2" s="272"/>
      <c r="O2" s="272"/>
      <c r="P2" s="272"/>
      <c r="Q2" s="272"/>
      <c r="R2" s="272"/>
      <c r="S2" s="272"/>
      <c r="T2" s="272"/>
      <c r="U2" s="272"/>
      <c r="V2" s="272"/>
      <c r="W2" s="272"/>
      <c r="X2" s="272"/>
      <c r="Y2" s="272"/>
      <c r="Z2" s="272"/>
      <c r="AA2" s="272"/>
      <c r="AB2" s="272"/>
    </row>
    <row r="3" spans="1:28" ht="42">
      <c r="A3" s="273" t="s">
        <v>60</v>
      </c>
      <c r="B3" s="274">
        <f>IFERROR(VLOOKUP($A3, 'Hectares w climate adaptive mgm'!$A$4:$M$43, 13, FALSE), "-")</f>
        <v>226000</v>
      </c>
      <c r="C3" s="277" t="str">
        <f>IFERROR(VLOOKUP($A3, 'Hectares w climate adaptive mgm'!$A$4:$T$39, 20, FALSE), "-")</f>
        <v>Concurrence provided on 10/22/2023. Mission would like to know which year will be considered as baseline.</v>
      </c>
      <c r="D3" s="274">
        <f>B3</f>
        <v>226000</v>
      </c>
      <c r="E3" s="276">
        <f>IFERROR(VLOOKUP($A3, 'Sales-OCS Comments'!$A$4:$M$39, 11, FALSE), "-")</f>
        <v>812300000</v>
      </c>
      <c r="F3" s="275" t="str">
        <f>IFERROR(VLOOKUP($A3, 'Sales-OCS Comments'!$A$4:$Q$39, 17, FALSE), "-")</f>
        <v>Concurrance</v>
      </c>
      <c r="G3" s="276">
        <f t="shared" si="0"/>
        <v>812300000</v>
      </c>
      <c r="H3" s="272"/>
      <c r="I3" s="272"/>
      <c r="J3" s="222"/>
      <c r="K3" s="272"/>
      <c r="L3" s="272"/>
      <c r="M3" s="272"/>
      <c r="N3" s="272"/>
      <c r="O3" s="272"/>
      <c r="P3" s="272"/>
      <c r="Q3" s="272"/>
      <c r="R3" s="272"/>
      <c r="S3" s="272"/>
      <c r="T3" s="272"/>
      <c r="U3" s="272"/>
      <c r="V3" s="272"/>
      <c r="W3" s="272"/>
      <c r="X3" s="272"/>
      <c r="Y3" s="272"/>
      <c r="Z3" s="272"/>
      <c r="AA3" s="272"/>
      <c r="AB3" s="272"/>
    </row>
    <row r="4" spans="1:28" ht="14">
      <c r="A4" s="273" t="s">
        <v>40</v>
      </c>
      <c r="B4" s="274">
        <f>IFERROR(VLOOKUP($A4, 'Hectares w climate adaptive mgm'!$A$4:$M$43, 13, FALSE), "-")</f>
        <v>2000000</v>
      </c>
      <c r="C4" s="277" t="str">
        <f>IFERROR(VLOOKUP($A4, 'Hectares w climate adaptive mgm'!$A$4:$T$39, 20, FALSE), "-")</f>
        <v>Concurrance</v>
      </c>
      <c r="D4" s="274">
        <f>B4</f>
        <v>2000000</v>
      </c>
      <c r="E4" s="276">
        <f>IFERROR(VLOOKUP($A4, 'Sales-OCS Comments'!$A$4:$M$39, 11, FALSE), "-")</f>
        <v>1070000000</v>
      </c>
      <c r="F4" s="275" t="str">
        <f>IFERROR(VLOOKUP($A4, 'Sales-OCS Comments'!$A$4:$Q$39, 17, FALSE), "-")</f>
        <v>Concurrance</v>
      </c>
      <c r="G4" s="276">
        <f t="shared" si="0"/>
        <v>1070000000</v>
      </c>
      <c r="H4" s="272"/>
      <c r="I4" s="272"/>
      <c r="J4" s="222"/>
      <c r="K4" s="272"/>
      <c r="L4" s="272"/>
      <c r="M4" s="272"/>
      <c r="N4" s="272"/>
      <c r="O4" s="272"/>
      <c r="P4" s="272"/>
      <c r="Q4" s="272"/>
      <c r="R4" s="272"/>
      <c r="S4" s="272"/>
      <c r="T4" s="272"/>
      <c r="U4" s="272"/>
      <c r="V4" s="272"/>
      <c r="W4" s="272"/>
      <c r="X4" s="272"/>
      <c r="Y4" s="272"/>
      <c r="Z4" s="272"/>
      <c r="AA4" s="272"/>
      <c r="AB4" s="272"/>
    </row>
    <row r="5" spans="1:28" ht="168">
      <c r="A5" s="273" t="s">
        <v>116</v>
      </c>
      <c r="B5" s="274">
        <f>IFERROR(VLOOKUP($A5, 'Hectares w climate adaptive mgm'!$A$4:$M$43, 13, FALSE), "-")</f>
        <v>7000</v>
      </c>
      <c r="C5" s="278" t="str">
        <f>IFERROR(VLOOKUP($A5, 'Hectares w climate adaptive mgm'!$A$4:$T$39, 20, FALSE), "-")</f>
        <v>[10/2 -- Burma thinks that all the targets are fair. However, they don't think they would be able to produce hectares data for PT3 for the SEVIR-SEA activity and they doubt their IP ADPC's ability to collect the hectare by sharing the information (refer SERVIR-SEA activity Burma buy-in MEL plan). They don't know whether they will have an Ag activity focusing on climate change next year. they are still waiting the arrival of their next Ag Officer to find out. Mission requests PTE target be reduced to 3,500 from the initial target of 7,000.</v>
      </c>
      <c r="D5" s="274">
        <v>3500</v>
      </c>
      <c r="E5" s="276">
        <f>IFERROR(VLOOKUP($A5, 'Sales-OCS Comments'!$A$4:$M$39, 11, FALSE), "-")</f>
        <v>50000000</v>
      </c>
      <c r="F5" s="275" t="str">
        <f>IFERROR(VLOOKUP($A5, 'Sales-OCS Comments'!$A$4:$Q$39, 17, FALSE), "-")</f>
        <v>Concurrance</v>
      </c>
      <c r="G5" s="276">
        <f t="shared" si="0"/>
        <v>50000000</v>
      </c>
      <c r="H5" s="272"/>
      <c r="I5" s="272"/>
      <c r="J5" s="222"/>
      <c r="K5" s="272"/>
      <c r="L5" s="272"/>
      <c r="M5" s="272"/>
      <c r="N5" s="272"/>
      <c r="O5" s="272"/>
      <c r="P5" s="272"/>
      <c r="Q5" s="272"/>
      <c r="R5" s="272"/>
      <c r="S5" s="272"/>
      <c r="T5" s="272"/>
      <c r="U5" s="272"/>
      <c r="V5" s="272"/>
      <c r="W5" s="272"/>
      <c r="X5" s="272"/>
      <c r="Y5" s="272"/>
      <c r="Z5" s="272"/>
      <c r="AA5" s="272"/>
      <c r="AB5" s="272"/>
    </row>
    <row r="6" spans="1:28" ht="14">
      <c r="A6" s="273" t="s">
        <v>125</v>
      </c>
      <c r="B6" s="274">
        <f>IFERROR(VLOOKUP($A6, 'Hectares w climate adaptive mgm'!$A$4:$M$43, 13, FALSE), "-")</f>
        <v>1000</v>
      </c>
      <c r="C6" s="277"/>
      <c r="D6" s="274">
        <f>B6</f>
        <v>1000</v>
      </c>
      <c r="E6" s="276">
        <f>IFERROR(VLOOKUP($A6, 'Sales-OCS Comments'!$A$4:$M$39, 11, FALSE), "-")</f>
        <v>30000000</v>
      </c>
      <c r="F6" s="277"/>
      <c r="G6" s="276">
        <f t="shared" si="0"/>
        <v>30000000</v>
      </c>
      <c r="H6" s="272"/>
      <c r="I6" s="272"/>
      <c r="J6" s="222"/>
      <c r="K6" s="279"/>
      <c r="L6" s="272"/>
      <c r="M6" s="272"/>
      <c r="N6" s="272"/>
      <c r="O6" s="272"/>
      <c r="P6" s="272"/>
      <c r="Q6" s="272"/>
      <c r="R6" s="272"/>
      <c r="S6" s="272"/>
      <c r="T6" s="272"/>
      <c r="U6" s="272"/>
      <c r="V6" s="272"/>
      <c r="W6" s="272"/>
      <c r="X6" s="272"/>
      <c r="Y6" s="272"/>
      <c r="Z6" s="272"/>
      <c r="AA6" s="272"/>
      <c r="AB6" s="272"/>
    </row>
    <row r="7" spans="1:28" ht="14">
      <c r="A7" s="273" t="s">
        <v>108</v>
      </c>
      <c r="B7" s="274">
        <f>IFERROR(VLOOKUP($A7, 'Hectares w climate adaptive mgm'!$A$4:$M$43, 13, FALSE), "-")</f>
        <v>85000</v>
      </c>
      <c r="C7" s="275" t="str">
        <f>IFERROR(VLOOKUP($A7, 'Hectares w climate adaptive mgm'!$A$4:$T$39, 20, FALSE), "-")</f>
        <v>Concurrence</v>
      </c>
      <c r="D7" s="274">
        <f>B7</f>
        <v>85000</v>
      </c>
      <c r="E7" s="276">
        <f>IFERROR(VLOOKUP($A7, 'Sales-OCS Comments'!$A$4:$M$39, 11, FALSE), "-")</f>
        <v>50000000</v>
      </c>
      <c r="F7" s="275" t="str">
        <f>IFERROR(VLOOKUP($A7, 'Sales-OCS Comments'!$A$4:$Q$39, 17, FALSE), "-")</f>
        <v>Concurrence</v>
      </c>
      <c r="G7" s="276">
        <f t="shared" si="0"/>
        <v>50000000</v>
      </c>
      <c r="H7" s="272"/>
      <c r="I7" s="272"/>
      <c r="J7" s="222"/>
      <c r="K7" s="279"/>
      <c r="L7" s="272"/>
      <c r="M7" s="272"/>
      <c r="N7" s="272"/>
      <c r="O7" s="272"/>
      <c r="P7" s="272"/>
      <c r="Q7" s="272"/>
      <c r="R7" s="272"/>
      <c r="S7" s="272"/>
      <c r="T7" s="272"/>
      <c r="U7" s="272"/>
      <c r="V7" s="272"/>
      <c r="W7" s="272"/>
      <c r="X7" s="272"/>
      <c r="Y7" s="272"/>
      <c r="Z7" s="272"/>
      <c r="AA7" s="272"/>
      <c r="AB7" s="272"/>
    </row>
    <row r="8" spans="1:28" ht="14">
      <c r="A8" s="273" t="s">
        <v>89</v>
      </c>
      <c r="B8" s="274">
        <f>IFERROR(VLOOKUP($A8, 'Hectares w climate adaptive mgm'!$A$4:$M$43, 13, FALSE), "-")</f>
        <v>80000</v>
      </c>
      <c r="C8" s="277" t="str">
        <f>IFERROR(VLOOKUP($A8, 'Hectares w climate adaptive mgm'!$A$4:$T$39, 20, FALSE), "-")</f>
        <v>Concurrence</v>
      </c>
      <c r="D8" s="274">
        <f>B8</f>
        <v>80000</v>
      </c>
      <c r="E8" s="276">
        <f>IFERROR(VLOOKUP($A8, 'Sales-OCS Comments'!$A$4:$M$39, 11, FALSE), "-")</f>
        <v>40000000</v>
      </c>
      <c r="F8" s="275" t="str">
        <f>IFERROR(VLOOKUP($A8, 'Sales-OCS Comments'!$A$4:$Q$39, 17, FALSE), "-")</f>
        <v>Concurrence</v>
      </c>
      <c r="G8" s="276">
        <f t="shared" si="0"/>
        <v>40000000</v>
      </c>
      <c r="H8" s="272" t="s">
        <v>377</v>
      </c>
      <c r="I8" s="272"/>
      <c r="J8" s="222"/>
      <c r="K8" s="280"/>
      <c r="L8" s="272"/>
      <c r="M8" s="272"/>
      <c r="N8" s="272"/>
      <c r="O8" s="272"/>
      <c r="P8" s="272"/>
      <c r="Q8" s="272"/>
      <c r="R8" s="272"/>
      <c r="S8" s="272"/>
      <c r="T8" s="272"/>
      <c r="U8" s="272"/>
      <c r="V8" s="272"/>
      <c r="W8" s="272"/>
      <c r="X8" s="272"/>
      <c r="Y8" s="272"/>
      <c r="Z8" s="272"/>
      <c r="AA8" s="272"/>
      <c r="AB8" s="272"/>
    </row>
    <row r="9" spans="1:28" ht="38.25" customHeight="1">
      <c r="A9" s="273" t="s">
        <v>82</v>
      </c>
      <c r="B9" s="274">
        <f>IFERROR(VLOOKUP($A9, 'Hectares w climate adaptive mgm'!$A$4:$M$43, 13, FALSE), "-")</f>
        <v>106000</v>
      </c>
      <c r="C9" s="281" t="str">
        <f>IFERROR(VLOOKUP($A9, 'Hectares w climate adaptive mgm'!$A$4:$T$39, 20, FALSE), "-")</f>
        <v>Mission recommends 123,193. Details here.</v>
      </c>
      <c r="D9" s="274">
        <v>123000</v>
      </c>
      <c r="E9" s="276">
        <f>IFERROR(VLOOKUP($A9, 'Sales-OCS Comments'!$A$4:$M$39, 11, FALSE), "-")</f>
        <v>215400000</v>
      </c>
      <c r="F9" s="277" t="str">
        <f>IFERROR(VLOOKUP($A9, 'Sales-OCS Comments'!$A$4:$Q$39, 17, FALSE), "-")</f>
        <v>Concurrence</v>
      </c>
      <c r="G9" s="276">
        <f t="shared" si="0"/>
        <v>215400000</v>
      </c>
      <c r="H9" s="272" t="s">
        <v>378</v>
      </c>
      <c r="I9" s="272"/>
      <c r="J9" s="222"/>
      <c r="K9" s="280"/>
      <c r="L9" s="272"/>
      <c r="M9" s="272"/>
      <c r="N9" s="272"/>
      <c r="O9" s="272"/>
      <c r="P9" s="272"/>
      <c r="Q9" s="272"/>
      <c r="R9" s="272"/>
      <c r="S9" s="272"/>
      <c r="T9" s="272"/>
      <c r="U9" s="272"/>
      <c r="V9" s="272"/>
      <c r="W9" s="272"/>
      <c r="X9" s="272"/>
      <c r="Y9" s="272"/>
      <c r="Z9" s="272"/>
      <c r="AA9" s="272"/>
      <c r="AB9" s="272"/>
    </row>
    <row r="10" spans="1:28" ht="14">
      <c r="A10" s="273" t="s">
        <v>47</v>
      </c>
      <c r="B10" s="274">
        <f>IFERROR(VLOOKUP($A10, 'Hectares w climate adaptive mgm'!$A$4:$M$43, 13, FALSE), "-")</f>
        <v>907000</v>
      </c>
      <c r="C10" s="277" t="str">
        <f>IFERROR(VLOOKUP($A10, 'Hectares w climate adaptive mgm'!$A$4:$T$39, 20, FALSE), "-")</f>
        <v>Concurrance</v>
      </c>
      <c r="D10" s="274">
        <f t="shared" ref="D10:D15" si="1">B10</f>
        <v>907000</v>
      </c>
      <c r="E10" s="276">
        <f>IFERROR(VLOOKUP($A10, 'Sales-OCS Comments'!$A$4:$M$39, 11, FALSE), "-")</f>
        <v>192500000</v>
      </c>
      <c r="F10" s="275" t="str">
        <f>IFERROR(VLOOKUP($A10, 'Sales-OCS Comments'!$A$4:$Q$39, 17, FALSE), "-")</f>
        <v>Concurrance</v>
      </c>
      <c r="G10" s="276">
        <f t="shared" si="0"/>
        <v>192500000</v>
      </c>
      <c r="H10" s="272" t="s">
        <v>378</v>
      </c>
      <c r="I10" s="272"/>
      <c r="J10" s="222"/>
      <c r="K10" s="280"/>
      <c r="L10" s="272"/>
      <c r="M10" s="272"/>
      <c r="N10" s="272"/>
      <c r="O10" s="272"/>
      <c r="P10" s="272"/>
      <c r="Q10" s="272"/>
      <c r="R10" s="272"/>
      <c r="S10" s="272"/>
      <c r="T10" s="272"/>
      <c r="U10" s="272"/>
      <c r="V10" s="272"/>
      <c r="W10" s="272"/>
      <c r="X10" s="272"/>
      <c r="Y10" s="272"/>
      <c r="Z10" s="272"/>
      <c r="AA10" s="272"/>
      <c r="AB10" s="272"/>
    </row>
    <row r="11" spans="1:28" ht="14">
      <c r="A11" s="282" t="s">
        <v>100</v>
      </c>
      <c r="B11" s="274">
        <f>IFERROR(VLOOKUP($A11, 'Hectares w climate adaptive mgm'!$A$4:$M$43, 13, FALSE), "-")</f>
        <v>74000</v>
      </c>
      <c r="C11" s="277">
        <f>IFERROR(VLOOKUP($A11, 'Hectares w climate adaptive mgm'!$A$4:$T$39, 20, FALSE), "-")</f>
        <v>0</v>
      </c>
      <c r="D11" s="274">
        <f t="shared" si="1"/>
        <v>74000</v>
      </c>
      <c r="E11" s="276">
        <f>IFERROR(VLOOKUP($A11, 'Sales-OCS Comments'!$A$4:$M$39, 11, FALSE), "-")</f>
        <v>294700000</v>
      </c>
      <c r="F11" s="275">
        <f>IFERROR(VLOOKUP($A11, 'Sales-OCS Comments'!$A$4:$Q$39, 17, FALSE), "-")</f>
        <v>0</v>
      </c>
      <c r="G11" s="276">
        <f t="shared" si="0"/>
        <v>294700000</v>
      </c>
      <c r="H11" s="272"/>
      <c r="I11" s="272"/>
      <c r="J11" s="222"/>
      <c r="K11" s="283"/>
      <c r="L11" s="272"/>
      <c r="M11" s="272"/>
      <c r="N11" s="272"/>
      <c r="O11" s="272"/>
      <c r="P11" s="272"/>
      <c r="Q11" s="272"/>
      <c r="R11" s="272"/>
      <c r="S11" s="272"/>
      <c r="T11" s="272"/>
      <c r="U11" s="272"/>
      <c r="V11" s="272"/>
      <c r="W11" s="272"/>
      <c r="X11" s="272"/>
      <c r="Y11" s="272"/>
      <c r="Z11" s="272"/>
      <c r="AA11" s="272"/>
      <c r="AB11" s="272"/>
    </row>
    <row r="12" spans="1:28" ht="98">
      <c r="A12" s="273" t="s">
        <v>98</v>
      </c>
      <c r="B12" s="274">
        <f>IFERROR(VLOOKUP($A12, 'Hectares w climate adaptive mgm'!$A$4:$M$43, 13, FALSE), "-")</f>
        <v>40000</v>
      </c>
      <c r="C12" s="275" t="str">
        <f>IFERROR(VLOOKUP($A12, 'Hectares w climate adaptive mgm'!$A$4:$T$39, 20, FALSE), "-")</f>
        <v>Concurrence [OU note: ProInnova the flagship program ends in 2027-we expect that we will achieve the hectares under cultivation target prior to the close with ProInnova and the new Verapaces Value Chains Activity. Meeting the 2030 level is contingent upon award and performance of the new Highlands FtF activity.]</v>
      </c>
      <c r="D12" s="274">
        <f t="shared" si="1"/>
        <v>40000</v>
      </c>
      <c r="E12" s="276">
        <f>IFERROR(VLOOKUP($A12, 'Sales-OCS Comments'!$A$4:$M$39, 11, FALSE), "-")</f>
        <v>117900000</v>
      </c>
      <c r="F12" s="275" t="str">
        <f>IFERROR(VLOOKUP($A12, 'Sales-OCS Comments'!$A$4:$Q$39, 17, FALSE), "-")</f>
        <v>Concurrence [OU note: ProInnova the flagship program ends in 2027-we expect that we will achieve the sales target prior to the close with ProInnova and the new Verapaces Value Chains Activity. Meeting the 2030 level is contingent upon award and performance of the new Highlands FtF activity.]</v>
      </c>
      <c r="G12" s="276">
        <f t="shared" si="0"/>
        <v>117900000</v>
      </c>
      <c r="H12" s="272"/>
      <c r="I12" s="272"/>
      <c r="J12" s="222"/>
      <c r="K12" s="280"/>
      <c r="L12" s="272"/>
      <c r="M12" s="272"/>
      <c r="N12" s="272"/>
      <c r="O12" s="272"/>
      <c r="P12" s="272"/>
      <c r="Q12" s="272"/>
      <c r="R12" s="272"/>
      <c r="S12" s="272"/>
      <c r="T12" s="272"/>
      <c r="U12" s="272"/>
      <c r="V12" s="272"/>
      <c r="W12" s="272"/>
      <c r="X12" s="272"/>
      <c r="Y12" s="272"/>
      <c r="Z12" s="272"/>
      <c r="AA12" s="272"/>
      <c r="AB12" s="272"/>
    </row>
    <row r="13" spans="1:28" ht="14">
      <c r="A13" s="273" t="s">
        <v>119</v>
      </c>
      <c r="B13" s="274">
        <f>IFERROR(VLOOKUP($A13, 'Hectares w climate adaptive mgm'!$A$4:$M$43, 13, FALSE), "-")</f>
        <v>1000</v>
      </c>
      <c r="C13" s="277" t="str">
        <f>IFERROR(VLOOKUP($A13, 'Hectares w climate adaptive mgm'!$A$4:$T$39, 20, FALSE), "-")</f>
        <v>Concurrence</v>
      </c>
      <c r="D13" s="274">
        <f t="shared" si="1"/>
        <v>1000</v>
      </c>
      <c r="E13" s="276">
        <f>IFERROR(VLOOKUP($A13, 'Sales-OCS Comments'!$A$4:$M$39, 11, FALSE), "-")</f>
        <v>2500000</v>
      </c>
      <c r="F13" s="277" t="str">
        <f>IFERROR(VLOOKUP($A13, 'Sales-OCS Comments'!$A$4:$Q$39, 17, FALSE), "-")</f>
        <v>Concurrence</v>
      </c>
      <c r="G13" s="276">
        <f t="shared" si="0"/>
        <v>2500000</v>
      </c>
      <c r="H13" s="272"/>
      <c r="I13" s="272"/>
      <c r="J13" s="222"/>
      <c r="K13" s="279"/>
      <c r="L13" s="272"/>
      <c r="M13" s="272"/>
      <c r="N13" s="272"/>
      <c r="O13" s="272"/>
      <c r="P13" s="272"/>
      <c r="Q13" s="272"/>
      <c r="R13" s="272"/>
      <c r="S13" s="272"/>
      <c r="T13" s="272"/>
      <c r="U13" s="272"/>
      <c r="V13" s="272"/>
      <c r="W13" s="272"/>
      <c r="X13" s="272"/>
      <c r="Y13" s="272"/>
      <c r="Z13" s="272"/>
      <c r="AA13" s="272"/>
      <c r="AB13" s="272"/>
    </row>
    <row r="14" spans="1:28" ht="42">
      <c r="A14" s="273" t="s">
        <v>94</v>
      </c>
      <c r="B14" s="274">
        <f>IFERROR(VLOOKUP($A14, 'Hectares w climate adaptive mgm'!$A$4:$M$43, 13, FALSE), "-")</f>
        <v>25000</v>
      </c>
      <c r="C14" s="275" t="str">
        <f>IFERROR(VLOOKUP($A14, 'Hectares w climate adaptive mgm'!$A$4:$T$39, 20, FALSE), "-")</f>
        <v>Concurrence [as of 10/11: Mission is 'pleasantly surprised' and comfortable with all targets. In general, they align with the Mission thinking.]</v>
      </c>
      <c r="D14" s="274">
        <f t="shared" si="1"/>
        <v>25000</v>
      </c>
      <c r="E14" s="276">
        <f>IFERROR(VLOOKUP($A14, 'Sales-OCS Comments'!$A$4:$M$39, 11, FALSE), "-")</f>
        <v>169100000</v>
      </c>
      <c r="F14" s="275" t="str">
        <f>IFERROR(VLOOKUP($A14, 'Sales-OCS Comments'!$A$4:$Q$39, 17, FALSE), "-")</f>
        <v>Concurrence</v>
      </c>
      <c r="G14" s="276">
        <f t="shared" si="0"/>
        <v>169100000</v>
      </c>
      <c r="H14" s="272"/>
      <c r="I14" s="272"/>
      <c r="J14" s="222"/>
      <c r="K14" s="279"/>
      <c r="L14" s="272"/>
      <c r="M14" s="272"/>
      <c r="N14" s="272"/>
      <c r="O14" s="272"/>
      <c r="P14" s="272"/>
      <c r="Q14" s="272"/>
      <c r="R14" s="272"/>
      <c r="S14" s="272"/>
      <c r="T14" s="272"/>
      <c r="U14" s="272"/>
      <c r="V14" s="272"/>
      <c r="W14" s="272"/>
      <c r="X14" s="272"/>
      <c r="Y14" s="272"/>
      <c r="Z14" s="272"/>
      <c r="AA14" s="272"/>
      <c r="AB14" s="272"/>
    </row>
    <row r="15" spans="1:28" ht="14">
      <c r="A15" s="273" t="s">
        <v>44</v>
      </c>
      <c r="B15" s="274">
        <f>IFERROR(VLOOKUP($A15, 'Hectares w climate adaptive mgm'!$A$4:$M$43, 13, FALSE), "-")</f>
        <v>707000</v>
      </c>
      <c r="C15" s="277" t="str">
        <f>IFERROR(VLOOKUP($A15, 'Hectares w climate adaptive mgm'!$A$4:$T$39, 20, FALSE), "-")</f>
        <v>Concurrance</v>
      </c>
      <c r="D15" s="274">
        <f t="shared" si="1"/>
        <v>707000</v>
      </c>
      <c r="E15" s="276">
        <f>IFERROR(VLOOKUP($A15, 'Sales-OCS Comments'!$A$4:$M$39, 11, FALSE), "-")</f>
        <v>1413300000</v>
      </c>
      <c r="F15" s="275" t="str">
        <f>IFERROR(VLOOKUP($A15, 'Sales-OCS Comments'!$A$4:$Q$39, 17, FALSE), "-")</f>
        <v>Concurrance</v>
      </c>
      <c r="G15" s="276">
        <f t="shared" si="0"/>
        <v>1413300000</v>
      </c>
      <c r="H15" s="272"/>
      <c r="I15" s="272"/>
      <c r="J15" s="222"/>
      <c r="K15" s="279"/>
      <c r="L15" s="272"/>
      <c r="M15" s="272"/>
      <c r="N15" s="272"/>
      <c r="O15" s="272"/>
      <c r="P15" s="272"/>
      <c r="Q15" s="272"/>
      <c r="R15" s="272"/>
      <c r="S15" s="272"/>
      <c r="T15" s="272"/>
      <c r="U15" s="272"/>
      <c r="V15" s="272"/>
      <c r="W15" s="272"/>
      <c r="X15" s="272"/>
      <c r="Y15" s="272"/>
      <c r="Z15" s="272"/>
      <c r="AA15" s="272"/>
      <c r="AB15" s="272"/>
    </row>
    <row r="16" spans="1:28" ht="14">
      <c r="A16" s="273" t="s">
        <v>71</v>
      </c>
      <c r="B16" s="274">
        <f>IFERROR(VLOOKUP($A16, 'Hectares w climate adaptive mgm'!$A$4:$M$43, 13, FALSE), "-")</f>
        <v>129000</v>
      </c>
      <c r="C16" s="278" t="str">
        <f>IFERROR(VLOOKUP($A16, 'Hectares w climate adaptive mgm'!$A$4:$T$39, 20, FALSE), "-")</f>
        <v>MIssion proposes 100,000</v>
      </c>
      <c r="D16" s="274">
        <v>100000</v>
      </c>
      <c r="E16" s="276">
        <f>IFERROR(VLOOKUP($A16, 'Sales-OCS Comments'!$A$4:$M$39, 11, FALSE), "-")</f>
        <v>168600000</v>
      </c>
      <c r="F16" s="284" t="str">
        <f>IFERROR(VLOOKUP($A16, 'Sales-OCS Comments'!$A$4:$Q$39, 17, FALSE), "-")</f>
        <v>Mission proposes $140,000,000</v>
      </c>
      <c r="G16" s="276">
        <v>140000000</v>
      </c>
      <c r="H16" s="272" t="s">
        <v>379</v>
      </c>
      <c r="I16" s="272"/>
      <c r="J16" s="222"/>
      <c r="K16" s="279"/>
      <c r="L16" s="272"/>
      <c r="M16" s="272"/>
      <c r="N16" s="272"/>
      <c r="O16" s="272"/>
      <c r="P16" s="272"/>
      <c r="Q16" s="272"/>
      <c r="R16" s="272"/>
      <c r="S16" s="272"/>
      <c r="T16" s="272"/>
      <c r="U16" s="272"/>
      <c r="V16" s="272"/>
      <c r="W16" s="272"/>
      <c r="X16" s="272"/>
      <c r="Y16" s="272"/>
      <c r="Z16" s="272"/>
      <c r="AA16" s="272"/>
      <c r="AB16" s="272"/>
    </row>
    <row r="17" spans="1:28" ht="14">
      <c r="A17" s="273" t="s">
        <v>122</v>
      </c>
      <c r="B17" s="274">
        <f>IFERROR(VLOOKUP($A17, 'Hectares w climate adaptive mgm'!$A$4:$M$43, 13, FALSE), "-")</f>
        <v>10000</v>
      </c>
      <c r="C17" s="284" t="str">
        <f>IFERROR(VLOOKUP($A17, 'Hectares w climate adaptive mgm'!$A$4:$T$39, 20, FALSE), "-")</f>
        <v>Recommends 6,000 instead</v>
      </c>
      <c r="D17" s="274">
        <v>6000</v>
      </c>
      <c r="E17" s="276">
        <f>IFERROR(VLOOKUP($A17, 'Sales-OCS Comments'!$A$4:$M$39, 11, FALSE), "-")</f>
        <v>25000000</v>
      </c>
      <c r="F17" s="284" t="str">
        <f>IFERROR(VLOOKUP($A17, 'Sales-OCS Comments'!$A$4:$Q$39, 17, FALSE), "-")</f>
        <v>Recommends 17,000,000 instead</v>
      </c>
      <c r="G17" s="276">
        <v>17000000</v>
      </c>
      <c r="H17" s="272"/>
      <c r="I17" s="272"/>
      <c r="J17" s="222"/>
      <c r="K17" s="279"/>
      <c r="L17" s="272"/>
      <c r="M17" s="272"/>
      <c r="N17" s="272"/>
      <c r="O17" s="272"/>
      <c r="P17" s="272"/>
      <c r="Q17" s="272"/>
      <c r="R17" s="272"/>
      <c r="S17" s="272"/>
      <c r="T17" s="272"/>
      <c r="U17" s="272"/>
      <c r="V17" s="272"/>
      <c r="W17" s="272"/>
      <c r="X17" s="272"/>
      <c r="Y17" s="272"/>
      <c r="Z17" s="272"/>
      <c r="AA17" s="272"/>
      <c r="AB17" s="272"/>
    </row>
    <row r="18" spans="1:28" ht="392">
      <c r="A18" s="273" t="s">
        <v>132</v>
      </c>
      <c r="B18" s="274">
        <f>IFERROR(VLOOKUP($A18, 'Hectares w climate adaptive mgm'!$A$4:$M$43, 13, FALSE), "-")</f>
        <v>30000</v>
      </c>
      <c r="C18" s="278" t="str">
        <f>IFERROR(VLOOKUP($A18, 'Hectares w climate adaptive mgm'!$A$4:$T$39, 20, FALSE), "-")</f>
        <v>Mission proposes an increase to 190,000 ha (based on EG.3, HL.9 and RFSA funding). Rationale: This indicator measures the number of hectares under cultivation (not the protected areas).  As a reference, the current SEED activities are improving the management of an average of 1.90 hectares per farmer among 2,700 farmers. This would result in an improved management of 5,200 hectares of cultivated area per year or a total of 26,000 hectares over 5 years. The ZOI+ is estimated to contain 4.5 Million people. Assuming 10% of the population will be targeted, this would be 450,000 people representing approximately 100,000 households. With an average of 1.9 hectares of cultivated area per household (current SEED activities achievement in agriculture interventions), 190,000 hectares of cultivated areas under improved climate adaptation/climate risk management practices and technologies.</v>
      </c>
      <c r="D18" s="274">
        <v>190000</v>
      </c>
      <c r="E18" s="276">
        <f>IFERROR(VLOOKUP($A18, 'Sales-OCS Comments'!$A$4:$M$39, 11, FALSE), "-")</f>
        <v>10000000</v>
      </c>
      <c r="F18" s="284" t="str">
        <f>IFERROR(VLOOKUP($A18, 'Sales-OCS Comments'!$A$4:$Q$39, 17, FALSE), "-")</f>
        <v>Mission proposes lowering the target to $6.5M. Rationale: Based on a RFSA generation of $49,000 of sales per year in the targeted area, the predicated for  five years achievement for RFSA is estimated at $250,000. As a reference, MIKAJY activity in Menabe, part of th FTF ZOI, has a FY23 value of sales of $ 253,887, made most importantly of peanuts value chain from $1,021,988 budget/year. With a budget of $10,000,000, MIKAJY would have reach $2,484,246 per year. Based on the same market led agriculture approach under FtF,  we would anticipate 50% of MIKAJY performance as the private sector is not yet as well organized as in the Menabe.  FTF activities would  reasonably reach $ 1,250,000 of sales per year from FY26 to FY30 with a budget of 10 Million a year.  FTF achievement in five years therefore can be estimated at $6,250,000 (not including RFSA numbers). In terms of implementation timeline, as FY24 will be for design, FY25 would be useful for testing and refining the private sector-led agriculture growth model within the targetd area. The total amount of sales from RFSA and FTF activities is estimated at $6,500,000 in five years.</v>
      </c>
      <c r="G18" s="276">
        <v>4750000</v>
      </c>
      <c r="H18" s="272"/>
      <c r="I18" s="272"/>
      <c r="J18" s="222"/>
      <c r="K18" s="279"/>
      <c r="L18" s="272"/>
      <c r="M18" s="272"/>
      <c r="N18" s="272"/>
      <c r="O18" s="272"/>
      <c r="P18" s="272"/>
      <c r="Q18" s="272"/>
      <c r="R18" s="272"/>
      <c r="S18" s="272"/>
      <c r="T18" s="272"/>
      <c r="U18" s="272"/>
      <c r="V18" s="272"/>
      <c r="W18" s="272"/>
      <c r="X18" s="272"/>
      <c r="Y18" s="272"/>
      <c r="Z18" s="272"/>
      <c r="AA18" s="272"/>
      <c r="AB18" s="272"/>
    </row>
    <row r="19" spans="1:28" ht="14">
      <c r="A19" s="273" t="s">
        <v>102</v>
      </c>
      <c r="B19" s="274">
        <f>IFERROR(VLOOKUP($A19, 'Hectares w climate adaptive mgm'!$A$4:$M$43, 13, FALSE), "-")</f>
        <v>50000</v>
      </c>
      <c r="C19" s="277" t="str">
        <f>IFERROR(VLOOKUP($A19, 'Hectares w climate adaptive mgm'!$A$4:$T$39, 20, FALSE), "-")</f>
        <v>Concurrence</v>
      </c>
      <c r="D19" s="274">
        <f t="shared" ref="D19:D24" si="2">B19</f>
        <v>50000</v>
      </c>
      <c r="E19" s="276">
        <f>IFERROR(VLOOKUP($A19, 'Sales-OCS Comments'!$A$4:$M$39, 11, FALSE), "-")</f>
        <v>45000000</v>
      </c>
      <c r="F19" s="277" t="str">
        <f>IFERROR(VLOOKUP($A19, 'Sales-OCS Comments'!$A$4:$Q$39, 17, FALSE), "-")</f>
        <v>Concurrence</v>
      </c>
      <c r="G19" s="276">
        <f t="shared" ref="G19:G24" si="3">E19</f>
        <v>45000000</v>
      </c>
      <c r="H19" s="272"/>
      <c r="I19" s="272"/>
      <c r="J19" s="222"/>
      <c r="K19" s="279"/>
      <c r="L19" s="272"/>
      <c r="M19" s="272"/>
      <c r="N19" s="272"/>
      <c r="O19" s="272"/>
      <c r="P19" s="272"/>
      <c r="Q19" s="272"/>
      <c r="R19" s="272"/>
      <c r="S19" s="272"/>
      <c r="T19" s="272"/>
      <c r="U19" s="272"/>
      <c r="V19" s="272"/>
      <c r="W19" s="272"/>
      <c r="X19" s="272"/>
      <c r="Y19" s="272"/>
      <c r="Z19" s="272"/>
      <c r="AA19" s="272"/>
      <c r="AB19" s="272"/>
    </row>
    <row r="20" spans="1:28" ht="28">
      <c r="A20" s="273" t="s">
        <v>103</v>
      </c>
      <c r="B20" s="274">
        <f>IFERROR(VLOOKUP($A20, 'Hectares w climate adaptive mgm'!$A$4:$M$43, 13, FALSE), "-")</f>
        <v>50000</v>
      </c>
      <c r="C20" s="277" t="str">
        <f>IFERROR(VLOOKUP($A20, 'Hectares w climate adaptive mgm'!$A$4:$T$39, 20, FALSE), "-")</f>
        <v>Concurrence - Important to review in 2026 due to conflict and instability</v>
      </c>
      <c r="D20" s="274">
        <f t="shared" si="2"/>
        <v>50000</v>
      </c>
      <c r="E20" s="276">
        <f>IFERROR(VLOOKUP($A20, 'Sales-OCS Comments'!$A$4:$M$39, 11, FALSE), "-")</f>
        <v>40000000</v>
      </c>
      <c r="F20" s="275" t="str">
        <f>IFERROR(VLOOKUP($A20, 'Sales-OCS Comments'!$A$4:$Q$39, 17, FALSE), "-")</f>
        <v>Concurrence - Important to review in 2026 due to conflict and instability</v>
      </c>
      <c r="G20" s="276">
        <f t="shared" si="3"/>
        <v>40000000</v>
      </c>
      <c r="H20" s="272"/>
      <c r="I20" s="272"/>
      <c r="J20" s="222"/>
      <c r="K20" s="279"/>
      <c r="L20" s="272"/>
      <c r="M20" s="272"/>
      <c r="N20" s="272"/>
      <c r="O20" s="272"/>
      <c r="P20" s="272"/>
      <c r="Q20" s="272"/>
      <c r="R20" s="272"/>
      <c r="S20" s="272"/>
      <c r="T20" s="272"/>
      <c r="U20" s="272"/>
      <c r="V20" s="272"/>
      <c r="W20" s="272"/>
      <c r="X20" s="272"/>
      <c r="Y20" s="272"/>
      <c r="Z20" s="272"/>
      <c r="AA20" s="272"/>
      <c r="AB20" s="272"/>
    </row>
    <row r="21" spans="1:28" ht="168">
      <c r="A21" s="273" t="s">
        <v>67</v>
      </c>
      <c r="B21" s="274">
        <f>IFERROR(VLOOKUP($A21, 'Hectares w climate adaptive mgm'!$A$4:$M$43, 13, FALSE), "-")</f>
        <v>203000</v>
      </c>
      <c r="C21" s="277" t="str">
        <f>IFERROR(VLOOKUP($A21, 'Hectares w climate adaptive mgm'!$A$4:$T$39, 20, FALSE), "-")</f>
        <v>Concurrence
[Response: "We have decided that we concur on the targets set for Mozambique, and we believe that with our new activities we can reach those targets even before FY30, however it is good to remember that any indicator change during this timeframe might affect our efforts. For the PT4 we can assume that 12 to 15 millions would the most comfortable target to set, based on our plans to the upcoming years."]</v>
      </c>
      <c r="D21" s="274">
        <f t="shared" si="2"/>
        <v>203000</v>
      </c>
      <c r="E21" s="276">
        <f>IFERROR(VLOOKUP($A21, 'Sales-OCS Comments'!$A$4:$M$39, 11, FALSE), "-")</f>
        <v>134500000</v>
      </c>
      <c r="F21" s="275" t="str">
        <f>IFERROR(VLOOKUP($A21, 'Sales-OCS Comments'!$A$4:$Q$39, 17, FALSE), "-")</f>
        <v>Concurrence
[Response: "We have decided that we concur on the targets set for Mozambique, and we believe that with our new activities we can reach those targets even before FY30, however it is good to remember that any indicator change during this timeframe might affect our efforts. For the PT4 we can assume that 12 to 15 millions would the most comfortable target to set, based on our plans to the upcoming years."]</v>
      </c>
      <c r="G21" s="276">
        <f t="shared" si="3"/>
        <v>134500000</v>
      </c>
      <c r="H21" s="272"/>
      <c r="I21" s="272"/>
      <c r="J21" s="222"/>
      <c r="K21" s="279"/>
      <c r="L21" s="272"/>
      <c r="M21" s="272"/>
      <c r="N21" s="272"/>
      <c r="O21" s="272"/>
      <c r="P21" s="272"/>
      <c r="Q21" s="272"/>
      <c r="R21" s="272"/>
      <c r="S21" s="272"/>
      <c r="T21" s="272"/>
      <c r="U21" s="272"/>
      <c r="V21" s="272"/>
      <c r="W21" s="272"/>
      <c r="X21" s="272"/>
      <c r="Y21" s="272"/>
      <c r="Z21" s="272"/>
      <c r="AA21" s="272"/>
      <c r="AB21" s="272"/>
    </row>
    <row r="22" spans="1:28" ht="14">
      <c r="A22" s="273" t="s">
        <v>73</v>
      </c>
      <c r="B22" s="274">
        <f>IFERROR(VLOOKUP($A22, 'Hectares w climate adaptive mgm'!$A$4:$M$43, 13, FALSE), "-")</f>
        <v>166000</v>
      </c>
      <c r="C22" s="277" t="str">
        <f>IFERROR(VLOOKUP($A22, 'Hectares w climate adaptive mgm'!$A$4:$T$39, 20, FALSE), "-")</f>
        <v xml:space="preserve">Cocurrence. </v>
      </c>
      <c r="D22" s="274">
        <f t="shared" si="2"/>
        <v>166000</v>
      </c>
      <c r="E22" s="276">
        <f>IFERROR(VLOOKUP($A22, 'Sales-OCS Comments'!$A$4:$M$39, 11, FALSE), "-")</f>
        <v>374000000</v>
      </c>
      <c r="F22" s="277" t="str">
        <f>IFERROR(VLOOKUP($A22, 'Sales-OCS Comments'!$A$4:$Q$39, 17, FALSE), "-")</f>
        <v>Cocurrence</v>
      </c>
      <c r="G22" s="276">
        <f t="shared" si="3"/>
        <v>374000000</v>
      </c>
      <c r="H22" s="272"/>
      <c r="I22" s="272"/>
      <c r="J22" s="222"/>
      <c r="K22" s="279"/>
      <c r="L22" s="272"/>
      <c r="M22" s="272"/>
      <c r="N22" s="272"/>
      <c r="O22" s="272"/>
      <c r="P22" s="272"/>
      <c r="Q22" s="272"/>
      <c r="R22" s="272"/>
      <c r="S22" s="272"/>
      <c r="T22" s="272"/>
      <c r="U22" s="272"/>
      <c r="V22" s="272"/>
      <c r="W22" s="272"/>
      <c r="X22" s="272"/>
      <c r="Y22" s="272"/>
      <c r="Z22" s="272"/>
      <c r="AA22" s="272"/>
      <c r="AB22" s="272"/>
    </row>
    <row r="23" spans="1:28" ht="28">
      <c r="A23" s="273" t="s">
        <v>87</v>
      </c>
      <c r="B23" s="274">
        <f>IFERROR(VLOOKUP($A23, 'Hectares w climate adaptive mgm'!$A$4:$M$43, 13, FALSE), "-")</f>
        <v>98000</v>
      </c>
      <c r="C23" s="277" t="s">
        <v>380</v>
      </c>
      <c r="D23" s="274">
        <f t="shared" si="2"/>
        <v>98000</v>
      </c>
      <c r="E23" s="276">
        <f>IFERROR(VLOOKUP($A23, 'Sales-OCS Comments'!$A$4:$M$39, 11, FALSE), "-")</f>
        <v>15000000</v>
      </c>
      <c r="F23" s="277" t="s">
        <v>380</v>
      </c>
      <c r="G23" s="276">
        <f t="shared" si="3"/>
        <v>15000000</v>
      </c>
      <c r="H23" s="272"/>
      <c r="I23" s="272"/>
      <c r="J23" s="222"/>
      <c r="K23" s="279"/>
      <c r="L23" s="272"/>
      <c r="M23" s="272"/>
      <c r="N23" s="272"/>
      <c r="O23" s="272"/>
      <c r="P23" s="272"/>
      <c r="Q23" s="272"/>
      <c r="R23" s="272"/>
      <c r="S23" s="272"/>
      <c r="T23" s="272"/>
      <c r="U23" s="272"/>
      <c r="V23" s="272"/>
      <c r="W23" s="272"/>
      <c r="X23" s="272"/>
      <c r="Y23" s="272"/>
      <c r="Z23" s="272"/>
      <c r="AA23" s="272"/>
      <c r="AB23" s="272"/>
    </row>
    <row r="24" spans="1:28" ht="14">
      <c r="A24" s="273" t="s">
        <v>51</v>
      </c>
      <c r="B24" s="274">
        <f>IFERROR(VLOOKUP($A24, 'Hectares w climate adaptive mgm'!$A$4:$M$43, 13, FALSE), "-")</f>
        <v>829000</v>
      </c>
      <c r="C24" s="277" t="str">
        <f>IFERROR(VLOOKUP($A24, 'Hectares w climate adaptive mgm'!$A$4:$T$39, 20, FALSE), "-")</f>
        <v>Concurrence</v>
      </c>
      <c r="D24" s="274">
        <f t="shared" si="2"/>
        <v>829000</v>
      </c>
      <c r="E24" s="276">
        <f>IFERROR(VLOOKUP($A24, 'Sales-OCS Comments'!$A$4:$M$39, 11, FALSE), "-")</f>
        <v>901600000</v>
      </c>
      <c r="F24" s="275" t="str">
        <f>IFERROR(VLOOKUP($A24, 'Sales-OCS Comments'!$A$4:$Q$39, 17, FALSE), "-")</f>
        <v>Concurrance</v>
      </c>
      <c r="G24" s="276">
        <f t="shared" si="3"/>
        <v>901600000</v>
      </c>
      <c r="H24" s="272"/>
      <c r="I24" s="272"/>
      <c r="J24" s="222"/>
      <c r="K24" s="279"/>
      <c r="L24" s="272"/>
      <c r="M24" s="272"/>
      <c r="N24" s="272"/>
      <c r="O24" s="272"/>
      <c r="P24" s="272"/>
      <c r="Q24" s="272"/>
      <c r="R24" s="272"/>
      <c r="S24" s="272"/>
      <c r="T24" s="272"/>
      <c r="U24" s="272"/>
      <c r="V24" s="272"/>
      <c r="W24" s="272"/>
      <c r="X24" s="272"/>
      <c r="Y24" s="272"/>
      <c r="Z24" s="272"/>
      <c r="AA24" s="272"/>
      <c r="AB24" s="272"/>
    </row>
    <row r="25" spans="1:28" ht="280">
      <c r="A25" s="273" t="s">
        <v>137</v>
      </c>
      <c r="B25" s="274">
        <f>IFERROR(VLOOKUP($A25, 'Hectares w climate adaptive mgm'!$A$4:$M$43, 13, FALSE), "-")</f>
        <v>10000</v>
      </c>
      <c r="C25" s="278" t="str">
        <f>IFERROR(VLOOKUP($A25, 'Hectares w climate adaptive mgm'!$A$4:$T$39, 20, FALSE), "-")</f>
        <v>Mission flagged that the targets don't look realistic to them. Stating the following reasons ”The FY 2030 is quite in the future we don't know what our programming will be at that point. We are in the final stage of our CDCS which has a major shift in terms of geographical focus as well as going away from infrastructure. Most of the hectares that we have been reporting under improved practices were from infrastructure work but we don't foresee it in FY 2030. Our team is still working on a few concept papers which may contribute to the hectare indicator but again the team was of the view that we may be able to achieve acculturative 10,000 but for FY 2030 only, the figure looks very high. The same is the issue EG.3.2-26 as very limited interventions support reporting on this indicator and we don't know about our programming in FY 2030”</v>
      </c>
      <c r="D25" s="274">
        <v>10000</v>
      </c>
      <c r="E25" s="276">
        <f>IFERROR(VLOOKUP($A25, 'Sales-OCS Comments'!$A$4:$M$39, 11, FALSE), "-")</f>
        <v>15000000</v>
      </c>
      <c r="F25" s="284" t="str">
        <f>IFERROR(VLOOKUP($A25, 'Sales-OCS Comments'!$A$4:$Q$39, 17, FALSE), "-")</f>
        <v>Mission flagged that the targets don't look realistic to them. Stating the following reasons ”The FY 2030 is quite in the future we don't know what our programming will be at that point. We are in the final stage of our CDCS which has a major shift in terms of geographical focus as well as going away from infrastructure. Most of the hectares that we have been reporting under improved practices were from infrastructure work but we don't foresee it in FY 2030. Our team is still working on a few concept papers which may contribute to the hectare indicator but again the team was of the view that we may be able to achieve acculturative 10,000 but for FY 2030 only, the figure looks very high. The same is the issue EG.3.2-26 as very limited interventions support reporting on this indicator and we don't know about our programming in FY 2030”</v>
      </c>
      <c r="G25" s="276">
        <v>15000000</v>
      </c>
      <c r="H25" s="272"/>
      <c r="I25" s="272"/>
      <c r="J25" s="222"/>
      <c r="K25" s="279"/>
      <c r="L25" s="272"/>
      <c r="M25" s="272"/>
      <c r="N25" s="272"/>
      <c r="O25" s="272"/>
      <c r="P25" s="272"/>
      <c r="Q25" s="272"/>
      <c r="R25" s="272"/>
      <c r="S25" s="272"/>
      <c r="T25" s="272"/>
      <c r="U25" s="272"/>
      <c r="V25" s="272"/>
      <c r="W25" s="272"/>
      <c r="X25" s="272"/>
      <c r="Y25" s="272"/>
      <c r="Z25" s="272"/>
      <c r="AA25" s="272"/>
      <c r="AB25" s="272"/>
    </row>
    <row r="26" spans="1:28" ht="14">
      <c r="A26" s="273" t="s">
        <v>184</v>
      </c>
      <c r="B26" s="274" t="str">
        <f>IFERROR(VLOOKUP($A26, 'Hectares w climate adaptive mgm'!$A$4:$M$43, 13, FALSE), "-")</f>
        <v>-</v>
      </c>
      <c r="C26" s="277" t="str">
        <f>IFERROR(VLOOKUP($A26, 'Hectares w climate adaptive mgm'!$A$4:$T$39, 20, FALSE), "-")</f>
        <v>-</v>
      </c>
      <c r="D26" s="274" t="str">
        <f>B26</f>
        <v>-</v>
      </c>
      <c r="E26" s="276">
        <f>IFERROR(VLOOKUP($A26, 'Sales-OCS Comments'!$A$4:$M$39, 11, FALSE), "-")</f>
        <v>0</v>
      </c>
      <c r="F26" s="275">
        <f>IFERROR(VLOOKUP($A26, 'Sales-OCS Comments'!$A$4:$Q$39, 17, FALSE), "-")</f>
        <v>0</v>
      </c>
      <c r="G26" s="276">
        <f>E26</f>
        <v>0</v>
      </c>
      <c r="H26" s="272"/>
      <c r="I26" s="272"/>
      <c r="J26" s="222"/>
      <c r="K26" s="279"/>
      <c r="L26" s="272"/>
      <c r="M26" s="272"/>
      <c r="N26" s="272"/>
      <c r="O26" s="272"/>
      <c r="P26" s="272"/>
      <c r="Q26" s="272"/>
      <c r="R26" s="272"/>
      <c r="S26" s="272"/>
      <c r="T26" s="272"/>
      <c r="U26" s="272"/>
      <c r="V26" s="272"/>
      <c r="W26" s="272"/>
      <c r="X26" s="272"/>
      <c r="Y26" s="272"/>
      <c r="Z26" s="272"/>
      <c r="AA26" s="272"/>
      <c r="AB26" s="272"/>
    </row>
    <row r="27" spans="1:28" ht="84">
      <c r="A27" s="273" t="s">
        <v>84</v>
      </c>
      <c r="B27" s="274">
        <f>IFERROR(VLOOKUP($A27, 'Hectares w climate adaptive mgm'!$A$4:$M$43, 13, FALSE), "-")</f>
        <v>94000</v>
      </c>
      <c r="C27" s="277" t="str">
        <f>IFERROR(VLOOKUP($A27, 'Hectares w climate adaptive mgm'!$A$4:$T$39, 20, FALSE), "-")</f>
        <v xml:space="preserve">Mission reacted finally to my reminders on 10/25. They requested to give them until tomorrow 10/26 when they can take a look at the proposed targets and provide feedback. The  Mission provided the concurrence and stated that the numbers and the Rwanda targets seem realistic and achievable. </v>
      </c>
      <c r="D27" s="274">
        <f>B27</f>
        <v>94000</v>
      </c>
      <c r="E27" s="276">
        <f>IFERROR(VLOOKUP($A27, 'Sales-OCS Comments'!$A$4:$M$39, 11, FALSE), "-")</f>
        <v>45000000</v>
      </c>
      <c r="F27" s="275" t="str">
        <f>IFERROR(VLOOKUP($A27, 'Sales-OCS Comments'!$A$4:$Q$39, 17, FALSE), "-")</f>
        <v>Concurrence</v>
      </c>
      <c r="G27" s="276">
        <f>E27</f>
        <v>45000000</v>
      </c>
      <c r="H27" s="272" t="s">
        <v>379</v>
      </c>
      <c r="I27" s="272"/>
      <c r="J27" s="222"/>
      <c r="K27" s="279"/>
      <c r="L27" s="272"/>
      <c r="M27" s="272"/>
      <c r="N27" s="272"/>
      <c r="O27" s="272"/>
      <c r="P27" s="272"/>
      <c r="Q27" s="272"/>
      <c r="R27" s="272"/>
      <c r="S27" s="272"/>
      <c r="T27" s="272"/>
      <c r="U27" s="272"/>
      <c r="V27" s="272"/>
      <c r="W27" s="272"/>
      <c r="X27" s="272"/>
      <c r="Y27" s="272"/>
      <c r="Z27" s="272"/>
      <c r="AA27" s="272"/>
      <c r="AB27" s="272"/>
    </row>
    <row r="28" spans="1:28" ht="14">
      <c r="A28" s="273" t="s">
        <v>105</v>
      </c>
      <c r="B28" s="274">
        <f>IFERROR(VLOOKUP($A28, 'Hectares w climate adaptive mgm'!$A$4:$M$43, 13, FALSE), "-")</f>
        <v>84000</v>
      </c>
      <c r="C28" s="275" t="str">
        <f>IFERROR(VLOOKUP($A28, 'Hectares w climate adaptive mgm'!$A$4:$T$39, 20, FALSE), "-")</f>
        <v xml:space="preserve">Concurrence </v>
      </c>
      <c r="D28" s="274">
        <f>B28</f>
        <v>84000</v>
      </c>
      <c r="E28" s="276">
        <f>IFERROR(VLOOKUP($A28, 'Sales-OCS Comments'!$A$4:$M$39, 11, FALSE), "-")</f>
        <v>20000000</v>
      </c>
      <c r="F28" s="275" t="str">
        <f>IFERROR(VLOOKUP($A28, 'Sales-OCS Comments'!$A$4:$Q$39, 17, FALSE), "-")</f>
        <v xml:space="preserve">Concurrence </v>
      </c>
      <c r="G28" s="276">
        <f>E28</f>
        <v>20000000</v>
      </c>
      <c r="H28" s="272"/>
      <c r="I28" s="272"/>
      <c r="J28" s="222"/>
      <c r="K28" s="279"/>
      <c r="L28" s="272"/>
      <c r="M28" s="272"/>
      <c r="N28" s="272"/>
      <c r="O28" s="272"/>
      <c r="P28" s="272"/>
      <c r="Q28" s="272"/>
      <c r="R28" s="272"/>
      <c r="S28" s="272"/>
      <c r="T28" s="272"/>
      <c r="U28" s="272"/>
      <c r="V28" s="272"/>
      <c r="W28" s="272"/>
      <c r="X28" s="272"/>
      <c r="Y28" s="272"/>
      <c r="Z28" s="272"/>
      <c r="AA28" s="272"/>
      <c r="AB28" s="272"/>
    </row>
    <row r="29" spans="1:28" ht="28">
      <c r="A29" s="273" t="s">
        <v>92</v>
      </c>
      <c r="B29" s="274">
        <f>IFERROR(VLOOKUP($A29, 'Hectares w climate adaptive mgm'!$A$4:$M$43, 13, FALSE), "-")</f>
        <v>60000</v>
      </c>
      <c r="C29" s="281" t="str">
        <f>IFERROR(VLOOKUP($A29, 'Hectares w climate adaptive mgm'!$A$4:$T$39, 20, FALSE), "-")</f>
        <v>MIssion proposes a higer target of 250,000 ha</v>
      </c>
      <c r="D29" s="274">
        <v>250000</v>
      </c>
      <c r="E29" s="276">
        <f>IFERROR(VLOOKUP($A29, 'Sales-OCS Comments'!$A$4:$M$39, 11, FALSE), "-")</f>
        <v>100000000</v>
      </c>
      <c r="F29" s="285" t="str">
        <f>IFERROR(VLOOKUP($A29, 'Sales-OCS Comments'!$A$4:$Q$39, 17, FALSE), "-")</f>
        <v>Mission proposes a higher target of 160,000,000</v>
      </c>
      <c r="G29" s="276">
        <v>160000000</v>
      </c>
      <c r="H29" s="272"/>
      <c r="I29" s="272"/>
      <c r="J29" s="222"/>
      <c r="K29" s="279"/>
      <c r="L29" s="272"/>
      <c r="M29" s="272"/>
      <c r="N29" s="272"/>
      <c r="O29" s="272"/>
      <c r="P29" s="272"/>
      <c r="Q29" s="272"/>
      <c r="R29" s="272"/>
      <c r="S29" s="272"/>
      <c r="T29" s="272"/>
      <c r="U29" s="272"/>
      <c r="V29" s="272"/>
      <c r="W29" s="272"/>
      <c r="X29" s="272"/>
      <c r="Y29" s="272"/>
      <c r="Z29" s="272"/>
      <c r="AA29" s="272"/>
      <c r="AB29" s="272"/>
    </row>
    <row r="30" spans="1:28" ht="14">
      <c r="A30" s="273" t="s">
        <v>124</v>
      </c>
      <c r="B30" s="274">
        <f>IFERROR(VLOOKUP($A30, 'Hectares w climate adaptive mgm'!$A$4:$M$43, 13, FALSE), "-")</f>
        <v>10000</v>
      </c>
      <c r="C30" s="277" t="str">
        <f>IFERROR(VLOOKUP($A30, 'Hectares w climate adaptive mgm'!$A$4:$T$39, 20, FALSE), "-")</f>
        <v>Concurrence</v>
      </c>
      <c r="D30" s="274">
        <f>B30</f>
        <v>10000</v>
      </c>
      <c r="E30" s="276">
        <f>IFERROR(VLOOKUP($A30, 'Sales-OCS Comments'!$A$4:$M$39, 11, FALSE), "-")</f>
        <v>0</v>
      </c>
      <c r="F30" s="275" t="str">
        <f>IFERROR(VLOOKUP($A30, 'Sales-OCS Comments'!$A$4:$Q$39, 17, FALSE), "-")</f>
        <v>Concurrence</v>
      </c>
      <c r="G30" s="276">
        <f t="shared" ref="G30:G39" si="4">E30</f>
        <v>0</v>
      </c>
      <c r="H30" s="272"/>
      <c r="I30" s="272"/>
      <c r="J30" s="222"/>
      <c r="K30" s="279"/>
      <c r="L30" s="272"/>
      <c r="M30" s="272"/>
      <c r="N30" s="272"/>
      <c r="O30" s="272"/>
      <c r="P30" s="272"/>
      <c r="Q30" s="272"/>
      <c r="R30" s="272"/>
      <c r="S30" s="272"/>
      <c r="T30" s="272"/>
      <c r="U30" s="272"/>
      <c r="V30" s="272"/>
      <c r="W30" s="272"/>
      <c r="X30" s="272"/>
      <c r="Y30" s="272"/>
      <c r="Z30" s="272"/>
      <c r="AA30" s="272"/>
      <c r="AB30" s="272"/>
    </row>
    <row r="31" spans="1:28" ht="14">
      <c r="A31" s="273" t="s">
        <v>188</v>
      </c>
      <c r="B31" s="274" t="str">
        <f>IFERROR(VLOOKUP($A31, 'Hectares w climate adaptive mgm'!$A$4:$M$43, 13, FALSE), "-")</f>
        <v>-</v>
      </c>
      <c r="C31" s="277" t="str">
        <f>IFERROR(VLOOKUP($A31, 'Hectares w climate adaptive mgm'!$A$4:$T$39, 20, FALSE), "-")</f>
        <v>-</v>
      </c>
      <c r="D31" s="274" t="str">
        <f>B31</f>
        <v>-</v>
      </c>
      <c r="E31" s="276">
        <f>IFERROR(VLOOKUP($A31, 'Sales-OCS Comments'!$A$4:$M$39, 11, FALSE), "-")</f>
        <v>0</v>
      </c>
      <c r="F31" s="275">
        <f>IFERROR(VLOOKUP($A31, 'Sales-OCS Comments'!$A$4:$Q$39, 17, FALSE), "-")</f>
        <v>0</v>
      </c>
      <c r="G31" s="276">
        <f t="shared" si="4"/>
        <v>0</v>
      </c>
      <c r="H31" s="272"/>
      <c r="I31" s="272"/>
      <c r="J31" s="222"/>
      <c r="K31" s="279"/>
      <c r="L31" s="272"/>
      <c r="M31" s="272"/>
      <c r="N31" s="272"/>
      <c r="O31" s="272"/>
      <c r="P31" s="272"/>
      <c r="Q31" s="272"/>
      <c r="R31" s="272"/>
      <c r="S31" s="272"/>
      <c r="T31" s="272"/>
      <c r="U31" s="272"/>
      <c r="V31" s="272"/>
      <c r="W31" s="272"/>
      <c r="X31" s="272"/>
      <c r="Y31" s="272"/>
      <c r="Z31" s="272"/>
      <c r="AA31" s="272"/>
      <c r="AB31" s="272"/>
    </row>
    <row r="32" spans="1:28" ht="126">
      <c r="A32" s="282" t="s">
        <v>129</v>
      </c>
      <c r="B32" s="274">
        <f>IFERROR(VLOOKUP($A32, 'Hectares w climate adaptive mgm'!$A$4:$M$43, 13, FALSE), "-")</f>
        <v>1000</v>
      </c>
      <c r="C32" s="275" t="str">
        <f>IFERROR(VLOOKUP($A32, 'Hectares w climate adaptive mgm'!$A$4:$T$39, 20, FALSE), "-")</f>
        <v>Concurrence
OU Response, "The FAO is planning to cultivate 5,000 ha of paddy and other crop land in the next 4 years. These lands will be provided with new technologies and management practices. Therefore, we think 1,000 ha is a reasonable target for their first year (FY 24) of implementation."</v>
      </c>
      <c r="D32" s="274">
        <f>B32</f>
        <v>1000</v>
      </c>
      <c r="E32" s="276" t="str">
        <f>IFERROR(VLOOKUP($A32, 'Sales-OCS Comments'!$A$4:$M$39, 11, FALSE), "-")</f>
        <v>-</v>
      </c>
      <c r="F32" s="275" t="str">
        <f>IFERROR(VLOOKUP($A32, 'Sales-OCS Comments'!$A$4:$Q$39, 17, FALSE), "-")</f>
        <v>-</v>
      </c>
      <c r="G32" s="276" t="str">
        <f t="shared" si="4"/>
        <v>-</v>
      </c>
      <c r="H32" s="272"/>
      <c r="I32" s="272"/>
      <c r="J32" s="222"/>
      <c r="K32" s="279"/>
      <c r="L32" s="272"/>
      <c r="M32" s="272"/>
      <c r="N32" s="272"/>
      <c r="O32" s="272"/>
      <c r="P32" s="272"/>
      <c r="Q32" s="272"/>
      <c r="R32" s="272"/>
      <c r="S32" s="272"/>
      <c r="T32" s="272"/>
      <c r="U32" s="272"/>
      <c r="V32" s="272"/>
      <c r="W32" s="272"/>
      <c r="X32" s="272"/>
      <c r="Y32" s="272"/>
      <c r="Z32" s="272"/>
      <c r="AA32" s="272"/>
      <c r="AB32" s="272"/>
    </row>
    <row r="33" spans="1:28" ht="14">
      <c r="A33" s="282" t="s">
        <v>58</v>
      </c>
      <c r="B33" s="274">
        <f>IFERROR(VLOOKUP($A33, 'Hectares w climate adaptive mgm'!$A$4:$M$43, 13, FALSE), "-")</f>
        <v>300000</v>
      </c>
      <c r="C33" s="286">
        <f>IFERROR(VLOOKUP($A33, 'Hectares w climate adaptive mgm'!$A$4:$T$39, 20, FALSE), "-")</f>
        <v>0</v>
      </c>
      <c r="D33" s="287"/>
      <c r="E33" s="276" t="str">
        <f>IFERROR(VLOOKUP($A33, 'Sales-OCS Comments'!$A$4:$M$39, 11, FALSE), "-")</f>
        <v>-</v>
      </c>
      <c r="F33" s="288" t="str">
        <f>IFERROR(VLOOKUP($A33, 'Sales-OCS Comments'!$A$4:$Q$39, 17, FALSE), "-")</f>
        <v>-</v>
      </c>
      <c r="G33" s="276" t="str">
        <f t="shared" si="4"/>
        <v>-</v>
      </c>
      <c r="H33" s="272"/>
      <c r="I33" s="272"/>
      <c r="J33" s="222"/>
      <c r="K33" s="279"/>
      <c r="L33" s="272"/>
      <c r="M33" s="272"/>
      <c r="N33" s="272"/>
      <c r="O33" s="272"/>
      <c r="P33" s="272"/>
      <c r="Q33" s="272"/>
      <c r="R33" s="272"/>
      <c r="S33" s="272"/>
      <c r="T33" s="272"/>
      <c r="U33" s="272"/>
      <c r="V33" s="272"/>
      <c r="W33" s="272"/>
      <c r="X33" s="272"/>
      <c r="Y33" s="272"/>
      <c r="Z33" s="272"/>
      <c r="AA33" s="272"/>
      <c r="AB33" s="272"/>
    </row>
    <row r="34" spans="1:28" ht="14">
      <c r="A34" s="273" t="s">
        <v>127</v>
      </c>
      <c r="B34" s="274">
        <f>IFERROR(VLOOKUP($A34, 'Hectares w climate adaptive mgm'!$A$4:$M$43, 13, FALSE), "-")</f>
        <v>10000</v>
      </c>
      <c r="C34" s="277" t="str">
        <f>IFERROR(VLOOKUP($A34, 'Hectares w climate adaptive mgm'!$A$4:$T$39, 20, FALSE), "-")</f>
        <v>Concurrence</v>
      </c>
      <c r="D34" s="274">
        <f>B34</f>
        <v>10000</v>
      </c>
      <c r="E34" s="276">
        <f>IFERROR(VLOOKUP($A34, 'Sales-OCS Comments'!$A$4:$M$39, 11, FALSE), "-")</f>
        <v>5000000</v>
      </c>
      <c r="F34" s="275" t="str">
        <f>IFERROR(VLOOKUP($A34, 'Sales-OCS Comments'!$A$4:$Q$39, 17, FALSE), "-")</f>
        <v>Concurrence</v>
      </c>
      <c r="G34" s="276">
        <f t="shared" si="4"/>
        <v>5000000</v>
      </c>
      <c r="H34" s="272"/>
      <c r="I34" s="272"/>
      <c r="J34" s="222"/>
      <c r="K34" s="279"/>
      <c r="L34" s="272"/>
      <c r="M34" s="272"/>
      <c r="N34" s="272"/>
      <c r="O34" s="272"/>
      <c r="P34" s="272"/>
      <c r="Q34" s="272"/>
      <c r="R34" s="272"/>
      <c r="S34" s="272"/>
      <c r="T34" s="272"/>
      <c r="U34" s="272"/>
      <c r="V34" s="272"/>
      <c r="W34" s="272"/>
      <c r="X34" s="272"/>
      <c r="Y34" s="272"/>
      <c r="Z34" s="272"/>
      <c r="AA34" s="272"/>
      <c r="AB34" s="272"/>
    </row>
    <row r="35" spans="1:28" ht="14">
      <c r="A35" s="273" t="s">
        <v>56</v>
      </c>
      <c r="B35" s="274">
        <f>IFERROR(VLOOKUP($A35, 'Hectares w climate adaptive mgm'!$A$4:$M$43, 13, FALSE), "-")</f>
        <v>549000</v>
      </c>
      <c r="C35" s="275" t="str">
        <f>IFERROR(VLOOKUP($A35, 'Hectares w climate adaptive mgm'!$A$4:$T$39, 20, FALSE), "-")</f>
        <v>Concurrence</v>
      </c>
      <c r="D35" s="274">
        <f>B35</f>
        <v>549000</v>
      </c>
      <c r="E35" s="276">
        <f>IFERROR(VLOOKUP($A35, 'Sales-OCS Comments'!$A$4:$M$39, 11, FALSE), "-")</f>
        <v>285400000</v>
      </c>
      <c r="F35" s="275" t="str">
        <f>IFERROR(VLOOKUP($A35, 'Sales-OCS Comments'!$A$4:$Q$39, 17, FALSE), "-")</f>
        <v>Concurrence</v>
      </c>
      <c r="G35" s="276">
        <f t="shared" si="4"/>
        <v>285400000</v>
      </c>
      <c r="H35" s="272"/>
      <c r="I35" s="272"/>
      <c r="J35" s="222"/>
      <c r="K35" s="279"/>
      <c r="L35" s="272"/>
      <c r="M35" s="272"/>
      <c r="N35" s="272"/>
      <c r="O35" s="272"/>
      <c r="P35" s="272"/>
      <c r="Q35" s="272"/>
      <c r="R35" s="272"/>
      <c r="S35" s="272"/>
      <c r="T35" s="272"/>
      <c r="U35" s="272"/>
      <c r="V35" s="272"/>
      <c r="W35" s="272"/>
      <c r="X35" s="272"/>
      <c r="Y35" s="272"/>
      <c r="Z35" s="272"/>
      <c r="AA35" s="272"/>
      <c r="AB35" s="272"/>
    </row>
    <row r="36" spans="1:28" ht="14">
      <c r="A36" s="273" t="s">
        <v>63</v>
      </c>
      <c r="B36" s="274">
        <f>IFERROR(VLOOKUP($A36, 'Hectares w climate adaptive mgm'!$A$4:$M$43, 13, FALSE), "-")</f>
        <v>232000</v>
      </c>
      <c r="C36" s="275" t="str">
        <f>IFERROR(VLOOKUP($A36, 'Hectares w climate adaptive mgm'!$A$4:$T$39, 20, FALSE), "-")</f>
        <v>Concurrence</v>
      </c>
      <c r="D36" s="274">
        <f>B36</f>
        <v>232000</v>
      </c>
      <c r="E36" s="276">
        <f>IFERROR(VLOOKUP($A36, 'Sales-OCS Comments'!$A$4:$M$39, 11, FALSE), "-")</f>
        <v>51700000</v>
      </c>
      <c r="F36" s="275" t="str">
        <f>IFERROR(VLOOKUP($A36, 'Sales-OCS Comments'!$A$4:$Q$39, 17, FALSE), "-")</f>
        <v>Concurrence</v>
      </c>
      <c r="G36" s="276">
        <f t="shared" si="4"/>
        <v>51700000</v>
      </c>
      <c r="H36" s="272"/>
      <c r="I36" s="272"/>
      <c r="J36" s="222"/>
      <c r="K36" s="279"/>
      <c r="L36" s="272"/>
      <c r="M36" s="272"/>
      <c r="N36" s="272"/>
      <c r="O36" s="272"/>
      <c r="P36" s="272"/>
      <c r="Q36" s="272"/>
      <c r="R36" s="272"/>
      <c r="S36" s="272"/>
      <c r="T36" s="272"/>
      <c r="U36" s="272"/>
      <c r="V36" s="272"/>
      <c r="W36" s="272"/>
      <c r="X36" s="272"/>
      <c r="Y36" s="272"/>
      <c r="Z36" s="272"/>
      <c r="AA36" s="272"/>
      <c r="AB36" s="272"/>
    </row>
    <row r="37" spans="1:28" ht="14">
      <c r="A37" s="273" t="s">
        <v>114</v>
      </c>
      <c r="B37" s="274">
        <f>IFERROR(VLOOKUP($A37, 'Hectares w climate adaptive mgm'!$A$4:$M$43, 13, FALSE), "-")</f>
        <v>27000</v>
      </c>
      <c r="C37" s="275" t="str">
        <f>IFERROR(VLOOKUP($A37, 'Hectares w climate adaptive mgm'!$A$4:$T$39, 20, FALSE), "-")</f>
        <v>Concurrence</v>
      </c>
      <c r="D37" s="274">
        <f>B37</f>
        <v>27000</v>
      </c>
      <c r="E37" s="276">
        <f>IFERROR(VLOOKUP($A37, 'Sales-OCS Comments'!$A$4:$M$39, 11, FALSE), "-")</f>
        <v>20000000</v>
      </c>
      <c r="F37" s="275" t="str">
        <f>IFERROR(VLOOKUP($A37, 'Sales-OCS Comments'!$A$4:$Q$39, 17, FALSE), "-")</f>
        <v>Concurrence</v>
      </c>
      <c r="G37" s="276">
        <f t="shared" si="4"/>
        <v>20000000</v>
      </c>
      <c r="H37" s="272"/>
      <c r="I37" s="272"/>
      <c r="J37" s="222"/>
      <c r="K37" s="279"/>
      <c r="L37" s="272"/>
      <c r="M37" s="272"/>
      <c r="N37" s="272"/>
      <c r="O37" s="272"/>
      <c r="P37" s="272"/>
      <c r="Q37" s="272"/>
      <c r="R37" s="272"/>
      <c r="S37" s="272"/>
      <c r="T37" s="272"/>
      <c r="U37" s="272"/>
      <c r="V37" s="272"/>
      <c r="W37" s="272"/>
      <c r="X37" s="272"/>
      <c r="Y37" s="272"/>
      <c r="Z37" s="272"/>
      <c r="AA37" s="272"/>
      <c r="AB37" s="272"/>
    </row>
    <row r="38" spans="1:28" ht="182">
      <c r="A38" s="273" t="s">
        <v>110</v>
      </c>
      <c r="B38" s="274">
        <f>IFERROR(VLOOKUP($A38, 'Hectares w climate adaptive mgm'!$A$4:$M$43, 13, FALSE), "-")</f>
        <v>28000</v>
      </c>
      <c r="C38" s="281" t="str">
        <f>IFERROR(VLOOKUP($A38, 'Hectares w climate adaptive mgm'!$A$4:$T$39, 20, FALSE), "-")</f>
        <v xml:space="preserve">Proposed adjustment/increase to 100,000ha. 
Rationale: "The target for PT3 seems very low.  For example our current interventions with some activities support climate smart inputs such as improved seed in-kind loans that covers over 10,000 farmers.  Assuming that one farmer uses improved seed on one hectare, this already translates to 10,000 ha.  The ZOI targets over 2  million people and therefore likely that the reach will be much higher. For these reasons we propose to replace the FY30 target with 100,000 ha." </v>
      </c>
      <c r="D38" s="274">
        <v>100000</v>
      </c>
      <c r="E38" s="276">
        <f>IFERROR(VLOOKUP($A38, 'Sales-OCS Comments'!$A$4:$M$39, 11, FALSE), "-")</f>
        <v>69800000</v>
      </c>
      <c r="F38" s="275" t="str">
        <f>IFERROR(VLOOKUP($A38, 'Sales-OCS Comments'!$A$4:$Q$39, 17, FALSE), "-")</f>
        <v>Concurrence</v>
      </c>
      <c r="G38" s="276">
        <f t="shared" si="4"/>
        <v>69800000</v>
      </c>
      <c r="H38" s="272"/>
      <c r="I38" s="272"/>
      <c r="J38" s="222"/>
      <c r="K38" s="279"/>
      <c r="L38" s="272"/>
      <c r="M38" s="272"/>
      <c r="N38" s="272"/>
      <c r="O38" s="272"/>
      <c r="P38" s="272"/>
      <c r="Q38" s="272"/>
      <c r="R38" s="272"/>
      <c r="S38" s="272"/>
      <c r="T38" s="272"/>
      <c r="U38" s="272"/>
      <c r="V38" s="272"/>
      <c r="W38" s="272"/>
      <c r="X38" s="272"/>
      <c r="Y38" s="272"/>
      <c r="Z38" s="272"/>
      <c r="AA38" s="272"/>
      <c r="AB38" s="272"/>
    </row>
    <row r="39" spans="1:28" ht="14">
      <c r="A39" s="273" t="s">
        <v>121</v>
      </c>
      <c r="B39" s="274">
        <f>IFERROR(VLOOKUP($A39, 'Hectares w climate adaptive mgm'!$A$4:$M$43, 13, FALSE), "-")</f>
        <v>51000</v>
      </c>
      <c r="C39" s="275" t="str">
        <f>IFERROR(VLOOKUP($A39, 'Hectares w climate adaptive mgm'!$A$4:$T$39, 20, FALSE), "-")</f>
        <v>Concurrence</v>
      </c>
      <c r="D39" s="274">
        <f>B39</f>
        <v>51000</v>
      </c>
      <c r="E39" s="276">
        <f>IFERROR(VLOOKUP($A39, 'Sales-OCS Comments'!$A$4:$M$39, 11, FALSE), "-")</f>
        <v>15000000</v>
      </c>
      <c r="F39" s="275" t="str">
        <f>IFERROR(VLOOKUP($A39, 'Sales-OCS Comments'!$A$4:$Q$39, 17, FALSE), "-")</f>
        <v>Concurrence</v>
      </c>
      <c r="G39" s="276">
        <f t="shared" si="4"/>
        <v>15000000</v>
      </c>
      <c r="H39" s="272"/>
      <c r="I39" s="272"/>
      <c r="J39" s="289"/>
      <c r="K39" s="279"/>
      <c r="L39" s="272"/>
      <c r="M39" s="272"/>
      <c r="N39" s="272"/>
      <c r="O39" s="272"/>
      <c r="P39" s="272"/>
      <c r="Q39" s="272"/>
      <c r="R39" s="272"/>
      <c r="S39" s="272"/>
      <c r="T39" s="272"/>
      <c r="U39" s="272"/>
      <c r="V39" s="272"/>
      <c r="W39" s="272"/>
      <c r="X39" s="272"/>
      <c r="Y39" s="272"/>
      <c r="Z39" s="272"/>
      <c r="AA39" s="272"/>
      <c r="AB39" s="272"/>
    </row>
    <row r="40" spans="1:28" ht="14">
      <c r="A40" s="280"/>
      <c r="B40" s="272"/>
      <c r="C40" s="290"/>
      <c r="D40" s="291">
        <f>SUM(D2:D39)</f>
        <v>7407500</v>
      </c>
      <c r="E40" s="272"/>
      <c r="F40" s="290"/>
      <c r="G40" s="292">
        <f>SUM(G2:G39)</f>
        <v>7016450000</v>
      </c>
      <c r="H40" s="272"/>
      <c r="I40" s="272"/>
      <c r="J40" s="289"/>
      <c r="K40" s="279"/>
      <c r="L40" s="272"/>
      <c r="M40" s="272"/>
      <c r="N40" s="272"/>
      <c r="O40" s="272"/>
      <c r="P40" s="272"/>
      <c r="Q40" s="272"/>
      <c r="R40" s="272"/>
      <c r="S40" s="272"/>
      <c r="T40" s="272"/>
      <c r="U40" s="272"/>
      <c r="V40" s="272"/>
      <c r="W40" s="272"/>
      <c r="X40" s="272"/>
      <c r="Y40" s="272"/>
      <c r="Z40" s="272"/>
      <c r="AA40" s="272"/>
      <c r="AB40" s="272"/>
    </row>
    <row r="41" spans="1:28" ht="14">
      <c r="A41" s="280"/>
      <c r="B41" s="272"/>
      <c r="C41" s="290" t="s">
        <v>381</v>
      </c>
      <c r="D41" s="291">
        <f>'Hectares w climate adaptive mgm'!I1</f>
        <v>7300000</v>
      </c>
      <c r="E41" s="272"/>
      <c r="F41" s="290"/>
      <c r="G41" s="293">
        <f>'Sales-OCS Comments'!I1</f>
        <v>7000000000</v>
      </c>
      <c r="H41" s="272"/>
      <c r="I41" s="272"/>
      <c r="J41" s="294"/>
      <c r="K41" s="295"/>
      <c r="L41" s="272"/>
      <c r="M41" s="272"/>
      <c r="N41" s="272"/>
      <c r="O41" s="272"/>
      <c r="P41" s="272"/>
      <c r="Q41" s="272"/>
      <c r="R41" s="272"/>
      <c r="S41" s="272"/>
      <c r="T41" s="272"/>
      <c r="U41" s="272"/>
      <c r="V41" s="272"/>
      <c r="W41" s="272"/>
      <c r="X41" s="272"/>
      <c r="Y41" s="272"/>
      <c r="Z41" s="272"/>
      <c r="AA41" s="272"/>
      <c r="AB41" s="272"/>
    </row>
    <row r="42" spans="1:28" ht="14">
      <c r="A42" s="283"/>
      <c r="B42" s="272"/>
      <c r="C42" s="290"/>
      <c r="D42" s="291">
        <f>D41-D40</f>
        <v>-107500</v>
      </c>
      <c r="E42" s="272"/>
      <c r="F42" s="290"/>
      <c r="G42" s="296">
        <f>G41-G40</f>
        <v>-16450000</v>
      </c>
      <c r="H42" s="272"/>
      <c r="I42" s="272"/>
      <c r="J42" s="294"/>
      <c r="K42" s="297"/>
      <c r="L42" s="272"/>
      <c r="M42" s="272"/>
      <c r="N42" s="272"/>
      <c r="O42" s="272"/>
      <c r="P42" s="272"/>
      <c r="Q42" s="272"/>
      <c r="R42" s="272"/>
      <c r="S42" s="272"/>
      <c r="T42" s="272"/>
      <c r="U42" s="272"/>
      <c r="V42" s="272"/>
      <c r="W42" s="272"/>
      <c r="X42" s="272"/>
      <c r="Y42" s="272"/>
      <c r="Z42" s="272"/>
      <c r="AA42" s="272"/>
      <c r="AB42" s="272"/>
    </row>
    <row r="43" spans="1:28" ht="14">
      <c r="A43" s="280"/>
      <c r="B43" s="272"/>
      <c r="C43" s="290"/>
      <c r="D43" s="291"/>
      <c r="E43" s="272"/>
      <c r="F43" s="290"/>
      <c r="G43" s="290"/>
      <c r="H43" s="272"/>
      <c r="I43" s="272"/>
      <c r="J43" s="294"/>
      <c r="K43" s="297"/>
      <c r="L43" s="272"/>
      <c r="M43" s="272"/>
      <c r="N43" s="272"/>
      <c r="O43" s="272"/>
      <c r="P43" s="272"/>
      <c r="Q43" s="272"/>
      <c r="R43" s="272"/>
      <c r="S43" s="272"/>
      <c r="T43" s="272"/>
      <c r="U43" s="272"/>
      <c r="V43" s="272"/>
      <c r="W43" s="272"/>
      <c r="X43" s="272"/>
      <c r="Y43" s="272"/>
      <c r="Z43" s="272"/>
      <c r="AA43" s="272"/>
      <c r="AB43" s="272"/>
    </row>
    <row r="44" spans="1:28" ht="14">
      <c r="A44" s="279"/>
      <c r="B44" s="272"/>
      <c r="C44" s="290"/>
      <c r="D44" s="291"/>
      <c r="E44" s="272"/>
      <c r="F44" s="290"/>
      <c r="G44" s="290"/>
      <c r="H44" s="272"/>
      <c r="I44" s="272"/>
      <c r="J44" s="298"/>
      <c r="K44" s="297"/>
      <c r="L44" s="272"/>
      <c r="M44" s="272"/>
      <c r="N44" s="272"/>
      <c r="O44" s="272"/>
      <c r="P44" s="272"/>
      <c r="Q44" s="272"/>
      <c r="R44" s="272"/>
      <c r="S44" s="272"/>
      <c r="T44" s="272"/>
      <c r="U44" s="272"/>
      <c r="V44" s="272"/>
      <c r="W44" s="272"/>
      <c r="X44" s="272"/>
      <c r="Y44" s="272"/>
      <c r="Z44" s="272"/>
      <c r="AA44" s="272"/>
      <c r="AB44" s="272"/>
    </row>
    <row r="45" spans="1:28" ht="14">
      <c r="A45" s="279"/>
      <c r="B45" s="272"/>
      <c r="C45" s="290"/>
      <c r="D45" s="291"/>
      <c r="E45" s="272"/>
      <c r="F45" s="290"/>
      <c r="G45" s="290"/>
      <c r="H45" s="272"/>
      <c r="I45" s="272"/>
      <c r="J45" s="294"/>
      <c r="K45" s="297"/>
      <c r="L45" s="272"/>
      <c r="M45" s="272"/>
      <c r="N45" s="272"/>
      <c r="O45" s="272"/>
      <c r="P45" s="272"/>
      <c r="Q45" s="272"/>
      <c r="R45" s="272"/>
      <c r="S45" s="272"/>
      <c r="T45" s="272"/>
      <c r="U45" s="272"/>
      <c r="V45" s="272"/>
      <c r="W45" s="272"/>
      <c r="X45" s="272"/>
      <c r="Y45" s="272"/>
      <c r="Z45" s="272"/>
      <c r="AA45" s="272"/>
      <c r="AB45" s="272"/>
    </row>
    <row r="46" spans="1:28" ht="14">
      <c r="A46" s="279"/>
      <c r="B46" s="272"/>
      <c r="C46" s="290"/>
      <c r="D46" s="291"/>
      <c r="E46" s="272"/>
      <c r="F46" s="290"/>
      <c r="G46" s="290"/>
      <c r="H46" s="272"/>
      <c r="I46" s="272"/>
      <c r="J46" s="289"/>
      <c r="K46" s="297"/>
      <c r="L46" s="272"/>
      <c r="M46" s="272"/>
      <c r="N46" s="272"/>
      <c r="O46" s="272"/>
      <c r="P46" s="272"/>
      <c r="Q46" s="272"/>
      <c r="R46" s="272"/>
      <c r="S46" s="272"/>
      <c r="T46" s="272"/>
      <c r="U46" s="272"/>
      <c r="V46" s="272"/>
      <c r="W46" s="272"/>
      <c r="X46" s="272"/>
      <c r="Y46" s="272"/>
      <c r="Z46" s="272"/>
      <c r="AA46" s="272"/>
      <c r="AB46" s="272"/>
    </row>
    <row r="47" spans="1:28" ht="14">
      <c r="A47" s="279"/>
      <c r="B47" s="272"/>
      <c r="C47" s="290"/>
      <c r="D47" s="291"/>
      <c r="E47" s="272"/>
      <c r="F47" s="290"/>
      <c r="G47" s="290"/>
      <c r="H47" s="272"/>
      <c r="I47" s="272"/>
      <c r="J47" s="289"/>
      <c r="K47" s="297"/>
      <c r="L47" s="272"/>
      <c r="M47" s="272"/>
      <c r="N47" s="272"/>
      <c r="O47" s="272"/>
      <c r="P47" s="272"/>
      <c r="Q47" s="272"/>
      <c r="R47" s="272"/>
      <c r="S47" s="272"/>
      <c r="T47" s="272"/>
      <c r="U47" s="272"/>
      <c r="V47" s="272"/>
      <c r="W47" s="272"/>
      <c r="X47" s="272"/>
      <c r="Y47" s="272"/>
      <c r="Z47" s="272"/>
      <c r="AA47" s="272"/>
      <c r="AB47" s="272"/>
    </row>
    <row r="48" spans="1:28" ht="14">
      <c r="A48" s="279"/>
      <c r="B48" s="272"/>
      <c r="C48" s="290"/>
      <c r="D48" s="291"/>
      <c r="E48" s="272"/>
      <c r="F48" s="290"/>
      <c r="G48" s="290"/>
      <c r="H48" s="272"/>
      <c r="I48" s="272"/>
      <c r="J48" s="289"/>
      <c r="K48" s="297"/>
      <c r="L48" s="272"/>
      <c r="M48" s="272"/>
      <c r="N48" s="272"/>
      <c r="O48" s="272"/>
      <c r="P48" s="272"/>
      <c r="Q48" s="272"/>
      <c r="R48" s="272"/>
      <c r="S48" s="272"/>
      <c r="T48" s="272"/>
      <c r="U48" s="272"/>
      <c r="V48" s="272"/>
      <c r="W48" s="272"/>
      <c r="X48" s="272"/>
      <c r="Y48" s="272"/>
      <c r="Z48" s="272"/>
      <c r="AA48" s="272"/>
      <c r="AB48" s="272"/>
    </row>
    <row r="49" spans="1:28" ht="14">
      <c r="A49" s="279"/>
      <c r="B49" s="272"/>
      <c r="C49" s="290"/>
      <c r="D49" s="291"/>
      <c r="E49" s="272"/>
      <c r="F49" s="290"/>
      <c r="G49" s="290"/>
      <c r="H49" s="272"/>
      <c r="I49" s="272"/>
      <c r="J49" s="289"/>
      <c r="K49" s="297"/>
      <c r="L49" s="272"/>
      <c r="M49" s="272"/>
      <c r="N49" s="272"/>
      <c r="O49" s="272"/>
      <c r="P49" s="272"/>
      <c r="Q49" s="272"/>
      <c r="R49" s="272"/>
      <c r="S49" s="272"/>
      <c r="T49" s="272"/>
      <c r="U49" s="272"/>
      <c r="V49" s="272"/>
      <c r="W49" s="272"/>
      <c r="X49" s="272"/>
      <c r="Y49" s="272"/>
      <c r="Z49" s="272"/>
      <c r="AA49" s="272"/>
      <c r="AB49" s="272"/>
    </row>
    <row r="50" spans="1:28" ht="14">
      <c r="A50" s="279"/>
      <c r="B50" s="272"/>
      <c r="C50" s="290"/>
      <c r="D50" s="291"/>
      <c r="E50" s="272"/>
      <c r="F50" s="290"/>
      <c r="G50" s="290"/>
      <c r="H50" s="272"/>
      <c r="I50" s="272"/>
      <c r="J50" s="289"/>
      <c r="K50" s="297"/>
      <c r="L50" s="272"/>
      <c r="M50" s="272"/>
      <c r="N50" s="272"/>
      <c r="O50" s="272"/>
      <c r="P50" s="272"/>
      <c r="Q50" s="272"/>
      <c r="R50" s="272"/>
      <c r="S50" s="272"/>
      <c r="T50" s="272"/>
      <c r="U50" s="272"/>
      <c r="V50" s="272"/>
      <c r="W50" s="272"/>
      <c r="X50" s="272"/>
      <c r="Y50" s="272"/>
      <c r="Z50" s="272"/>
      <c r="AA50" s="272"/>
      <c r="AB50" s="272"/>
    </row>
    <row r="51" spans="1:28" ht="14">
      <c r="A51" s="279"/>
      <c r="B51" s="272"/>
      <c r="C51" s="290"/>
      <c r="D51" s="291"/>
      <c r="E51" s="272"/>
      <c r="F51" s="290"/>
      <c r="G51" s="290"/>
      <c r="H51" s="272"/>
      <c r="I51" s="272"/>
      <c r="J51" s="289"/>
      <c r="K51" s="297"/>
      <c r="L51" s="272"/>
      <c r="M51" s="272"/>
      <c r="N51" s="272"/>
      <c r="O51" s="272"/>
      <c r="P51" s="272"/>
      <c r="Q51" s="272"/>
      <c r="R51" s="272"/>
      <c r="S51" s="272"/>
      <c r="T51" s="272"/>
      <c r="U51" s="272"/>
      <c r="V51" s="272"/>
      <c r="W51" s="272"/>
      <c r="X51" s="272"/>
      <c r="Y51" s="272"/>
      <c r="Z51" s="272"/>
      <c r="AA51" s="272"/>
      <c r="AB51" s="272"/>
    </row>
    <row r="52" spans="1:28" ht="14">
      <c r="A52" s="279"/>
      <c r="B52" s="272"/>
      <c r="C52" s="290"/>
      <c r="D52" s="291"/>
      <c r="E52" s="272"/>
      <c r="F52" s="290"/>
      <c r="G52" s="290"/>
      <c r="H52" s="272"/>
      <c r="I52" s="272"/>
      <c r="J52" s="289"/>
      <c r="K52" s="297"/>
      <c r="L52" s="272"/>
      <c r="M52" s="272"/>
      <c r="N52" s="272"/>
      <c r="O52" s="272"/>
      <c r="P52" s="272"/>
      <c r="Q52" s="272"/>
      <c r="R52" s="272"/>
      <c r="S52" s="272"/>
      <c r="T52" s="272"/>
      <c r="U52" s="272"/>
      <c r="V52" s="272"/>
      <c r="W52" s="272"/>
      <c r="X52" s="272"/>
      <c r="Y52" s="272"/>
      <c r="Z52" s="272"/>
      <c r="AA52" s="272"/>
      <c r="AB52" s="272"/>
    </row>
    <row r="53" spans="1:28" ht="14">
      <c r="A53" s="279"/>
      <c r="B53" s="272"/>
      <c r="C53" s="290"/>
      <c r="D53" s="291"/>
      <c r="E53" s="272"/>
      <c r="F53" s="290"/>
      <c r="G53" s="290"/>
      <c r="H53" s="272"/>
      <c r="I53" s="272"/>
      <c r="J53" s="289"/>
      <c r="K53" s="297"/>
      <c r="L53" s="272"/>
      <c r="M53" s="272"/>
      <c r="N53" s="272"/>
      <c r="O53" s="272"/>
      <c r="P53" s="272"/>
      <c r="Q53" s="272"/>
      <c r="R53" s="272"/>
      <c r="S53" s="272"/>
      <c r="T53" s="272"/>
      <c r="U53" s="272"/>
      <c r="V53" s="272"/>
      <c r="W53" s="272"/>
      <c r="X53" s="272"/>
      <c r="Y53" s="272"/>
      <c r="Z53" s="272"/>
      <c r="AA53" s="272"/>
      <c r="AB53" s="272"/>
    </row>
    <row r="54" spans="1:28" ht="14">
      <c r="A54" s="279"/>
      <c r="B54" s="272"/>
      <c r="C54" s="290"/>
      <c r="D54" s="291"/>
      <c r="E54" s="272"/>
      <c r="F54" s="290"/>
      <c r="G54" s="290"/>
      <c r="H54" s="272"/>
      <c r="I54" s="272"/>
      <c r="J54" s="289"/>
      <c r="K54" s="297"/>
      <c r="L54" s="272"/>
      <c r="M54" s="272"/>
      <c r="N54" s="272"/>
      <c r="O54" s="272"/>
      <c r="P54" s="272"/>
      <c r="Q54" s="272"/>
      <c r="R54" s="272"/>
      <c r="S54" s="272"/>
      <c r="T54" s="272"/>
      <c r="U54" s="272"/>
      <c r="V54" s="272"/>
      <c r="W54" s="272"/>
      <c r="X54" s="272"/>
      <c r="Y54" s="272"/>
      <c r="Z54" s="272"/>
      <c r="AA54" s="272"/>
      <c r="AB54" s="272"/>
    </row>
    <row r="55" spans="1:28" ht="14">
      <c r="A55" s="279"/>
      <c r="B55" s="272"/>
      <c r="C55" s="290"/>
      <c r="D55" s="291"/>
      <c r="E55" s="272"/>
      <c r="F55" s="290"/>
      <c r="G55" s="290"/>
      <c r="H55" s="272"/>
      <c r="I55" s="272"/>
      <c r="J55" s="289"/>
      <c r="K55" s="297"/>
      <c r="L55" s="272"/>
      <c r="M55" s="272"/>
      <c r="N55" s="272"/>
      <c r="O55" s="272"/>
      <c r="P55" s="272"/>
      <c r="Q55" s="272"/>
      <c r="R55" s="272"/>
      <c r="S55" s="272"/>
      <c r="T55" s="272"/>
      <c r="U55" s="272"/>
      <c r="V55" s="272"/>
      <c r="W55" s="272"/>
      <c r="X55" s="272"/>
      <c r="Y55" s="272"/>
      <c r="Z55" s="272"/>
      <c r="AA55" s="272"/>
      <c r="AB55" s="272"/>
    </row>
    <row r="56" spans="1:28" ht="14">
      <c r="A56" s="279"/>
      <c r="B56" s="272"/>
      <c r="C56" s="290"/>
      <c r="D56" s="291"/>
      <c r="E56" s="272"/>
      <c r="F56" s="290"/>
      <c r="G56" s="290"/>
      <c r="H56" s="272"/>
      <c r="I56" s="272"/>
      <c r="J56" s="289"/>
      <c r="K56" s="297"/>
      <c r="L56" s="272"/>
      <c r="M56" s="272"/>
      <c r="N56" s="272"/>
      <c r="O56" s="272"/>
      <c r="P56" s="272"/>
      <c r="Q56" s="272"/>
      <c r="R56" s="272"/>
      <c r="S56" s="272"/>
      <c r="T56" s="272"/>
      <c r="U56" s="272"/>
      <c r="V56" s="272"/>
      <c r="W56" s="272"/>
      <c r="X56" s="272"/>
      <c r="Y56" s="272"/>
      <c r="Z56" s="272"/>
      <c r="AA56" s="272"/>
      <c r="AB56" s="272"/>
    </row>
    <row r="57" spans="1:28" ht="14">
      <c r="A57" s="279"/>
      <c r="B57" s="272"/>
      <c r="C57" s="290"/>
      <c r="D57" s="291"/>
      <c r="E57" s="272"/>
      <c r="F57" s="290"/>
      <c r="G57" s="290"/>
      <c r="H57" s="272"/>
      <c r="I57" s="272"/>
      <c r="J57" s="289"/>
      <c r="K57" s="297"/>
      <c r="L57" s="272"/>
      <c r="M57" s="272"/>
      <c r="N57" s="272"/>
      <c r="O57" s="272"/>
      <c r="P57" s="272"/>
      <c r="Q57" s="272"/>
      <c r="R57" s="272"/>
      <c r="S57" s="272"/>
      <c r="T57" s="272"/>
      <c r="U57" s="272"/>
      <c r="V57" s="272"/>
      <c r="W57" s="272"/>
      <c r="X57" s="272"/>
      <c r="Y57" s="272"/>
      <c r="Z57" s="272"/>
      <c r="AA57" s="272"/>
      <c r="AB57" s="272"/>
    </row>
    <row r="58" spans="1:28" ht="14">
      <c r="A58" s="279"/>
      <c r="B58" s="272"/>
      <c r="C58" s="290"/>
      <c r="D58" s="291"/>
      <c r="E58" s="272"/>
      <c r="F58" s="290"/>
      <c r="G58" s="290"/>
      <c r="H58" s="272"/>
      <c r="I58" s="272"/>
      <c r="J58" s="289"/>
      <c r="K58" s="297"/>
      <c r="L58" s="272"/>
      <c r="M58" s="272"/>
      <c r="N58" s="272"/>
      <c r="O58" s="272"/>
      <c r="P58" s="272"/>
      <c r="Q58" s="272"/>
      <c r="R58" s="272"/>
      <c r="S58" s="272"/>
      <c r="T58" s="272"/>
      <c r="U58" s="272"/>
      <c r="V58" s="272"/>
      <c r="W58" s="272"/>
      <c r="X58" s="272"/>
      <c r="Y58" s="272"/>
      <c r="Z58" s="272"/>
      <c r="AA58" s="272"/>
      <c r="AB58" s="272"/>
    </row>
    <row r="59" spans="1:28" ht="14">
      <c r="A59" s="279"/>
      <c r="B59" s="272"/>
      <c r="C59" s="290"/>
      <c r="D59" s="291"/>
      <c r="E59" s="272"/>
      <c r="F59" s="290"/>
      <c r="G59" s="290"/>
      <c r="H59" s="272"/>
      <c r="I59" s="272"/>
      <c r="J59" s="289"/>
      <c r="K59" s="297"/>
      <c r="L59" s="272"/>
      <c r="M59" s="272"/>
      <c r="N59" s="272"/>
      <c r="O59" s="272"/>
      <c r="P59" s="272"/>
      <c r="Q59" s="272"/>
      <c r="R59" s="272"/>
      <c r="S59" s="272"/>
      <c r="T59" s="272"/>
      <c r="U59" s="272"/>
      <c r="V59" s="272"/>
      <c r="W59" s="272"/>
      <c r="X59" s="272"/>
      <c r="Y59" s="272"/>
      <c r="Z59" s="272"/>
      <c r="AA59" s="272"/>
      <c r="AB59" s="272"/>
    </row>
    <row r="60" spans="1:28" ht="14">
      <c r="A60" s="279"/>
      <c r="B60" s="272"/>
      <c r="C60" s="290"/>
      <c r="D60" s="291"/>
      <c r="E60" s="272"/>
      <c r="F60" s="290"/>
      <c r="G60" s="290"/>
      <c r="H60" s="272"/>
      <c r="I60" s="272"/>
      <c r="J60" s="289"/>
      <c r="K60" s="297"/>
      <c r="L60" s="272"/>
      <c r="M60" s="272"/>
      <c r="N60" s="272"/>
      <c r="O60" s="272"/>
      <c r="P60" s="272"/>
      <c r="Q60" s="272"/>
      <c r="R60" s="272"/>
      <c r="S60" s="272"/>
      <c r="T60" s="272"/>
      <c r="U60" s="272"/>
      <c r="V60" s="272"/>
      <c r="W60" s="272"/>
      <c r="X60" s="272"/>
      <c r="Y60" s="272"/>
      <c r="Z60" s="272"/>
      <c r="AA60" s="272"/>
      <c r="AB60" s="272"/>
    </row>
    <row r="61" spans="1:28" ht="14">
      <c r="A61" s="279"/>
      <c r="B61" s="272"/>
      <c r="C61" s="290"/>
      <c r="D61" s="291"/>
      <c r="E61" s="272"/>
      <c r="F61" s="290"/>
      <c r="G61" s="290"/>
      <c r="H61" s="272"/>
      <c r="I61" s="272"/>
      <c r="J61" s="289"/>
      <c r="K61" s="297"/>
      <c r="L61" s="272"/>
      <c r="M61" s="272"/>
      <c r="N61" s="272"/>
      <c r="O61" s="272"/>
      <c r="P61" s="272"/>
      <c r="Q61" s="272"/>
      <c r="R61" s="272"/>
      <c r="S61" s="272"/>
      <c r="T61" s="272"/>
      <c r="U61" s="272"/>
      <c r="V61" s="272"/>
      <c r="W61" s="272"/>
      <c r="X61" s="272"/>
      <c r="Y61" s="272"/>
      <c r="Z61" s="272"/>
      <c r="AA61" s="272"/>
      <c r="AB61" s="272"/>
    </row>
    <row r="62" spans="1:28" ht="14">
      <c r="A62" s="279"/>
      <c r="B62" s="272"/>
      <c r="C62" s="290"/>
      <c r="D62" s="291"/>
      <c r="E62" s="272"/>
      <c r="F62" s="290"/>
      <c r="G62" s="290"/>
      <c r="H62" s="272"/>
      <c r="I62" s="272"/>
      <c r="J62" s="289"/>
      <c r="K62" s="297"/>
      <c r="L62" s="272"/>
      <c r="M62" s="272"/>
      <c r="N62" s="272"/>
      <c r="O62" s="272"/>
      <c r="P62" s="272"/>
      <c r="Q62" s="272"/>
      <c r="R62" s="272"/>
      <c r="S62" s="272"/>
      <c r="T62" s="272"/>
      <c r="U62" s="272"/>
      <c r="V62" s="272"/>
      <c r="W62" s="272"/>
      <c r="X62" s="272"/>
      <c r="Y62" s="272"/>
      <c r="Z62" s="272"/>
      <c r="AA62" s="272"/>
      <c r="AB62" s="272"/>
    </row>
    <row r="63" spans="1:28" ht="14">
      <c r="A63" s="279"/>
      <c r="B63" s="272"/>
      <c r="C63" s="290"/>
      <c r="D63" s="291"/>
      <c r="E63" s="272"/>
      <c r="F63" s="290"/>
      <c r="G63" s="290"/>
      <c r="H63" s="272"/>
      <c r="I63" s="272"/>
      <c r="J63" s="289"/>
      <c r="K63" s="297"/>
      <c r="L63" s="272"/>
      <c r="M63" s="272"/>
      <c r="N63" s="272"/>
      <c r="O63" s="272"/>
      <c r="P63" s="272"/>
      <c r="Q63" s="272"/>
      <c r="R63" s="272"/>
      <c r="S63" s="272"/>
      <c r="T63" s="272"/>
      <c r="U63" s="272"/>
      <c r="V63" s="272"/>
      <c r="W63" s="272"/>
      <c r="X63" s="272"/>
      <c r="Y63" s="272"/>
      <c r="Z63" s="272"/>
      <c r="AA63" s="272"/>
      <c r="AB63" s="272"/>
    </row>
    <row r="64" spans="1:28" ht="14">
      <c r="A64" s="279"/>
      <c r="B64" s="272"/>
      <c r="C64" s="290"/>
      <c r="D64" s="291"/>
      <c r="E64" s="272"/>
      <c r="F64" s="290"/>
      <c r="G64" s="290"/>
      <c r="H64" s="272"/>
      <c r="I64" s="272"/>
      <c r="J64" s="289"/>
      <c r="K64" s="297"/>
      <c r="L64" s="272"/>
      <c r="M64" s="272"/>
      <c r="N64" s="272"/>
      <c r="O64" s="272"/>
      <c r="P64" s="272"/>
      <c r="Q64" s="272"/>
      <c r="R64" s="272"/>
      <c r="S64" s="272"/>
      <c r="T64" s="272"/>
      <c r="U64" s="272"/>
      <c r="V64" s="272"/>
      <c r="W64" s="272"/>
      <c r="X64" s="272"/>
      <c r="Y64" s="272"/>
      <c r="Z64" s="272"/>
      <c r="AA64" s="272"/>
      <c r="AB64" s="272"/>
    </row>
    <row r="65" spans="1:28" ht="14">
      <c r="A65" s="279"/>
      <c r="B65" s="272"/>
      <c r="C65" s="290"/>
      <c r="D65" s="291"/>
      <c r="E65" s="272"/>
      <c r="F65" s="290"/>
      <c r="G65" s="290"/>
      <c r="H65" s="272"/>
      <c r="I65" s="272"/>
      <c r="J65" s="289"/>
      <c r="K65" s="297"/>
      <c r="L65" s="272"/>
      <c r="M65" s="272"/>
      <c r="N65" s="272"/>
      <c r="O65" s="272"/>
      <c r="P65" s="272"/>
      <c r="Q65" s="272"/>
      <c r="R65" s="272"/>
      <c r="S65" s="272"/>
      <c r="T65" s="272"/>
      <c r="U65" s="272"/>
      <c r="V65" s="272"/>
      <c r="W65" s="272"/>
      <c r="X65" s="272"/>
      <c r="Y65" s="272"/>
      <c r="Z65" s="272"/>
      <c r="AA65" s="272"/>
      <c r="AB65" s="272"/>
    </row>
    <row r="66" spans="1:28" ht="14">
      <c r="A66" s="279"/>
      <c r="B66" s="272"/>
      <c r="C66" s="290"/>
      <c r="D66" s="291"/>
      <c r="E66" s="272"/>
      <c r="F66" s="290"/>
      <c r="G66" s="290"/>
      <c r="H66" s="272"/>
      <c r="I66" s="272"/>
      <c r="J66" s="289"/>
      <c r="K66" s="297"/>
      <c r="L66" s="272"/>
      <c r="M66" s="272"/>
      <c r="N66" s="272"/>
      <c r="O66" s="272"/>
      <c r="P66" s="272"/>
      <c r="Q66" s="272"/>
      <c r="R66" s="272"/>
      <c r="S66" s="272"/>
      <c r="T66" s="272"/>
      <c r="U66" s="272"/>
      <c r="V66" s="272"/>
      <c r="W66" s="272"/>
      <c r="X66" s="272"/>
      <c r="Y66" s="272"/>
      <c r="Z66" s="272"/>
      <c r="AA66" s="272"/>
      <c r="AB66" s="272"/>
    </row>
    <row r="67" spans="1:28" ht="14">
      <c r="A67" s="279"/>
      <c r="B67" s="272"/>
      <c r="C67" s="290"/>
      <c r="D67" s="291"/>
      <c r="E67" s="272"/>
      <c r="F67" s="290"/>
      <c r="G67" s="290"/>
      <c r="H67" s="272"/>
      <c r="I67" s="272"/>
      <c r="J67" s="289"/>
      <c r="K67" s="297"/>
      <c r="L67" s="272"/>
      <c r="M67" s="272"/>
      <c r="N67" s="272"/>
      <c r="O67" s="272"/>
      <c r="P67" s="272"/>
      <c r="Q67" s="272"/>
      <c r="R67" s="272"/>
      <c r="S67" s="272"/>
      <c r="T67" s="272"/>
      <c r="U67" s="272"/>
      <c r="V67" s="272"/>
      <c r="W67" s="272"/>
      <c r="X67" s="272"/>
      <c r="Y67" s="272"/>
      <c r="Z67" s="272"/>
      <c r="AA67" s="272"/>
      <c r="AB67" s="272"/>
    </row>
    <row r="68" spans="1:28" ht="14">
      <c r="A68" s="279"/>
      <c r="B68" s="272"/>
      <c r="C68" s="290"/>
      <c r="D68" s="291"/>
      <c r="E68" s="272"/>
      <c r="F68" s="290"/>
      <c r="G68" s="290"/>
      <c r="H68" s="272"/>
      <c r="I68" s="272"/>
      <c r="J68" s="289"/>
      <c r="K68" s="297"/>
      <c r="L68" s="272"/>
      <c r="M68" s="272"/>
      <c r="N68" s="272"/>
      <c r="O68" s="272"/>
      <c r="P68" s="272"/>
      <c r="Q68" s="272"/>
      <c r="R68" s="272"/>
      <c r="S68" s="272"/>
      <c r="T68" s="272"/>
      <c r="U68" s="272"/>
      <c r="V68" s="272"/>
      <c r="W68" s="272"/>
      <c r="X68" s="272"/>
      <c r="Y68" s="272"/>
      <c r="Z68" s="272"/>
      <c r="AA68" s="272"/>
      <c r="AB68" s="272"/>
    </row>
    <row r="69" spans="1:28" ht="14">
      <c r="A69" s="279"/>
      <c r="B69" s="272"/>
      <c r="C69" s="290"/>
      <c r="D69" s="291"/>
      <c r="E69" s="272"/>
      <c r="F69" s="290"/>
      <c r="G69" s="290"/>
      <c r="H69" s="272"/>
      <c r="I69" s="272"/>
      <c r="J69" s="289"/>
      <c r="K69" s="297"/>
      <c r="L69" s="272"/>
      <c r="M69" s="272"/>
      <c r="N69" s="272"/>
      <c r="O69" s="272"/>
      <c r="P69" s="272"/>
      <c r="Q69" s="272"/>
      <c r="R69" s="272"/>
      <c r="S69" s="272"/>
      <c r="T69" s="272"/>
      <c r="U69" s="272"/>
      <c r="V69" s="272"/>
      <c r="W69" s="272"/>
      <c r="X69" s="272"/>
      <c r="Y69" s="272"/>
      <c r="Z69" s="272"/>
      <c r="AA69" s="272"/>
      <c r="AB69" s="272"/>
    </row>
    <row r="70" spans="1:28" ht="14">
      <c r="A70" s="279"/>
      <c r="B70" s="272"/>
      <c r="C70" s="290"/>
      <c r="D70" s="291"/>
      <c r="E70" s="272"/>
      <c r="F70" s="290"/>
      <c r="G70" s="290"/>
      <c r="H70" s="272"/>
      <c r="I70" s="272"/>
      <c r="J70" s="289"/>
      <c r="K70" s="297"/>
      <c r="L70" s="272"/>
      <c r="M70" s="272"/>
      <c r="N70" s="272"/>
      <c r="O70" s="272"/>
      <c r="P70" s="272"/>
      <c r="Q70" s="272"/>
      <c r="R70" s="272"/>
      <c r="S70" s="272"/>
      <c r="T70" s="272"/>
      <c r="U70" s="272"/>
      <c r="V70" s="272"/>
      <c r="W70" s="272"/>
      <c r="X70" s="272"/>
      <c r="Y70" s="272"/>
      <c r="Z70" s="272"/>
      <c r="AA70" s="272"/>
      <c r="AB70" s="272"/>
    </row>
    <row r="71" spans="1:28" ht="14">
      <c r="A71" s="279"/>
      <c r="B71" s="272"/>
      <c r="C71" s="290"/>
      <c r="D71" s="291"/>
      <c r="E71" s="272"/>
      <c r="F71" s="290"/>
      <c r="G71" s="290"/>
      <c r="H71" s="272"/>
      <c r="I71" s="272"/>
      <c r="J71" s="289"/>
      <c r="K71" s="297"/>
      <c r="L71" s="272"/>
      <c r="M71" s="272"/>
      <c r="N71" s="272"/>
      <c r="O71" s="272"/>
      <c r="P71" s="272"/>
      <c r="Q71" s="272"/>
      <c r="R71" s="272"/>
      <c r="S71" s="272"/>
      <c r="T71" s="272"/>
      <c r="U71" s="272"/>
      <c r="V71" s="272"/>
      <c r="W71" s="272"/>
      <c r="X71" s="272"/>
      <c r="Y71" s="272"/>
      <c r="Z71" s="272"/>
      <c r="AA71" s="272"/>
      <c r="AB71" s="272"/>
    </row>
    <row r="72" spans="1:28" ht="14">
      <c r="A72" s="295"/>
      <c r="B72" s="272"/>
      <c r="C72" s="290"/>
      <c r="D72" s="291"/>
      <c r="E72" s="272"/>
      <c r="F72" s="290"/>
      <c r="G72" s="290"/>
      <c r="H72" s="272"/>
      <c r="I72" s="272"/>
      <c r="J72" s="289"/>
      <c r="K72" s="297"/>
      <c r="L72" s="272"/>
      <c r="M72" s="272"/>
      <c r="N72" s="272"/>
      <c r="O72" s="272"/>
      <c r="P72" s="272"/>
      <c r="Q72" s="272"/>
      <c r="R72" s="272"/>
      <c r="S72" s="272"/>
      <c r="T72" s="272"/>
      <c r="U72" s="272"/>
      <c r="V72" s="272"/>
      <c r="W72" s="272"/>
      <c r="X72" s="272"/>
      <c r="Y72" s="272"/>
      <c r="Z72" s="272"/>
      <c r="AA72" s="272"/>
      <c r="AB72" s="272"/>
    </row>
    <row r="73" spans="1:28" ht="14">
      <c r="A73" s="272"/>
      <c r="B73" s="272"/>
      <c r="C73" s="290"/>
      <c r="D73" s="291"/>
      <c r="E73" s="272"/>
      <c r="F73" s="290"/>
      <c r="G73" s="290"/>
      <c r="H73" s="272"/>
      <c r="I73" s="272"/>
      <c r="J73" s="289"/>
      <c r="K73" s="297"/>
      <c r="L73" s="272"/>
      <c r="M73" s="272"/>
      <c r="N73" s="272"/>
      <c r="O73" s="272"/>
      <c r="P73" s="272"/>
      <c r="Q73" s="272"/>
      <c r="R73" s="272"/>
      <c r="S73" s="272"/>
      <c r="T73" s="272"/>
      <c r="U73" s="272"/>
      <c r="V73" s="272"/>
      <c r="W73" s="272"/>
      <c r="X73" s="272"/>
      <c r="Y73" s="272"/>
      <c r="Z73" s="272"/>
      <c r="AA73" s="272"/>
      <c r="AB73" s="272"/>
    </row>
    <row r="74" spans="1:28" ht="14">
      <c r="A74" s="272"/>
      <c r="B74" s="272"/>
      <c r="C74" s="290"/>
      <c r="D74" s="291"/>
      <c r="E74" s="272"/>
      <c r="F74" s="290"/>
      <c r="G74" s="290"/>
      <c r="H74" s="272"/>
      <c r="I74" s="272"/>
      <c r="J74" s="299"/>
      <c r="K74" s="297"/>
      <c r="L74" s="272"/>
      <c r="M74" s="272"/>
      <c r="N74" s="272"/>
      <c r="O74" s="272"/>
      <c r="P74" s="272"/>
      <c r="Q74" s="272"/>
      <c r="R74" s="272"/>
      <c r="S74" s="272"/>
      <c r="T74" s="272"/>
      <c r="U74" s="272"/>
      <c r="V74" s="272"/>
      <c r="W74" s="272"/>
      <c r="X74" s="272"/>
      <c r="Y74" s="272"/>
      <c r="Z74" s="272"/>
      <c r="AA74" s="272"/>
      <c r="AB74" s="272"/>
    </row>
    <row r="75" spans="1:28" ht="14">
      <c r="A75" s="272"/>
      <c r="B75" s="272"/>
      <c r="C75" s="290"/>
      <c r="D75" s="291"/>
      <c r="E75" s="272"/>
      <c r="F75" s="290"/>
      <c r="G75" s="290"/>
      <c r="H75" s="272"/>
      <c r="I75" s="272"/>
      <c r="J75" s="272"/>
      <c r="K75" s="297"/>
      <c r="L75" s="272"/>
      <c r="M75" s="272"/>
      <c r="N75" s="272"/>
      <c r="O75" s="272"/>
      <c r="P75" s="272"/>
      <c r="Q75" s="272"/>
      <c r="R75" s="272"/>
      <c r="S75" s="272"/>
      <c r="T75" s="272"/>
      <c r="U75" s="272"/>
      <c r="V75" s="272"/>
      <c r="W75" s="272"/>
      <c r="X75" s="272"/>
      <c r="Y75" s="272"/>
      <c r="Z75" s="272"/>
      <c r="AA75" s="272"/>
      <c r="AB75" s="272"/>
    </row>
    <row r="76" spans="1:28" ht="14">
      <c r="A76" s="272"/>
      <c r="B76" s="272"/>
      <c r="C76" s="290"/>
      <c r="D76" s="291"/>
      <c r="E76" s="272"/>
      <c r="F76" s="290"/>
      <c r="G76" s="290"/>
      <c r="H76" s="272"/>
      <c r="I76" s="272"/>
      <c r="J76" s="272"/>
      <c r="K76" s="297"/>
      <c r="L76" s="272"/>
      <c r="M76" s="272"/>
      <c r="N76" s="272"/>
      <c r="O76" s="272"/>
      <c r="P76" s="272"/>
      <c r="Q76" s="272"/>
      <c r="R76" s="272"/>
      <c r="S76" s="272"/>
      <c r="T76" s="272"/>
      <c r="U76" s="272"/>
      <c r="V76" s="272"/>
      <c r="W76" s="272"/>
      <c r="X76" s="272"/>
      <c r="Y76" s="272"/>
      <c r="Z76" s="272"/>
      <c r="AA76" s="272"/>
      <c r="AB76" s="272"/>
    </row>
    <row r="77" spans="1:28" ht="14">
      <c r="A77" s="272"/>
      <c r="B77" s="272"/>
      <c r="C77" s="290"/>
      <c r="D77" s="291"/>
      <c r="E77" s="272"/>
      <c r="F77" s="290"/>
      <c r="G77" s="290"/>
      <c r="H77" s="272"/>
      <c r="I77" s="272"/>
      <c r="J77" s="272"/>
      <c r="K77" s="297"/>
      <c r="L77" s="272"/>
      <c r="M77" s="272"/>
      <c r="N77" s="272"/>
      <c r="O77" s="272"/>
      <c r="P77" s="272"/>
      <c r="Q77" s="272"/>
      <c r="R77" s="272"/>
      <c r="S77" s="272"/>
      <c r="T77" s="272"/>
      <c r="U77" s="272"/>
      <c r="V77" s="272"/>
      <c r="W77" s="272"/>
      <c r="X77" s="272"/>
      <c r="Y77" s="272"/>
      <c r="Z77" s="272"/>
      <c r="AA77" s="272"/>
      <c r="AB77" s="272"/>
    </row>
    <row r="78" spans="1:28" ht="14">
      <c r="A78" s="272"/>
      <c r="B78" s="272"/>
      <c r="C78" s="290"/>
      <c r="D78" s="291"/>
      <c r="E78" s="272"/>
      <c r="F78" s="290"/>
      <c r="G78" s="290"/>
      <c r="H78" s="272"/>
      <c r="I78" s="272"/>
      <c r="J78" s="272"/>
      <c r="K78" s="272"/>
      <c r="L78" s="272"/>
      <c r="M78" s="272"/>
      <c r="N78" s="272"/>
      <c r="O78" s="272"/>
      <c r="P78" s="272"/>
      <c r="Q78" s="272"/>
      <c r="R78" s="272"/>
      <c r="S78" s="272"/>
      <c r="T78" s="272"/>
      <c r="U78" s="272"/>
      <c r="V78" s="272"/>
      <c r="W78" s="272"/>
      <c r="X78" s="272"/>
      <c r="Y78" s="272"/>
      <c r="Z78" s="272"/>
      <c r="AA78" s="272"/>
      <c r="AB78" s="272"/>
    </row>
    <row r="79" spans="1:28" ht="14">
      <c r="A79" s="272"/>
      <c r="B79" s="272"/>
      <c r="C79" s="290"/>
      <c r="D79" s="291"/>
      <c r="E79" s="272"/>
      <c r="F79" s="290"/>
      <c r="G79" s="290"/>
      <c r="H79" s="272"/>
      <c r="I79" s="272"/>
      <c r="J79" s="272"/>
      <c r="K79" s="272"/>
      <c r="L79" s="272"/>
      <c r="M79" s="272"/>
      <c r="N79" s="272"/>
      <c r="O79" s="272"/>
      <c r="P79" s="272"/>
      <c r="Q79" s="272"/>
      <c r="R79" s="272"/>
      <c r="S79" s="272"/>
      <c r="T79" s="272"/>
      <c r="U79" s="272"/>
      <c r="V79" s="272"/>
      <c r="W79" s="272"/>
      <c r="X79" s="272"/>
      <c r="Y79" s="272"/>
      <c r="Z79" s="272"/>
      <c r="AA79" s="272"/>
      <c r="AB79" s="272"/>
    </row>
    <row r="80" spans="1:28" ht="14">
      <c r="A80" s="272"/>
      <c r="B80" s="272"/>
      <c r="C80" s="290"/>
      <c r="D80" s="291"/>
      <c r="E80" s="272"/>
      <c r="F80" s="290"/>
      <c r="G80" s="290"/>
      <c r="H80" s="272"/>
      <c r="I80" s="272"/>
      <c r="J80" s="272"/>
      <c r="K80" s="272"/>
      <c r="L80" s="272"/>
      <c r="M80" s="272"/>
      <c r="N80" s="272"/>
      <c r="O80" s="272"/>
      <c r="P80" s="272"/>
      <c r="Q80" s="272"/>
      <c r="R80" s="272"/>
      <c r="S80" s="272"/>
      <c r="T80" s="272"/>
      <c r="U80" s="272"/>
      <c r="V80" s="272"/>
      <c r="W80" s="272"/>
      <c r="X80" s="272"/>
      <c r="Y80" s="272"/>
      <c r="Z80" s="272"/>
      <c r="AA80" s="272"/>
      <c r="AB80" s="272"/>
    </row>
    <row r="81" spans="1:28" ht="14">
      <c r="A81" s="272"/>
      <c r="B81" s="272"/>
      <c r="C81" s="290"/>
      <c r="D81" s="291"/>
      <c r="E81" s="272"/>
      <c r="F81" s="290"/>
      <c r="G81" s="290"/>
      <c r="H81" s="272"/>
      <c r="I81" s="272"/>
      <c r="J81" s="272"/>
      <c r="K81" s="272"/>
      <c r="L81" s="272"/>
      <c r="M81" s="272"/>
      <c r="N81" s="272"/>
      <c r="O81" s="272"/>
      <c r="P81" s="272"/>
      <c r="Q81" s="272"/>
      <c r="R81" s="272"/>
      <c r="S81" s="272"/>
      <c r="T81" s="272"/>
      <c r="U81" s="272"/>
      <c r="V81" s="272"/>
      <c r="W81" s="272"/>
      <c r="X81" s="272"/>
      <c r="Y81" s="272"/>
      <c r="Z81" s="272"/>
      <c r="AA81" s="272"/>
      <c r="AB81" s="272"/>
    </row>
    <row r="82" spans="1:28" ht="14">
      <c r="A82" s="272"/>
      <c r="B82" s="272"/>
      <c r="C82" s="290"/>
      <c r="D82" s="291"/>
      <c r="E82" s="272"/>
      <c r="F82" s="290"/>
      <c r="G82" s="290"/>
      <c r="H82" s="272"/>
      <c r="I82" s="272"/>
      <c r="J82" s="272"/>
      <c r="K82" s="272"/>
      <c r="L82" s="272"/>
      <c r="M82" s="272"/>
      <c r="N82" s="272"/>
      <c r="O82" s="272"/>
      <c r="P82" s="272"/>
      <c r="Q82" s="272"/>
      <c r="R82" s="272"/>
      <c r="S82" s="272"/>
      <c r="T82" s="272"/>
      <c r="U82" s="272"/>
      <c r="V82" s="272"/>
      <c r="W82" s="272"/>
      <c r="X82" s="272"/>
      <c r="Y82" s="272"/>
      <c r="Z82" s="272"/>
      <c r="AA82" s="272"/>
      <c r="AB82" s="272"/>
    </row>
    <row r="83" spans="1:28" ht="14">
      <c r="A83" s="272"/>
      <c r="B83" s="272"/>
      <c r="C83" s="290"/>
      <c r="D83" s="291"/>
      <c r="E83" s="272"/>
      <c r="F83" s="290"/>
      <c r="G83" s="290"/>
      <c r="H83" s="272"/>
      <c r="I83" s="272"/>
      <c r="J83" s="272"/>
      <c r="K83" s="272"/>
      <c r="L83" s="272"/>
      <c r="M83" s="272"/>
      <c r="N83" s="272"/>
      <c r="O83" s="272"/>
      <c r="P83" s="272"/>
      <c r="Q83" s="272"/>
      <c r="R83" s="272"/>
      <c r="S83" s="272"/>
      <c r="T83" s="272"/>
      <c r="U83" s="272"/>
      <c r="V83" s="272"/>
      <c r="W83" s="272"/>
      <c r="X83" s="272"/>
      <c r="Y83" s="272"/>
      <c r="Z83" s="272"/>
      <c r="AA83" s="272"/>
      <c r="AB83" s="272"/>
    </row>
    <row r="84" spans="1:28" ht="14">
      <c r="A84" s="272"/>
      <c r="B84" s="272"/>
      <c r="C84" s="290"/>
      <c r="D84" s="291"/>
      <c r="E84" s="272"/>
      <c r="F84" s="290"/>
      <c r="G84" s="290"/>
      <c r="H84" s="272"/>
      <c r="I84" s="272"/>
      <c r="J84" s="272"/>
      <c r="K84" s="272"/>
      <c r="L84" s="272"/>
      <c r="M84" s="272"/>
      <c r="N84" s="272"/>
      <c r="O84" s="272"/>
      <c r="P84" s="272"/>
      <c r="Q84" s="272"/>
      <c r="R84" s="272"/>
      <c r="S84" s="272"/>
      <c r="T84" s="272"/>
      <c r="U84" s="272"/>
      <c r="V84" s="272"/>
      <c r="W84" s="272"/>
      <c r="X84" s="272"/>
      <c r="Y84" s="272"/>
      <c r="Z84" s="272"/>
      <c r="AA84" s="272"/>
      <c r="AB84" s="272"/>
    </row>
    <row r="85" spans="1:28" ht="14">
      <c r="A85" s="272"/>
      <c r="B85" s="272"/>
      <c r="C85" s="290"/>
      <c r="D85" s="291"/>
      <c r="E85" s="272"/>
      <c r="F85" s="290"/>
      <c r="G85" s="290"/>
      <c r="H85" s="272"/>
      <c r="I85" s="272"/>
      <c r="J85" s="272"/>
      <c r="K85" s="272"/>
      <c r="L85" s="272"/>
      <c r="M85" s="272"/>
      <c r="N85" s="272"/>
      <c r="O85" s="272"/>
      <c r="P85" s="272"/>
      <c r="Q85" s="272"/>
      <c r="R85" s="272"/>
      <c r="S85" s="272"/>
      <c r="T85" s="272"/>
      <c r="U85" s="272"/>
      <c r="V85" s="272"/>
      <c r="W85" s="272"/>
      <c r="X85" s="272"/>
      <c r="Y85" s="272"/>
      <c r="Z85" s="272"/>
      <c r="AA85" s="272"/>
      <c r="AB85" s="272"/>
    </row>
    <row r="86" spans="1:28" ht="14">
      <c r="A86" s="272"/>
      <c r="B86" s="272"/>
      <c r="C86" s="290"/>
      <c r="D86" s="291"/>
      <c r="E86" s="272"/>
      <c r="F86" s="290"/>
      <c r="G86" s="290"/>
      <c r="H86" s="272"/>
      <c r="I86" s="272"/>
      <c r="J86" s="272"/>
      <c r="K86" s="272"/>
      <c r="L86" s="272"/>
      <c r="M86" s="272"/>
      <c r="N86" s="272"/>
      <c r="O86" s="272"/>
      <c r="P86" s="272"/>
      <c r="Q86" s="272"/>
      <c r="R86" s="272"/>
      <c r="S86" s="272"/>
      <c r="T86" s="272"/>
      <c r="U86" s="272"/>
      <c r="V86" s="272"/>
      <c r="W86" s="272"/>
      <c r="X86" s="272"/>
      <c r="Y86" s="272"/>
      <c r="Z86" s="272"/>
      <c r="AA86" s="272"/>
      <c r="AB86" s="272"/>
    </row>
    <row r="87" spans="1:28" ht="14">
      <c r="A87" s="272"/>
      <c r="B87" s="272"/>
      <c r="C87" s="290"/>
      <c r="D87" s="291"/>
      <c r="E87" s="272"/>
      <c r="F87" s="290"/>
      <c r="G87" s="290"/>
      <c r="H87" s="272"/>
      <c r="I87" s="272"/>
      <c r="J87" s="272"/>
      <c r="K87" s="272"/>
      <c r="L87" s="272"/>
      <c r="M87" s="272"/>
      <c r="N87" s="272"/>
      <c r="O87" s="272"/>
      <c r="P87" s="272"/>
      <c r="Q87" s="272"/>
      <c r="R87" s="272"/>
      <c r="S87" s="272"/>
      <c r="T87" s="272"/>
      <c r="U87" s="272"/>
      <c r="V87" s="272"/>
      <c r="W87" s="272"/>
      <c r="X87" s="272"/>
      <c r="Y87" s="272"/>
      <c r="Z87" s="272"/>
      <c r="AA87" s="272"/>
      <c r="AB87" s="272"/>
    </row>
    <row r="88" spans="1:28" ht="14">
      <c r="A88" s="272"/>
      <c r="B88" s="272"/>
      <c r="C88" s="290"/>
      <c r="D88" s="291"/>
      <c r="E88" s="272"/>
      <c r="F88" s="290"/>
      <c r="G88" s="290"/>
      <c r="H88" s="272"/>
      <c r="I88" s="272"/>
      <c r="J88" s="272"/>
      <c r="K88" s="272"/>
      <c r="L88" s="272"/>
      <c r="M88" s="272"/>
      <c r="N88" s="272"/>
      <c r="O88" s="272"/>
      <c r="P88" s="272"/>
      <c r="Q88" s="272"/>
      <c r="R88" s="272"/>
      <c r="S88" s="272"/>
      <c r="T88" s="272"/>
      <c r="U88" s="272"/>
      <c r="V88" s="272"/>
      <c r="W88" s="272"/>
      <c r="X88" s="272"/>
      <c r="Y88" s="272"/>
      <c r="Z88" s="272"/>
      <c r="AA88" s="272"/>
      <c r="AB88" s="272"/>
    </row>
    <row r="89" spans="1:28" ht="14">
      <c r="A89" s="272"/>
      <c r="B89" s="272"/>
      <c r="C89" s="290"/>
      <c r="D89" s="291"/>
      <c r="E89" s="272"/>
      <c r="F89" s="290"/>
      <c r="G89" s="290"/>
      <c r="H89" s="272"/>
      <c r="I89" s="272"/>
      <c r="J89" s="272"/>
      <c r="K89" s="272"/>
      <c r="L89" s="272"/>
      <c r="M89" s="272"/>
      <c r="N89" s="272"/>
      <c r="O89" s="272"/>
      <c r="P89" s="272"/>
      <c r="Q89" s="272"/>
      <c r="R89" s="272"/>
      <c r="S89" s="272"/>
      <c r="T89" s="272"/>
      <c r="U89" s="272"/>
      <c r="V89" s="272"/>
      <c r="W89" s="272"/>
      <c r="X89" s="272"/>
      <c r="Y89" s="272"/>
      <c r="Z89" s="272"/>
      <c r="AA89" s="272"/>
      <c r="AB89" s="272"/>
    </row>
    <row r="90" spans="1:28" ht="14">
      <c r="A90" s="272"/>
      <c r="B90" s="272"/>
      <c r="C90" s="290"/>
      <c r="D90" s="291"/>
      <c r="E90" s="272"/>
      <c r="F90" s="290"/>
      <c r="G90" s="290"/>
      <c r="H90" s="272"/>
      <c r="I90" s="272"/>
      <c r="J90" s="272"/>
      <c r="K90" s="272"/>
      <c r="L90" s="272"/>
      <c r="M90" s="272"/>
      <c r="N90" s="272"/>
      <c r="O90" s="272"/>
      <c r="P90" s="272"/>
      <c r="Q90" s="272"/>
      <c r="R90" s="272"/>
      <c r="S90" s="272"/>
      <c r="T90" s="272"/>
      <c r="U90" s="272"/>
      <c r="V90" s="272"/>
      <c r="W90" s="272"/>
      <c r="X90" s="272"/>
      <c r="Y90" s="272"/>
      <c r="Z90" s="272"/>
      <c r="AA90" s="272"/>
      <c r="AB90" s="272"/>
    </row>
    <row r="91" spans="1:28" ht="14">
      <c r="A91" s="272"/>
      <c r="B91" s="272"/>
      <c r="C91" s="290"/>
      <c r="D91" s="291"/>
      <c r="E91" s="272"/>
      <c r="F91" s="290"/>
      <c r="G91" s="290"/>
      <c r="H91" s="272"/>
      <c r="I91" s="272"/>
      <c r="J91" s="272"/>
      <c r="K91" s="272"/>
      <c r="L91" s="272"/>
      <c r="M91" s="272"/>
      <c r="N91" s="272"/>
      <c r="O91" s="272"/>
      <c r="P91" s="272"/>
      <c r="Q91" s="272"/>
      <c r="R91" s="272"/>
      <c r="S91" s="272"/>
      <c r="T91" s="272"/>
      <c r="U91" s="272"/>
      <c r="V91" s="272"/>
      <c r="W91" s="272"/>
      <c r="X91" s="272"/>
      <c r="Y91" s="272"/>
      <c r="Z91" s="272"/>
      <c r="AA91" s="272"/>
      <c r="AB91" s="272"/>
    </row>
    <row r="92" spans="1:28" ht="14">
      <c r="A92" s="272"/>
      <c r="B92" s="272"/>
      <c r="C92" s="290"/>
      <c r="D92" s="291"/>
      <c r="E92" s="272"/>
      <c r="F92" s="290"/>
      <c r="G92" s="290"/>
      <c r="H92" s="272"/>
      <c r="I92" s="272"/>
      <c r="J92" s="272"/>
      <c r="K92" s="272"/>
      <c r="L92" s="272"/>
      <c r="M92" s="272"/>
      <c r="N92" s="272"/>
      <c r="O92" s="272"/>
      <c r="P92" s="272"/>
      <c r="Q92" s="272"/>
      <c r="R92" s="272"/>
      <c r="S92" s="272"/>
      <c r="T92" s="272"/>
      <c r="U92" s="272"/>
      <c r="V92" s="272"/>
      <c r="W92" s="272"/>
      <c r="X92" s="272"/>
      <c r="Y92" s="272"/>
      <c r="Z92" s="272"/>
      <c r="AA92" s="272"/>
      <c r="AB92" s="272"/>
    </row>
    <row r="93" spans="1:28" ht="14">
      <c r="A93" s="272"/>
      <c r="B93" s="272"/>
      <c r="C93" s="290"/>
      <c r="D93" s="291"/>
      <c r="E93" s="272"/>
      <c r="F93" s="290"/>
      <c r="G93" s="290"/>
      <c r="H93" s="272"/>
      <c r="I93" s="272"/>
      <c r="J93" s="272"/>
      <c r="K93" s="272"/>
      <c r="L93" s="272"/>
      <c r="M93" s="272"/>
      <c r="N93" s="272"/>
      <c r="O93" s="272"/>
      <c r="P93" s="272"/>
      <c r="Q93" s="272"/>
      <c r="R93" s="272"/>
      <c r="S93" s="272"/>
      <c r="T93" s="272"/>
      <c r="U93" s="272"/>
      <c r="V93" s="272"/>
      <c r="W93" s="272"/>
      <c r="X93" s="272"/>
      <c r="Y93" s="272"/>
      <c r="Z93" s="272"/>
      <c r="AA93" s="272"/>
      <c r="AB93" s="272"/>
    </row>
    <row r="94" spans="1:28" ht="14">
      <c r="A94" s="272"/>
      <c r="B94" s="272"/>
      <c r="C94" s="290"/>
      <c r="D94" s="291"/>
      <c r="E94" s="272"/>
      <c r="F94" s="290"/>
      <c r="G94" s="290"/>
      <c r="H94" s="272"/>
      <c r="I94" s="272"/>
      <c r="J94" s="272"/>
      <c r="K94" s="272"/>
      <c r="L94" s="272"/>
      <c r="M94" s="272"/>
      <c r="N94" s="272"/>
      <c r="O94" s="272"/>
      <c r="P94" s="272"/>
      <c r="Q94" s="272"/>
      <c r="R94" s="272"/>
      <c r="S94" s="272"/>
      <c r="T94" s="272"/>
      <c r="U94" s="272"/>
      <c r="V94" s="272"/>
      <c r="W94" s="272"/>
      <c r="X94" s="272"/>
      <c r="Y94" s="272"/>
      <c r="Z94" s="272"/>
      <c r="AA94" s="272"/>
      <c r="AB94" s="272"/>
    </row>
    <row r="95" spans="1:28" ht="14">
      <c r="A95" s="272"/>
      <c r="B95" s="272"/>
      <c r="C95" s="290"/>
      <c r="D95" s="291"/>
      <c r="E95" s="272"/>
      <c r="F95" s="290"/>
      <c r="G95" s="290"/>
      <c r="H95" s="272"/>
      <c r="I95" s="272"/>
      <c r="J95" s="272"/>
      <c r="K95" s="272"/>
      <c r="L95" s="272"/>
      <c r="M95" s="272"/>
      <c r="N95" s="272"/>
      <c r="O95" s="272"/>
      <c r="P95" s="272"/>
      <c r="Q95" s="272"/>
      <c r="R95" s="272"/>
      <c r="S95" s="272"/>
      <c r="T95" s="272"/>
      <c r="U95" s="272"/>
      <c r="V95" s="272"/>
      <c r="W95" s="272"/>
      <c r="X95" s="272"/>
      <c r="Y95" s="272"/>
      <c r="Z95" s="272"/>
      <c r="AA95" s="272"/>
      <c r="AB95" s="272"/>
    </row>
    <row r="96" spans="1:28" ht="14">
      <c r="A96" s="272"/>
      <c r="B96" s="272"/>
      <c r="C96" s="290"/>
      <c r="D96" s="291"/>
      <c r="E96" s="272"/>
      <c r="F96" s="290"/>
      <c r="G96" s="290"/>
      <c r="H96" s="272"/>
      <c r="I96" s="272"/>
      <c r="J96" s="272"/>
      <c r="K96" s="272"/>
      <c r="L96" s="272"/>
      <c r="M96" s="272"/>
      <c r="N96" s="272"/>
      <c r="O96" s="272"/>
      <c r="P96" s="272"/>
      <c r="Q96" s="272"/>
      <c r="R96" s="272"/>
      <c r="S96" s="272"/>
      <c r="T96" s="272"/>
      <c r="U96" s="272"/>
      <c r="V96" s="272"/>
      <c r="W96" s="272"/>
      <c r="X96" s="272"/>
      <c r="Y96" s="272"/>
      <c r="Z96" s="272"/>
      <c r="AA96" s="272"/>
      <c r="AB96" s="272"/>
    </row>
    <row r="97" spans="1:28" ht="14">
      <c r="A97" s="272"/>
      <c r="B97" s="272"/>
      <c r="C97" s="290"/>
      <c r="D97" s="291"/>
      <c r="E97" s="272"/>
      <c r="F97" s="290"/>
      <c r="G97" s="290"/>
      <c r="H97" s="272"/>
      <c r="I97" s="272"/>
      <c r="J97" s="272"/>
      <c r="K97" s="272"/>
      <c r="L97" s="272"/>
      <c r="M97" s="272"/>
      <c r="N97" s="272"/>
      <c r="O97" s="272"/>
      <c r="P97" s="272"/>
      <c r="Q97" s="272"/>
      <c r="R97" s="272"/>
      <c r="S97" s="272"/>
      <c r="T97" s="272"/>
      <c r="U97" s="272"/>
      <c r="V97" s="272"/>
      <c r="W97" s="272"/>
      <c r="X97" s="272"/>
      <c r="Y97" s="272"/>
      <c r="Z97" s="272"/>
      <c r="AA97" s="272"/>
      <c r="AB97" s="272"/>
    </row>
    <row r="98" spans="1:28" ht="14">
      <c r="A98" s="272"/>
      <c r="B98" s="272"/>
      <c r="C98" s="290"/>
      <c r="D98" s="291"/>
      <c r="E98" s="272"/>
      <c r="F98" s="290"/>
      <c r="G98" s="290"/>
      <c r="H98" s="272"/>
      <c r="I98" s="272"/>
      <c r="J98" s="272"/>
      <c r="K98" s="272"/>
      <c r="L98" s="272"/>
      <c r="M98" s="272"/>
      <c r="N98" s="272"/>
      <c r="O98" s="272"/>
      <c r="P98" s="272"/>
      <c r="Q98" s="272"/>
      <c r="R98" s="272"/>
      <c r="S98" s="272"/>
      <c r="T98" s="272"/>
      <c r="U98" s="272"/>
      <c r="V98" s="272"/>
      <c r="W98" s="272"/>
      <c r="X98" s="272"/>
      <c r="Y98" s="272"/>
      <c r="Z98" s="272"/>
      <c r="AA98" s="272"/>
      <c r="AB98" s="272"/>
    </row>
    <row r="99" spans="1:28" ht="14">
      <c r="A99" s="272"/>
      <c r="B99" s="272"/>
      <c r="C99" s="290"/>
      <c r="D99" s="291"/>
      <c r="E99" s="272"/>
      <c r="F99" s="290"/>
      <c r="G99" s="290"/>
      <c r="H99" s="272"/>
      <c r="I99" s="272"/>
      <c r="J99" s="272"/>
      <c r="K99" s="272"/>
      <c r="L99" s="272"/>
      <c r="M99" s="272"/>
      <c r="N99" s="272"/>
      <c r="O99" s="272"/>
      <c r="P99" s="272"/>
      <c r="Q99" s="272"/>
      <c r="R99" s="272"/>
      <c r="S99" s="272"/>
      <c r="T99" s="272"/>
      <c r="U99" s="272"/>
      <c r="V99" s="272"/>
      <c r="W99" s="272"/>
      <c r="X99" s="272"/>
      <c r="Y99" s="272"/>
      <c r="Z99" s="272"/>
      <c r="AA99" s="272"/>
      <c r="AB99" s="272"/>
    </row>
    <row r="100" spans="1:28" ht="14">
      <c r="A100" s="272"/>
      <c r="B100" s="272"/>
      <c r="C100" s="290"/>
      <c r="D100" s="291"/>
      <c r="E100" s="272"/>
      <c r="F100" s="290"/>
      <c r="G100" s="290"/>
      <c r="H100" s="272"/>
      <c r="I100" s="272"/>
      <c r="J100" s="272"/>
      <c r="K100" s="272"/>
      <c r="L100" s="272"/>
      <c r="M100" s="272"/>
      <c r="N100" s="272"/>
      <c r="O100" s="272"/>
      <c r="P100" s="272"/>
      <c r="Q100" s="272"/>
      <c r="R100" s="272"/>
      <c r="S100" s="272"/>
      <c r="T100" s="272"/>
      <c r="U100" s="272"/>
      <c r="V100" s="272"/>
      <c r="W100" s="272"/>
      <c r="X100" s="272"/>
      <c r="Y100" s="272"/>
      <c r="Z100" s="272"/>
      <c r="AA100" s="272"/>
      <c r="AB100" s="272"/>
    </row>
    <row r="101" spans="1:28" ht="14">
      <c r="A101" s="272"/>
      <c r="B101" s="272"/>
      <c r="C101" s="290"/>
      <c r="D101" s="291"/>
      <c r="E101" s="272"/>
      <c r="F101" s="290"/>
      <c r="G101" s="290"/>
      <c r="H101" s="272"/>
      <c r="I101" s="272"/>
      <c r="J101" s="272"/>
      <c r="K101" s="272"/>
      <c r="L101" s="272"/>
      <c r="M101" s="272"/>
      <c r="N101" s="272"/>
      <c r="O101" s="272"/>
      <c r="P101" s="272"/>
      <c r="Q101" s="272"/>
      <c r="R101" s="272"/>
      <c r="S101" s="272"/>
      <c r="T101" s="272"/>
      <c r="U101" s="272"/>
      <c r="V101" s="272"/>
      <c r="W101" s="272"/>
      <c r="X101" s="272"/>
      <c r="Y101" s="272"/>
      <c r="Z101" s="272"/>
      <c r="AA101" s="272"/>
      <c r="AB101" s="272"/>
    </row>
    <row r="102" spans="1:28" ht="14">
      <c r="A102" s="272"/>
      <c r="B102" s="272"/>
      <c r="C102" s="290"/>
      <c r="D102" s="291"/>
      <c r="E102" s="272"/>
      <c r="F102" s="290"/>
      <c r="G102" s="290"/>
      <c r="H102" s="272"/>
      <c r="I102" s="272"/>
      <c r="J102" s="272"/>
      <c r="K102" s="272"/>
      <c r="L102" s="272"/>
      <c r="M102" s="272"/>
      <c r="N102" s="272"/>
      <c r="O102" s="272"/>
      <c r="P102" s="272"/>
      <c r="Q102" s="272"/>
      <c r="R102" s="272"/>
      <c r="S102" s="272"/>
      <c r="T102" s="272"/>
      <c r="U102" s="272"/>
      <c r="V102" s="272"/>
      <c r="W102" s="272"/>
      <c r="X102" s="272"/>
      <c r="Y102" s="272"/>
      <c r="Z102" s="272"/>
      <c r="AA102" s="272"/>
      <c r="AB102" s="272"/>
    </row>
    <row r="103" spans="1:28" ht="14">
      <c r="A103" s="272"/>
      <c r="B103" s="272"/>
      <c r="C103" s="290"/>
      <c r="D103" s="291"/>
      <c r="E103" s="272"/>
      <c r="F103" s="290"/>
      <c r="G103" s="290"/>
      <c r="H103" s="272"/>
      <c r="I103" s="272"/>
      <c r="J103" s="272"/>
      <c r="K103" s="272"/>
      <c r="L103" s="272"/>
      <c r="M103" s="272"/>
      <c r="N103" s="272"/>
      <c r="O103" s="272"/>
      <c r="P103" s="272"/>
      <c r="Q103" s="272"/>
      <c r="R103" s="272"/>
      <c r="S103" s="272"/>
      <c r="T103" s="272"/>
      <c r="U103" s="272"/>
      <c r="V103" s="272"/>
      <c r="W103" s="272"/>
      <c r="X103" s="272"/>
      <c r="Y103" s="272"/>
      <c r="Z103" s="272"/>
      <c r="AA103" s="272"/>
      <c r="AB103" s="272"/>
    </row>
    <row r="104" spans="1:28" ht="14">
      <c r="A104" s="272"/>
      <c r="B104" s="272"/>
      <c r="C104" s="290"/>
      <c r="D104" s="291"/>
      <c r="E104" s="272"/>
      <c r="F104" s="290"/>
      <c r="G104" s="290"/>
      <c r="H104" s="272"/>
      <c r="I104" s="272"/>
      <c r="J104" s="272"/>
      <c r="K104" s="272"/>
      <c r="L104" s="272"/>
      <c r="M104" s="272"/>
      <c r="N104" s="272"/>
      <c r="O104" s="272"/>
      <c r="P104" s="272"/>
      <c r="Q104" s="272"/>
      <c r="R104" s="272"/>
      <c r="S104" s="272"/>
      <c r="T104" s="272"/>
      <c r="U104" s="272"/>
      <c r="V104" s="272"/>
      <c r="W104" s="272"/>
      <c r="X104" s="272"/>
      <c r="Y104" s="272"/>
      <c r="Z104" s="272"/>
      <c r="AA104" s="272"/>
      <c r="AB104" s="272"/>
    </row>
    <row r="105" spans="1:28" ht="14">
      <c r="A105" s="272"/>
      <c r="B105" s="272"/>
      <c r="C105" s="290"/>
      <c r="D105" s="291"/>
      <c r="E105" s="272"/>
      <c r="F105" s="290"/>
      <c r="G105" s="290"/>
      <c r="H105" s="272"/>
      <c r="I105" s="272"/>
      <c r="J105" s="272"/>
      <c r="K105" s="272"/>
      <c r="L105" s="272"/>
      <c r="M105" s="272"/>
      <c r="N105" s="272"/>
      <c r="O105" s="272"/>
      <c r="P105" s="272"/>
      <c r="Q105" s="272"/>
      <c r="R105" s="272"/>
      <c r="S105" s="272"/>
      <c r="T105" s="272"/>
      <c r="U105" s="272"/>
      <c r="V105" s="272"/>
      <c r="W105" s="272"/>
      <c r="X105" s="272"/>
      <c r="Y105" s="272"/>
      <c r="Z105" s="272"/>
      <c r="AA105" s="272"/>
      <c r="AB105" s="272"/>
    </row>
    <row r="106" spans="1:28" ht="14">
      <c r="A106" s="272"/>
      <c r="B106" s="272"/>
      <c r="C106" s="290"/>
      <c r="D106" s="291"/>
      <c r="E106" s="272"/>
      <c r="F106" s="290"/>
      <c r="G106" s="290"/>
      <c r="H106" s="272"/>
      <c r="I106" s="272"/>
      <c r="J106" s="272"/>
      <c r="K106" s="272"/>
      <c r="L106" s="272"/>
      <c r="M106" s="272"/>
      <c r="N106" s="272"/>
      <c r="O106" s="272"/>
      <c r="P106" s="272"/>
      <c r="Q106" s="272"/>
      <c r="R106" s="272"/>
      <c r="S106" s="272"/>
      <c r="T106" s="272"/>
      <c r="U106" s="272"/>
      <c r="V106" s="272"/>
      <c r="W106" s="272"/>
      <c r="X106" s="272"/>
      <c r="Y106" s="272"/>
      <c r="Z106" s="272"/>
      <c r="AA106" s="272"/>
      <c r="AB106" s="272"/>
    </row>
    <row r="107" spans="1:28" ht="14">
      <c r="A107" s="272"/>
      <c r="B107" s="272"/>
      <c r="C107" s="290"/>
      <c r="D107" s="291"/>
      <c r="E107" s="272"/>
      <c r="F107" s="290"/>
      <c r="G107" s="290"/>
      <c r="H107" s="272"/>
      <c r="I107" s="272"/>
      <c r="J107" s="272"/>
      <c r="K107" s="272"/>
      <c r="L107" s="272"/>
      <c r="M107" s="272"/>
      <c r="N107" s="272"/>
      <c r="O107" s="272"/>
      <c r="P107" s="272"/>
      <c r="Q107" s="272"/>
      <c r="R107" s="272"/>
      <c r="S107" s="272"/>
      <c r="T107" s="272"/>
      <c r="U107" s="272"/>
      <c r="V107" s="272"/>
      <c r="W107" s="272"/>
      <c r="X107" s="272"/>
      <c r="Y107" s="272"/>
      <c r="Z107" s="272"/>
      <c r="AA107" s="272"/>
      <c r="AB107" s="272"/>
    </row>
    <row r="108" spans="1:28" ht="14">
      <c r="A108" s="272"/>
      <c r="B108" s="272"/>
      <c r="C108" s="290"/>
      <c r="D108" s="291"/>
      <c r="E108" s="272"/>
      <c r="F108" s="290"/>
      <c r="G108" s="290"/>
      <c r="H108" s="272"/>
      <c r="I108" s="272"/>
      <c r="J108" s="272"/>
      <c r="K108" s="272"/>
      <c r="L108" s="272"/>
      <c r="M108" s="272"/>
      <c r="N108" s="272"/>
      <c r="O108" s="272"/>
      <c r="P108" s="272"/>
      <c r="Q108" s="272"/>
      <c r="R108" s="272"/>
      <c r="S108" s="272"/>
      <c r="T108" s="272"/>
      <c r="U108" s="272"/>
      <c r="V108" s="272"/>
      <c r="W108" s="272"/>
      <c r="X108" s="272"/>
      <c r="Y108" s="272"/>
      <c r="Z108" s="272"/>
      <c r="AA108" s="272"/>
      <c r="AB108" s="272"/>
    </row>
    <row r="109" spans="1:28" ht="14">
      <c r="A109" s="272"/>
      <c r="B109" s="272"/>
      <c r="C109" s="290"/>
      <c r="D109" s="291"/>
      <c r="E109" s="272"/>
      <c r="F109" s="290"/>
      <c r="G109" s="290"/>
      <c r="H109" s="272"/>
      <c r="I109" s="272"/>
      <c r="J109" s="272"/>
      <c r="K109" s="272"/>
      <c r="L109" s="272"/>
      <c r="M109" s="272"/>
      <c r="N109" s="272"/>
      <c r="O109" s="272"/>
      <c r="P109" s="272"/>
      <c r="Q109" s="272"/>
      <c r="R109" s="272"/>
      <c r="S109" s="272"/>
      <c r="T109" s="272"/>
      <c r="U109" s="272"/>
      <c r="V109" s="272"/>
      <c r="W109" s="272"/>
      <c r="X109" s="272"/>
      <c r="Y109" s="272"/>
      <c r="Z109" s="272"/>
      <c r="AA109" s="272"/>
      <c r="AB109" s="272"/>
    </row>
    <row r="110" spans="1:28" ht="14">
      <c r="A110" s="272"/>
      <c r="B110" s="272"/>
      <c r="C110" s="290"/>
      <c r="D110" s="291"/>
      <c r="E110" s="272"/>
      <c r="F110" s="290"/>
      <c r="G110" s="290"/>
      <c r="H110" s="272"/>
      <c r="I110" s="272"/>
      <c r="J110" s="272"/>
      <c r="K110" s="272"/>
      <c r="L110" s="272"/>
      <c r="M110" s="272"/>
      <c r="N110" s="272"/>
      <c r="O110" s="272"/>
      <c r="P110" s="272"/>
      <c r="Q110" s="272"/>
      <c r="R110" s="272"/>
      <c r="S110" s="272"/>
      <c r="T110" s="272"/>
      <c r="U110" s="272"/>
      <c r="V110" s="272"/>
      <c r="W110" s="272"/>
      <c r="X110" s="272"/>
      <c r="Y110" s="272"/>
      <c r="Z110" s="272"/>
      <c r="AA110" s="272"/>
      <c r="AB110" s="272"/>
    </row>
    <row r="111" spans="1:28" ht="14">
      <c r="A111" s="272"/>
      <c r="B111" s="272"/>
      <c r="C111" s="290"/>
      <c r="D111" s="291"/>
      <c r="E111" s="272"/>
      <c r="F111" s="290"/>
      <c r="G111" s="290"/>
      <c r="H111" s="272"/>
      <c r="I111" s="272"/>
      <c r="J111" s="272"/>
      <c r="K111" s="272"/>
      <c r="L111" s="272"/>
      <c r="M111" s="272"/>
      <c r="N111" s="272"/>
      <c r="O111" s="272"/>
      <c r="P111" s="272"/>
      <c r="Q111" s="272"/>
      <c r="R111" s="272"/>
      <c r="S111" s="272"/>
      <c r="T111" s="272"/>
      <c r="U111" s="272"/>
      <c r="V111" s="272"/>
      <c r="W111" s="272"/>
      <c r="X111" s="272"/>
      <c r="Y111" s="272"/>
      <c r="Z111" s="272"/>
      <c r="AA111" s="272"/>
      <c r="AB111" s="272"/>
    </row>
    <row r="112" spans="1:28" ht="14">
      <c r="A112" s="272"/>
      <c r="B112" s="272"/>
      <c r="C112" s="290"/>
      <c r="D112" s="291"/>
      <c r="E112" s="272"/>
      <c r="F112" s="290"/>
      <c r="G112" s="290"/>
      <c r="H112" s="272"/>
      <c r="I112" s="272"/>
      <c r="J112" s="272"/>
      <c r="K112" s="272"/>
      <c r="L112" s="272"/>
      <c r="M112" s="272"/>
      <c r="N112" s="272"/>
      <c r="O112" s="272"/>
      <c r="P112" s="272"/>
      <c r="Q112" s="272"/>
      <c r="R112" s="272"/>
      <c r="S112" s="272"/>
      <c r="T112" s="272"/>
      <c r="U112" s="272"/>
      <c r="V112" s="272"/>
      <c r="W112" s="272"/>
      <c r="X112" s="272"/>
      <c r="Y112" s="272"/>
      <c r="Z112" s="272"/>
      <c r="AA112" s="272"/>
      <c r="AB112" s="272"/>
    </row>
    <row r="113" spans="1:28" ht="14">
      <c r="A113" s="272"/>
      <c r="B113" s="272"/>
      <c r="C113" s="290"/>
      <c r="D113" s="291"/>
      <c r="E113" s="272"/>
      <c r="F113" s="290"/>
      <c r="G113" s="290"/>
      <c r="H113" s="272"/>
      <c r="I113" s="272"/>
      <c r="J113" s="272"/>
      <c r="K113" s="272"/>
      <c r="L113" s="272"/>
      <c r="M113" s="272"/>
      <c r="N113" s="272"/>
      <c r="O113" s="272"/>
      <c r="P113" s="272"/>
      <c r="Q113" s="272"/>
      <c r="R113" s="272"/>
      <c r="S113" s="272"/>
      <c r="T113" s="272"/>
      <c r="U113" s="272"/>
      <c r="V113" s="272"/>
      <c r="W113" s="272"/>
      <c r="X113" s="272"/>
      <c r="Y113" s="272"/>
      <c r="Z113" s="272"/>
      <c r="AA113" s="272"/>
      <c r="AB113" s="272"/>
    </row>
    <row r="114" spans="1:28" ht="14">
      <c r="A114" s="272"/>
      <c r="B114" s="272"/>
      <c r="C114" s="290"/>
      <c r="D114" s="291"/>
      <c r="E114" s="272"/>
      <c r="F114" s="290"/>
      <c r="G114" s="290"/>
      <c r="H114" s="272"/>
      <c r="I114" s="272"/>
      <c r="J114" s="272"/>
      <c r="K114" s="272"/>
      <c r="L114" s="272"/>
      <c r="M114" s="272"/>
      <c r="N114" s="272"/>
      <c r="O114" s="272"/>
      <c r="P114" s="272"/>
      <c r="Q114" s="272"/>
      <c r="R114" s="272"/>
      <c r="S114" s="272"/>
      <c r="T114" s="272"/>
      <c r="U114" s="272"/>
      <c r="V114" s="272"/>
      <c r="W114" s="272"/>
      <c r="X114" s="272"/>
      <c r="Y114" s="272"/>
      <c r="Z114" s="272"/>
      <c r="AA114" s="272"/>
      <c r="AB114" s="272"/>
    </row>
    <row r="115" spans="1:28" ht="14">
      <c r="A115" s="272"/>
      <c r="B115" s="272"/>
      <c r="C115" s="290"/>
      <c r="D115" s="291"/>
      <c r="E115" s="272"/>
      <c r="F115" s="290"/>
      <c r="G115" s="290"/>
      <c r="H115" s="272"/>
      <c r="I115" s="272"/>
      <c r="J115" s="272"/>
      <c r="K115" s="272"/>
      <c r="L115" s="272"/>
      <c r="M115" s="272"/>
      <c r="N115" s="272"/>
      <c r="O115" s="272"/>
      <c r="P115" s="272"/>
      <c r="Q115" s="272"/>
      <c r="R115" s="272"/>
      <c r="S115" s="272"/>
      <c r="T115" s="272"/>
      <c r="U115" s="272"/>
      <c r="V115" s="272"/>
      <c r="W115" s="272"/>
      <c r="X115" s="272"/>
      <c r="Y115" s="272"/>
      <c r="Z115" s="272"/>
      <c r="AA115" s="272"/>
      <c r="AB115" s="272"/>
    </row>
    <row r="116" spans="1:28" ht="14">
      <c r="A116" s="272"/>
      <c r="B116" s="272"/>
      <c r="C116" s="290"/>
      <c r="D116" s="291"/>
      <c r="E116" s="272"/>
      <c r="F116" s="290"/>
      <c r="G116" s="290"/>
      <c r="H116" s="272"/>
      <c r="I116" s="272"/>
      <c r="J116" s="272"/>
      <c r="K116" s="272"/>
      <c r="L116" s="272"/>
      <c r="M116" s="272"/>
      <c r="N116" s="272"/>
      <c r="O116" s="272"/>
      <c r="P116" s="272"/>
      <c r="Q116" s="272"/>
      <c r="R116" s="272"/>
      <c r="S116" s="272"/>
      <c r="T116" s="272"/>
      <c r="U116" s="272"/>
      <c r="V116" s="272"/>
      <c r="W116" s="272"/>
      <c r="X116" s="272"/>
      <c r="Y116" s="272"/>
      <c r="Z116" s="272"/>
      <c r="AA116" s="272"/>
      <c r="AB116" s="272"/>
    </row>
    <row r="117" spans="1:28" ht="14">
      <c r="A117" s="272"/>
      <c r="B117" s="272"/>
      <c r="C117" s="290"/>
      <c r="D117" s="291"/>
      <c r="E117" s="272"/>
      <c r="F117" s="290"/>
      <c r="G117" s="290"/>
      <c r="H117" s="272"/>
      <c r="I117" s="272"/>
      <c r="J117" s="272"/>
      <c r="K117" s="272"/>
      <c r="L117" s="272"/>
      <c r="M117" s="272"/>
      <c r="N117" s="272"/>
      <c r="O117" s="272"/>
      <c r="P117" s="272"/>
      <c r="Q117" s="272"/>
      <c r="R117" s="272"/>
      <c r="S117" s="272"/>
      <c r="T117" s="272"/>
      <c r="U117" s="272"/>
      <c r="V117" s="272"/>
      <c r="W117" s="272"/>
      <c r="X117" s="272"/>
      <c r="Y117" s="272"/>
      <c r="Z117" s="272"/>
      <c r="AA117" s="272"/>
      <c r="AB117" s="272"/>
    </row>
    <row r="118" spans="1:28" ht="14">
      <c r="A118" s="272"/>
      <c r="B118" s="272"/>
      <c r="C118" s="290"/>
      <c r="D118" s="291"/>
      <c r="E118" s="272"/>
      <c r="F118" s="290"/>
      <c r="G118" s="290"/>
      <c r="H118" s="272"/>
      <c r="I118" s="272"/>
      <c r="J118" s="272"/>
      <c r="K118" s="272"/>
      <c r="L118" s="272"/>
      <c r="M118" s="272"/>
      <c r="N118" s="272"/>
      <c r="O118" s="272"/>
      <c r="P118" s="272"/>
      <c r="Q118" s="272"/>
      <c r="R118" s="272"/>
      <c r="S118" s="272"/>
      <c r="T118" s="272"/>
      <c r="U118" s="272"/>
      <c r="V118" s="272"/>
      <c r="W118" s="272"/>
      <c r="X118" s="272"/>
      <c r="Y118" s="272"/>
      <c r="Z118" s="272"/>
      <c r="AA118" s="272"/>
      <c r="AB118" s="272"/>
    </row>
    <row r="119" spans="1:28" ht="14">
      <c r="A119" s="272"/>
      <c r="B119" s="272"/>
      <c r="C119" s="290"/>
      <c r="D119" s="291"/>
      <c r="E119" s="272"/>
      <c r="F119" s="290"/>
      <c r="G119" s="290"/>
      <c r="H119" s="272"/>
      <c r="I119" s="272"/>
      <c r="J119" s="272"/>
      <c r="K119" s="272"/>
      <c r="L119" s="272"/>
      <c r="M119" s="272"/>
      <c r="N119" s="272"/>
      <c r="O119" s="272"/>
      <c r="P119" s="272"/>
      <c r="Q119" s="272"/>
      <c r="R119" s="272"/>
      <c r="S119" s="272"/>
      <c r="T119" s="272"/>
      <c r="U119" s="272"/>
      <c r="V119" s="272"/>
      <c r="W119" s="272"/>
      <c r="X119" s="272"/>
      <c r="Y119" s="272"/>
      <c r="Z119" s="272"/>
      <c r="AA119" s="272"/>
      <c r="AB119" s="272"/>
    </row>
    <row r="120" spans="1:28" ht="14">
      <c r="A120" s="272"/>
      <c r="B120" s="272"/>
      <c r="C120" s="290"/>
      <c r="D120" s="291"/>
      <c r="E120" s="272"/>
      <c r="F120" s="290"/>
      <c r="G120" s="290"/>
      <c r="H120" s="272"/>
      <c r="I120" s="272"/>
      <c r="J120" s="272"/>
      <c r="K120" s="272"/>
      <c r="L120" s="272"/>
      <c r="M120" s="272"/>
      <c r="N120" s="272"/>
      <c r="O120" s="272"/>
      <c r="P120" s="272"/>
      <c r="Q120" s="272"/>
      <c r="R120" s="272"/>
      <c r="S120" s="272"/>
      <c r="T120" s="272"/>
      <c r="U120" s="272"/>
      <c r="V120" s="272"/>
      <c r="W120" s="272"/>
      <c r="X120" s="272"/>
      <c r="Y120" s="272"/>
      <c r="Z120" s="272"/>
      <c r="AA120" s="272"/>
      <c r="AB120" s="272"/>
    </row>
    <row r="121" spans="1:28" ht="14">
      <c r="A121" s="272"/>
      <c r="B121" s="272"/>
      <c r="C121" s="290"/>
      <c r="D121" s="291"/>
      <c r="E121" s="272"/>
      <c r="F121" s="290"/>
      <c r="G121" s="290"/>
      <c r="H121" s="272"/>
      <c r="I121" s="272"/>
      <c r="J121" s="272"/>
      <c r="K121" s="272"/>
      <c r="L121" s="272"/>
      <c r="M121" s="272"/>
      <c r="N121" s="272"/>
      <c r="O121" s="272"/>
      <c r="P121" s="272"/>
      <c r="Q121" s="272"/>
      <c r="R121" s="272"/>
      <c r="S121" s="272"/>
      <c r="T121" s="272"/>
      <c r="U121" s="272"/>
      <c r="V121" s="272"/>
      <c r="W121" s="272"/>
      <c r="X121" s="272"/>
      <c r="Y121" s="272"/>
      <c r="Z121" s="272"/>
      <c r="AA121" s="272"/>
      <c r="AB121" s="272"/>
    </row>
    <row r="122" spans="1:28" ht="14">
      <c r="A122" s="272"/>
      <c r="B122" s="272"/>
      <c r="C122" s="290"/>
      <c r="D122" s="291"/>
      <c r="E122" s="272"/>
      <c r="F122" s="290"/>
      <c r="G122" s="290"/>
      <c r="H122" s="272"/>
      <c r="I122" s="272"/>
      <c r="J122" s="272"/>
      <c r="K122" s="272"/>
      <c r="L122" s="272"/>
      <c r="M122" s="272"/>
      <c r="N122" s="272"/>
      <c r="O122" s="272"/>
      <c r="P122" s="272"/>
      <c r="Q122" s="272"/>
      <c r="R122" s="272"/>
      <c r="S122" s="272"/>
      <c r="T122" s="272"/>
      <c r="U122" s="272"/>
      <c r="V122" s="272"/>
      <c r="W122" s="272"/>
      <c r="X122" s="272"/>
      <c r="Y122" s="272"/>
      <c r="Z122" s="272"/>
      <c r="AA122" s="272"/>
      <c r="AB122" s="272"/>
    </row>
    <row r="123" spans="1:28" ht="14">
      <c r="A123" s="272"/>
      <c r="B123" s="272"/>
      <c r="C123" s="290"/>
      <c r="D123" s="291"/>
      <c r="E123" s="272"/>
      <c r="F123" s="290"/>
      <c r="G123" s="290"/>
      <c r="H123" s="272"/>
      <c r="I123" s="272"/>
      <c r="J123" s="272"/>
      <c r="K123" s="272"/>
      <c r="L123" s="272"/>
      <c r="M123" s="272"/>
      <c r="N123" s="272"/>
      <c r="O123" s="272"/>
      <c r="P123" s="272"/>
      <c r="Q123" s="272"/>
      <c r="R123" s="272"/>
      <c r="S123" s="272"/>
      <c r="T123" s="272"/>
      <c r="U123" s="272"/>
      <c r="V123" s="272"/>
      <c r="W123" s="272"/>
      <c r="X123" s="272"/>
      <c r="Y123" s="272"/>
      <c r="Z123" s="272"/>
      <c r="AA123" s="272"/>
      <c r="AB123" s="272"/>
    </row>
    <row r="124" spans="1:28" ht="14">
      <c r="A124" s="272"/>
      <c r="B124" s="272"/>
      <c r="C124" s="290"/>
      <c r="D124" s="291"/>
      <c r="E124" s="272"/>
      <c r="F124" s="290"/>
      <c r="G124" s="290"/>
      <c r="H124" s="272"/>
      <c r="I124" s="272"/>
      <c r="J124" s="272"/>
      <c r="K124" s="272"/>
      <c r="L124" s="272"/>
      <c r="M124" s="272"/>
      <c r="N124" s="272"/>
      <c r="O124" s="272"/>
      <c r="P124" s="272"/>
      <c r="Q124" s="272"/>
      <c r="R124" s="272"/>
      <c r="S124" s="272"/>
      <c r="T124" s="272"/>
      <c r="U124" s="272"/>
      <c r="V124" s="272"/>
      <c r="W124" s="272"/>
      <c r="X124" s="272"/>
      <c r="Y124" s="272"/>
      <c r="Z124" s="272"/>
      <c r="AA124" s="272"/>
      <c r="AB124" s="272"/>
    </row>
    <row r="125" spans="1:28" ht="14">
      <c r="A125" s="272"/>
      <c r="B125" s="272"/>
      <c r="C125" s="290"/>
      <c r="D125" s="291"/>
      <c r="E125" s="272"/>
      <c r="F125" s="290"/>
      <c r="G125" s="290"/>
      <c r="H125" s="272"/>
      <c r="I125" s="272"/>
      <c r="J125" s="272"/>
      <c r="K125" s="272"/>
      <c r="L125" s="272"/>
      <c r="M125" s="272"/>
      <c r="N125" s="272"/>
      <c r="O125" s="272"/>
      <c r="P125" s="272"/>
      <c r="Q125" s="272"/>
      <c r="R125" s="272"/>
      <c r="S125" s="272"/>
      <c r="T125" s="272"/>
      <c r="U125" s="272"/>
      <c r="V125" s="272"/>
      <c r="W125" s="272"/>
      <c r="X125" s="272"/>
      <c r="Y125" s="272"/>
      <c r="Z125" s="272"/>
      <c r="AA125" s="272"/>
      <c r="AB125" s="272"/>
    </row>
    <row r="126" spans="1:28" ht="14">
      <c r="A126" s="272"/>
      <c r="B126" s="272"/>
      <c r="C126" s="290"/>
      <c r="D126" s="291"/>
      <c r="E126" s="272"/>
      <c r="F126" s="290"/>
      <c r="G126" s="290"/>
      <c r="H126" s="272"/>
      <c r="I126" s="272"/>
      <c r="J126" s="272"/>
      <c r="K126" s="272"/>
      <c r="L126" s="272"/>
      <c r="M126" s="272"/>
      <c r="N126" s="272"/>
      <c r="O126" s="272"/>
      <c r="P126" s="272"/>
      <c r="Q126" s="272"/>
      <c r="R126" s="272"/>
      <c r="S126" s="272"/>
      <c r="T126" s="272"/>
      <c r="U126" s="272"/>
      <c r="V126" s="272"/>
      <c r="W126" s="272"/>
      <c r="X126" s="272"/>
      <c r="Y126" s="272"/>
      <c r="Z126" s="272"/>
      <c r="AA126" s="272"/>
      <c r="AB126" s="272"/>
    </row>
    <row r="127" spans="1:28" ht="14">
      <c r="A127" s="272"/>
      <c r="B127" s="272"/>
      <c r="C127" s="290"/>
      <c r="D127" s="291"/>
      <c r="E127" s="272"/>
      <c r="F127" s="290"/>
      <c r="G127" s="290"/>
      <c r="H127" s="272"/>
      <c r="I127" s="272"/>
      <c r="J127" s="272"/>
      <c r="K127" s="272"/>
      <c r="L127" s="272"/>
      <c r="M127" s="272"/>
      <c r="N127" s="272"/>
      <c r="O127" s="272"/>
      <c r="P127" s="272"/>
      <c r="Q127" s="272"/>
      <c r="R127" s="272"/>
      <c r="S127" s="272"/>
      <c r="T127" s="272"/>
      <c r="U127" s="272"/>
      <c r="V127" s="272"/>
      <c r="W127" s="272"/>
      <c r="X127" s="272"/>
      <c r="Y127" s="272"/>
      <c r="Z127" s="272"/>
      <c r="AA127" s="272"/>
      <c r="AB127" s="272"/>
    </row>
    <row r="128" spans="1:28" ht="14">
      <c r="A128" s="272"/>
      <c r="B128" s="272"/>
      <c r="C128" s="290"/>
      <c r="D128" s="291"/>
      <c r="E128" s="272"/>
      <c r="F128" s="290"/>
      <c r="G128" s="290"/>
      <c r="H128" s="272"/>
      <c r="I128" s="272"/>
      <c r="J128" s="272"/>
      <c r="K128" s="272"/>
      <c r="L128" s="272"/>
      <c r="M128" s="272"/>
      <c r="N128" s="272"/>
      <c r="O128" s="272"/>
      <c r="P128" s="272"/>
      <c r="Q128" s="272"/>
      <c r="R128" s="272"/>
      <c r="S128" s="272"/>
      <c r="T128" s="272"/>
      <c r="U128" s="272"/>
      <c r="V128" s="272"/>
      <c r="W128" s="272"/>
      <c r="X128" s="272"/>
      <c r="Y128" s="272"/>
      <c r="Z128" s="272"/>
      <c r="AA128" s="272"/>
      <c r="AB128" s="272"/>
    </row>
    <row r="129" spans="1:28" ht="14">
      <c r="A129" s="272"/>
      <c r="B129" s="272"/>
      <c r="C129" s="290"/>
      <c r="D129" s="291"/>
      <c r="E129" s="272"/>
      <c r="F129" s="290"/>
      <c r="G129" s="290"/>
      <c r="H129" s="272"/>
      <c r="I129" s="272"/>
      <c r="J129" s="272"/>
      <c r="K129" s="272"/>
      <c r="L129" s="272"/>
      <c r="M129" s="272"/>
      <c r="N129" s="272"/>
      <c r="O129" s="272"/>
      <c r="P129" s="272"/>
      <c r="Q129" s="272"/>
      <c r="R129" s="272"/>
      <c r="S129" s="272"/>
      <c r="T129" s="272"/>
      <c r="U129" s="272"/>
      <c r="V129" s="272"/>
      <c r="W129" s="272"/>
      <c r="X129" s="272"/>
      <c r="Y129" s="272"/>
      <c r="Z129" s="272"/>
      <c r="AA129" s="272"/>
      <c r="AB129" s="272"/>
    </row>
    <row r="130" spans="1:28" ht="14">
      <c r="A130" s="272"/>
      <c r="B130" s="272"/>
      <c r="C130" s="290"/>
      <c r="D130" s="291"/>
      <c r="E130" s="272"/>
      <c r="F130" s="290"/>
      <c r="G130" s="290"/>
      <c r="H130" s="272"/>
      <c r="I130" s="272"/>
      <c r="J130" s="272"/>
      <c r="K130" s="272"/>
      <c r="L130" s="272"/>
      <c r="M130" s="272"/>
      <c r="N130" s="272"/>
      <c r="O130" s="272"/>
      <c r="P130" s="272"/>
      <c r="Q130" s="272"/>
      <c r="R130" s="272"/>
      <c r="S130" s="272"/>
      <c r="T130" s="272"/>
      <c r="U130" s="272"/>
      <c r="V130" s="272"/>
      <c r="W130" s="272"/>
      <c r="X130" s="272"/>
      <c r="Y130" s="272"/>
      <c r="Z130" s="272"/>
      <c r="AA130" s="272"/>
      <c r="AB130" s="272"/>
    </row>
    <row r="131" spans="1:28" ht="14">
      <c r="A131" s="272"/>
      <c r="B131" s="272"/>
      <c r="C131" s="290"/>
      <c r="D131" s="291"/>
      <c r="E131" s="272"/>
      <c r="F131" s="290"/>
      <c r="G131" s="290"/>
      <c r="H131" s="272"/>
      <c r="I131" s="272"/>
      <c r="J131" s="272"/>
      <c r="K131" s="272"/>
      <c r="L131" s="272"/>
      <c r="M131" s="272"/>
      <c r="N131" s="272"/>
      <c r="O131" s="272"/>
      <c r="P131" s="272"/>
      <c r="Q131" s="272"/>
      <c r="R131" s="272"/>
      <c r="S131" s="272"/>
      <c r="T131" s="272"/>
      <c r="U131" s="272"/>
      <c r="V131" s="272"/>
      <c r="W131" s="272"/>
      <c r="X131" s="272"/>
      <c r="Y131" s="272"/>
      <c r="Z131" s="272"/>
      <c r="AA131" s="272"/>
      <c r="AB131" s="272"/>
    </row>
    <row r="132" spans="1:28" ht="14">
      <c r="A132" s="272"/>
      <c r="B132" s="272"/>
      <c r="C132" s="290"/>
      <c r="D132" s="291"/>
      <c r="E132" s="272"/>
      <c r="F132" s="290"/>
      <c r="G132" s="290"/>
      <c r="H132" s="272"/>
      <c r="I132" s="272"/>
      <c r="J132" s="272"/>
      <c r="K132" s="272"/>
      <c r="L132" s="272"/>
      <c r="M132" s="272"/>
      <c r="N132" s="272"/>
      <c r="O132" s="272"/>
      <c r="P132" s="272"/>
      <c r="Q132" s="272"/>
      <c r="R132" s="272"/>
      <c r="S132" s="272"/>
      <c r="T132" s="272"/>
      <c r="U132" s="272"/>
      <c r="V132" s="272"/>
      <c r="W132" s="272"/>
      <c r="X132" s="272"/>
      <c r="Y132" s="272"/>
      <c r="Z132" s="272"/>
      <c r="AA132" s="272"/>
      <c r="AB132" s="272"/>
    </row>
    <row r="133" spans="1:28" ht="14">
      <c r="A133" s="272"/>
      <c r="B133" s="272"/>
      <c r="C133" s="290"/>
      <c r="D133" s="291"/>
      <c r="E133" s="272"/>
      <c r="F133" s="290"/>
      <c r="G133" s="290"/>
      <c r="H133" s="272"/>
      <c r="I133" s="272"/>
      <c r="J133" s="272"/>
      <c r="K133" s="272"/>
      <c r="L133" s="272"/>
      <c r="M133" s="272"/>
      <c r="N133" s="272"/>
      <c r="O133" s="272"/>
      <c r="P133" s="272"/>
      <c r="Q133" s="272"/>
      <c r="R133" s="272"/>
      <c r="S133" s="272"/>
      <c r="T133" s="272"/>
      <c r="U133" s="272"/>
      <c r="V133" s="272"/>
      <c r="W133" s="272"/>
      <c r="X133" s="272"/>
      <c r="Y133" s="272"/>
      <c r="Z133" s="272"/>
      <c r="AA133" s="272"/>
      <c r="AB133" s="272"/>
    </row>
    <row r="134" spans="1:28" ht="14">
      <c r="A134" s="272"/>
      <c r="B134" s="272"/>
      <c r="C134" s="290"/>
      <c r="D134" s="291"/>
      <c r="E134" s="272"/>
      <c r="F134" s="290"/>
      <c r="G134" s="290"/>
      <c r="H134" s="272"/>
      <c r="I134" s="272"/>
      <c r="J134" s="272"/>
      <c r="K134" s="272"/>
      <c r="L134" s="272"/>
      <c r="M134" s="272"/>
      <c r="N134" s="272"/>
      <c r="O134" s="272"/>
      <c r="P134" s="272"/>
      <c r="Q134" s="272"/>
      <c r="R134" s="272"/>
      <c r="S134" s="272"/>
      <c r="T134" s="272"/>
      <c r="U134" s="272"/>
      <c r="V134" s="272"/>
      <c r="W134" s="272"/>
      <c r="X134" s="272"/>
      <c r="Y134" s="272"/>
      <c r="Z134" s="272"/>
      <c r="AA134" s="272"/>
      <c r="AB134" s="272"/>
    </row>
    <row r="135" spans="1:28" ht="14">
      <c r="A135" s="272"/>
      <c r="B135" s="272"/>
      <c r="C135" s="290"/>
      <c r="D135" s="291"/>
      <c r="E135" s="272"/>
      <c r="F135" s="290"/>
      <c r="G135" s="290"/>
      <c r="H135" s="272"/>
      <c r="I135" s="272"/>
      <c r="J135" s="272"/>
      <c r="K135" s="272"/>
      <c r="L135" s="272"/>
      <c r="M135" s="272"/>
      <c r="N135" s="272"/>
      <c r="O135" s="272"/>
      <c r="P135" s="272"/>
      <c r="Q135" s="272"/>
      <c r="R135" s="272"/>
      <c r="S135" s="272"/>
      <c r="T135" s="272"/>
      <c r="U135" s="272"/>
      <c r="V135" s="272"/>
      <c r="W135" s="272"/>
      <c r="X135" s="272"/>
      <c r="Y135" s="272"/>
      <c r="Z135" s="272"/>
      <c r="AA135" s="272"/>
      <c r="AB135" s="272"/>
    </row>
    <row r="136" spans="1:28" ht="14">
      <c r="A136" s="272"/>
      <c r="B136" s="272"/>
      <c r="C136" s="290"/>
      <c r="D136" s="291"/>
      <c r="E136" s="272"/>
      <c r="F136" s="290"/>
      <c r="G136" s="290"/>
      <c r="H136" s="272"/>
      <c r="I136" s="272"/>
      <c r="J136" s="272"/>
      <c r="K136" s="272"/>
      <c r="L136" s="272"/>
      <c r="M136" s="272"/>
      <c r="N136" s="272"/>
      <c r="O136" s="272"/>
      <c r="P136" s="272"/>
      <c r="Q136" s="272"/>
      <c r="R136" s="272"/>
      <c r="S136" s="272"/>
      <c r="T136" s="272"/>
      <c r="U136" s="272"/>
      <c r="V136" s="272"/>
      <c r="W136" s="272"/>
      <c r="X136" s="272"/>
      <c r="Y136" s="272"/>
      <c r="Z136" s="272"/>
      <c r="AA136" s="272"/>
      <c r="AB136" s="272"/>
    </row>
    <row r="137" spans="1:28" ht="14">
      <c r="A137" s="272"/>
      <c r="B137" s="272"/>
      <c r="C137" s="290"/>
      <c r="D137" s="291"/>
      <c r="E137" s="272"/>
      <c r="F137" s="290"/>
      <c r="G137" s="290"/>
      <c r="H137" s="272"/>
      <c r="I137" s="272"/>
      <c r="J137" s="272"/>
      <c r="K137" s="272"/>
      <c r="L137" s="272"/>
      <c r="M137" s="272"/>
      <c r="N137" s="272"/>
      <c r="O137" s="272"/>
      <c r="P137" s="272"/>
      <c r="Q137" s="272"/>
      <c r="R137" s="272"/>
      <c r="S137" s="272"/>
      <c r="T137" s="272"/>
      <c r="U137" s="272"/>
      <c r="V137" s="272"/>
      <c r="W137" s="272"/>
      <c r="X137" s="272"/>
      <c r="Y137" s="272"/>
      <c r="Z137" s="272"/>
      <c r="AA137" s="272"/>
      <c r="AB137" s="272"/>
    </row>
    <row r="138" spans="1:28" ht="14">
      <c r="A138" s="272"/>
      <c r="B138" s="272"/>
      <c r="C138" s="290"/>
      <c r="D138" s="291"/>
      <c r="E138" s="272"/>
      <c r="F138" s="290"/>
      <c r="G138" s="290"/>
      <c r="H138" s="272"/>
      <c r="I138" s="272"/>
      <c r="J138" s="272"/>
      <c r="K138" s="272"/>
      <c r="L138" s="272"/>
      <c r="M138" s="272"/>
      <c r="N138" s="272"/>
      <c r="O138" s="272"/>
      <c r="P138" s="272"/>
      <c r="Q138" s="272"/>
      <c r="R138" s="272"/>
      <c r="S138" s="272"/>
      <c r="T138" s="272"/>
      <c r="U138" s="272"/>
      <c r="V138" s="272"/>
      <c r="W138" s="272"/>
      <c r="X138" s="272"/>
      <c r="Y138" s="272"/>
      <c r="Z138" s="272"/>
      <c r="AA138" s="272"/>
      <c r="AB138" s="272"/>
    </row>
    <row r="139" spans="1:28" ht="14">
      <c r="A139" s="272"/>
      <c r="B139" s="272"/>
      <c r="C139" s="290"/>
      <c r="D139" s="291"/>
      <c r="E139" s="272"/>
      <c r="F139" s="290"/>
      <c r="G139" s="290"/>
      <c r="H139" s="272"/>
      <c r="I139" s="272"/>
      <c r="J139" s="272"/>
      <c r="K139" s="272"/>
      <c r="L139" s="272"/>
      <c r="M139" s="272"/>
      <c r="N139" s="272"/>
      <c r="O139" s="272"/>
      <c r="P139" s="272"/>
      <c r="Q139" s="272"/>
      <c r="R139" s="272"/>
      <c r="S139" s="272"/>
      <c r="T139" s="272"/>
      <c r="U139" s="272"/>
      <c r="V139" s="272"/>
      <c r="W139" s="272"/>
      <c r="X139" s="272"/>
      <c r="Y139" s="272"/>
      <c r="Z139" s="272"/>
      <c r="AA139" s="272"/>
      <c r="AB139" s="272"/>
    </row>
    <row r="140" spans="1:28" ht="14">
      <c r="A140" s="272"/>
      <c r="B140" s="272"/>
      <c r="C140" s="290"/>
      <c r="D140" s="291"/>
      <c r="E140" s="272"/>
      <c r="F140" s="290"/>
      <c r="G140" s="290"/>
      <c r="H140" s="272"/>
      <c r="I140" s="272"/>
      <c r="J140" s="272"/>
      <c r="K140" s="272"/>
      <c r="L140" s="272"/>
      <c r="M140" s="272"/>
      <c r="N140" s="272"/>
      <c r="O140" s="272"/>
      <c r="P140" s="272"/>
      <c r="Q140" s="272"/>
      <c r="R140" s="272"/>
      <c r="S140" s="272"/>
      <c r="T140" s="272"/>
      <c r="U140" s="272"/>
      <c r="V140" s="272"/>
      <c r="W140" s="272"/>
      <c r="X140" s="272"/>
      <c r="Y140" s="272"/>
      <c r="Z140" s="272"/>
      <c r="AA140" s="272"/>
      <c r="AB140" s="272"/>
    </row>
    <row r="141" spans="1:28" ht="14">
      <c r="A141" s="272"/>
      <c r="B141" s="272"/>
      <c r="C141" s="290"/>
      <c r="D141" s="291"/>
      <c r="E141" s="272"/>
      <c r="F141" s="290"/>
      <c r="G141" s="290"/>
      <c r="H141" s="272"/>
      <c r="I141" s="272"/>
      <c r="J141" s="272"/>
      <c r="K141" s="272"/>
      <c r="L141" s="272"/>
      <c r="M141" s="272"/>
      <c r="N141" s="272"/>
      <c r="O141" s="272"/>
      <c r="P141" s="272"/>
      <c r="Q141" s="272"/>
      <c r="R141" s="272"/>
      <c r="S141" s="272"/>
      <c r="T141" s="272"/>
      <c r="U141" s="272"/>
      <c r="V141" s="272"/>
      <c r="W141" s="272"/>
      <c r="X141" s="272"/>
      <c r="Y141" s="272"/>
      <c r="Z141" s="272"/>
      <c r="AA141" s="272"/>
      <c r="AB141" s="272"/>
    </row>
    <row r="142" spans="1:28" ht="14">
      <c r="A142" s="272"/>
      <c r="B142" s="272"/>
      <c r="C142" s="290"/>
      <c r="D142" s="291"/>
      <c r="E142" s="272"/>
      <c r="F142" s="290"/>
      <c r="G142" s="290"/>
      <c r="H142" s="272"/>
      <c r="I142" s="272"/>
      <c r="J142" s="272"/>
      <c r="K142" s="272"/>
      <c r="L142" s="272"/>
      <c r="M142" s="272"/>
      <c r="N142" s="272"/>
      <c r="O142" s="272"/>
      <c r="P142" s="272"/>
      <c r="Q142" s="272"/>
      <c r="R142" s="272"/>
      <c r="S142" s="272"/>
      <c r="T142" s="272"/>
      <c r="U142" s="272"/>
      <c r="V142" s="272"/>
      <c r="W142" s="272"/>
      <c r="X142" s="272"/>
      <c r="Y142" s="272"/>
      <c r="Z142" s="272"/>
      <c r="AA142" s="272"/>
      <c r="AB142" s="272"/>
    </row>
    <row r="143" spans="1:28" ht="14">
      <c r="A143" s="272"/>
      <c r="B143" s="272"/>
      <c r="C143" s="290"/>
      <c r="D143" s="291"/>
      <c r="E143" s="272"/>
      <c r="F143" s="290"/>
      <c r="G143" s="290"/>
      <c r="H143" s="272"/>
      <c r="I143" s="272"/>
      <c r="J143" s="272"/>
      <c r="K143" s="272"/>
      <c r="L143" s="272"/>
      <c r="M143" s="272"/>
      <c r="N143" s="272"/>
      <c r="O143" s="272"/>
      <c r="P143" s="272"/>
      <c r="Q143" s="272"/>
      <c r="R143" s="272"/>
      <c r="S143" s="272"/>
      <c r="T143" s="272"/>
      <c r="U143" s="272"/>
      <c r="V143" s="272"/>
      <c r="W143" s="272"/>
      <c r="X143" s="272"/>
      <c r="Y143" s="272"/>
      <c r="Z143" s="272"/>
      <c r="AA143" s="272"/>
      <c r="AB143" s="272"/>
    </row>
    <row r="144" spans="1:28" ht="14">
      <c r="A144" s="272"/>
      <c r="B144" s="272"/>
      <c r="C144" s="290"/>
      <c r="D144" s="291"/>
      <c r="E144" s="272"/>
      <c r="F144" s="290"/>
      <c r="G144" s="290"/>
      <c r="H144" s="272"/>
      <c r="I144" s="272"/>
      <c r="J144" s="272"/>
      <c r="K144" s="272"/>
      <c r="L144" s="272"/>
      <c r="M144" s="272"/>
      <c r="N144" s="272"/>
      <c r="O144" s="272"/>
      <c r="P144" s="272"/>
      <c r="Q144" s="272"/>
      <c r="R144" s="272"/>
      <c r="S144" s="272"/>
      <c r="T144" s="272"/>
      <c r="U144" s="272"/>
      <c r="V144" s="272"/>
      <c r="W144" s="272"/>
      <c r="X144" s="272"/>
      <c r="Y144" s="272"/>
      <c r="Z144" s="272"/>
      <c r="AA144" s="272"/>
      <c r="AB144" s="272"/>
    </row>
    <row r="145" spans="1:28" ht="14">
      <c r="A145" s="272"/>
      <c r="B145" s="272"/>
      <c r="C145" s="290"/>
      <c r="D145" s="291"/>
      <c r="E145" s="272"/>
      <c r="F145" s="290"/>
      <c r="G145" s="290"/>
      <c r="H145" s="272"/>
      <c r="I145" s="272"/>
      <c r="J145" s="272"/>
      <c r="K145" s="272"/>
      <c r="L145" s="272"/>
      <c r="M145" s="272"/>
      <c r="N145" s="272"/>
      <c r="O145" s="272"/>
      <c r="P145" s="272"/>
      <c r="Q145" s="272"/>
      <c r="R145" s="272"/>
      <c r="S145" s="272"/>
      <c r="T145" s="272"/>
      <c r="U145" s="272"/>
      <c r="V145" s="272"/>
      <c r="W145" s="272"/>
      <c r="X145" s="272"/>
      <c r="Y145" s="272"/>
      <c r="Z145" s="272"/>
      <c r="AA145" s="272"/>
      <c r="AB145" s="272"/>
    </row>
    <row r="146" spans="1:28" ht="14">
      <c r="A146" s="272"/>
      <c r="B146" s="272"/>
      <c r="C146" s="290"/>
      <c r="D146" s="291"/>
      <c r="E146" s="272"/>
      <c r="F146" s="290"/>
      <c r="G146" s="290"/>
      <c r="H146" s="272"/>
      <c r="I146" s="272"/>
      <c r="J146" s="272"/>
      <c r="K146" s="272"/>
      <c r="L146" s="272"/>
      <c r="M146" s="272"/>
      <c r="N146" s="272"/>
      <c r="O146" s="272"/>
      <c r="P146" s="272"/>
      <c r="Q146" s="272"/>
      <c r="R146" s="272"/>
      <c r="S146" s="272"/>
      <c r="T146" s="272"/>
      <c r="U146" s="272"/>
      <c r="V146" s="272"/>
      <c r="W146" s="272"/>
      <c r="X146" s="272"/>
      <c r="Y146" s="272"/>
      <c r="Z146" s="272"/>
      <c r="AA146" s="272"/>
      <c r="AB146" s="272"/>
    </row>
    <row r="147" spans="1:28" ht="14">
      <c r="A147" s="272"/>
      <c r="B147" s="272"/>
      <c r="C147" s="290"/>
      <c r="D147" s="291"/>
      <c r="E147" s="272"/>
      <c r="F147" s="290"/>
      <c r="G147" s="290"/>
      <c r="H147" s="272"/>
      <c r="I147" s="272"/>
      <c r="J147" s="272"/>
      <c r="K147" s="272"/>
      <c r="L147" s="272"/>
      <c r="M147" s="272"/>
      <c r="N147" s="272"/>
      <c r="O147" s="272"/>
      <c r="P147" s="272"/>
      <c r="Q147" s="272"/>
      <c r="R147" s="272"/>
      <c r="S147" s="272"/>
      <c r="T147" s="272"/>
      <c r="U147" s="272"/>
      <c r="V147" s="272"/>
      <c r="W147" s="272"/>
      <c r="X147" s="272"/>
      <c r="Y147" s="272"/>
      <c r="Z147" s="272"/>
      <c r="AA147" s="272"/>
      <c r="AB147" s="272"/>
    </row>
    <row r="148" spans="1:28" ht="14">
      <c r="A148" s="272"/>
      <c r="B148" s="272"/>
      <c r="C148" s="290"/>
      <c r="D148" s="291"/>
      <c r="E148" s="272"/>
      <c r="F148" s="290"/>
      <c r="G148" s="290"/>
      <c r="H148" s="272"/>
      <c r="I148" s="272"/>
      <c r="J148" s="272"/>
      <c r="K148" s="272"/>
      <c r="L148" s="272"/>
      <c r="M148" s="272"/>
      <c r="N148" s="272"/>
      <c r="O148" s="272"/>
      <c r="P148" s="272"/>
      <c r="Q148" s="272"/>
      <c r="R148" s="272"/>
      <c r="S148" s="272"/>
      <c r="T148" s="272"/>
      <c r="U148" s="272"/>
      <c r="V148" s="272"/>
      <c r="W148" s="272"/>
      <c r="X148" s="272"/>
      <c r="Y148" s="272"/>
      <c r="Z148" s="272"/>
      <c r="AA148" s="272"/>
      <c r="AB148" s="272"/>
    </row>
    <row r="149" spans="1:28" ht="14">
      <c r="A149" s="272"/>
      <c r="B149" s="272"/>
      <c r="C149" s="290"/>
      <c r="D149" s="291"/>
      <c r="E149" s="272"/>
      <c r="F149" s="290"/>
      <c r="G149" s="290"/>
      <c r="H149" s="272"/>
      <c r="I149" s="272"/>
      <c r="J149" s="272"/>
      <c r="K149" s="272"/>
      <c r="L149" s="272"/>
      <c r="M149" s="272"/>
      <c r="N149" s="272"/>
      <c r="O149" s="272"/>
      <c r="P149" s="272"/>
      <c r="Q149" s="272"/>
      <c r="R149" s="272"/>
      <c r="S149" s="272"/>
      <c r="T149" s="272"/>
      <c r="U149" s="272"/>
      <c r="V149" s="272"/>
      <c r="W149" s="272"/>
      <c r="X149" s="272"/>
      <c r="Y149" s="272"/>
      <c r="Z149" s="272"/>
      <c r="AA149" s="272"/>
      <c r="AB149" s="272"/>
    </row>
    <row r="150" spans="1:28" ht="14">
      <c r="A150" s="272"/>
      <c r="B150" s="272"/>
      <c r="C150" s="290"/>
      <c r="D150" s="291"/>
      <c r="E150" s="272"/>
      <c r="F150" s="290"/>
      <c r="G150" s="290"/>
      <c r="H150" s="272"/>
      <c r="I150" s="272"/>
      <c r="J150" s="272"/>
      <c r="K150" s="272"/>
      <c r="L150" s="272"/>
      <c r="M150" s="272"/>
      <c r="N150" s="272"/>
      <c r="O150" s="272"/>
      <c r="P150" s="272"/>
      <c r="Q150" s="272"/>
      <c r="R150" s="272"/>
      <c r="S150" s="272"/>
      <c r="T150" s="272"/>
      <c r="U150" s="272"/>
      <c r="V150" s="272"/>
      <c r="W150" s="272"/>
      <c r="X150" s="272"/>
      <c r="Y150" s="272"/>
      <c r="Z150" s="272"/>
      <c r="AA150" s="272"/>
      <c r="AB150" s="272"/>
    </row>
    <row r="151" spans="1:28" ht="14">
      <c r="A151" s="272"/>
      <c r="B151" s="272"/>
      <c r="C151" s="290"/>
      <c r="D151" s="291"/>
      <c r="E151" s="272"/>
      <c r="F151" s="290"/>
      <c r="G151" s="290"/>
      <c r="H151" s="272"/>
      <c r="I151" s="272"/>
      <c r="J151" s="272"/>
      <c r="K151" s="272"/>
      <c r="L151" s="272"/>
      <c r="M151" s="272"/>
      <c r="N151" s="272"/>
      <c r="O151" s="272"/>
      <c r="P151" s="272"/>
      <c r="Q151" s="272"/>
      <c r="R151" s="272"/>
      <c r="S151" s="272"/>
      <c r="T151" s="272"/>
      <c r="U151" s="272"/>
      <c r="V151" s="272"/>
      <c r="W151" s="272"/>
      <c r="X151" s="272"/>
      <c r="Y151" s="272"/>
      <c r="Z151" s="272"/>
      <c r="AA151" s="272"/>
      <c r="AB151" s="272"/>
    </row>
    <row r="152" spans="1:28" ht="14">
      <c r="A152" s="272"/>
      <c r="B152" s="272"/>
      <c r="C152" s="290"/>
      <c r="D152" s="291"/>
      <c r="E152" s="272"/>
      <c r="F152" s="290"/>
      <c r="G152" s="290"/>
      <c r="H152" s="272"/>
      <c r="I152" s="272"/>
      <c r="J152" s="272"/>
      <c r="K152" s="272"/>
      <c r="L152" s="272"/>
      <c r="M152" s="272"/>
      <c r="N152" s="272"/>
      <c r="O152" s="272"/>
      <c r="P152" s="272"/>
      <c r="Q152" s="272"/>
      <c r="R152" s="272"/>
      <c r="S152" s="272"/>
      <c r="T152" s="272"/>
      <c r="U152" s="272"/>
      <c r="V152" s="272"/>
      <c r="W152" s="272"/>
      <c r="X152" s="272"/>
      <c r="Y152" s="272"/>
      <c r="Z152" s="272"/>
      <c r="AA152" s="272"/>
      <c r="AB152" s="272"/>
    </row>
    <row r="153" spans="1:28" ht="14">
      <c r="A153" s="272"/>
      <c r="B153" s="272"/>
      <c r="C153" s="290"/>
      <c r="D153" s="291"/>
      <c r="E153" s="272"/>
      <c r="F153" s="290"/>
      <c r="G153" s="290"/>
      <c r="H153" s="272"/>
      <c r="I153" s="272"/>
      <c r="J153" s="272"/>
      <c r="K153" s="272"/>
      <c r="L153" s="272"/>
      <c r="M153" s="272"/>
      <c r="N153" s="272"/>
      <c r="O153" s="272"/>
      <c r="P153" s="272"/>
      <c r="Q153" s="272"/>
      <c r="R153" s="272"/>
      <c r="S153" s="272"/>
      <c r="T153" s="272"/>
      <c r="U153" s="272"/>
      <c r="V153" s="272"/>
      <c r="W153" s="272"/>
      <c r="X153" s="272"/>
      <c r="Y153" s="272"/>
      <c r="Z153" s="272"/>
      <c r="AA153" s="272"/>
      <c r="AB153" s="272"/>
    </row>
    <row r="154" spans="1:28" ht="14">
      <c r="A154" s="272"/>
      <c r="B154" s="272"/>
      <c r="C154" s="290"/>
      <c r="D154" s="291"/>
      <c r="E154" s="272"/>
      <c r="F154" s="290"/>
      <c r="G154" s="290"/>
      <c r="H154" s="272"/>
      <c r="I154" s="272"/>
      <c r="J154" s="272"/>
      <c r="K154" s="272"/>
      <c r="L154" s="272"/>
      <c r="M154" s="272"/>
      <c r="N154" s="272"/>
      <c r="O154" s="272"/>
      <c r="P154" s="272"/>
      <c r="Q154" s="272"/>
      <c r="R154" s="272"/>
      <c r="S154" s="272"/>
      <c r="T154" s="272"/>
      <c r="U154" s="272"/>
      <c r="V154" s="272"/>
      <c r="W154" s="272"/>
      <c r="X154" s="272"/>
      <c r="Y154" s="272"/>
      <c r="Z154" s="272"/>
      <c r="AA154" s="272"/>
      <c r="AB154" s="272"/>
    </row>
    <row r="155" spans="1:28" ht="14">
      <c r="A155" s="272"/>
      <c r="B155" s="272"/>
      <c r="C155" s="290"/>
      <c r="D155" s="291"/>
      <c r="E155" s="272"/>
      <c r="F155" s="290"/>
      <c r="G155" s="290"/>
      <c r="H155" s="272"/>
      <c r="I155" s="272"/>
      <c r="J155" s="272"/>
      <c r="K155" s="272"/>
      <c r="L155" s="272"/>
      <c r="M155" s="272"/>
      <c r="N155" s="272"/>
      <c r="O155" s="272"/>
      <c r="P155" s="272"/>
      <c r="Q155" s="272"/>
      <c r="R155" s="272"/>
      <c r="S155" s="272"/>
      <c r="T155" s="272"/>
      <c r="U155" s="272"/>
      <c r="V155" s="272"/>
      <c r="W155" s="272"/>
      <c r="X155" s="272"/>
      <c r="Y155" s="272"/>
      <c r="Z155" s="272"/>
      <c r="AA155" s="272"/>
      <c r="AB155" s="272"/>
    </row>
    <row r="156" spans="1:28" ht="14">
      <c r="A156" s="272"/>
      <c r="B156" s="272"/>
      <c r="C156" s="290"/>
      <c r="D156" s="291"/>
      <c r="E156" s="272"/>
      <c r="F156" s="290"/>
      <c r="G156" s="290"/>
      <c r="H156" s="272"/>
      <c r="I156" s="272"/>
      <c r="J156" s="272"/>
      <c r="K156" s="272"/>
      <c r="L156" s="272"/>
      <c r="M156" s="272"/>
      <c r="N156" s="272"/>
      <c r="O156" s="272"/>
      <c r="P156" s="272"/>
      <c r="Q156" s="272"/>
      <c r="R156" s="272"/>
      <c r="S156" s="272"/>
      <c r="T156" s="272"/>
      <c r="U156" s="272"/>
      <c r="V156" s="272"/>
      <c r="W156" s="272"/>
      <c r="X156" s="272"/>
      <c r="Y156" s="272"/>
      <c r="Z156" s="272"/>
      <c r="AA156" s="272"/>
      <c r="AB156" s="272"/>
    </row>
    <row r="157" spans="1:28" ht="14">
      <c r="A157" s="272"/>
      <c r="B157" s="272"/>
      <c r="C157" s="290"/>
      <c r="D157" s="291"/>
      <c r="E157" s="272"/>
      <c r="F157" s="290"/>
      <c r="G157" s="290"/>
      <c r="H157" s="272"/>
      <c r="I157" s="272"/>
      <c r="J157" s="272"/>
      <c r="K157" s="272"/>
      <c r="L157" s="272"/>
      <c r="M157" s="272"/>
      <c r="N157" s="272"/>
      <c r="O157" s="272"/>
      <c r="P157" s="272"/>
      <c r="Q157" s="272"/>
      <c r="R157" s="272"/>
      <c r="S157" s="272"/>
      <c r="T157" s="272"/>
      <c r="U157" s="272"/>
      <c r="V157" s="272"/>
      <c r="W157" s="272"/>
      <c r="X157" s="272"/>
      <c r="Y157" s="272"/>
      <c r="Z157" s="272"/>
      <c r="AA157" s="272"/>
      <c r="AB157" s="272"/>
    </row>
    <row r="158" spans="1:28" ht="14">
      <c r="A158" s="272"/>
      <c r="B158" s="272"/>
      <c r="C158" s="290"/>
      <c r="D158" s="291"/>
      <c r="E158" s="272"/>
      <c r="F158" s="290"/>
      <c r="G158" s="290"/>
      <c r="H158" s="272"/>
      <c r="I158" s="272"/>
      <c r="J158" s="272"/>
      <c r="K158" s="272"/>
      <c r="L158" s="272"/>
      <c r="M158" s="272"/>
      <c r="N158" s="272"/>
      <c r="O158" s="272"/>
      <c r="P158" s="272"/>
      <c r="Q158" s="272"/>
      <c r="R158" s="272"/>
      <c r="S158" s="272"/>
      <c r="T158" s="272"/>
      <c r="U158" s="272"/>
      <c r="V158" s="272"/>
      <c r="W158" s="272"/>
      <c r="X158" s="272"/>
      <c r="Y158" s="272"/>
      <c r="Z158" s="272"/>
      <c r="AA158" s="272"/>
      <c r="AB158" s="272"/>
    </row>
    <row r="159" spans="1:28" ht="14">
      <c r="A159" s="272"/>
      <c r="B159" s="272"/>
      <c r="C159" s="290"/>
      <c r="D159" s="291"/>
      <c r="E159" s="272"/>
      <c r="F159" s="290"/>
      <c r="G159" s="290"/>
      <c r="H159" s="272"/>
      <c r="I159" s="272"/>
      <c r="J159" s="272"/>
      <c r="K159" s="272"/>
      <c r="L159" s="272"/>
      <c r="M159" s="272"/>
      <c r="N159" s="272"/>
      <c r="O159" s="272"/>
      <c r="P159" s="272"/>
      <c r="Q159" s="272"/>
      <c r="R159" s="272"/>
      <c r="S159" s="272"/>
      <c r="T159" s="272"/>
      <c r="U159" s="272"/>
      <c r="V159" s="272"/>
      <c r="W159" s="272"/>
      <c r="X159" s="272"/>
      <c r="Y159" s="272"/>
      <c r="Z159" s="272"/>
      <c r="AA159" s="272"/>
      <c r="AB159" s="272"/>
    </row>
    <row r="160" spans="1:28" ht="14">
      <c r="A160" s="272"/>
      <c r="B160" s="272"/>
      <c r="C160" s="290"/>
      <c r="D160" s="291"/>
      <c r="E160" s="272"/>
      <c r="F160" s="290"/>
      <c r="G160" s="290"/>
      <c r="H160" s="272"/>
      <c r="I160" s="272"/>
      <c r="J160" s="272"/>
      <c r="K160" s="272"/>
      <c r="L160" s="272"/>
      <c r="M160" s="272"/>
      <c r="N160" s="272"/>
      <c r="O160" s="272"/>
      <c r="P160" s="272"/>
      <c r="Q160" s="272"/>
      <c r="R160" s="272"/>
      <c r="S160" s="272"/>
      <c r="T160" s="272"/>
      <c r="U160" s="272"/>
      <c r="V160" s="272"/>
      <c r="W160" s="272"/>
      <c r="X160" s="272"/>
      <c r="Y160" s="272"/>
      <c r="Z160" s="272"/>
      <c r="AA160" s="272"/>
      <c r="AB160" s="272"/>
    </row>
    <row r="161" spans="1:28" ht="14">
      <c r="A161" s="272"/>
      <c r="B161" s="272"/>
      <c r="C161" s="290"/>
      <c r="D161" s="291"/>
      <c r="E161" s="272"/>
      <c r="F161" s="290"/>
      <c r="G161" s="290"/>
      <c r="H161" s="272"/>
      <c r="I161" s="272"/>
      <c r="J161" s="272"/>
      <c r="K161" s="272"/>
      <c r="L161" s="272"/>
      <c r="M161" s="272"/>
      <c r="N161" s="272"/>
      <c r="O161" s="272"/>
      <c r="P161" s="272"/>
      <c r="Q161" s="272"/>
      <c r="R161" s="272"/>
      <c r="S161" s="272"/>
      <c r="T161" s="272"/>
      <c r="U161" s="272"/>
      <c r="V161" s="272"/>
      <c r="W161" s="272"/>
      <c r="X161" s="272"/>
      <c r="Y161" s="272"/>
      <c r="Z161" s="272"/>
      <c r="AA161" s="272"/>
      <c r="AB161" s="272"/>
    </row>
    <row r="162" spans="1:28" ht="14">
      <c r="A162" s="272"/>
      <c r="B162" s="272"/>
      <c r="C162" s="290"/>
      <c r="D162" s="291"/>
      <c r="E162" s="272"/>
      <c r="F162" s="290"/>
      <c r="G162" s="290"/>
      <c r="H162" s="272"/>
      <c r="I162" s="272"/>
      <c r="J162" s="272"/>
      <c r="K162" s="272"/>
      <c r="L162" s="272"/>
      <c r="M162" s="272"/>
      <c r="N162" s="272"/>
      <c r="O162" s="272"/>
      <c r="P162" s="272"/>
      <c r="Q162" s="272"/>
      <c r="R162" s="272"/>
      <c r="S162" s="272"/>
      <c r="T162" s="272"/>
      <c r="U162" s="272"/>
      <c r="V162" s="272"/>
      <c r="W162" s="272"/>
      <c r="X162" s="272"/>
      <c r="Y162" s="272"/>
      <c r="Z162" s="272"/>
      <c r="AA162" s="272"/>
      <c r="AB162" s="272"/>
    </row>
    <row r="163" spans="1:28" ht="14">
      <c r="A163" s="272"/>
      <c r="B163" s="272"/>
      <c r="C163" s="290"/>
      <c r="D163" s="291"/>
      <c r="E163" s="272"/>
      <c r="F163" s="290"/>
      <c r="G163" s="290"/>
      <c r="H163" s="272"/>
      <c r="I163" s="272"/>
      <c r="J163" s="272"/>
      <c r="K163" s="272"/>
      <c r="L163" s="272"/>
      <c r="M163" s="272"/>
      <c r="N163" s="272"/>
      <c r="O163" s="272"/>
      <c r="P163" s="272"/>
      <c r="Q163" s="272"/>
      <c r="R163" s="272"/>
      <c r="S163" s="272"/>
      <c r="T163" s="272"/>
      <c r="U163" s="272"/>
      <c r="V163" s="272"/>
      <c r="W163" s="272"/>
      <c r="X163" s="272"/>
      <c r="Y163" s="272"/>
      <c r="Z163" s="272"/>
      <c r="AA163" s="272"/>
      <c r="AB163" s="272"/>
    </row>
    <row r="164" spans="1:28" ht="14">
      <c r="A164" s="272"/>
      <c r="B164" s="272"/>
      <c r="C164" s="290"/>
      <c r="D164" s="291"/>
      <c r="E164" s="272"/>
      <c r="F164" s="290"/>
      <c r="G164" s="290"/>
      <c r="H164" s="272"/>
      <c r="I164" s="272"/>
      <c r="J164" s="272"/>
      <c r="K164" s="272"/>
      <c r="L164" s="272"/>
      <c r="M164" s="272"/>
      <c r="N164" s="272"/>
      <c r="O164" s="272"/>
      <c r="P164" s="272"/>
      <c r="Q164" s="272"/>
      <c r="R164" s="272"/>
      <c r="S164" s="272"/>
      <c r="T164" s="272"/>
      <c r="U164" s="272"/>
      <c r="V164" s="272"/>
      <c r="W164" s="272"/>
      <c r="X164" s="272"/>
      <c r="Y164" s="272"/>
      <c r="Z164" s="272"/>
      <c r="AA164" s="272"/>
      <c r="AB164" s="272"/>
    </row>
    <row r="165" spans="1:28" ht="14">
      <c r="A165" s="272"/>
      <c r="B165" s="272"/>
      <c r="C165" s="290"/>
      <c r="D165" s="291"/>
      <c r="E165" s="272"/>
      <c r="F165" s="290"/>
      <c r="G165" s="290"/>
      <c r="H165" s="272"/>
      <c r="I165" s="272"/>
      <c r="J165" s="272"/>
      <c r="K165" s="272"/>
      <c r="L165" s="272"/>
      <c r="M165" s="272"/>
      <c r="N165" s="272"/>
      <c r="O165" s="272"/>
      <c r="P165" s="272"/>
      <c r="Q165" s="272"/>
      <c r="R165" s="272"/>
      <c r="S165" s="272"/>
      <c r="T165" s="272"/>
      <c r="U165" s="272"/>
      <c r="V165" s="272"/>
      <c r="W165" s="272"/>
      <c r="X165" s="272"/>
      <c r="Y165" s="272"/>
      <c r="Z165" s="272"/>
      <c r="AA165" s="272"/>
      <c r="AB165" s="272"/>
    </row>
    <row r="166" spans="1:28" ht="14">
      <c r="A166" s="272"/>
      <c r="B166" s="272"/>
      <c r="C166" s="290"/>
      <c r="D166" s="291"/>
      <c r="E166" s="272"/>
      <c r="F166" s="290"/>
      <c r="G166" s="290"/>
      <c r="H166" s="272"/>
      <c r="I166" s="272"/>
      <c r="J166" s="272"/>
      <c r="K166" s="272"/>
      <c r="L166" s="272"/>
      <c r="M166" s="272"/>
      <c r="N166" s="272"/>
      <c r="O166" s="272"/>
      <c r="P166" s="272"/>
      <c r="Q166" s="272"/>
      <c r="R166" s="272"/>
      <c r="S166" s="272"/>
      <c r="T166" s="272"/>
      <c r="U166" s="272"/>
      <c r="V166" s="272"/>
      <c r="W166" s="272"/>
      <c r="X166" s="272"/>
      <c r="Y166" s="272"/>
      <c r="Z166" s="272"/>
      <c r="AA166" s="272"/>
      <c r="AB166" s="272"/>
    </row>
    <row r="167" spans="1:28" ht="14">
      <c r="A167" s="272"/>
      <c r="B167" s="272"/>
      <c r="C167" s="290"/>
      <c r="D167" s="291"/>
      <c r="E167" s="272"/>
      <c r="F167" s="290"/>
      <c r="G167" s="290"/>
      <c r="H167" s="272"/>
      <c r="I167" s="272"/>
      <c r="J167" s="272"/>
      <c r="K167" s="272"/>
      <c r="L167" s="272"/>
      <c r="M167" s="272"/>
      <c r="N167" s="272"/>
      <c r="O167" s="272"/>
      <c r="P167" s="272"/>
      <c r="Q167" s="272"/>
      <c r="R167" s="272"/>
      <c r="S167" s="272"/>
      <c r="T167" s="272"/>
      <c r="U167" s="272"/>
      <c r="V167" s="272"/>
      <c r="W167" s="272"/>
      <c r="X167" s="272"/>
      <c r="Y167" s="272"/>
      <c r="Z167" s="272"/>
      <c r="AA167" s="272"/>
      <c r="AB167" s="272"/>
    </row>
    <row r="168" spans="1:28" ht="14">
      <c r="A168" s="272"/>
      <c r="B168" s="272"/>
      <c r="C168" s="290"/>
      <c r="D168" s="291"/>
      <c r="E168" s="272"/>
      <c r="F168" s="290"/>
      <c r="G168" s="290"/>
      <c r="H168" s="272"/>
      <c r="I168" s="272"/>
      <c r="J168" s="272"/>
      <c r="K168" s="272"/>
      <c r="L168" s="272"/>
      <c r="M168" s="272"/>
      <c r="N168" s="272"/>
      <c r="O168" s="272"/>
      <c r="P168" s="272"/>
      <c r="Q168" s="272"/>
      <c r="R168" s="272"/>
      <c r="S168" s="272"/>
      <c r="T168" s="272"/>
      <c r="U168" s="272"/>
      <c r="V168" s="272"/>
      <c r="W168" s="272"/>
      <c r="X168" s="272"/>
      <c r="Y168" s="272"/>
      <c r="Z168" s="272"/>
      <c r="AA168" s="272"/>
      <c r="AB168" s="272"/>
    </row>
    <row r="169" spans="1:28" ht="14">
      <c r="A169" s="272"/>
      <c r="B169" s="272"/>
      <c r="C169" s="290"/>
      <c r="D169" s="291"/>
      <c r="E169" s="272"/>
      <c r="F169" s="290"/>
      <c r="G169" s="290"/>
      <c r="H169" s="272"/>
      <c r="I169" s="272"/>
      <c r="J169" s="272"/>
      <c r="K169" s="272"/>
      <c r="L169" s="272"/>
      <c r="M169" s="272"/>
      <c r="N169" s="272"/>
      <c r="O169" s="272"/>
      <c r="P169" s="272"/>
      <c r="Q169" s="272"/>
      <c r="R169" s="272"/>
      <c r="S169" s="272"/>
      <c r="T169" s="272"/>
      <c r="U169" s="272"/>
      <c r="V169" s="272"/>
      <c r="W169" s="272"/>
      <c r="X169" s="272"/>
      <c r="Y169" s="272"/>
      <c r="Z169" s="272"/>
      <c r="AA169" s="272"/>
      <c r="AB169" s="272"/>
    </row>
    <row r="170" spans="1:28" ht="14">
      <c r="A170" s="272"/>
      <c r="B170" s="272"/>
      <c r="C170" s="290"/>
      <c r="D170" s="291"/>
      <c r="E170" s="272"/>
      <c r="F170" s="290"/>
      <c r="G170" s="290"/>
      <c r="H170" s="272"/>
      <c r="I170" s="272"/>
      <c r="J170" s="272"/>
      <c r="K170" s="272"/>
      <c r="L170" s="272"/>
      <c r="M170" s="272"/>
      <c r="N170" s="272"/>
      <c r="O170" s="272"/>
      <c r="P170" s="272"/>
      <c r="Q170" s="272"/>
      <c r="R170" s="272"/>
      <c r="S170" s="272"/>
      <c r="T170" s="272"/>
      <c r="U170" s="272"/>
      <c r="V170" s="272"/>
      <c r="W170" s="272"/>
      <c r="X170" s="272"/>
      <c r="Y170" s="272"/>
      <c r="Z170" s="272"/>
      <c r="AA170" s="272"/>
      <c r="AB170" s="272"/>
    </row>
    <row r="171" spans="1:28" ht="14">
      <c r="A171" s="272"/>
      <c r="B171" s="272"/>
      <c r="C171" s="290"/>
      <c r="D171" s="291"/>
      <c r="E171" s="272"/>
      <c r="F171" s="290"/>
      <c r="G171" s="290"/>
      <c r="H171" s="272"/>
      <c r="I171" s="272"/>
      <c r="J171" s="272"/>
      <c r="K171" s="272"/>
      <c r="L171" s="272"/>
      <c r="M171" s="272"/>
      <c r="N171" s="272"/>
      <c r="O171" s="272"/>
      <c r="P171" s="272"/>
      <c r="Q171" s="272"/>
      <c r="R171" s="272"/>
      <c r="S171" s="272"/>
      <c r="T171" s="272"/>
      <c r="U171" s="272"/>
      <c r="V171" s="272"/>
      <c r="W171" s="272"/>
      <c r="X171" s="272"/>
      <c r="Y171" s="272"/>
      <c r="Z171" s="272"/>
      <c r="AA171" s="272"/>
      <c r="AB171" s="272"/>
    </row>
    <row r="172" spans="1:28" ht="14">
      <c r="A172" s="272"/>
      <c r="B172" s="272"/>
      <c r="C172" s="290"/>
      <c r="D172" s="291"/>
      <c r="E172" s="272"/>
      <c r="F172" s="290"/>
      <c r="G172" s="290"/>
      <c r="H172" s="272"/>
      <c r="I172" s="272"/>
      <c r="J172" s="272"/>
      <c r="K172" s="272"/>
      <c r="L172" s="272"/>
      <c r="M172" s="272"/>
      <c r="N172" s="272"/>
      <c r="O172" s="272"/>
      <c r="P172" s="272"/>
      <c r="Q172" s="272"/>
      <c r="R172" s="272"/>
      <c r="S172" s="272"/>
      <c r="T172" s="272"/>
      <c r="U172" s="272"/>
      <c r="V172" s="272"/>
      <c r="W172" s="272"/>
      <c r="X172" s="272"/>
      <c r="Y172" s="272"/>
      <c r="Z172" s="272"/>
      <c r="AA172" s="272"/>
      <c r="AB172" s="272"/>
    </row>
    <row r="173" spans="1:28" ht="14">
      <c r="A173" s="272"/>
      <c r="B173" s="272"/>
      <c r="C173" s="290"/>
      <c r="D173" s="291"/>
      <c r="E173" s="272"/>
      <c r="F173" s="290"/>
      <c r="G173" s="290"/>
      <c r="H173" s="272"/>
      <c r="I173" s="272"/>
      <c r="J173" s="272"/>
      <c r="K173" s="272"/>
      <c r="L173" s="272"/>
      <c r="M173" s="272"/>
      <c r="N173" s="272"/>
      <c r="O173" s="272"/>
      <c r="P173" s="272"/>
      <c r="Q173" s="272"/>
      <c r="R173" s="272"/>
      <c r="S173" s="272"/>
      <c r="T173" s="272"/>
      <c r="U173" s="272"/>
      <c r="V173" s="272"/>
      <c r="W173" s="272"/>
      <c r="X173" s="272"/>
      <c r="Y173" s="272"/>
      <c r="Z173" s="272"/>
      <c r="AA173" s="272"/>
      <c r="AB173" s="272"/>
    </row>
    <row r="174" spans="1:28" ht="14">
      <c r="A174" s="272"/>
      <c r="B174" s="272"/>
      <c r="C174" s="290"/>
      <c r="D174" s="291"/>
      <c r="E174" s="272"/>
      <c r="F174" s="290"/>
      <c r="G174" s="290"/>
      <c r="H174" s="272"/>
      <c r="I174" s="272"/>
      <c r="J174" s="272"/>
      <c r="K174" s="272"/>
      <c r="L174" s="272"/>
      <c r="M174" s="272"/>
      <c r="N174" s="272"/>
      <c r="O174" s="272"/>
      <c r="P174" s="272"/>
      <c r="Q174" s="272"/>
      <c r="R174" s="272"/>
      <c r="S174" s="272"/>
      <c r="T174" s="272"/>
      <c r="U174" s="272"/>
      <c r="V174" s="272"/>
      <c r="W174" s="272"/>
      <c r="X174" s="272"/>
      <c r="Y174" s="272"/>
      <c r="Z174" s="272"/>
      <c r="AA174" s="272"/>
      <c r="AB174" s="272"/>
    </row>
    <row r="175" spans="1:28" ht="14">
      <c r="A175" s="272"/>
      <c r="B175" s="272"/>
      <c r="C175" s="290"/>
      <c r="D175" s="291"/>
      <c r="E175" s="272"/>
      <c r="F175" s="290"/>
      <c r="G175" s="290"/>
      <c r="H175" s="272"/>
      <c r="I175" s="272"/>
      <c r="J175" s="272"/>
      <c r="K175" s="272"/>
      <c r="L175" s="272"/>
      <c r="M175" s="272"/>
      <c r="N175" s="272"/>
      <c r="O175" s="272"/>
      <c r="P175" s="272"/>
      <c r="Q175" s="272"/>
      <c r="R175" s="272"/>
      <c r="S175" s="272"/>
      <c r="T175" s="272"/>
      <c r="U175" s="272"/>
      <c r="V175" s="272"/>
      <c r="W175" s="272"/>
      <c r="X175" s="272"/>
      <c r="Y175" s="272"/>
      <c r="Z175" s="272"/>
      <c r="AA175" s="272"/>
      <c r="AB175" s="272"/>
    </row>
    <row r="176" spans="1:28" ht="14">
      <c r="A176" s="272"/>
      <c r="B176" s="272"/>
      <c r="C176" s="290"/>
      <c r="D176" s="291"/>
      <c r="E176" s="272"/>
      <c r="F176" s="290"/>
      <c r="G176" s="290"/>
      <c r="H176" s="272"/>
      <c r="I176" s="272"/>
      <c r="J176" s="272"/>
      <c r="K176" s="272"/>
      <c r="L176" s="272"/>
      <c r="M176" s="272"/>
      <c r="N176" s="272"/>
      <c r="O176" s="272"/>
      <c r="P176" s="272"/>
      <c r="Q176" s="272"/>
      <c r="R176" s="272"/>
      <c r="S176" s="272"/>
      <c r="T176" s="272"/>
      <c r="U176" s="272"/>
      <c r="V176" s="272"/>
      <c r="W176" s="272"/>
      <c r="X176" s="272"/>
      <c r="Y176" s="272"/>
      <c r="Z176" s="272"/>
      <c r="AA176" s="272"/>
      <c r="AB176" s="272"/>
    </row>
    <row r="177" spans="1:28" ht="14">
      <c r="A177" s="272"/>
      <c r="B177" s="272"/>
      <c r="C177" s="290"/>
      <c r="D177" s="291"/>
      <c r="E177" s="272"/>
      <c r="F177" s="290"/>
      <c r="G177" s="290"/>
      <c r="H177" s="272"/>
      <c r="I177" s="272"/>
      <c r="J177" s="272"/>
      <c r="K177" s="272"/>
      <c r="L177" s="272"/>
      <c r="M177" s="272"/>
      <c r="N177" s="272"/>
      <c r="O177" s="272"/>
      <c r="P177" s="272"/>
      <c r="Q177" s="272"/>
      <c r="R177" s="272"/>
      <c r="S177" s="272"/>
      <c r="T177" s="272"/>
      <c r="U177" s="272"/>
      <c r="V177" s="272"/>
      <c r="W177" s="272"/>
      <c r="X177" s="272"/>
      <c r="Y177" s="272"/>
      <c r="Z177" s="272"/>
      <c r="AA177" s="272"/>
      <c r="AB177" s="272"/>
    </row>
    <row r="178" spans="1:28" ht="14">
      <c r="A178" s="272"/>
      <c r="B178" s="272"/>
      <c r="C178" s="290"/>
      <c r="D178" s="291"/>
      <c r="E178" s="272"/>
      <c r="F178" s="290"/>
      <c r="G178" s="290"/>
      <c r="H178" s="272"/>
      <c r="I178" s="272"/>
      <c r="J178" s="272"/>
      <c r="K178" s="272"/>
      <c r="L178" s="272"/>
      <c r="M178" s="272"/>
      <c r="N178" s="272"/>
      <c r="O178" s="272"/>
      <c r="P178" s="272"/>
      <c r="Q178" s="272"/>
      <c r="R178" s="272"/>
      <c r="S178" s="272"/>
      <c r="T178" s="272"/>
      <c r="U178" s="272"/>
      <c r="V178" s="272"/>
      <c r="W178" s="272"/>
      <c r="X178" s="272"/>
      <c r="Y178" s="272"/>
      <c r="Z178" s="272"/>
      <c r="AA178" s="272"/>
      <c r="AB178" s="272"/>
    </row>
    <row r="179" spans="1:28" ht="14">
      <c r="A179" s="272"/>
      <c r="B179" s="272"/>
      <c r="C179" s="290"/>
      <c r="D179" s="291"/>
      <c r="E179" s="272"/>
      <c r="F179" s="290"/>
      <c r="G179" s="290"/>
      <c r="H179" s="272"/>
      <c r="I179" s="272"/>
      <c r="J179" s="272"/>
      <c r="K179" s="272"/>
      <c r="L179" s="272"/>
      <c r="M179" s="272"/>
      <c r="N179" s="272"/>
      <c r="O179" s="272"/>
      <c r="P179" s="272"/>
      <c r="Q179" s="272"/>
      <c r="R179" s="272"/>
      <c r="S179" s="272"/>
      <c r="T179" s="272"/>
      <c r="U179" s="272"/>
      <c r="V179" s="272"/>
      <c r="W179" s="272"/>
      <c r="X179" s="272"/>
      <c r="Y179" s="272"/>
      <c r="Z179" s="272"/>
      <c r="AA179" s="272"/>
      <c r="AB179" s="272"/>
    </row>
    <row r="180" spans="1:28" ht="14">
      <c r="A180" s="272"/>
      <c r="B180" s="272"/>
      <c r="C180" s="290"/>
      <c r="D180" s="291"/>
      <c r="E180" s="272"/>
      <c r="F180" s="290"/>
      <c r="G180" s="290"/>
      <c r="H180" s="272"/>
      <c r="I180" s="272"/>
      <c r="J180" s="272"/>
      <c r="K180" s="272"/>
      <c r="L180" s="272"/>
      <c r="M180" s="272"/>
      <c r="N180" s="272"/>
      <c r="O180" s="272"/>
      <c r="P180" s="272"/>
      <c r="Q180" s="272"/>
      <c r="R180" s="272"/>
      <c r="S180" s="272"/>
      <c r="T180" s="272"/>
      <c r="U180" s="272"/>
      <c r="V180" s="272"/>
      <c r="W180" s="272"/>
      <c r="X180" s="272"/>
      <c r="Y180" s="272"/>
      <c r="Z180" s="272"/>
      <c r="AA180" s="272"/>
      <c r="AB180" s="272"/>
    </row>
    <row r="181" spans="1:28" ht="14">
      <c r="A181" s="272"/>
      <c r="B181" s="272"/>
      <c r="C181" s="290"/>
      <c r="D181" s="291"/>
      <c r="E181" s="272"/>
      <c r="F181" s="290"/>
      <c r="G181" s="290"/>
      <c r="H181" s="272"/>
      <c r="I181" s="272"/>
      <c r="J181" s="272"/>
      <c r="K181" s="272"/>
      <c r="L181" s="272"/>
      <c r="M181" s="272"/>
      <c r="N181" s="272"/>
      <c r="O181" s="272"/>
      <c r="P181" s="272"/>
      <c r="Q181" s="272"/>
      <c r="R181" s="272"/>
      <c r="S181" s="272"/>
      <c r="T181" s="272"/>
      <c r="U181" s="272"/>
      <c r="V181" s="272"/>
      <c r="W181" s="272"/>
      <c r="X181" s="272"/>
      <c r="Y181" s="272"/>
      <c r="Z181" s="272"/>
      <c r="AA181" s="272"/>
      <c r="AB181" s="272"/>
    </row>
    <row r="182" spans="1:28" ht="14">
      <c r="A182" s="272"/>
      <c r="B182" s="272"/>
      <c r="C182" s="290"/>
      <c r="D182" s="291"/>
      <c r="E182" s="272"/>
      <c r="F182" s="290"/>
      <c r="G182" s="290"/>
      <c r="H182" s="272"/>
      <c r="I182" s="272"/>
      <c r="J182" s="272"/>
      <c r="K182" s="272"/>
      <c r="L182" s="272"/>
      <c r="M182" s="272"/>
      <c r="N182" s="272"/>
      <c r="O182" s="272"/>
      <c r="P182" s="272"/>
      <c r="Q182" s="272"/>
      <c r="R182" s="272"/>
      <c r="S182" s="272"/>
      <c r="T182" s="272"/>
      <c r="U182" s="272"/>
      <c r="V182" s="272"/>
      <c r="W182" s="272"/>
      <c r="X182" s="272"/>
      <c r="Y182" s="272"/>
      <c r="Z182" s="272"/>
      <c r="AA182" s="272"/>
      <c r="AB182" s="272"/>
    </row>
    <row r="183" spans="1:28" ht="14">
      <c r="A183" s="272"/>
      <c r="B183" s="272"/>
      <c r="C183" s="290"/>
      <c r="D183" s="291"/>
      <c r="E183" s="272"/>
      <c r="F183" s="290"/>
      <c r="G183" s="290"/>
      <c r="H183" s="272"/>
      <c r="I183" s="272"/>
      <c r="J183" s="272"/>
      <c r="K183" s="272"/>
      <c r="L183" s="272"/>
      <c r="M183" s="272"/>
      <c r="N183" s="272"/>
      <c r="O183" s="272"/>
      <c r="P183" s="272"/>
      <c r="Q183" s="272"/>
      <c r="R183" s="272"/>
      <c r="S183" s="272"/>
      <c r="T183" s="272"/>
      <c r="U183" s="272"/>
      <c r="V183" s="272"/>
      <c r="W183" s="272"/>
      <c r="X183" s="272"/>
      <c r="Y183" s="272"/>
      <c r="Z183" s="272"/>
      <c r="AA183" s="272"/>
      <c r="AB183" s="272"/>
    </row>
    <row r="184" spans="1:28" ht="14">
      <c r="A184" s="272"/>
      <c r="B184" s="272"/>
      <c r="C184" s="290"/>
      <c r="D184" s="291"/>
      <c r="E184" s="272"/>
      <c r="F184" s="290"/>
      <c r="G184" s="290"/>
      <c r="H184" s="272"/>
      <c r="I184" s="272"/>
      <c r="J184" s="272"/>
      <c r="K184" s="272"/>
      <c r="L184" s="272"/>
      <c r="M184" s="272"/>
      <c r="N184" s="272"/>
      <c r="O184" s="272"/>
      <c r="P184" s="272"/>
      <c r="Q184" s="272"/>
      <c r="R184" s="272"/>
      <c r="S184" s="272"/>
      <c r="T184" s="272"/>
      <c r="U184" s="272"/>
      <c r="V184" s="272"/>
      <c r="W184" s="272"/>
      <c r="X184" s="272"/>
      <c r="Y184" s="272"/>
      <c r="Z184" s="272"/>
      <c r="AA184" s="272"/>
      <c r="AB184" s="272"/>
    </row>
    <row r="185" spans="1:28" ht="14">
      <c r="A185" s="272"/>
      <c r="B185" s="272"/>
      <c r="C185" s="290"/>
      <c r="D185" s="291"/>
      <c r="E185" s="272"/>
      <c r="F185" s="290"/>
      <c r="G185" s="290"/>
      <c r="H185" s="272"/>
      <c r="I185" s="272"/>
      <c r="J185" s="272"/>
      <c r="K185" s="272"/>
      <c r="L185" s="272"/>
      <c r="M185" s="272"/>
      <c r="N185" s="272"/>
      <c r="O185" s="272"/>
      <c r="P185" s="272"/>
      <c r="Q185" s="272"/>
      <c r="R185" s="272"/>
      <c r="S185" s="272"/>
      <c r="T185" s="272"/>
      <c r="U185" s="272"/>
      <c r="V185" s="272"/>
      <c r="W185" s="272"/>
      <c r="X185" s="272"/>
      <c r="Y185" s="272"/>
      <c r="Z185" s="272"/>
      <c r="AA185" s="272"/>
      <c r="AB185" s="272"/>
    </row>
    <row r="186" spans="1:28" ht="14">
      <c r="A186" s="272"/>
      <c r="B186" s="272"/>
      <c r="C186" s="290"/>
      <c r="D186" s="291"/>
      <c r="E186" s="272"/>
      <c r="F186" s="290"/>
      <c r="G186" s="290"/>
      <c r="H186" s="272"/>
      <c r="I186" s="272"/>
      <c r="J186" s="272"/>
      <c r="K186" s="272"/>
      <c r="L186" s="272"/>
      <c r="M186" s="272"/>
      <c r="N186" s="272"/>
      <c r="O186" s="272"/>
      <c r="P186" s="272"/>
      <c r="Q186" s="272"/>
      <c r="R186" s="272"/>
      <c r="S186" s="272"/>
      <c r="T186" s="272"/>
      <c r="U186" s="272"/>
      <c r="V186" s="272"/>
      <c r="W186" s="272"/>
      <c r="X186" s="272"/>
      <c r="Y186" s="272"/>
      <c r="Z186" s="272"/>
      <c r="AA186" s="272"/>
      <c r="AB186" s="272"/>
    </row>
    <row r="187" spans="1:28" ht="14">
      <c r="A187" s="272"/>
      <c r="B187" s="272"/>
      <c r="C187" s="290"/>
      <c r="D187" s="291"/>
      <c r="E187" s="272"/>
      <c r="F187" s="290"/>
      <c r="G187" s="290"/>
      <c r="H187" s="272"/>
      <c r="I187" s="272"/>
      <c r="J187" s="272"/>
      <c r="K187" s="272"/>
      <c r="L187" s="272"/>
      <c r="M187" s="272"/>
      <c r="N187" s="272"/>
      <c r="O187" s="272"/>
      <c r="P187" s="272"/>
      <c r="Q187" s="272"/>
      <c r="R187" s="272"/>
      <c r="S187" s="272"/>
      <c r="T187" s="272"/>
      <c r="U187" s="272"/>
      <c r="V187" s="272"/>
      <c r="W187" s="272"/>
      <c r="X187" s="272"/>
      <c r="Y187" s="272"/>
      <c r="Z187" s="272"/>
      <c r="AA187" s="272"/>
      <c r="AB187" s="272"/>
    </row>
    <row r="188" spans="1:28" ht="14">
      <c r="A188" s="272"/>
      <c r="B188" s="272"/>
      <c r="C188" s="290"/>
      <c r="D188" s="291"/>
      <c r="E188" s="272"/>
      <c r="F188" s="290"/>
      <c r="G188" s="290"/>
      <c r="H188" s="272"/>
      <c r="I188" s="272"/>
      <c r="J188" s="272"/>
      <c r="K188" s="272"/>
      <c r="L188" s="272"/>
      <c r="M188" s="272"/>
      <c r="N188" s="272"/>
      <c r="O188" s="272"/>
      <c r="P188" s="272"/>
      <c r="Q188" s="272"/>
      <c r="R188" s="272"/>
      <c r="S188" s="272"/>
      <c r="T188" s="272"/>
      <c r="U188" s="272"/>
      <c r="V188" s="272"/>
      <c r="W188" s="272"/>
      <c r="X188" s="272"/>
      <c r="Y188" s="272"/>
      <c r="Z188" s="272"/>
      <c r="AA188" s="272"/>
      <c r="AB188" s="272"/>
    </row>
    <row r="189" spans="1:28" ht="14">
      <c r="A189" s="272"/>
      <c r="B189" s="272"/>
      <c r="C189" s="290"/>
      <c r="D189" s="291"/>
      <c r="E189" s="272"/>
      <c r="F189" s="290"/>
      <c r="G189" s="290"/>
      <c r="H189" s="272"/>
      <c r="I189" s="272"/>
      <c r="J189" s="272"/>
      <c r="K189" s="272"/>
      <c r="L189" s="272"/>
      <c r="M189" s="272"/>
      <c r="N189" s="272"/>
      <c r="O189" s="272"/>
      <c r="P189" s="272"/>
      <c r="Q189" s="272"/>
      <c r="R189" s="272"/>
      <c r="S189" s="272"/>
      <c r="T189" s="272"/>
      <c r="U189" s="272"/>
      <c r="V189" s="272"/>
      <c r="W189" s="272"/>
      <c r="X189" s="272"/>
      <c r="Y189" s="272"/>
      <c r="Z189" s="272"/>
      <c r="AA189" s="272"/>
      <c r="AB189" s="272"/>
    </row>
    <row r="190" spans="1:28" ht="14">
      <c r="A190" s="272"/>
      <c r="B190" s="272"/>
      <c r="C190" s="290"/>
      <c r="D190" s="291"/>
      <c r="E190" s="272"/>
      <c r="F190" s="290"/>
      <c r="G190" s="290"/>
      <c r="H190" s="272"/>
      <c r="I190" s="272"/>
      <c r="J190" s="272"/>
      <c r="K190" s="272"/>
      <c r="L190" s="272"/>
      <c r="M190" s="272"/>
      <c r="N190" s="272"/>
      <c r="O190" s="272"/>
      <c r="P190" s="272"/>
      <c r="Q190" s="272"/>
      <c r="R190" s="272"/>
      <c r="S190" s="272"/>
      <c r="T190" s="272"/>
      <c r="U190" s="272"/>
      <c r="V190" s="272"/>
      <c r="W190" s="272"/>
      <c r="X190" s="272"/>
      <c r="Y190" s="272"/>
      <c r="Z190" s="272"/>
      <c r="AA190" s="272"/>
      <c r="AB190" s="272"/>
    </row>
    <row r="191" spans="1:28" ht="14">
      <c r="A191" s="272"/>
      <c r="B191" s="272"/>
      <c r="C191" s="290"/>
      <c r="D191" s="291"/>
      <c r="E191" s="272"/>
      <c r="F191" s="290"/>
      <c r="G191" s="290"/>
      <c r="H191" s="272"/>
      <c r="I191" s="272"/>
      <c r="J191" s="272"/>
      <c r="K191" s="272"/>
      <c r="L191" s="272"/>
      <c r="M191" s="272"/>
      <c r="N191" s="272"/>
      <c r="O191" s="272"/>
      <c r="P191" s="272"/>
      <c r="Q191" s="272"/>
      <c r="R191" s="272"/>
      <c r="S191" s="272"/>
      <c r="T191" s="272"/>
      <c r="U191" s="272"/>
      <c r="V191" s="272"/>
      <c r="W191" s="272"/>
      <c r="X191" s="272"/>
      <c r="Y191" s="272"/>
      <c r="Z191" s="272"/>
      <c r="AA191" s="272"/>
      <c r="AB191" s="272"/>
    </row>
    <row r="192" spans="1:28" ht="14">
      <c r="A192" s="272"/>
      <c r="B192" s="272"/>
      <c r="C192" s="290"/>
      <c r="D192" s="291"/>
      <c r="E192" s="272"/>
      <c r="F192" s="290"/>
      <c r="G192" s="290"/>
      <c r="H192" s="272"/>
      <c r="I192" s="272"/>
      <c r="J192" s="272"/>
      <c r="K192" s="272"/>
      <c r="L192" s="272"/>
      <c r="M192" s="272"/>
      <c r="N192" s="272"/>
      <c r="O192" s="272"/>
      <c r="P192" s="272"/>
      <c r="Q192" s="272"/>
      <c r="R192" s="272"/>
      <c r="S192" s="272"/>
      <c r="T192" s="272"/>
      <c r="U192" s="272"/>
      <c r="V192" s="272"/>
      <c r="W192" s="272"/>
      <c r="X192" s="272"/>
      <c r="Y192" s="272"/>
      <c r="Z192" s="272"/>
      <c r="AA192" s="272"/>
      <c r="AB192" s="272"/>
    </row>
    <row r="193" spans="1:28" ht="14">
      <c r="A193" s="272"/>
      <c r="B193" s="272"/>
      <c r="C193" s="290"/>
      <c r="D193" s="291"/>
      <c r="E193" s="272"/>
      <c r="F193" s="290"/>
      <c r="G193" s="290"/>
      <c r="H193" s="272"/>
      <c r="I193" s="272"/>
      <c r="J193" s="272"/>
      <c r="K193" s="272"/>
      <c r="L193" s="272"/>
      <c r="M193" s="272"/>
      <c r="N193" s="272"/>
      <c r="O193" s="272"/>
      <c r="P193" s="272"/>
      <c r="Q193" s="272"/>
      <c r="R193" s="272"/>
      <c r="S193" s="272"/>
      <c r="T193" s="272"/>
      <c r="U193" s="272"/>
      <c r="V193" s="272"/>
      <c r="W193" s="272"/>
      <c r="X193" s="272"/>
      <c r="Y193" s="272"/>
      <c r="Z193" s="272"/>
      <c r="AA193" s="272"/>
      <c r="AB193" s="272"/>
    </row>
    <row r="194" spans="1:28" ht="14">
      <c r="A194" s="272"/>
      <c r="B194" s="272"/>
      <c r="C194" s="290"/>
      <c r="D194" s="291"/>
      <c r="E194" s="272"/>
      <c r="F194" s="290"/>
      <c r="G194" s="290"/>
      <c r="H194" s="272"/>
      <c r="I194" s="272"/>
      <c r="J194" s="272"/>
      <c r="K194" s="272"/>
      <c r="L194" s="272"/>
      <c r="M194" s="272"/>
      <c r="N194" s="272"/>
      <c r="O194" s="272"/>
      <c r="P194" s="272"/>
      <c r="Q194" s="272"/>
      <c r="R194" s="272"/>
      <c r="S194" s="272"/>
      <c r="T194" s="272"/>
      <c r="U194" s="272"/>
      <c r="V194" s="272"/>
      <c r="W194" s="272"/>
      <c r="X194" s="272"/>
      <c r="Y194" s="272"/>
      <c r="Z194" s="272"/>
      <c r="AA194" s="272"/>
      <c r="AB194" s="272"/>
    </row>
    <row r="195" spans="1:28" ht="14">
      <c r="A195" s="272"/>
      <c r="B195" s="272"/>
      <c r="C195" s="290"/>
      <c r="D195" s="291"/>
      <c r="E195" s="272"/>
      <c r="F195" s="290"/>
      <c r="G195" s="290"/>
      <c r="H195" s="272"/>
      <c r="I195" s="272"/>
      <c r="J195" s="272"/>
      <c r="K195" s="272"/>
      <c r="L195" s="272"/>
      <c r="M195" s="272"/>
      <c r="N195" s="272"/>
      <c r="O195" s="272"/>
      <c r="P195" s="272"/>
      <c r="Q195" s="272"/>
      <c r="R195" s="272"/>
      <c r="S195" s="272"/>
      <c r="T195" s="272"/>
      <c r="U195" s="272"/>
      <c r="V195" s="272"/>
      <c r="W195" s="272"/>
      <c r="X195" s="272"/>
      <c r="Y195" s="272"/>
      <c r="Z195" s="272"/>
      <c r="AA195" s="272"/>
      <c r="AB195" s="272"/>
    </row>
    <row r="196" spans="1:28" ht="14">
      <c r="A196" s="272"/>
      <c r="B196" s="272"/>
      <c r="C196" s="290"/>
      <c r="D196" s="291"/>
      <c r="E196" s="272"/>
      <c r="F196" s="290"/>
      <c r="G196" s="290"/>
      <c r="H196" s="272"/>
      <c r="I196" s="272"/>
      <c r="J196" s="272"/>
      <c r="K196" s="272"/>
      <c r="L196" s="272"/>
      <c r="M196" s="272"/>
      <c r="N196" s="272"/>
      <c r="O196" s="272"/>
      <c r="P196" s="272"/>
      <c r="Q196" s="272"/>
      <c r="R196" s="272"/>
      <c r="S196" s="272"/>
      <c r="T196" s="272"/>
      <c r="U196" s="272"/>
      <c r="V196" s="272"/>
      <c r="W196" s="272"/>
      <c r="X196" s="272"/>
      <c r="Y196" s="272"/>
      <c r="Z196" s="272"/>
      <c r="AA196" s="272"/>
      <c r="AB196" s="272"/>
    </row>
    <row r="197" spans="1:28" ht="14">
      <c r="A197" s="272"/>
      <c r="B197" s="272"/>
      <c r="C197" s="290"/>
      <c r="D197" s="291"/>
      <c r="E197" s="272"/>
      <c r="F197" s="290"/>
      <c r="G197" s="290"/>
      <c r="H197" s="272"/>
      <c r="I197" s="272"/>
      <c r="J197" s="272"/>
      <c r="K197" s="272"/>
      <c r="L197" s="272"/>
      <c r="M197" s="272"/>
      <c r="N197" s="272"/>
      <c r="O197" s="272"/>
      <c r="P197" s="272"/>
      <c r="Q197" s="272"/>
      <c r="R197" s="272"/>
      <c r="S197" s="272"/>
      <c r="T197" s="272"/>
      <c r="U197" s="272"/>
      <c r="V197" s="272"/>
      <c r="W197" s="272"/>
      <c r="X197" s="272"/>
      <c r="Y197" s="272"/>
      <c r="Z197" s="272"/>
      <c r="AA197" s="272"/>
      <c r="AB197" s="272"/>
    </row>
    <row r="198" spans="1:28" ht="14">
      <c r="A198" s="272"/>
      <c r="B198" s="272"/>
      <c r="C198" s="290"/>
      <c r="D198" s="291"/>
      <c r="E198" s="272"/>
      <c r="F198" s="290"/>
      <c r="G198" s="290"/>
      <c r="H198" s="272"/>
      <c r="I198" s="272"/>
      <c r="J198" s="272"/>
      <c r="K198" s="272"/>
      <c r="L198" s="272"/>
      <c r="M198" s="272"/>
      <c r="N198" s="272"/>
      <c r="O198" s="272"/>
      <c r="P198" s="272"/>
      <c r="Q198" s="272"/>
      <c r="R198" s="272"/>
      <c r="S198" s="272"/>
      <c r="T198" s="272"/>
      <c r="U198" s="272"/>
      <c r="V198" s="272"/>
      <c r="W198" s="272"/>
      <c r="X198" s="272"/>
      <c r="Y198" s="272"/>
      <c r="Z198" s="272"/>
      <c r="AA198" s="272"/>
      <c r="AB198" s="272"/>
    </row>
    <row r="199" spans="1:28" ht="14">
      <c r="A199" s="272"/>
      <c r="B199" s="272"/>
      <c r="C199" s="290"/>
      <c r="D199" s="291"/>
      <c r="E199" s="272"/>
      <c r="F199" s="290"/>
      <c r="G199" s="290"/>
      <c r="H199" s="272"/>
      <c r="I199" s="272"/>
      <c r="J199" s="272"/>
      <c r="K199" s="272"/>
      <c r="L199" s="272"/>
      <c r="M199" s="272"/>
      <c r="N199" s="272"/>
      <c r="O199" s="272"/>
      <c r="P199" s="272"/>
      <c r="Q199" s="272"/>
      <c r="R199" s="272"/>
      <c r="S199" s="272"/>
      <c r="T199" s="272"/>
      <c r="U199" s="272"/>
      <c r="V199" s="272"/>
      <c r="W199" s="272"/>
      <c r="X199" s="272"/>
      <c r="Y199" s="272"/>
      <c r="Z199" s="272"/>
      <c r="AA199" s="272"/>
      <c r="AB199" s="272"/>
    </row>
    <row r="200" spans="1:28" ht="14">
      <c r="A200" s="272"/>
      <c r="B200" s="272"/>
      <c r="C200" s="290"/>
      <c r="D200" s="291"/>
      <c r="E200" s="272"/>
      <c r="F200" s="290"/>
      <c r="G200" s="290"/>
      <c r="H200" s="272"/>
      <c r="I200" s="272"/>
      <c r="J200" s="272"/>
      <c r="K200" s="272"/>
      <c r="L200" s="272"/>
      <c r="M200" s="272"/>
      <c r="N200" s="272"/>
      <c r="O200" s="272"/>
      <c r="P200" s="272"/>
      <c r="Q200" s="272"/>
      <c r="R200" s="272"/>
      <c r="S200" s="272"/>
      <c r="T200" s="272"/>
      <c r="U200" s="272"/>
      <c r="V200" s="272"/>
      <c r="W200" s="272"/>
      <c r="X200" s="272"/>
      <c r="Y200" s="272"/>
      <c r="Z200" s="272"/>
      <c r="AA200" s="272"/>
      <c r="AB200" s="272"/>
    </row>
    <row r="201" spans="1:28" ht="14">
      <c r="A201" s="272"/>
      <c r="B201" s="272"/>
      <c r="C201" s="290"/>
      <c r="D201" s="291"/>
      <c r="E201" s="272"/>
      <c r="F201" s="290"/>
      <c r="G201" s="290"/>
      <c r="H201" s="272"/>
      <c r="I201" s="272"/>
      <c r="J201" s="272"/>
      <c r="K201" s="272"/>
      <c r="L201" s="272"/>
      <c r="M201" s="272"/>
      <c r="N201" s="272"/>
      <c r="O201" s="272"/>
      <c r="P201" s="272"/>
      <c r="Q201" s="272"/>
      <c r="R201" s="272"/>
      <c r="S201" s="272"/>
      <c r="T201" s="272"/>
      <c r="U201" s="272"/>
      <c r="V201" s="272"/>
      <c r="W201" s="272"/>
      <c r="X201" s="272"/>
      <c r="Y201" s="272"/>
      <c r="Z201" s="272"/>
      <c r="AA201" s="272"/>
      <c r="AB201" s="272"/>
    </row>
    <row r="202" spans="1:28" ht="14">
      <c r="A202" s="272"/>
      <c r="B202" s="272"/>
      <c r="C202" s="290"/>
      <c r="D202" s="291"/>
      <c r="E202" s="272"/>
      <c r="F202" s="290"/>
      <c r="G202" s="290"/>
      <c r="H202" s="272"/>
      <c r="I202" s="272"/>
      <c r="J202" s="272"/>
      <c r="K202" s="272"/>
      <c r="L202" s="272"/>
      <c r="M202" s="272"/>
      <c r="N202" s="272"/>
      <c r="O202" s="272"/>
      <c r="P202" s="272"/>
      <c r="Q202" s="272"/>
      <c r="R202" s="272"/>
      <c r="S202" s="272"/>
      <c r="T202" s="272"/>
      <c r="U202" s="272"/>
      <c r="V202" s="272"/>
      <c r="W202" s="272"/>
      <c r="X202" s="272"/>
      <c r="Y202" s="272"/>
      <c r="Z202" s="272"/>
      <c r="AA202" s="272"/>
      <c r="AB202" s="272"/>
    </row>
    <row r="203" spans="1:28" ht="14">
      <c r="A203" s="272"/>
      <c r="B203" s="272"/>
      <c r="C203" s="290"/>
      <c r="D203" s="291"/>
      <c r="E203" s="272"/>
      <c r="F203" s="290"/>
      <c r="G203" s="290"/>
      <c r="H203" s="272"/>
      <c r="I203" s="272"/>
      <c r="J203" s="272"/>
      <c r="K203" s="272"/>
      <c r="L203" s="272"/>
      <c r="M203" s="272"/>
      <c r="N203" s="272"/>
      <c r="O203" s="272"/>
      <c r="P203" s="272"/>
      <c r="Q203" s="272"/>
      <c r="R203" s="272"/>
      <c r="S203" s="272"/>
      <c r="T203" s="272"/>
      <c r="U203" s="272"/>
      <c r="V203" s="272"/>
      <c r="W203" s="272"/>
      <c r="X203" s="272"/>
      <c r="Y203" s="272"/>
      <c r="Z203" s="272"/>
      <c r="AA203" s="272"/>
      <c r="AB203" s="272"/>
    </row>
    <row r="204" spans="1:28" ht="14">
      <c r="A204" s="272"/>
      <c r="B204" s="272"/>
      <c r="C204" s="290"/>
      <c r="D204" s="291"/>
      <c r="E204" s="272"/>
      <c r="F204" s="290"/>
      <c r="G204" s="290"/>
      <c r="H204" s="272"/>
      <c r="I204" s="272"/>
      <c r="J204" s="272"/>
      <c r="K204" s="272"/>
      <c r="L204" s="272"/>
      <c r="M204" s="272"/>
      <c r="N204" s="272"/>
      <c r="O204" s="272"/>
      <c r="P204" s="272"/>
      <c r="Q204" s="272"/>
      <c r="R204" s="272"/>
      <c r="S204" s="272"/>
      <c r="T204" s="272"/>
      <c r="U204" s="272"/>
      <c r="V204" s="272"/>
      <c r="W204" s="272"/>
      <c r="X204" s="272"/>
      <c r="Y204" s="272"/>
      <c r="Z204" s="272"/>
      <c r="AA204" s="272"/>
      <c r="AB204" s="272"/>
    </row>
    <row r="205" spans="1:28" ht="14">
      <c r="A205" s="272"/>
      <c r="B205" s="272"/>
      <c r="C205" s="290"/>
      <c r="D205" s="291"/>
      <c r="E205" s="272"/>
      <c r="F205" s="290"/>
      <c r="G205" s="290"/>
      <c r="H205" s="272"/>
      <c r="I205" s="272"/>
      <c r="J205" s="272"/>
      <c r="K205" s="272"/>
      <c r="L205" s="272"/>
      <c r="M205" s="272"/>
      <c r="N205" s="272"/>
      <c r="O205" s="272"/>
      <c r="P205" s="272"/>
      <c r="Q205" s="272"/>
      <c r="R205" s="272"/>
      <c r="S205" s="272"/>
      <c r="T205" s="272"/>
      <c r="U205" s="272"/>
      <c r="V205" s="272"/>
      <c r="W205" s="272"/>
      <c r="X205" s="272"/>
      <c r="Y205" s="272"/>
      <c r="Z205" s="272"/>
      <c r="AA205" s="272"/>
      <c r="AB205" s="272"/>
    </row>
    <row r="206" spans="1:28" ht="14">
      <c r="A206" s="272"/>
      <c r="B206" s="272"/>
      <c r="C206" s="290"/>
      <c r="D206" s="291"/>
      <c r="E206" s="272"/>
      <c r="F206" s="290"/>
      <c r="G206" s="290"/>
      <c r="H206" s="272"/>
      <c r="I206" s="272"/>
      <c r="J206" s="272"/>
      <c r="K206" s="272"/>
      <c r="L206" s="272"/>
      <c r="M206" s="272"/>
      <c r="N206" s="272"/>
      <c r="O206" s="272"/>
      <c r="P206" s="272"/>
      <c r="Q206" s="272"/>
      <c r="R206" s="272"/>
      <c r="S206" s="272"/>
      <c r="T206" s="272"/>
      <c r="U206" s="272"/>
      <c r="V206" s="272"/>
      <c r="W206" s="272"/>
      <c r="X206" s="272"/>
      <c r="Y206" s="272"/>
      <c r="Z206" s="272"/>
      <c r="AA206" s="272"/>
      <c r="AB206" s="272"/>
    </row>
    <row r="207" spans="1:28" ht="14">
      <c r="A207" s="272"/>
      <c r="B207" s="272"/>
      <c r="C207" s="290"/>
      <c r="D207" s="291"/>
      <c r="E207" s="272"/>
      <c r="F207" s="290"/>
      <c r="G207" s="290"/>
      <c r="H207" s="272"/>
      <c r="I207" s="272"/>
      <c r="J207" s="272"/>
      <c r="K207" s="272"/>
      <c r="L207" s="272"/>
      <c r="M207" s="272"/>
      <c r="N207" s="272"/>
      <c r="O207" s="272"/>
      <c r="P207" s="272"/>
      <c r="Q207" s="272"/>
      <c r="R207" s="272"/>
      <c r="S207" s="272"/>
      <c r="T207" s="272"/>
      <c r="U207" s="272"/>
      <c r="V207" s="272"/>
      <c r="W207" s="272"/>
      <c r="X207" s="272"/>
      <c r="Y207" s="272"/>
      <c r="Z207" s="272"/>
      <c r="AA207" s="272"/>
      <c r="AB207" s="272"/>
    </row>
    <row r="208" spans="1:28" ht="14">
      <c r="A208" s="272"/>
      <c r="B208" s="272"/>
      <c r="C208" s="290"/>
      <c r="D208" s="291"/>
      <c r="E208" s="272"/>
      <c r="F208" s="290"/>
      <c r="G208" s="290"/>
      <c r="H208" s="272"/>
      <c r="I208" s="272"/>
      <c r="J208" s="272"/>
      <c r="K208" s="272"/>
      <c r="L208" s="272"/>
      <c r="M208" s="272"/>
      <c r="N208" s="272"/>
      <c r="O208" s="272"/>
      <c r="P208" s="272"/>
      <c r="Q208" s="272"/>
      <c r="R208" s="272"/>
      <c r="S208" s="272"/>
      <c r="T208" s="272"/>
      <c r="U208" s="272"/>
      <c r="V208" s="272"/>
      <c r="W208" s="272"/>
      <c r="X208" s="272"/>
      <c r="Y208" s="272"/>
      <c r="Z208" s="272"/>
      <c r="AA208" s="272"/>
      <c r="AB208" s="272"/>
    </row>
    <row r="209" spans="1:28" ht="14">
      <c r="A209" s="272"/>
      <c r="B209" s="272"/>
      <c r="C209" s="290"/>
      <c r="D209" s="291"/>
      <c r="E209" s="272"/>
      <c r="F209" s="290"/>
      <c r="G209" s="290"/>
      <c r="H209" s="272"/>
      <c r="I209" s="272"/>
      <c r="J209" s="272"/>
      <c r="K209" s="272"/>
      <c r="L209" s="272"/>
      <c r="M209" s="272"/>
      <c r="N209" s="272"/>
      <c r="O209" s="272"/>
      <c r="P209" s="272"/>
      <c r="Q209" s="272"/>
      <c r="R209" s="272"/>
      <c r="S209" s="272"/>
      <c r="T209" s="272"/>
      <c r="U209" s="272"/>
      <c r="V209" s="272"/>
      <c r="W209" s="272"/>
      <c r="X209" s="272"/>
      <c r="Y209" s="272"/>
      <c r="Z209" s="272"/>
      <c r="AA209" s="272"/>
      <c r="AB209" s="272"/>
    </row>
    <row r="210" spans="1:28" ht="14">
      <c r="A210" s="272"/>
      <c r="B210" s="272"/>
      <c r="C210" s="290"/>
      <c r="D210" s="291"/>
      <c r="E210" s="272"/>
      <c r="F210" s="290"/>
      <c r="G210" s="290"/>
      <c r="H210" s="272"/>
      <c r="I210" s="272"/>
      <c r="J210" s="272"/>
      <c r="K210" s="272"/>
      <c r="L210" s="272"/>
      <c r="M210" s="272"/>
      <c r="N210" s="272"/>
      <c r="O210" s="272"/>
      <c r="P210" s="272"/>
      <c r="Q210" s="272"/>
      <c r="R210" s="272"/>
      <c r="S210" s="272"/>
      <c r="T210" s="272"/>
      <c r="U210" s="272"/>
      <c r="V210" s="272"/>
      <c r="W210" s="272"/>
      <c r="X210" s="272"/>
      <c r="Y210" s="272"/>
      <c r="Z210" s="272"/>
      <c r="AA210" s="272"/>
      <c r="AB210" s="272"/>
    </row>
    <row r="211" spans="1:28" ht="14">
      <c r="A211" s="272"/>
      <c r="B211" s="272"/>
      <c r="C211" s="290"/>
      <c r="D211" s="291"/>
      <c r="E211" s="272"/>
      <c r="F211" s="290"/>
      <c r="G211" s="290"/>
      <c r="H211" s="272"/>
      <c r="I211" s="272"/>
      <c r="J211" s="272"/>
      <c r="K211" s="272"/>
      <c r="L211" s="272"/>
      <c r="M211" s="272"/>
      <c r="N211" s="272"/>
      <c r="O211" s="272"/>
      <c r="P211" s="272"/>
      <c r="Q211" s="272"/>
      <c r="R211" s="272"/>
      <c r="S211" s="272"/>
      <c r="T211" s="272"/>
      <c r="U211" s="272"/>
      <c r="V211" s="272"/>
      <c r="W211" s="272"/>
      <c r="X211" s="272"/>
      <c r="Y211" s="272"/>
      <c r="Z211" s="272"/>
      <c r="AA211" s="272"/>
      <c r="AB211" s="272"/>
    </row>
    <row r="212" spans="1:28" ht="14">
      <c r="A212" s="272"/>
      <c r="B212" s="272"/>
      <c r="C212" s="290"/>
      <c r="D212" s="291"/>
      <c r="E212" s="272"/>
      <c r="F212" s="290"/>
      <c r="G212" s="290"/>
      <c r="H212" s="272"/>
      <c r="I212" s="272"/>
      <c r="J212" s="272"/>
      <c r="K212" s="272"/>
      <c r="L212" s="272"/>
      <c r="M212" s="272"/>
      <c r="N212" s="272"/>
      <c r="O212" s="272"/>
      <c r="P212" s="272"/>
      <c r="Q212" s="272"/>
      <c r="R212" s="272"/>
      <c r="S212" s="272"/>
      <c r="T212" s="272"/>
      <c r="U212" s="272"/>
      <c r="V212" s="272"/>
      <c r="W212" s="272"/>
      <c r="X212" s="272"/>
      <c r="Y212" s="272"/>
      <c r="Z212" s="272"/>
      <c r="AA212" s="272"/>
      <c r="AB212" s="272"/>
    </row>
    <row r="213" spans="1:28" ht="14">
      <c r="A213" s="272"/>
      <c r="B213" s="272"/>
      <c r="C213" s="290"/>
      <c r="D213" s="291"/>
      <c r="E213" s="272"/>
      <c r="F213" s="290"/>
      <c r="G213" s="290"/>
      <c r="H213" s="272"/>
      <c r="I213" s="272"/>
      <c r="J213" s="272"/>
      <c r="K213" s="272"/>
      <c r="L213" s="272"/>
      <c r="M213" s="272"/>
      <c r="N213" s="272"/>
      <c r="O213" s="272"/>
      <c r="P213" s="272"/>
      <c r="Q213" s="272"/>
      <c r="R213" s="272"/>
      <c r="S213" s="272"/>
      <c r="T213" s="272"/>
      <c r="U213" s="272"/>
      <c r="V213" s="272"/>
      <c r="W213" s="272"/>
      <c r="X213" s="272"/>
      <c r="Y213" s="272"/>
      <c r="Z213" s="272"/>
      <c r="AA213" s="272"/>
      <c r="AB213" s="272"/>
    </row>
    <row r="214" spans="1:28" ht="14">
      <c r="A214" s="272"/>
      <c r="B214" s="272"/>
      <c r="C214" s="290"/>
      <c r="D214" s="291"/>
      <c r="E214" s="272"/>
      <c r="F214" s="290"/>
      <c r="G214" s="290"/>
      <c r="H214" s="272"/>
      <c r="I214" s="272"/>
      <c r="J214" s="272"/>
      <c r="K214" s="272"/>
      <c r="L214" s="272"/>
      <c r="M214" s="272"/>
      <c r="N214" s="272"/>
      <c r="O214" s="272"/>
      <c r="P214" s="272"/>
      <c r="Q214" s="272"/>
      <c r="R214" s="272"/>
      <c r="S214" s="272"/>
      <c r="T214" s="272"/>
      <c r="U214" s="272"/>
      <c r="V214" s="272"/>
      <c r="W214" s="272"/>
      <c r="X214" s="272"/>
      <c r="Y214" s="272"/>
      <c r="Z214" s="272"/>
      <c r="AA214" s="272"/>
      <c r="AB214" s="272"/>
    </row>
    <row r="215" spans="1:28" ht="14">
      <c r="A215" s="272"/>
      <c r="B215" s="272"/>
      <c r="C215" s="290"/>
      <c r="D215" s="291"/>
      <c r="E215" s="272"/>
      <c r="F215" s="290"/>
      <c r="G215" s="290"/>
      <c r="H215" s="272"/>
      <c r="I215" s="272"/>
      <c r="J215" s="272"/>
      <c r="K215" s="272"/>
      <c r="L215" s="272"/>
      <c r="M215" s="272"/>
      <c r="N215" s="272"/>
      <c r="O215" s="272"/>
      <c r="P215" s="272"/>
      <c r="Q215" s="272"/>
      <c r="R215" s="272"/>
      <c r="S215" s="272"/>
      <c r="T215" s="272"/>
      <c r="U215" s="272"/>
      <c r="V215" s="272"/>
      <c r="W215" s="272"/>
      <c r="X215" s="272"/>
      <c r="Y215" s="272"/>
      <c r="Z215" s="272"/>
      <c r="AA215" s="272"/>
      <c r="AB215" s="272"/>
    </row>
    <row r="216" spans="1:28" ht="14">
      <c r="A216" s="272"/>
      <c r="B216" s="272"/>
      <c r="C216" s="290"/>
      <c r="D216" s="291"/>
      <c r="E216" s="272"/>
      <c r="F216" s="290"/>
      <c r="G216" s="290"/>
      <c r="H216" s="272"/>
      <c r="I216" s="272"/>
      <c r="J216" s="272"/>
      <c r="K216" s="272"/>
      <c r="L216" s="272"/>
      <c r="M216" s="272"/>
      <c r="N216" s="272"/>
      <c r="O216" s="272"/>
      <c r="P216" s="272"/>
      <c r="Q216" s="272"/>
      <c r="R216" s="272"/>
      <c r="S216" s="272"/>
      <c r="T216" s="272"/>
      <c r="U216" s="272"/>
      <c r="V216" s="272"/>
      <c r="W216" s="272"/>
      <c r="X216" s="272"/>
      <c r="Y216" s="272"/>
      <c r="Z216" s="272"/>
      <c r="AA216" s="272"/>
      <c r="AB216" s="272"/>
    </row>
    <row r="217" spans="1:28" ht="14">
      <c r="A217" s="272"/>
      <c r="B217" s="272"/>
      <c r="C217" s="290"/>
      <c r="D217" s="291"/>
      <c r="E217" s="272"/>
      <c r="F217" s="290"/>
      <c r="G217" s="290"/>
      <c r="H217" s="272"/>
      <c r="I217" s="272"/>
      <c r="J217" s="272"/>
      <c r="K217" s="272"/>
      <c r="L217" s="272"/>
      <c r="M217" s="272"/>
      <c r="N217" s="272"/>
      <c r="O217" s="272"/>
      <c r="P217" s="272"/>
      <c r="Q217" s="272"/>
      <c r="R217" s="272"/>
      <c r="S217" s="272"/>
      <c r="T217" s="272"/>
      <c r="U217" s="272"/>
      <c r="V217" s="272"/>
      <c r="W217" s="272"/>
      <c r="X217" s="272"/>
      <c r="Y217" s="272"/>
      <c r="Z217" s="272"/>
      <c r="AA217" s="272"/>
      <c r="AB217" s="272"/>
    </row>
    <row r="218" spans="1:28" ht="14">
      <c r="A218" s="272"/>
      <c r="B218" s="272"/>
      <c r="C218" s="290"/>
      <c r="D218" s="291"/>
      <c r="E218" s="272"/>
      <c r="F218" s="290"/>
      <c r="G218" s="290"/>
      <c r="H218" s="272"/>
      <c r="I218" s="272"/>
      <c r="J218" s="272"/>
      <c r="K218" s="272"/>
      <c r="L218" s="272"/>
      <c r="M218" s="272"/>
      <c r="N218" s="272"/>
      <c r="O218" s="272"/>
      <c r="P218" s="272"/>
      <c r="Q218" s="272"/>
      <c r="R218" s="272"/>
      <c r="S218" s="272"/>
      <c r="T218" s="272"/>
      <c r="U218" s="272"/>
      <c r="V218" s="272"/>
      <c r="W218" s="272"/>
      <c r="X218" s="272"/>
      <c r="Y218" s="272"/>
      <c r="Z218" s="272"/>
      <c r="AA218" s="272"/>
      <c r="AB218" s="272"/>
    </row>
    <row r="219" spans="1:28" ht="14">
      <c r="A219" s="272"/>
      <c r="B219" s="272"/>
      <c r="C219" s="290"/>
      <c r="D219" s="291"/>
      <c r="E219" s="272"/>
      <c r="F219" s="290"/>
      <c r="G219" s="290"/>
      <c r="H219" s="272"/>
      <c r="I219" s="272"/>
      <c r="J219" s="272"/>
      <c r="K219" s="272"/>
      <c r="L219" s="272"/>
      <c r="M219" s="272"/>
      <c r="N219" s="272"/>
      <c r="O219" s="272"/>
      <c r="P219" s="272"/>
      <c r="Q219" s="272"/>
      <c r="R219" s="272"/>
      <c r="S219" s="272"/>
      <c r="T219" s="272"/>
      <c r="U219" s="272"/>
      <c r="V219" s="272"/>
      <c r="W219" s="272"/>
      <c r="X219" s="272"/>
      <c r="Y219" s="272"/>
      <c r="Z219" s="272"/>
      <c r="AA219" s="272"/>
      <c r="AB219" s="272"/>
    </row>
    <row r="220" spans="1:28" ht="14">
      <c r="A220" s="272"/>
      <c r="B220" s="272"/>
      <c r="C220" s="290"/>
      <c r="D220" s="291"/>
      <c r="E220" s="272"/>
      <c r="F220" s="290"/>
      <c r="G220" s="290"/>
      <c r="H220" s="272"/>
      <c r="I220" s="272"/>
      <c r="J220" s="272"/>
      <c r="K220" s="272"/>
      <c r="L220" s="272"/>
      <c r="M220" s="272"/>
      <c r="N220" s="272"/>
      <c r="O220" s="272"/>
      <c r="P220" s="272"/>
      <c r="Q220" s="272"/>
      <c r="R220" s="272"/>
      <c r="S220" s="272"/>
      <c r="T220" s="272"/>
      <c r="U220" s="272"/>
      <c r="V220" s="272"/>
      <c r="W220" s="272"/>
      <c r="X220" s="272"/>
      <c r="Y220" s="272"/>
      <c r="Z220" s="272"/>
      <c r="AA220" s="272"/>
      <c r="AB220" s="272"/>
    </row>
    <row r="221" spans="1:28" ht="14">
      <c r="A221" s="272"/>
      <c r="B221" s="272"/>
      <c r="C221" s="290"/>
      <c r="D221" s="291"/>
      <c r="E221" s="272"/>
      <c r="F221" s="290"/>
      <c r="G221" s="290"/>
      <c r="H221" s="272"/>
      <c r="I221" s="272"/>
      <c r="J221" s="272"/>
      <c r="K221" s="272"/>
      <c r="L221" s="272"/>
      <c r="M221" s="272"/>
      <c r="N221" s="272"/>
      <c r="O221" s="272"/>
      <c r="P221" s="272"/>
      <c r="Q221" s="272"/>
      <c r="R221" s="272"/>
      <c r="S221" s="272"/>
      <c r="T221" s="272"/>
      <c r="U221" s="272"/>
      <c r="V221" s="272"/>
      <c r="W221" s="272"/>
      <c r="X221" s="272"/>
      <c r="Y221" s="272"/>
      <c r="Z221" s="272"/>
      <c r="AA221" s="272"/>
      <c r="AB221" s="272"/>
    </row>
    <row r="222" spans="1:28" ht="14">
      <c r="A222" s="272"/>
      <c r="B222" s="272"/>
      <c r="C222" s="290"/>
      <c r="D222" s="291"/>
      <c r="E222" s="272"/>
      <c r="F222" s="290"/>
      <c r="G222" s="290"/>
      <c r="H222" s="272"/>
      <c r="I222" s="272"/>
      <c r="J222" s="272"/>
      <c r="K222" s="272"/>
      <c r="L222" s="272"/>
      <c r="M222" s="272"/>
      <c r="N222" s="272"/>
      <c r="O222" s="272"/>
      <c r="P222" s="272"/>
      <c r="Q222" s="272"/>
      <c r="R222" s="272"/>
      <c r="S222" s="272"/>
      <c r="T222" s="272"/>
      <c r="U222" s="272"/>
      <c r="V222" s="272"/>
      <c r="W222" s="272"/>
      <c r="X222" s="272"/>
      <c r="Y222" s="272"/>
      <c r="Z222" s="272"/>
      <c r="AA222" s="272"/>
      <c r="AB222" s="272"/>
    </row>
    <row r="223" spans="1:28" ht="14">
      <c r="A223" s="272"/>
      <c r="B223" s="272"/>
      <c r="C223" s="290"/>
      <c r="D223" s="291"/>
      <c r="E223" s="272"/>
      <c r="F223" s="290"/>
      <c r="G223" s="290"/>
      <c r="H223" s="272"/>
      <c r="I223" s="272"/>
      <c r="J223" s="272"/>
      <c r="K223" s="272"/>
      <c r="L223" s="272"/>
      <c r="M223" s="272"/>
      <c r="N223" s="272"/>
      <c r="O223" s="272"/>
      <c r="P223" s="272"/>
      <c r="Q223" s="272"/>
      <c r="R223" s="272"/>
      <c r="S223" s="272"/>
      <c r="T223" s="272"/>
      <c r="U223" s="272"/>
      <c r="V223" s="272"/>
      <c r="W223" s="272"/>
      <c r="X223" s="272"/>
      <c r="Y223" s="272"/>
      <c r="Z223" s="272"/>
      <c r="AA223" s="272"/>
      <c r="AB223" s="272"/>
    </row>
    <row r="224" spans="1:28" ht="14">
      <c r="A224" s="272"/>
      <c r="B224" s="272"/>
      <c r="C224" s="290"/>
      <c r="D224" s="291"/>
      <c r="E224" s="272"/>
      <c r="F224" s="290"/>
      <c r="G224" s="290"/>
      <c r="H224" s="272"/>
      <c r="I224" s="272"/>
      <c r="J224" s="272"/>
      <c r="K224" s="272"/>
      <c r="L224" s="272"/>
      <c r="M224" s="272"/>
      <c r="N224" s="272"/>
      <c r="O224" s="272"/>
      <c r="P224" s="272"/>
      <c r="Q224" s="272"/>
      <c r="R224" s="272"/>
      <c r="S224" s="272"/>
      <c r="T224" s="272"/>
      <c r="U224" s="272"/>
      <c r="V224" s="272"/>
      <c r="W224" s="272"/>
      <c r="X224" s="272"/>
      <c r="Y224" s="272"/>
      <c r="Z224" s="272"/>
      <c r="AA224" s="272"/>
      <c r="AB224" s="272"/>
    </row>
    <row r="225" spans="1:28" ht="14">
      <c r="A225" s="272"/>
      <c r="B225" s="272"/>
      <c r="C225" s="290"/>
      <c r="D225" s="291"/>
      <c r="E225" s="272"/>
      <c r="F225" s="290"/>
      <c r="G225" s="290"/>
      <c r="H225" s="272"/>
      <c r="I225" s="272"/>
      <c r="J225" s="272"/>
      <c r="K225" s="272"/>
      <c r="L225" s="272"/>
      <c r="M225" s="272"/>
      <c r="N225" s="272"/>
      <c r="O225" s="272"/>
      <c r="P225" s="272"/>
      <c r="Q225" s="272"/>
      <c r="R225" s="272"/>
      <c r="S225" s="272"/>
      <c r="T225" s="272"/>
      <c r="U225" s="272"/>
      <c r="V225" s="272"/>
      <c r="W225" s="272"/>
      <c r="X225" s="272"/>
      <c r="Y225" s="272"/>
      <c r="Z225" s="272"/>
      <c r="AA225" s="272"/>
      <c r="AB225" s="272"/>
    </row>
    <row r="226" spans="1:28" ht="14">
      <c r="A226" s="272"/>
      <c r="B226" s="272"/>
      <c r="C226" s="290"/>
      <c r="D226" s="291"/>
      <c r="E226" s="272"/>
      <c r="F226" s="290"/>
      <c r="G226" s="290"/>
      <c r="H226" s="272"/>
      <c r="I226" s="272"/>
      <c r="J226" s="272"/>
      <c r="K226" s="272"/>
      <c r="L226" s="272"/>
      <c r="M226" s="272"/>
      <c r="N226" s="272"/>
      <c r="O226" s="272"/>
      <c r="P226" s="272"/>
      <c r="Q226" s="272"/>
      <c r="R226" s="272"/>
      <c r="S226" s="272"/>
      <c r="T226" s="272"/>
      <c r="U226" s="272"/>
      <c r="V226" s="272"/>
      <c r="W226" s="272"/>
      <c r="X226" s="272"/>
      <c r="Y226" s="272"/>
      <c r="Z226" s="272"/>
      <c r="AA226" s="272"/>
      <c r="AB226" s="272"/>
    </row>
    <row r="227" spans="1:28" ht="14">
      <c r="A227" s="272"/>
      <c r="B227" s="272"/>
      <c r="C227" s="290"/>
      <c r="D227" s="291"/>
      <c r="E227" s="272"/>
      <c r="F227" s="290"/>
      <c r="G227" s="290"/>
      <c r="H227" s="272"/>
      <c r="I227" s="272"/>
      <c r="J227" s="272"/>
      <c r="K227" s="272"/>
      <c r="L227" s="272"/>
      <c r="M227" s="272"/>
      <c r="N227" s="272"/>
      <c r="O227" s="272"/>
      <c r="P227" s="272"/>
      <c r="Q227" s="272"/>
      <c r="R227" s="272"/>
      <c r="S227" s="272"/>
      <c r="T227" s="272"/>
      <c r="U227" s="272"/>
      <c r="V227" s="272"/>
      <c r="W227" s="272"/>
      <c r="X227" s="272"/>
      <c r="Y227" s="272"/>
      <c r="Z227" s="272"/>
      <c r="AA227" s="272"/>
      <c r="AB227" s="272"/>
    </row>
    <row r="228" spans="1:28" ht="14">
      <c r="A228" s="272"/>
      <c r="B228" s="272"/>
      <c r="C228" s="290"/>
      <c r="D228" s="291"/>
      <c r="E228" s="272"/>
      <c r="F228" s="290"/>
      <c r="G228" s="290"/>
      <c r="H228" s="272"/>
      <c r="I228" s="272"/>
      <c r="J228" s="272"/>
      <c r="K228" s="272"/>
      <c r="L228" s="272"/>
      <c r="M228" s="272"/>
      <c r="N228" s="272"/>
      <c r="O228" s="272"/>
      <c r="P228" s="272"/>
      <c r="Q228" s="272"/>
      <c r="R228" s="272"/>
      <c r="S228" s="272"/>
      <c r="T228" s="272"/>
      <c r="U228" s="272"/>
      <c r="V228" s="272"/>
      <c r="W228" s="272"/>
      <c r="X228" s="272"/>
      <c r="Y228" s="272"/>
      <c r="Z228" s="272"/>
      <c r="AA228" s="272"/>
      <c r="AB228" s="272"/>
    </row>
    <row r="229" spans="1:28" ht="14">
      <c r="A229" s="272"/>
      <c r="B229" s="272"/>
      <c r="C229" s="290"/>
      <c r="D229" s="291"/>
      <c r="E229" s="272"/>
      <c r="F229" s="290"/>
      <c r="G229" s="290"/>
      <c r="H229" s="272"/>
      <c r="I229" s="272"/>
      <c r="J229" s="272"/>
      <c r="K229" s="272"/>
      <c r="L229" s="272"/>
      <c r="M229" s="272"/>
      <c r="N229" s="272"/>
      <c r="O229" s="272"/>
      <c r="P229" s="272"/>
      <c r="Q229" s="272"/>
      <c r="R229" s="272"/>
      <c r="S229" s="272"/>
      <c r="T229" s="272"/>
      <c r="U229" s="272"/>
      <c r="V229" s="272"/>
      <c r="W229" s="272"/>
      <c r="X229" s="272"/>
      <c r="Y229" s="272"/>
      <c r="Z229" s="272"/>
      <c r="AA229" s="272"/>
      <c r="AB229" s="272"/>
    </row>
    <row r="230" spans="1:28" ht="14">
      <c r="A230" s="272"/>
      <c r="B230" s="272"/>
      <c r="C230" s="290"/>
      <c r="D230" s="291"/>
      <c r="E230" s="272"/>
      <c r="F230" s="290"/>
      <c r="G230" s="290"/>
      <c r="H230" s="272"/>
      <c r="I230" s="272"/>
      <c r="J230" s="272"/>
      <c r="K230" s="272"/>
      <c r="L230" s="272"/>
      <c r="M230" s="272"/>
      <c r="N230" s="272"/>
      <c r="O230" s="272"/>
      <c r="P230" s="272"/>
      <c r="Q230" s="272"/>
      <c r="R230" s="272"/>
      <c r="S230" s="272"/>
      <c r="T230" s="272"/>
      <c r="U230" s="272"/>
      <c r="V230" s="272"/>
      <c r="W230" s="272"/>
      <c r="X230" s="272"/>
      <c r="Y230" s="272"/>
      <c r="Z230" s="272"/>
      <c r="AA230" s="272"/>
      <c r="AB230" s="272"/>
    </row>
    <row r="231" spans="1:28" ht="14">
      <c r="A231" s="272"/>
      <c r="B231" s="272"/>
      <c r="C231" s="290"/>
      <c r="D231" s="291"/>
      <c r="E231" s="272"/>
      <c r="F231" s="290"/>
      <c r="G231" s="290"/>
      <c r="H231" s="272"/>
      <c r="I231" s="272"/>
      <c r="J231" s="272"/>
      <c r="K231" s="272"/>
      <c r="L231" s="272"/>
      <c r="M231" s="272"/>
      <c r="N231" s="272"/>
      <c r="O231" s="272"/>
      <c r="P231" s="272"/>
      <c r="Q231" s="272"/>
      <c r="R231" s="272"/>
      <c r="S231" s="272"/>
      <c r="T231" s="272"/>
      <c r="U231" s="272"/>
      <c r="V231" s="272"/>
      <c r="W231" s="272"/>
      <c r="X231" s="272"/>
      <c r="Y231" s="272"/>
      <c r="Z231" s="272"/>
      <c r="AA231" s="272"/>
      <c r="AB231" s="272"/>
    </row>
    <row r="232" spans="1:28" ht="14">
      <c r="A232" s="272"/>
      <c r="B232" s="272"/>
      <c r="C232" s="290"/>
      <c r="D232" s="291"/>
      <c r="E232" s="272"/>
      <c r="F232" s="290"/>
      <c r="G232" s="290"/>
      <c r="H232" s="272"/>
      <c r="I232" s="272"/>
      <c r="J232" s="272"/>
      <c r="K232" s="272"/>
      <c r="L232" s="272"/>
      <c r="M232" s="272"/>
      <c r="N232" s="272"/>
      <c r="O232" s="272"/>
      <c r="P232" s="272"/>
      <c r="Q232" s="272"/>
      <c r="R232" s="272"/>
      <c r="S232" s="272"/>
      <c r="T232" s="272"/>
      <c r="U232" s="272"/>
      <c r="V232" s="272"/>
      <c r="W232" s="272"/>
      <c r="X232" s="272"/>
      <c r="Y232" s="272"/>
      <c r="Z232" s="272"/>
      <c r="AA232" s="272"/>
      <c r="AB232" s="272"/>
    </row>
    <row r="233" spans="1:28" ht="14">
      <c r="A233" s="272"/>
      <c r="B233" s="272"/>
      <c r="C233" s="290"/>
      <c r="D233" s="291"/>
      <c r="E233" s="272"/>
      <c r="F233" s="290"/>
      <c r="G233" s="290"/>
      <c r="H233" s="272"/>
      <c r="I233" s="272"/>
      <c r="J233" s="272"/>
      <c r="K233" s="272"/>
      <c r="L233" s="272"/>
      <c r="M233" s="272"/>
      <c r="N233" s="272"/>
      <c r="O233" s="272"/>
      <c r="P233" s="272"/>
      <c r="Q233" s="272"/>
      <c r="R233" s="272"/>
      <c r="S233" s="272"/>
      <c r="T233" s="272"/>
      <c r="U233" s="272"/>
      <c r="V233" s="272"/>
      <c r="W233" s="272"/>
      <c r="X233" s="272"/>
      <c r="Y233" s="272"/>
      <c r="Z233" s="272"/>
      <c r="AA233" s="272"/>
      <c r="AB233" s="272"/>
    </row>
    <row r="234" spans="1:28" ht="14">
      <c r="A234" s="272"/>
      <c r="B234" s="272"/>
      <c r="C234" s="290"/>
      <c r="D234" s="291"/>
      <c r="E234" s="272"/>
      <c r="F234" s="290"/>
      <c r="G234" s="290"/>
      <c r="H234" s="272"/>
      <c r="I234" s="272"/>
      <c r="J234" s="272"/>
      <c r="K234" s="272"/>
      <c r="L234" s="272"/>
      <c r="M234" s="272"/>
      <c r="N234" s="272"/>
      <c r="O234" s="272"/>
      <c r="P234" s="272"/>
      <c r="Q234" s="272"/>
      <c r="R234" s="272"/>
      <c r="S234" s="272"/>
      <c r="T234" s="272"/>
      <c r="U234" s="272"/>
      <c r="V234" s="272"/>
      <c r="W234" s="272"/>
      <c r="X234" s="272"/>
      <c r="Y234" s="272"/>
      <c r="Z234" s="272"/>
      <c r="AA234" s="272"/>
      <c r="AB234" s="272"/>
    </row>
    <row r="235" spans="1:28" ht="14">
      <c r="A235" s="272"/>
      <c r="B235" s="272"/>
      <c r="C235" s="290"/>
      <c r="D235" s="291"/>
      <c r="E235" s="272"/>
      <c r="F235" s="290"/>
      <c r="G235" s="290"/>
      <c r="H235" s="272"/>
      <c r="I235" s="272"/>
      <c r="J235" s="272"/>
      <c r="K235" s="272"/>
      <c r="L235" s="272"/>
      <c r="M235" s="272"/>
      <c r="N235" s="272"/>
      <c r="O235" s="272"/>
      <c r="P235" s="272"/>
      <c r="Q235" s="272"/>
      <c r="R235" s="272"/>
      <c r="S235" s="272"/>
      <c r="T235" s="272"/>
      <c r="U235" s="272"/>
      <c r="V235" s="272"/>
      <c r="W235" s="272"/>
      <c r="X235" s="272"/>
      <c r="Y235" s="272"/>
      <c r="Z235" s="272"/>
      <c r="AA235" s="272"/>
      <c r="AB235" s="272"/>
    </row>
    <row r="236" spans="1:28" ht="14">
      <c r="A236" s="272"/>
      <c r="B236" s="272"/>
      <c r="C236" s="290"/>
      <c r="D236" s="291"/>
      <c r="E236" s="272"/>
      <c r="F236" s="290"/>
      <c r="G236" s="290"/>
      <c r="H236" s="272"/>
      <c r="I236" s="272"/>
      <c r="J236" s="272"/>
      <c r="K236" s="272"/>
      <c r="L236" s="272"/>
      <c r="M236" s="272"/>
      <c r="N236" s="272"/>
      <c r="O236" s="272"/>
      <c r="P236" s="272"/>
      <c r="Q236" s="272"/>
      <c r="R236" s="272"/>
      <c r="S236" s="272"/>
      <c r="T236" s="272"/>
      <c r="U236" s="272"/>
      <c r="V236" s="272"/>
      <c r="W236" s="272"/>
      <c r="X236" s="272"/>
      <c r="Y236" s="272"/>
      <c r="Z236" s="272"/>
      <c r="AA236" s="272"/>
      <c r="AB236" s="272"/>
    </row>
    <row r="237" spans="1:28" ht="14">
      <c r="A237" s="272"/>
      <c r="B237" s="272"/>
      <c r="C237" s="290"/>
      <c r="D237" s="291"/>
      <c r="E237" s="272"/>
      <c r="F237" s="290"/>
      <c r="G237" s="290"/>
      <c r="H237" s="272"/>
      <c r="I237" s="272"/>
      <c r="J237" s="272"/>
      <c r="K237" s="272"/>
      <c r="L237" s="272"/>
      <c r="M237" s="272"/>
      <c r="N237" s="272"/>
      <c r="O237" s="272"/>
      <c r="P237" s="272"/>
      <c r="Q237" s="272"/>
      <c r="R237" s="272"/>
      <c r="S237" s="272"/>
      <c r="T237" s="272"/>
      <c r="U237" s="272"/>
      <c r="V237" s="272"/>
      <c r="W237" s="272"/>
      <c r="X237" s="272"/>
      <c r="Y237" s="272"/>
      <c r="Z237" s="272"/>
      <c r="AA237" s="272"/>
      <c r="AB237" s="272"/>
    </row>
    <row r="238" spans="1:28" ht="14">
      <c r="A238" s="272"/>
      <c r="B238" s="272"/>
      <c r="C238" s="290"/>
      <c r="D238" s="291"/>
      <c r="E238" s="272"/>
      <c r="F238" s="290"/>
      <c r="G238" s="290"/>
      <c r="H238" s="272"/>
      <c r="I238" s="272"/>
      <c r="J238" s="272"/>
      <c r="K238" s="272"/>
      <c r="L238" s="272"/>
      <c r="M238" s="272"/>
      <c r="N238" s="272"/>
      <c r="O238" s="272"/>
      <c r="P238" s="272"/>
      <c r="Q238" s="272"/>
      <c r="R238" s="272"/>
      <c r="S238" s="272"/>
      <c r="T238" s="272"/>
      <c r="U238" s="272"/>
      <c r="V238" s="272"/>
      <c r="W238" s="272"/>
      <c r="X238" s="272"/>
      <c r="Y238" s="272"/>
      <c r="Z238" s="272"/>
      <c r="AA238" s="272"/>
      <c r="AB238" s="272"/>
    </row>
    <row r="239" spans="1:28" ht="14">
      <c r="A239" s="272"/>
      <c r="B239" s="272"/>
      <c r="C239" s="290"/>
      <c r="D239" s="291"/>
      <c r="E239" s="272"/>
      <c r="F239" s="290"/>
      <c r="G239" s="290"/>
      <c r="H239" s="272"/>
      <c r="I239" s="272"/>
      <c r="J239" s="272"/>
      <c r="K239" s="272"/>
      <c r="L239" s="272"/>
      <c r="M239" s="272"/>
      <c r="N239" s="272"/>
      <c r="O239" s="272"/>
      <c r="P239" s="272"/>
      <c r="Q239" s="272"/>
      <c r="R239" s="272"/>
      <c r="S239" s="272"/>
      <c r="T239" s="272"/>
      <c r="U239" s="272"/>
      <c r="V239" s="272"/>
      <c r="W239" s="272"/>
      <c r="X239" s="272"/>
      <c r="Y239" s="272"/>
      <c r="Z239" s="272"/>
      <c r="AA239" s="272"/>
      <c r="AB239" s="272"/>
    </row>
    <row r="240" spans="1:28" ht="14">
      <c r="A240" s="272"/>
      <c r="B240" s="272"/>
      <c r="C240" s="290"/>
      <c r="D240" s="291"/>
      <c r="E240" s="272"/>
      <c r="F240" s="290"/>
      <c r="G240" s="290"/>
      <c r="H240" s="272"/>
      <c r="I240" s="272"/>
      <c r="J240" s="272"/>
      <c r="K240" s="272"/>
      <c r="L240" s="272"/>
      <c r="M240" s="272"/>
      <c r="N240" s="272"/>
      <c r="O240" s="272"/>
      <c r="P240" s="272"/>
      <c r="Q240" s="272"/>
      <c r="R240" s="272"/>
      <c r="S240" s="272"/>
      <c r="T240" s="272"/>
      <c r="U240" s="272"/>
      <c r="V240" s="272"/>
      <c r="W240" s="272"/>
      <c r="X240" s="272"/>
      <c r="Y240" s="272"/>
      <c r="Z240" s="272"/>
      <c r="AA240" s="272"/>
      <c r="AB240" s="272"/>
    </row>
    <row r="241" spans="1:28" ht="14">
      <c r="A241" s="272"/>
      <c r="B241" s="272"/>
      <c r="C241" s="290"/>
      <c r="D241" s="291"/>
      <c r="E241" s="272"/>
      <c r="F241" s="290"/>
      <c r="G241" s="290"/>
      <c r="H241" s="272"/>
      <c r="I241" s="272"/>
      <c r="J241" s="272"/>
      <c r="K241" s="272"/>
      <c r="L241" s="272"/>
      <c r="M241" s="272"/>
      <c r="N241" s="272"/>
      <c r="O241" s="272"/>
      <c r="P241" s="272"/>
      <c r="Q241" s="272"/>
      <c r="R241" s="272"/>
      <c r="S241" s="272"/>
      <c r="T241" s="272"/>
      <c r="U241" s="272"/>
      <c r="V241" s="272"/>
      <c r="W241" s="272"/>
      <c r="X241" s="272"/>
      <c r="Y241" s="272"/>
      <c r="Z241" s="272"/>
      <c r="AA241" s="272"/>
      <c r="AB241" s="272"/>
    </row>
    <row r="242" spans="1:28" ht="14">
      <c r="A242" s="272"/>
      <c r="B242" s="272"/>
      <c r="C242" s="290"/>
      <c r="D242" s="291"/>
      <c r="E242" s="272"/>
      <c r="F242" s="290"/>
      <c r="G242" s="290"/>
      <c r="H242" s="272"/>
      <c r="I242" s="272"/>
      <c r="J242" s="272"/>
      <c r="K242" s="272"/>
      <c r="L242" s="272"/>
      <c r="M242" s="272"/>
      <c r="N242" s="272"/>
      <c r="O242" s="272"/>
      <c r="P242" s="272"/>
      <c r="Q242" s="272"/>
      <c r="R242" s="272"/>
      <c r="S242" s="272"/>
      <c r="T242" s="272"/>
      <c r="U242" s="272"/>
      <c r="V242" s="272"/>
      <c r="W242" s="272"/>
      <c r="X242" s="272"/>
      <c r="Y242" s="272"/>
      <c r="Z242" s="272"/>
      <c r="AA242" s="272"/>
      <c r="AB242" s="272"/>
    </row>
    <row r="243" spans="1:28" ht="14">
      <c r="A243" s="272"/>
      <c r="B243" s="272"/>
      <c r="C243" s="290"/>
      <c r="D243" s="291"/>
      <c r="E243" s="272"/>
      <c r="F243" s="290"/>
      <c r="G243" s="290"/>
      <c r="H243" s="272"/>
      <c r="I243" s="272"/>
      <c r="J243" s="272"/>
      <c r="K243" s="272"/>
      <c r="L243" s="272"/>
      <c r="M243" s="272"/>
      <c r="N243" s="272"/>
      <c r="O243" s="272"/>
      <c r="P243" s="272"/>
      <c r="Q243" s="272"/>
      <c r="R243" s="272"/>
      <c r="S243" s="272"/>
      <c r="T243" s="272"/>
      <c r="U243" s="272"/>
      <c r="V243" s="272"/>
      <c r="W243" s="272"/>
      <c r="X243" s="272"/>
      <c r="Y243" s="272"/>
      <c r="Z243" s="272"/>
      <c r="AA243" s="272"/>
      <c r="AB243" s="272"/>
    </row>
    <row r="244" spans="1:28" ht="14">
      <c r="A244" s="272"/>
      <c r="B244" s="272"/>
      <c r="C244" s="290"/>
      <c r="D244" s="291"/>
      <c r="E244" s="272"/>
      <c r="F244" s="290"/>
      <c r="G244" s="290"/>
      <c r="H244" s="272"/>
      <c r="I244" s="272"/>
      <c r="J244" s="272"/>
      <c r="K244" s="272"/>
      <c r="L244" s="272"/>
      <c r="M244" s="272"/>
      <c r="N244" s="272"/>
      <c r="O244" s="272"/>
      <c r="P244" s="272"/>
      <c r="Q244" s="272"/>
      <c r="R244" s="272"/>
      <c r="S244" s="272"/>
      <c r="T244" s="272"/>
      <c r="U244" s="272"/>
      <c r="V244" s="272"/>
      <c r="W244" s="272"/>
      <c r="X244" s="272"/>
      <c r="Y244" s="272"/>
      <c r="Z244" s="272"/>
      <c r="AA244" s="272"/>
      <c r="AB244" s="272"/>
    </row>
    <row r="245" spans="1:28" ht="14">
      <c r="A245" s="272"/>
      <c r="B245" s="272"/>
      <c r="C245" s="290"/>
      <c r="D245" s="291"/>
      <c r="E245" s="272"/>
      <c r="F245" s="290"/>
      <c r="G245" s="290"/>
      <c r="H245" s="272"/>
      <c r="I245" s="272"/>
      <c r="J245" s="272"/>
      <c r="K245" s="272"/>
      <c r="L245" s="272"/>
      <c r="M245" s="272"/>
      <c r="N245" s="272"/>
      <c r="O245" s="272"/>
      <c r="P245" s="272"/>
      <c r="Q245" s="272"/>
      <c r="R245" s="272"/>
      <c r="S245" s="272"/>
      <c r="T245" s="272"/>
      <c r="U245" s="272"/>
      <c r="V245" s="272"/>
      <c r="W245" s="272"/>
      <c r="X245" s="272"/>
      <c r="Y245" s="272"/>
      <c r="Z245" s="272"/>
      <c r="AA245" s="272"/>
      <c r="AB245" s="272"/>
    </row>
    <row r="246" spans="1:28" ht="14">
      <c r="A246" s="272"/>
      <c r="B246" s="272"/>
      <c r="C246" s="290"/>
      <c r="D246" s="291"/>
      <c r="E246" s="272"/>
      <c r="F246" s="290"/>
      <c r="G246" s="290"/>
      <c r="H246" s="272"/>
      <c r="I246" s="272"/>
      <c r="J246" s="272"/>
      <c r="K246" s="272"/>
      <c r="L246" s="272"/>
      <c r="M246" s="272"/>
      <c r="N246" s="272"/>
      <c r="O246" s="272"/>
      <c r="P246" s="272"/>
      <c r="Q246" s="272"/>
      <c r="R246" s="272"/>
      <c r="S246" s="272"/>
      <c r="T246" s="272"/>
      <c r="U246" s="272"/>
      <c r="V246" s="272"/>
      <c r="W246" s="272"/>
      <c r="X246" s="272"/>
      <c r="Y246" s="272"/>
      <c r="Z246" s="272"/>
      <c r="AA246" s="272"/>
      <c r="AB246" s="272"/>
    </row>
    <row r="247" spans="1:28" ht="14">
      <c r="A247" s="272"/>
      <c r="B247" s="272"/>
      <c r="C247" s="290"/>
      <c r="D247" s="291"/>
      <c r="E247" s="272"/>
      <c r="F247" s="290"/>
      <c r="G247" s="290"/>
      <c r="H247" s="272"/>
      <c r="I247" s="272"/>
      <c r="J247" s="272"/>
      <c r="K247" s="272"/>
      <c r="L247" s="272"/>
      <c r="M247" s="272"/>
      <c r="N247" s="272"/>
      <c r="O247" s="272"/>
      <c r="P247" s="272"/>
      <c r="Q247" s="272"/>
      <c r="R247" s="272"/>
      <c r="S247" s="272"/>
      <c r="T247" s="272"/>
      <c r="U247" s="272"/>
      <c r="V247" s="272"/>
      <c r="W247" s="272"/>
      <c r="X247" s="272"/>
      <c r="Y247" s="272"/>
      <c r="Z247" s="272"/>
      <c r="AA247" s="272"/>
      <c r="AB247" s="272"/>
    </row>
    <row r="248" spans="1:28" ht="14">
      <c r="A248" s="272"/>
      <c r="B248" s="272"/>
      <c r="C248" s="290"/>
      <c r="D248" s="291"/>
      <c r="E248" s="272"/>
      <c r="F248" s="290"/>
      <c r="G248" s="290"/>
      <c r="H248" s="272"/>
      <c r="I248" s="272"/>
      <c r="J248" s="272"/>
      <c r="K248" s="272"/>
      <c r="L248" s="272"/>
      <c r="M248" s="272"/>
      <c r="N248" s="272"/>
      <c r="O248" s="272"/>
      <c r="P248" s="272"/>
      <c r="Q248" s="272"/>
      <c r="R248" s="272"/>
      <c r="S248" s="272"/>
      <c r="T248" s="272"/>
      <c r="U248" s="272"/>
      <c r="V248" s="272"/>
      <c r="W248" s="272"/>
      <c r="X248" s="272"/>
      <c r="Y248" s="272"/>
      <c r="Z248" s="272"/>
      <c r="AA248" s="272"/>
      <c r="AB248" s="272"/>
    </row>
    <row r="249" spans="1:28" ht="14">
      <c r="A249" s="272"/>
      <c r="B249" s="272"/>
      <c r="C249" s="290"/>
      <c r="D249" s="291"/>
      <c r="E249" s="272"/>
      <c r="F249" s="290"/>
      <c r="G249" s="290"/>
      <c r="H249" s="272"/>
      <c r="I249" s="272"/>
      <c r="J249" s="272"/>
      <c r="K249" s="272"/>
      <c r="L249" s="272"/>
      <c r="M249" s="272"/>
      <c r="N249" s="272"/>
      <c r="O249" s="272"/>
      <c r="P249" s="272"/>
      <c r="Q249" s="272"/>
      <c r="R249" s="272"/>
      <c r="S249" s="272"/>
      <c r="T249" s="272"/>
      <c r="U249" s="272"/>
      <c r="V249" s="272"/>
      <c r="W249" s="272"/>
      <c r="X249" s="272"/>
      <c r="Y249" s="272"/>
      <c r="Z249" s="272"/>
      <c r="AA249" s="272"/>
      <c r="AB249" s="272"/>
    </row>
    <row r="250" spans="1:28" ht="14">
      <c r="A250" s="272"/>
      <c r="B250" s="272"/>
      <c r="C250" s="290"/>
      <c r="D250" s="291"/>
      <c r="E250" s="272"/>
      <c r="F250" s="290"/>
      <c r="G250" s="290"/>
      <c r="H250" s="272"/>
      <c r="I250" s="272"/>
      <c r="J250" s="272"/>
      <c r="K250" s="272"/>
      <c r="L250" s="272"/>
      <c r="M250" s="272"/>
      <c r="N250" s="272"/>
      <c r="O250" s="272"/>
      <c r="P250" s="272"/>
      <c r="Q250" s="272"/>
      <c r="R250" s="272"/>
      <c r="S250" s="272"/>
      <c r="T250" s="272"/>
      <c r="U250" s="272"/>
      <c r="V250" s="272"/>
      <c r="W250" s="272"/>
      <c r="X250" s="272"/>
      <c r="Y250" s="272"/>
      <c r="Z250" s="272"/>
      <c r="AA250" s="272"/>
      <c r="AB250" s="272"/>
    </row>
    <row r="251" spans="1:28" ht="14">
      <c r="A251" s="272"/>
      <c r="B251" s="272"/>
      <c r="C251" s="290"/>
      <c r="D251" s="291"/>
      <c r="E251" s="272"/>
      <c r="F251" s="290"/>
      <c r="G251" s="290"/>
      <c r="H251" s="272"/>
      <c r="I251" s="272"/>
      <c r="J251" s="272"/>
      <c r="K251" s="272"/>
      <c r="L251" s="272"/>
      <c r="M251" s="272"/>
      <c r="N251" s="272"/>
      <c r="O251" s="272"/>
      <c r="P251" s="272"/>
      <c r="Q251" s="272"/>
      <c r="R251" s="272"/>
      <c r="S251" s="272"/>
      <c r="T251" s="272"/>
      <c r="U251" s="272"/>
      <c r="V251" s="272"/>
      <c r="W251" s="272"/>
      <c r="X251" s="272"/>
      <c r="Y251" s="272"/>
      <c r="Z251" s="272"/>
      <c r="AA251" s="272"/>
      <c r="AB251" s="272"/>
    </row>
    <row r="252" spans="1:28" ht="14">
      <c r="A252" s="272"/>
      <c r="B252" s="272"/>
      <c r="C252" s="290"/>
      <c r="D252" s="291"/>
      <c r="E252" s="272"/>
      <c r="F252" s="290"/>
      <c r="G252" s="290"/>
      <c r="H252" s="272"/>
      <c r="I252" s="272"/>
      <c r="J252" s="272"/>
      <c r="K252" s="272"/>
      <c r="L252" s="272"/>
      <c r="M252" s="272"/>
      <c r="N252" s="272"/>
      <c r="O252" s="272"/>
      <c r="P252" s="272"/>
      <c r="Q252" s="272"/>
      <c r="R252" s="272"/>
      <c r="S252" s="272"/>
      <c r="T252" s="272"/>
      <c r="U252" s="272"/>
      <c r="V252" s="272"/>
      <c r="W252" s="272"/>
      <c r="X252" s="272"/>
      <c r="Y252" s="272"/>
      <c r="Z252" s="272"/>
      <c r="AA252" s="272"/>
      <c r="AB252" s="272"/>
    </row>
    <row r="253" spans="1:28" ht="14">
      <c r="A253" s="272"/>
      <c r="B253" s="272"/>
      <c r="C253" s="290"/>
      <c r="D253" s="291"/>
      <c r="E253" s="272"/>
      <c r="F253" s="290"/>
      <c r="G253" s="290"/>
      <c r="H253" s="272"/>
      <c r="I253" s="272"/>
      <c r="J253" s="272"/>
      <c r="K253" s="272"/>
      <c r="L253" s="272"/>
      <c r="M253" s="272"/>
      <c r="N253" s="272"/>
      <c r="O253" s="272"/>
      <c r="P253" s="272"/>
      <c r="Q253" s="272"/>
      <c r="R253" s="272"/>
      <c r="S253" s="272"/>
      <c r="T253" s="272"/>
      <c r="U253" s="272"/>
      <c r="V253" s="272"/>
      <c r="W253" s="272"/>
      <c r="X253" s="272"/>
      <c r="Y253" s="272"/>
      <c r="Z253" s="272"/>
      <c r="AA253" s="272"/>
      <c r="AB253" s="272"/>
    </row>
    <row r="254" spans="1:28" ht="14">
      <c r="A254" s="272"/>
      <c r="B254" s="272"/>
      <c r="C254" s="290"/>
      <c r="D254" s="291"/>
      <c r="E254" s="272"/>
      <c r="F254" s="290"/>
      <c r="G254" s="290"/>
      <c r="H254" s="272"/>
      <c r="I254" s="272"/>
      <c r="J254" s="272"/>
      <c r="K254" s="272"/>
      <c r="L254" s="272"/>
      <c r="M254" s="272"/>
      <c r="N254" s="272"/>
      <c r="O254" s="272"/>
      <c r="P254" s="272"/>
      <c r="Q254" s="272"/>
      <c r="R254" s="272"/>
      <c r="S254" s="272"/>
      <c r="T254" s="272"/>
      <c r="U254" s="272"/>
      <c r="V254" s="272"/>
      <c r="W254" s="272"/>
      <c r="X254" s="272"/>
      <c r="Y254" s="272"/>
      <c r="Z254" s="272"/>
      <c r="AA254" s="272"/>
      <c r="AB254" s="272"/>
    </row>
    <row r="255" spans="1:28" ht="14">
      <c r="A255" s="272"/>
      <c r="B255" s="272"/>
      <c r="C255" s="290"/>
      <c r="D255" s="291"/>
      <c r="E255" s="272"/>
      <c r="F255" s="290"/>
      <c r="G255" s="290"/>
      <c r="H255" s="272"/>
      <c r="I255" s="272"/>
      <c r="J255" s="272"/>
      <c r="K255" s="272"/>
      <c r="L255" s="272"/>
      <c r="M255" s="272"/>
      <c r="N255" s="272"/>
      <c r="O255" s="272"/>
      <c r="P255" s="272"/>
      <c r="Q255" s="272"/>
      <c r="R255" s="272"/>
      <c r="S255" s="272"/>
      <c r="T255" s="272"/>
      <c r="U255" s="272"/>
      <c r="V255" s="272"/>
      <c r="W255" s="272"/>
      <c r="X255" s="272"/>
      <c r="Y255" s="272"/>
      <c r="Z255" s="272"/>
      <c r="AA255" s="272"/>
      <c r="AB255" s="272"/>
    </row>
    <row r="256" spans="1:28" ht="14">
      <c r="A256" s="272"/>
      <c r="B256" s="272"/>
      <c r="C256" s="290"/>
      <c r="D256" s="291"/>
      <c r="E256" s="272"/>
      <c r="F256" s="290"/>
      <c r="G256" s="290"/>
      <c r="H256" s="272"/>
      <c r="I256" s="272"/>
      <c r="J256" s="272"/>
      <c r="K256" s="272"/>
      <c r="L256" s="272"/>
      <c r="M256" s="272"/>
      <c r="N256" s="272"/>
      <c r="O256" s="272"/>
      <c r="P256" s="272"/>
      <c r="Q256" s="272"/>
      <c r="R256" s="272"/>
      <c r="S256" s="272"/>
      <c r="T256" s="272"/>
      <c r="U256" s="272"/>
      <c r="V256" s="272"/>
      <c r="W256" s="272"/>
      <c r="X256" s="272"/>
      <c r="Y256" s="272"/>
      <c r="Z256" s="272"/>
      <c r="AA256" s="272"/>
      <c r="AB256" s="272"/>
    </row>
    <row r="257" spans="1:28" ht="14">
      <c r="A257" s="272"/>
      <c r="B257" s="272"/>
      <c r="C257" s="290"/>
      <c r="D257" s="291"/>
      <c r="E257" s="272"/>
      <c r="F257" s="290"/>
      <c r="G257" s="290"/>
      <c r="H257" s="272"/>
      <c r="I257" s="272"/>
      <c r="J257" s="272"/>
      <c r="K257" s="272"/>
      <c r="L257" s="272"/>
      <c r="M257" s="272"/>
      <c r="N257" s="272"/>
      <c r="O257" s="272"/>
      <c r="P257" s="272"/>
      <c r="Q257" s="272"/>
      <c r="R257" s="272"/>
      <c r="S257" s="272"/>
      <c r="T257" s="272"/>
      <c r="U257" s="272"/>
      <c r="V257" s="272"/>
      <c r="W257" s="272"/>
      <c r="X257" s="272"/>
      <c r="Y257" s="272"/>
      <c r="Z257" s="272"/>
      <c r="AA257" s="272"/>
      <c r="AB257" s="272"/>
    </row>
    <row r="258" spans="1:28" ht="14">
      <c r="A258" s="272"/>
      <c r="B258" s="272"/>
      <c r="C258" s="290"/>
      <c r="D258" s="291"/>
      <c r="E258" s="272"/>
      <c r="F258" s="290"/>
      <c r="G258" s="290"/>
      <c r="H258" s="272"/>
      <c r="I258" s="272"/>
      <c r="J258" s="272"/>
      <c r="K258" s="272"/>
      <c r="L258" s="272"/>
      <c r="M258" s="272"/>
      <c r="N258" s="272"/>
      <c r="O258" s="272"/>
      <c r="P258" s="272"/>
      <c r="Q258" s="272"/>
      <c r="R258" s="272"/>
      <c r="S258" s="272"/>
      <c r="T258" s="272"/>
      <c r="U258" s="272"/>
      <c r="V258" s="272"/>
      <c r="W258" s="272"/>
      <c r="X258" s="272"/>
      <c r="Y258" s="272"/>
      <c r="Z258" s="272"/>
      <c r="AA258" s="272"/>
      <c r="AB258" s="272"/>
    </row>
    <row r="259" spans="1:28" ht="14">
      <c r="A259" s="272"/>
      <c r="B259" s="272"/>
      <c r="C259" s="290"/>
      <c r="D259" s="291"/>
      <c r="E259" s="272"/>
      <c r="F259" s="290"/>
      <c r="G259" s="290"/>
      <c r="H259" s="272"/>
      <c r="I259" s="272"/>
      <c r="J259" s="272"/>
      <c r="K259" s="272"/>
      <c r="L259" s="272"/>
      <c r="M259" s="272"/>
      <c r="N259" s="272"/>
      <c r="O259" s="272"/>
      <c r="P259" s="272"/>
      <c r="Q259" s="272"/>
      <c r="R259" s="272"/>
      <c r="S259" s="272"/>
      <c r="T259" s="272"/>
      <c r="U259" s="272"/>
      <c r="V259" s="272"/>
      <c r="W259" s="272"/>
      <c r="X259" s="272"/>
      <c r="Y259" s="272"/>
      <c r="Z259" s="272"/>
      <c r="AA259" s="272"/>
      <c r="AB259" s="272"/>
    </row>
    <row r="260" spans="1:28" ht="14">
      <c r="A260" s="272"/>
      <c r="B260" s="272"/>
      <c r="C260" s="290"/>
      <c r="D260" s="291"/>
      <c r="E260" s="272"/>
      <c r="F260" s="290"/>
      <c r="G260" s="290"/>
      <c r="H260" s="272"/>
      <c r="I260" s="272"/>
      <c r="J260" s="272"/>
      <c r="K260" s="272"/>
      <c r="L260" s="272"/>
      <c r="M260" s="272"/>
      <c r="N260" s="272"/>
      <c r="O260" s="272"/>
      <c r="P260" s="272"/>
      <c r="Q260" s="272"/>
      <c r="R260" s="272"/>
      <c r="S260" s="272"/>
      <c r="T260" s="272"/>
      <c r="U260" s="272"/>
      <c r="V260" s="272"/>
      <c r="W260" s="272"/>
      <c r="X260" s="272"/>
      <c r="Y260" s="272"/>
      <c r="Z260" s="272"/>
      <c r="AA260" s="272"/>
      <c r="AB260" s="272"/>
    </row>
    <row r="261" spans="1:28" ht="14">
      <c r="A261" s="272"/>
      <c r="B261" s="272"/>
      <c r="C261" s="290"/>
      <c r="D261" s="291"/>
      <c r="E261" s="272"/>
      <c r="F261" s="290"/>
      <c r="G261" s="290"/>
      <c r="H261" s="272"/>
      <c r="I261" s="272"/>
      <c r="J261" s="272"/>
      <c r="K261" s="272"/>
      <c r="L261" s="272"/>
      <c r="M261" s="272"/>
      <c r="N261" s="272"/>
      <c r="O261" s="272"/>
      <c r="P261" s="272"/>
      <c r="Q261" s="272"/>
      <c r="R261" s="272"/>
      <c r="S261" s="272"/>
      <c r="T261" s="272"/>
      <c r="U261" s="272"/>
      <c r="V261" s="272"/>
      <c r="W261" s="272"/>
      <c r="X261" s="272"/>
      <c r="Y261" s="272"/>
      <c r="Z261" s="272"/>
      <c r="AA261" s="272"/>
      <c r="AB261" s="272"/>
    </row>
    <row r="262" spans="1:28" ht="14">
      <c r="A262" s="272"/>
      <c r="B262" s="272"/>
      <c r="C262" s="290"/>
      <c r="D262" s="291"/>
      <c r="E262" s="272"/>
      <c r="F262" s="290"/>
      <c r="G262" s="290"/>
      <c r="H262" s="272"/>
      <c r="I262" s="272"/>
      <c r="J262" s="272"/>
      <c r="K262" s="272"/>
      <c r="L262" s="272"/>
      <c r="M262" s="272"/>
      <c r="N262" s="272"/>
      <c r="O262" s="272"/>
      <c r="P262" s="272"/>
      <c r="Q262" s="272"/>
      <c r="R262" s="272"/>
      <c r="S262" s="272"/>
      <c r="T262" s="272"/>
      <c r="U262" s="272"/>
      <c r="V262" s="272"/>
      <c r="W262" s="272"/>
      <c r="X262" s="272"/>
      <c r="Y262" s="272"/>
      <c r="Z262" s="272"/>
      <c r="AA262" s="272"/>
      <c r="AB262" s="272"/>
    </row>
    <row r="263" spans="1:28" ht="14">
      <c r="A263" s="272"/>
      <c r="B263" s="272"/>
      <c r="C263" s="290"/>
      <c r="D263" s="291"/>
      <c r="E263" s="272"/>
      <c r="F263" s="290"/>
      <c r="G263" s="290"/>
      <c r="H263" s="272"/>
      <c r="I263" s="272"/>
      <c r="J263" s="272"/>
      <c r="K263" s="272"/>
      <c r="L263" s="272"/>
      <c r="M263" s="272"/>
      <c r="N263" s="272"/>
      <c r="O263" s="272"/>
      <c r="P263" s="272"/>
      <c r="Q263" s="272"/>
      <c r="R263" s="272"/>
      <c r="S263" s="272"/>
      <c r="T263" s="272"/>
      <c r="U263" s="272"/>
      <c r="V263" s="272"/>
      <c r="W263" s="272"/>
      <c r="X263" s="272"/>
      <c r="Y263" s="272"/>
      <c r="Z263" s="272"/>
      <c r="AA263" s="272"/>
      <c r="AB263" s="272"/>
    </row>
    <row r="264" spans="1:28" ht="14">
      <c r="A264" s="272"/>
      <c r="B264" s="272"/>
      <c r="C264" s="290"/>
      <c r="D264" s="291"/>
      <c r="E264" s="272"/>
      <c r="F264" s="290"/>
      <c r="G264" s="290"/>
      <c r="H264" s="272"/>
      <c r="I264" s="272"/>
      <c r="J264" s="272"/>
      <c r="K264" s="272"/>
      <c r="L264" s="272"/>
      <c r="M264" s="272"/>
      <c r="N264" s="272"/>
      <c r="O264" s="272"/>
      <c r="P264" s="272"/>
      <c r="Q264" s="272"/>
      <c r="R264" s="272"/>
      <c r="S264" s="272"/>
      <c r="T264" s="272"/>
      <c r="U264" s="272"/>
      <c r="V264" s="272"/>
      <c r="W264" s="272"/>
      <c r="X264" s="272"/>
      <c r="Y264" s="272"/>
      <c r="Z264" s="272"/>
      <c r="AA264" s="272"/>
      <c r="AB264" s="272"/>
    </row>
    <row r="265" spans="1:28" ht="14">
      <c r="A265" s="272"/>
      <c r="B265" s="272"/>
      <c r="C265" s="290"/>
      <c r="D265" s="291"/>
      <c r="E265" s="272"/>
      <c r="F265" s="290"/>
      <c r="G265" s="290"/>
      <c r="H265" s="272"/>
      <c r="I265" s="272"/>
      <c r="J265" s="272"/>
      <c r="K265" s="272"/>
      <c r="L265" s="272"/>
      <c r="M265" s="272"/>
      <c r="N265" s="272"/>
      <c r="O265" s="272"/>
      <c r="P265" s="272"/>
      <c r="Q265" s="272"/>
      <c r="R265" s="272"/>
      <c r="S265" s="272"/>
      <c r="T265" s="272"/>
      <c r="U265" s="272"/>
      <c r="V265" s="272"/>
      <c r="W265" s="272"/>
      <c r="X265" s="272"/>
      <c r="Y265" s="272"/>
      <c r="Z265" s="272"/>
      <c r="AA265" s="272"/>
      <c r="AB265" s="272"/>
    </row>
    <row r="266" spans="1:28" ht="14">
      <c r="A266" s="272"/>
      <c r="B266" s="272"/>
      <c r="C266" s="290"/>
      <c r="D266" s="291"/>
      <c r="E266" s="272"/>
      <c r="F266" s="290"/>
      <c r="G266" s="290"/>
      <c r="H266" s="272"/>
      <c r="I266" s="272"/>
      <c r="J266" s="272"/>
      <c r="K266" s="272"/>
      <c r="L266" s="272"/>
      <c r="M266" s="272"/>
      <c r="N266" s="272"/>
      <c r="O266" s="272"/>
      <c r="P266" s="272"/>
      <c r="Q266" s="272"/>
      <c r="R266" s="272"/>
      <c r="S266" s="272"/>
      <c r="T266" s="272"/>
      <c r="U266" s="272"/>
      <c r="V266" s="272"/>
      <c r="W266" s="272"/>
      <c r="X266" s="272"/>
      <c r="Y266" s="272"/>
      <c r="Z266" s="272"/>
      <c r="AA266" s="272"/>
      <c r="AB266" s="272"/>
    </row>
    <row r="267" spans="1:28" ht="14">
      <c r="A267" s="272"/>
      <c r="B267" s="272"/>
      <c r="C267" s="290"/>
      <c r="D267" s="291"/>
      <c r="E267" s="272"/>
      <c r="F267" s="290"/>
      <c r="G267" s="290"/>
      <c r="H267" s="272"/>
      <c r="I267" s="272"/>
      <c r="J267" s="272"/>
      <c r="K267" s="272"/>
      <c r="L267" s="272"/>
      <c r="M267" s="272"/>
      <c r="N267" s="272"/>
      <c r="O267" s="272"/>
      <c r="P267" s="272"/>
      <c r="Q267" s="272"/>
      <c r="R267" s="272"/>
      <c r="S267" s="272"/>
      <c r="T267" s="272"/>
      <c r="U267" s="272"/>
      <c r="V267" s="272"/>
      <c r="W267" s="272"/>
      <c r="X267" s="272"/>
      <c r="Y267" s="272"/>
      <c r="Z267" s="272"/>
      <c r="AA267" s="272"/>
      <c r="AB267" s="272"/>
    </row>
    <row r="268" spans="1:28" ht="14">
      <c r="A268" s="272"/>
      <c r="B268" s="272"/>
      <c r="C268" s="290"/>
      <c r="D268" s="291"/>
      <c r="E268" s="272"/>
      <c r="F268" s="290"/>
      <c r="G268" s="290"/>
      <c r="H268" s="272"/>
      <c r="I268" s="272"/>
      <c r="J268" s="272"/>
      <c r="K268" s="272"/>
      <c r="L268" s="272"/>
      <c r="M268" s="272"/>
      <c r="N268" s="272"/>
      <c r="O268" s="272"/>
      <c r="P268" s="272"/>
      <c r="Q268" s="272"/>
      <c r="R268" s="272"/>
      <c r="S268" s="272"/>
      <c r="T268" s="272"/>
      <c r="U268" s="272"/>
      <c r="V268" s="272"/>
      <c r="W268" s="272"/>
      <c r="X268" s="272"/>
      <c r="Y268" s="272"/>
      <c r="Z268" s="272"/>
      <c r="AA268" s="272"/>
      <c r="AB268" s="272"/>
    </row>
    <row r="269" spans="1:28" ht="14">
      <c r="A269" s="272"/>
      <c r="B269" s="272"/>
      <c r="C269" s="290"/>
      <c r="D269" s="291"/>
      <c r="E269" s="272"/>
      <c r="F269" s="290"/>
      <c r="G269" s="290"/>
      <c r="H269" s="272"/>
      <c r="I269" s="272"/>
      <c r="J269" s="272"/>
      <c r="K269" s="272"/>
      <c r="L269" s="272"/>
      <c r="M269" s="272"/>
      <c r="N269" s="272"/>
      <c r="O269" s="272"/>
      <c r="P269" s="272"/>
      <c r="Q269" s="272"/>
      <c r="R269" s="272"/>
      <c r="S269" s="272"/>
      <c r="T269" s="272"/>
      <c r="U269" s="272"/>
      <c r="V269" s="272"/>
      <c r="W269" s="272"/>
      <c r="X269" s="272"/>
      <c r="Y269" s="272"/>
      <c r="Z269" s="272"/>
      <c r="AA269" s="272"/>
      <c r="AB269" s="272"/>
    </row>
    <row r="270" spans="1:28" ht="14">
      <c r="A270" s="272"/>
      <c r="B270" s="272"/>
      <c r="C270" s="290"/>
      <c r="D270" s="291"/>
      <c r="E270" s="272"/>
      <c r="F270" s="290"/>
      <c r="G270" s="290"/>
      <c r="H270" s="272"/>
      <c r="I270" s="272"/>
      <c r="J270" s="272"/>
      <c r="K270" s="272"/>
      <c r="L270" s="272"/>
      <c r="M270" s="272"/>
      <c r="N270" s="272"/>
      <c r="O270" s="272"/>
      <c r="P270" s="272"/>
      <c r="Q270" s="272"/>
      <c r="R270" s="272"/>
      <c r="S270" s="272"/>
      <c r="T270" s="272"/>
      <c r="U270" s="272"/>
      <c r="V270" s="272"/>
      <c r="W270" s="272"/>
      <c r="X270" s="272"/>
      <c r="Y270" s="272"/>
      <c r="Z270" s="272"/>
      <c r="AA270" s="272"/>
      <c r="AB270" s="272"/>
    </row>
    <row r="271" spans="1:28" ht="14">
      <c r="A271" s="272"/>
      <c r="B271" s="272"/>
      <c r="C271" s="290"/>
      <c r="D271" s="291"/>
      <c r="E271" s="272"/>
      <c r="F271" s="290"/>
      <c r="G271" s="290"/>
      <c r="H271" s="272"/>
      <c r="I271" s="272"/>
      <c r="J271" s="272"/>
      <c r="K271" s="272"/>
      <c r="L271" s="272"/>
      <c r="M271" s="272"/>
      <c r="N271" s="272"/>
      <c r="O271" s="272"/>
      <c r="P271" s="272"/>
      <c r="Q271" s="272"/>
      <c r="R271" s="272"/>
      <c r="S271" s="272"/>
      <c r="T271" s="272"/>
      <c r="U271" s="272"/>
      <c r="V271" s="272"/>
      <c r="W271" s="272"/>
      <c r="X271" s="272"/>
      <c r="Y271" s="272"/>
      <c r="Z271" s="272"/>
      <c r="AA271" s="272"/>
      <c r="AB271" s="272"/>
    </row>
    <row r="272" spans="1:28" ht="14">
      <c r="A272" s="272"/>
      <c r="B272" s="272"/>
      <c r="C272" s="290"/>
      <c r="D272" s="291"/>
      <c r="E272" s="272"/>
      <c r="F272" s="290"/>
      <c r="G272" s="290"/>
      <c r="H272" s="272"/>
      <c r="I272" s="272"/>
      <c r="J272" s="272"/>
      <c r="K272" s="272"/>
      <c r="L272" s="272"/>
      <c r="M272" s="272"/>
      <c r="N272" s="272"/>
      <c r="O272" s="272"/>
      <c r="P272" s="272"/>
      <c r="Q272" s="272"/>
      <c r="R272" s="272"/>
      <c r="S272" s="272"/>
      <c r="T272" s="272"/>
      <c r="U272" s="272"/>
      <c r="V272" s="272"/>
      <c r="W272" s="272"/>
      <c r="X272" s="272"/>
      <c r="Y272" s="272"/>
      <c r="Z272" s="272"/>
      <c r="AA272" s="272"/>
      <c r="AB272" s="272"/>
    </row>
    <row r="273" spans="1:28" ht="14">
      <c r="A273" s="272"/>
      <c r="B273" s="272"/>
      <c r="C273" s="290"/>
      <c r="D273" s="291"/>
      <c r="E273" s="272"/>
      <c r="F273" s="290"/>
      <c r="G273" s="290"/>
      <c r="H273" s="272"/>
      <c r="I273" s="272"/>
      <c r="J273" s="272"/>
      <c r="K273" s="272"/>
      <c r="L273" s="272"/>
      <c r="M273" s="272"/>
      <c r="N273" s="272"/>
      <c r="O273" s="272"/>
      <c r="P273" s="272"/>
      <c r="Q273" s="272"/>
      <c r="R273" s="272"/>
      <c r="S273" s="272"/>
      <c r="T273" s="272"/>
      <c r="U273" s="272"/>
      <c r="V273" s="272"/>
      <c r="W273" s="272"/>
      <c r="X273" s="272"/>
      <c r="Y273" s="272"/>
      <c r="Z273" s="272"/>
      <c r="AA273" s="272"/>
      <c r="AB273" s="272"/>
    </row>
    <row r="274" spans="1:28" ht="14">
      <c r="A274" s="272"/>
      <c r="B274" s="272"/>
      <c r="C274" s="290"/>
      <c r="D274" s="291"/>
      <c r="E274" s="272"/>
      <c r="F274" s="290"/>
      <c r="G274" s="290"/>
      <c r="H274" s="272"/>
      <c r="I274" s="272"/>
      <c r="J274" s="272"/>
      <c r="K274" s="272"/>
      <c r="L274" s="272"/>
      <c r="M274" s="272"/>
      <c r="N274" s="272"/>
      <c r="O274" s="272"/>
      <c r="P274" s="272"/>
      <c r="Q274" s="272"/>
      <c r="R274" s="272"/>
      <c r="S274" s="272"/>
      <c r="T274" s="272"/>
      <c r="U274" s="272"/>
      <c r="V274" s="272"/>
      <c r="W274" s="272"/>
      <c r="X274" s="272"/>
      <c r="Y274" s="272"/>
      <c r="Z274" s="272"/>
      <c r="AA274" s="272"/>
      <c r="AB274" s="272"/>
    </row>
    <row r="275" spans="1:28" ht="14">
      <c r="A275" s="272"/>
      <c r="B275" s="272"/>
      <c r="C275" s="290"/>
      <c r="D275" s="291"/>
      <c r="E275" s="272"/>
      <c r="F275" s="290"/>
      <c r="G275" s="290"/>
      <c r="H275" s="272"/>
      <c r="I275" s="272"/>
      <c r="J275" s="272"/>
      <c r="K275" s="272"/>
      <c r="L275" s="272"/>
      <c r="M275" s="272"/>
      <c r="N275" s="272"/>
      <c r="O275" s="272"/>
      <c r="P275" s="272"/>
      <c r="Q275" s="272"/>
      <c r="R275" s="272"/>
      <c r="S275" s="272"/>
      <c r="T275" s="272"/>
      <c r="U275" s="272"/>
      <c r="V275" s="272"/>
      <c r="W275" s="272"/>
      <c r="X275" s="272"/>
      <c r="Y275" s="272"/>
      <c r="Z275" s="272"/>
      <c r="AA275" s="272"/>
      <c r="AB275" s="272"/>
    </row>
    <row r="276" spans="1:28" ht="14">
      <c r="A276" s="272"/>
      <c r="B276" s="272"/>
      <c r="C276" s="290"/>
      <c r="D276" s="291"/>
      <c r="E276" s="272"/>
      <c r="F276" s="290"/>
      <c r="G276" s="290"/>
      <c r="H276" s="272"/>
      <c r="I276" s="272"/>
      <c r="J276" s="272"/>
      <c r="K276" s="272"/>
      <c r="L276" s="272"/>
      <c r="M276" s="272"/>
      <c r="N276" s="272"/>
      <c r="O276" s="272"/>
      <c r="P276" s="272"/>
      <c r="Q276" s="272"/>
      <c r="R276" s="272"/>
      <c r="S276" s="272"/>
      <c r="T276" s="272"/>
      <c r="U276" s="272"/>
      <c r="V276" s="272"/>
      <c r="W276" s="272"/>
      <c r="X276" s="272"/>
      <c r="Y276" s="272"/>
      <c r="Z276" s="272"/>
      <c r="AA276" s="272"/>
      <c r="AB276" s="272"/>
    </row>
    <row r="277" spans="1:28" ht="14">
      <c r="A277" s="272"/>
      <c r="B277" s="272"/>
      <c r="C277" s="290"/>
      <c r="D277" s="291"/>
      <c r="E277" s="272"/>
      <c r="F277" s="290"/>
      <c r="G277" s="290"/>
      <c r="H277" s="272"/>
      <c r="I277" s="272"/>
      <c r="J277" s="272"/>
      <c r="K277" s="272"/>
      <c r="L277" s="272"/>
      <c r="M277" s="272"/>
      <c r="N277" s="272"/>
      <c r="O277" s="272"/>
      <c r="P277" s="272"/>
      <c r="Q277" s="272"/>
      <c r="R277" s="272"/>
      <c r="S277" s="272"/>
      <c r="T277" s="272"/>
      <c r="U277" s="272"/>
      <c r="V277" s="272"/>
      <c r="W277" s="272"/>
      <c r="X277" s="272"/>
      <c r="Y277" s="272"/>
      <c r="Z277" s="272"/>
      <c r="AA277" s="272"/>
      <c r="AB277" s="272"/>
    </row>
    <row r="278" spans="1:28" ht="14">
      <c r="A278" s="272"/>
      <c r="B278" s="272"/>
      <c r="C278" s="290"/>
      <c r="D278" s="291"/>
      <c r="E278" s="272"/>
      <c r="F278" s="290"/>
      <c r="G278" s="290"/>
      <c r="H278" s="272"/>
      <c r="I278" s="272"/>
      <c r="J278" s="272"/>
      <c r="K278" s="272"/>
      <c r="L278" s="272"/>
      <c r="M278" s="272"/>
      <c r="N278" s="272"/>
      <c r="O278" s="272"/>
      <c r="P278" s="272"/>
      <c r="Q278" s="272"/>
      <c r="R278" s="272"/>
      <c r="S278" s="272"/>
      <c r="T278" s="272"/>
      <c r="U278" s="272"/>
      <c r="V278" s="272"/>
      <c r="W278" s="272"/>
      <c r="X278" s="272"/>
      <c r="Y278" s="272"/>
      <c r="Z278" s="272"/>
      <c r="AA278" s="272"/>
      <c r="AB278" s="272"/>
    </row>
    <row r="279" spans="1:28" ht="14">
      <c r="A279" s="272"/>
      <c r="B279" s="272"/>
      <c r="C279" s="290"/>
      <c r="D279" s="291"/>
      <c r="E279" s="272"/>
      <c r="F279" s="290"/>
      <c r="G279" s="290"/>
      <c r="H279" s="272"/>
      <c r="I279" s="272"/>
      <c r="J279" s="272"/>
      <c r="K279" s="272"/>
      <c r="L279" s="272"/>
      <c r="M279" s="272"/>
      <c r="N279" s="272"/>
      <c r="O279" s="272"/>
      <c r="P279" s="272"/>
      <c r="Q279" s="272"/>
      <c r="R279" s="272"/>
      <c r="S279" s="272"/>
      <c r="T279" s="272"/>
      <c r="U279" s="272"/>
      <c r="V279" s="272"/>
      <c r="W279" s="272"/>
      <c r="X279" s="272"/>
      <c r="Y279" s="272"/>
      <c r="Z279" s="272"/>
      <c r="AA279" s="272"/>
      <c r="AB279" s="272"/>
    </row>
    <row r="280" spans="1:28" ht="14">
      <c r="A280" s="272"/>
      <c r="B280" s="272"/>
      <c r="C280" s="290"/>
      <c r="D280" s="291"/>
      <c r="E280" s="272"/>
      <c r="F280" s="290"/>
      <c r="G280" s="290"/>
      <c r="H280" s="272"/>
      <c r="I280" s="272"/>
      <c r="J280" s="272"/>
      <c r="K280" s="272"/>
      <c r="L280" s="272"/>
      <c r="M280" s="272"/>
      <c r="N280" s="272"/>
      <c r="O280" s="272"/>
      <c r="P280" s="272"/>
      <c r="Q280" s="272"/>
      <c r="R280" s="272"/>
      <c r="S280" s="272"/>
      <c r="T280" s="272"/>
      <c r="U280" s="272"/>
      <c r="V280" s="272"/>
      <c r="W280" s="272"/>
      <c r="X280" s="272"/>
      <c r="Y280" s="272"/>
      <c r="Z280" s="272"/>
      <c r="AA280" s="272"/>
      <c r="AB280" s="272"/>
    </row>
    <row r="281" spans="1:28" ht="14">
      <c r="A281" s="272"/>
      <c r="B281" s="272"/>
      <c r="C281" s="290"/>
      <c r="D281" s="291"/>
      <c r="E281" s="272"/>
      <c r="F281" s="290"/>
      <c r="G281" s="290"/>
      <c r="H281" s="272"/>
      <c r="I281" s="272"/>
      <c r="J281" s="272"/>
      <c r="K281" s="272"/>
      <c r="L281" s="272"/>
      <c r="M281" s="272"/>
      <c r="N281" s="272"/>
      <c r="O281" s="272"/>
      <c r="P281" s="272"/>
      <c r="Q281" s="272"/>
      <c r="R281" s="272"/>
      <c r="S281" s="272"/>
      <c r="T281" s="272"/>
      <c r="U281" s="272"/>
      <c r="V281" s="272"/>
      <c r="W281" s="272"/>
      <c r="X281" s="272"/>
      <c r="Y281" s="272"/>
      <c r="Z281" s="272"/>
      <c r="AA281" s="272"/>
      <c r="AB281" s="272"/>
    </row>
    <row r="282" spans="1:28" ht="14">
      <c r="A282" s="272"/>
      <c r="B282" s="272"/>
      <c r="C282" s="290"/>
      <c r="D282" s="291"/>
      <c r="E282" s="272"/>
      <c r="F282" s="290"/>
      <c r="G282" s="290"/>
      <c r="H282" s="272"/>
      <c r="I282" s="272"/>
      <c r="J282" s="272"/>
      <c r="K282" s="272"/>
      <c r="L282" s="272"/>
      <c r="M282" s="272"/>
      <c r="N282" s="272"/>
      <c r="O282" s="272"/>
      <c r="P282" s="272"/>
      <c r="Q282" s="272"/>
      <c r="R282" s="272"/>
      <c r="S282" s="272"/>
      <c r="T282" s="272"/>
      <c r="U282" s="272"/>
      <c r="V282" s="272"/>
      <c r="W282" s="272"/>
      <c r="X282" s="272"/>
      <c r="Y282" s="272"/>
      <c r="Z282" s="272"/>
      <c r="AA282" s="272"/>
      <c r="AB282" s="272"/>
    </row>
    <row r="283" spans="1:28" ht="14">
      <c r="A283" s="272"/>
      <c r="B283" s="272"/>
      <c r="C283" s="290"/>
      <c r="D283" s="291"/>
      <c r="E283" s="272"/>
      <c r="F283" s="290"/>
      <c r="G283" s="290"/>
      <c r="H283" s="272"/>
      <c r="I283" s="272"/>
      <c r="J283" s="272"/>
      <c r="K283" s="272"/>
      <c r="L283" s="272"/>
      <c r="M283" s="272"/>
      <c r="N283" s="272"/>
      <c r="O283" s="272"/>
      <c r="P283" s="272"/>
      <c r="Q283" s="272"/>
      <c r="R283" s="272"/>
      <c r="S283" s="272"/>
      <c r="T283" s="272"/>
      <c r="U283" s="272"/>
      <c r="V283" s="272"/>
      <c r="W283" s="272"/>
      <c r="X283" s="272"/>
      <c r="Y283" s="272"/>
      <c r="Z283" s="272"/>
      <c r="AA283" s="272"/>
      <c r="AB283" s="272"/>
    </row>
    <row r="284" spans="1:28" ht="14">
      <c r="A284" s="272"/>
      <c r="B284" s="272"/>
      <c r="C284" s="290"/>
      <c r="D284" s="291"/>
      <c r="E284" s="272"/>
      <c r="F284" s="290"/>
      <c r="G284" s="290"/>
      <c r="H284" s="272"/>
      <c r="I284" s="272"/>
      <c r="J284" s="272"/>
      <c r="K284" s="272"/>
      <c r="L284" s="272"/>
      <c r="M284" s="272"/>
      <c r="N284" s="272"/>
      <c r="O284" s="272"/>
      <c r="P284" s="272"/>
      <c r="Q284" s="272"/>
      <c r="R284" s="272"/>
      <c r="S284" s="272"/>
      <c r="T284" s="272"/>
      <c r="U284" s="272"/>
      <c r="V284" s="272"/>
      <c r="W284" s="272"/>
      <c r="X284" s="272"/>
      <c r="Y284" s="272"/>
      <c r="Z284" s="272"/>
      <c r="AA284" s="272"/>
      <c r="AB284" s="272"/>
    </row>
    <row r="285" spans="1:28" ht="14">
      <c r="A285" s="272"/>
      <c r="B285" s="272"/>
      <c r="C285" s="290"/>
      <c r="D285" s="291"/>
      <c r="E285" s="272"/>
      <c r="F285" s="290"/>
      <c r="G285" s="290"/>
      <c r="H285" s="272"/>
      <c r="I285" s="272"/>
      <c r="J285" s="272"/>
      <c r="K285" s="272"/>
      <c r="L285" s="272"/>
      <c r="M285" s="272"/>
      <c r="N285" s="272"/>
      <c r="O285" s="272"/>
      <c r="P285" s="272"/>
      <c r="Q285" s="272"/>
      <c r="R285" s="272"/>
      <c r="S285" s="272"/>
      <c r="T285" s="272"/>
      <c r="U285" s="272"/>
      <c r="V285" s="272"/>
      <c r="W285" s="272"/>
      <c r="X285" s="272"/>
      <c r="Y285" s="272"/>
      <c r="Z285" s="272"/>
      <c r="AA285" s="272"/>
      <c r="AB285" s="272"/>
    </row>
    <row r="286" spans="1:28" ht="14">
      <c r="A286" s="272"/>
      <c r="B286" s="272"/>
      <c r="C286" s="290"/>
      <c r="D286" s="291"/>
      <c r="E286" s="272"/>
      <c r="F286" s="290"/>
      <c r="G286" s="290"/>
      <c r="H286" s="272"/>
      <c r="I286" s="272"/>
      <c r="J286" s="272"/>
      <c r="K286" s="272"/>
      <c r="L286" s="272"/>
      <c r="M286" s="272"/>
      <c r="N286" s="272"/>
      <c r="O286" s="272"/>
      <c r="P286" s="272"/>
      <c r="Q286" s="272"/>
      <c r="R286" s="272"/>
      <c r="S286" s="272"/>
      <c r="T286" s="272"/>
      <c r="U286" s="272"/>
      <c r="V286" s="272"/>
      <c r="W286" s="272"/>
      <c r="X286" s="272"/>
      <c r="Y286" s="272"/>
      <c r="Z286" s="272"/>
      <c r="AA286" s="272"/>
      <c r="AB286" s="272"/>
    </row>
    <row r="287" spans="1:28" ht="14">
      <c r="A287" s="272"/>
      <c r="B287" s="272"/>
      <c r="C287" s="290"/>
      <c r="D287" s="291"/>
      <c r="E287" s="272"/>
      <c r="F287" s="290"/>
      <c r="G287" s="290"/>
      <c r="H287" s="272"/>
      <c r="I287" s="272"/>
      <c r="J287" s="272"/>
      <c r="K287" s="272"/>
      <c r="L287" s="272"/>
      <c r="M287" s="272"/>
      <c r="N287" s="272"/>
      <c r="O287" s="272"/>
      <c r="P287" s="272"/>
      <c r="Q287" s="272"/>
      <c r="R287" s="272"/>
      <c r="S287" s="272"/>
      <c r="T287" s="272"/>
      <c r="U287" s="272"/>
      <c r="V287" s="272"/>
      <c r="W287" s="272"/>
      <c r="X287" s="272"/>
      <c r="Y287" s="272"/>
      <c r="Z287" s="272"/>
      <c r="AA287" s="272"/>
      <c r="AB287" s="272"/>
    </row>
    <row r="288" spans="1:28" ht="14">
      <c r="A288" s="272"/>
      <c r="B288" s="272"/>
      <c r="C288" s="290"/>
      <c r="D288" s="291"/>
      <c r="E288" s="272"/>
      <c r="F288" s="290"/>
      <c r="G288" s="290"/>
      <c r="H288" s="272"/>
      <c r="I288" s="272"/>
      <c r="J288" s="272"/>
      <c r="K288" s="272"/>
      <c r="L288" s="272"/>
      <c r="M288" s="272"/>
      <c r="N288" s="272"/>
      <c r="O288" s="272"/>
      <c r="P288" s="272"/>
      <c r="Q288" s="272"/>
      <c r="R288" s="272"/>
      <c r="S288" s="272"/>
      <c r="T288" s="272"/>
      <c r="U288" s="272"/>
      <c r="V288" s="272"/>
      <c r="W288" s="272"/>
      <c r="X288" s="272"/>
      <c r="Y288" s="272"/>
      <c r="Z288" s="272"/>
      <c r="AA288" s="272"/>
      <c r="AB288" s="272"/>
    </row>
    <row r="289" spans="1:28" ht="14">
      <c r="A289" s="272"/>
      <c r="B289" s="272"/>
      <c r="C289" s="290"/>
      <c r="D289" s="291"/>
      <c r="E289" s="272"/>
      <c r="F289" s="290"/>
      <c r="G289" s="290"/>
      <c r="H289" s="272"/>
      <c r="I289" s="272"/>
      <c r="J289" s="272"/>
      <c r="K289" s="272"/>
      <c r="L289" s="272"/>
      <c r="M289" s="272"/>
      <c r="N289" s="272"/>
      <c r="O289" s="272"/>
      <c r="P289" s="272"/>
      <c r="Q289" s="272"/>
      <c r="R289" s="272"/>
      <c r="S289" s="272"/>
      <c r="T289" s="272"/>
      <c r="U289" s="272"/>
      <c r="V289" s="272"/>
      <c r="W289" s="272"/>
      <c r="X289" s="272"/>
      <c r="Y289" s="272"/>
      <c r="Z289" s="272"/>
      <c r="AA289" s="272"/>
      <c r="AB289" s="272"/>
    </row>
    <row r="290" spans="1:28" ht="14">
      <c r="A290" s="272"/>
      <c r="B290" s="272"/>
      <c r="C290" s="290"/>
      <c r="D290" s="291"/>
      <c r="E290" s="272"/>
      <c r="F290" s="290"/>
      <c r="G290" s="290"/>
      <c r="H290" s="272"/>
      <c r="I290" s="272"/>
      <c r="J290" s="272"/>
      <c r="K290" s="272"/>
      <c r="L290" s="272"/>
      <c r="M290" s="272"/>
      <c r="N290" s="272"/>
      <c r="O290" s="272"/>
      <c r="P290" s="272"/>
      <c r="Q290" s="272"/>
      <c r="R290" s="272"/>
      <c r="S290" s="272"/>
      <c r="T290" s="272"/>
      <c r="U290" s="272"/>
      <c r="V290" s="272"/>
      <c r="W290" s="272"/>
      <c r="X290" s="272"/>
      <c r="Y290" s="272"/>
      <c r="Z290" s="272"/>
      <c r="AA290" s="272"/>
      <c r="AB290" s="272"/>
    </row>
    <row r="291" spans="1:28" ht="14">
      <c r="A291" s="272"/>
      <c r="B291" s="272"/>
      <c r="C291" s="290"/>
      <c r="D291" s="291"/>
      <c r="E291" s="272"/>
      <c r="F291" s="290"/>
      <c r="G291" s="290"/>
      <c r="H291" s="272"/>
      <c r="I291" s="272"/>
      <c r="J291" s="272"/>
      <c r="K291" s="272"/>
      <c r="L291" s="272"/>
      <c r="M291" s="272"/>
      <c r="N291" s="272"/>
      <c r="O291" s="272"/>
      <c r="P291" s="272"/>
      <c r="Q291" s="272"/>
      <c r="R291" s="272"/>
      <c r="S291" s="272"/>
      <c r="T291" s="272"/>
      <c r="U291" s="272"/>
      <c r="V291" s="272"/>
      <c r="W291" s="272"/>
      <c r="X291" s="272"/>
      <c r="Y291" s="272"/>
      <c r="Z291" s="272"/>
      <c r="AA291" s="272"/>
      <c r="AB291" s="272"/>
    </row>
    <row r="292" spans="1:28" ht="14">
      <c r="A292" s="272"/>
      <c r="B292" s="272"/>
      <c r="C292" s="290"/>
      <c r="D292" s="291"/>
      <c r="E292" s="272"/>
      <c r="F292" s="290"/>
      <c r="G292" s="290"/>
      <c r="H292" s="272"/>
      <c r="I292" s="272"/>
      <c r="J292" s="272"/>
      <c r="K292" s="272"/>
      <c r="L292" s="272"/>
      <c r="M292" s="272"/>
      <c r="N292" s="272"/>
      <c r="O292" s="272"/>
      <c r="P292" s="272"/>
      <c r="Q292" s="272"/>
      <c r="R292" s="272"/>
      <c r="S292" s="272"/>
      <c r="T292" s="272"/>
      <c r="U292" s="272"/>
      <c r="V292" s="272"/>
      <c r="W292" s="272"/>
      <c r="X292" s="272"/>
      <c r="Y292" s="272"/>
      <c r="Z292" s="272"/>
      <c r="AA292" s="272"/>
      <c r="AB292" s="272"/>
    </row>
    <row r="293" spans="1:28" ht="14">
      <c r="A293" s="272"/>
      <c r="B293" s="272"/>
      <c r="C293" s="290"/>
      <c r="D293" s="291"/>
      <c r="E293" s="272"/>
      <c r="F293" s="290"/>
      <c r="G293" s="290"/>
      <c r="H293" s="272"/>
      <c r="I293" s="272"/>
      <c r="J293" s="272"/>
      <c r="K293" s="272"/>
      <c r="L293" s="272"/>
      <c r="M293" s="272"/>
      <c r="N293" s="272"/>
      <c r="O293" s="272"/>
      <c r="P293" s="272"/>
      <c r="Q293" s="272"/>
      <c r="R293" s="272"/>
      <c r="S293" s="272"/>
      <c r="T293" s="272"/>
      <c r="U293" s="272"/>
      <c r="V293" s="272"/>
      <c r="W293" s="272"/>
      <c r="X293" s="272"/>
      <c r="Y293" s="272"/>
      <c r="Z293" s="272"/>
      <c r="AA293" s="272"/>
      <c r="AB293" s="272"/>
    </row>
    <row r="294" spans="1:28" ht="14">
      <c r="A294" s="272"/>
      <c r="B294" s="272"/>
      <c r="C294" s="290"/>
      <c r="D294" s="291"/>
      <c r="E294" s="272"/>
      <c r="F294" s="290"/>
      <c r="G294" s="290"/>
      <c r="H294" s="272"/>
      <c r="I294" s="272"/>
      <c r="J294" s="272"/>
      <c r="K294" s="272"/>
      <c r="L294" s="272"/>
      <c r="M294" s="272"/>
      <c r="N294" s="272"/>
      <c r="O294" s="272"/>
      <c r="P294" s="272"/>
      <c r="Q294" s="272"/>
      <c r="R294" s="272"/>
      <c r="S294" s="272"/>
      <c r="T294" s="272"/>
      <c r="U294" s="272"/>
      <c r="V294" s="272"/>
      <c r="W294" s="272"/>
      <c r="X294" s="272"/>
      <c r="Y294" s="272"/>
      <c r="Z294" s="272"/>
      <c r="AA294" s="272"/>
      <c r="AB294" s="272"/>
    </row>
    <row r="295" spans="1:28" ht="14">
      <c r="A295" s="272"/>
      <c r="B295" s="272"/>
      <c r="C295" s="290"/>
      <c r="D295" s="291"/>
      <c r="E295" s="272"/>
      <c r="F295" s="290"/>
      <c r="G295" s="290"/>
      <c r="H295" s="272"/>
      <c r="I295" s="272"/>
      <c r="J295" s="272"/>
      <c r="K295" s="272"/>
      <c r="L295" s="272"/>
      <c r="M295" s="272"/>
      <c r="N295" s="272"/>
      <c r="O295" s="272"/>
      <c r="P295" s="272"/>
      <c r="Q295" s="272"/>
      <c r="R295" s="272"/>
      <c r="S295" s="272"/>
      <c r="T295" s="272"/>
      <c r="U295" s="272"/>
      <c r="V295" s="272"/>
      <c r="W295" s="272"/>
      <c r="X295" s="272"/>
      <c r="Y295" s="272"/>
      <c r="Z295" s="272"/>
      <c r="AA295" s="272"/>
      <c r="AB295" s="272"/>
    </row>
    <row r="296" spans="1:28" ht="14">
      <c r="A296" s="272"/>
      <c r="B296" s="272"/>
      <c r="C296" s="290"/>
      <c r="D296" s="291"/>
      <c r="E296" s="272"/>
      <c r="F296" s="290"/>
      <c r="G296" s="290"/>
      <c r="H296" s="272"/>
      <c r="I296" s="272"/>
      <c r="J296" s="272"/>
      <c r="K296" s="272"/>
      <c r="L296" s="272"/>
      <c r="M296" s="272"/>
      <c r="N296" s="272"/>
      <c r="O296" s="272"/>
      <c r="P296" s="272"/>
      <c r="Q296" s="272"/>
      <c r="R296" s="272"/>
      <c r="S296" s="272"/>
      <c r="T296" s="272"/>
      <c r="U296" s="272"/>
      <c r="V296" s="272"/>
      <c r="W296" s="272"/>
      <c r="X296" s="272"/>
      <c r="Y296" s="272"/>
      <c r="Z296" s="272"/>
      <c r="AA296" s="272"/>
      <c r="AB296" s="272"/>
    </row>
    <row r="297" spans="1:28" ht="14">
      <c r="A297" s="272"/>
      <c r="B297" s="272"/>
      <c r="C297" s="290"/>
      <c r="D297" s="291"/>
      <c r="E297" s="272"/>
      <c r="F297" s="290"/>
      <c r="G297" s="290"/>
      <c r="H297" s="272"/>
      <c r="I297" s="272"/>
      <c r="J297" s="272"/>
      <c r="K297" s="272"/>
      <c r="L297" s="272"/>
      <c r="M297" s="272"/>
      <c r="N297" s="272"/>
      <c r="O297" s="272"/>
      <c r="P297" s="272"/>
      <c r="Q297" s="272"/>
      <c r="R297" s="272"/>
      <c r="S297" s="272"/>
      <c r="T297" s="272"/>
      <c r="U297" s="272"/>
      <c r="V297" s="272"/>
      <c r="W297" s="272"/>
      <c r="X297" s="272"/>
      <c r="Y297" s="272"/>
      <c r="Z297" s="272"/>
      <c r="AA297" s="272"/>
      <c r="AB297" s="272"/>
    </row>
    <row r="298" spans="1:28" ht="14">
      <c r="A298" s="272"/>
      <c r="B298" s="272"/>
      <c r="C298" s="290"/>
      <c r="D298" s="291"/>
      <c r="E298" s="272"/>
      <c r="F298" s="290"/>
      <c r="G298" s="290"/>
      <c r="H298" s="272"/>
      <c r="I298" s="272"/>
      <c r="J298" s="272"/>
      <c r="K298" s="272"/>
      <c r="L298" s="272"/>
      <c r="M298" s="272"/>
      <c r="N298" s="272"/>
      <c r="O298" s="272"/>
      <c r="P298" s="272"/>
      <c r="Q298" s="272"/>
      <c r="R298" s="272"/>
      <c r="S298" s="272"/>
      <c r="T298" s="272"/>
      <c r="U298" s="272"/>
      <c r="V298" s="272"/>
      <c r="W298" s="272"/>
      <c r="X298" s="272"/>
      <c r="Y298" s="272"/>
      <c r="Z298" s="272"/>
      <c r="AA298" s="272"/>
      <c r="AB298" s="272"/>
    </row>
    <row r="299" spans="1:28" ht="14">
      <c r="A299" s="272"/>
      <c r="B299" s="272"/>
      <c r="C299" s="290"/>
      <c r="D299" s="291"/>
      <c r="E299" s="272"/>
      <c r="F299" s="290"/>
      <c r="G299" s="290"/>
      <c r="H299" s="272"/>
      <c r="I299" s="272"/>
      <c r="J299" s="272"/>
      <c r="K299" s="272"/>
      <c r="L299" s="272"/>
      <c r="M299" s="272"/>
      <c r="N299" s="272"/>
      <c r="O299" s="272"/>
      <c r="P299" s="272"/>
      <c r="Q299" s="272"/>
      <c r="R299" s="272"/>
      <c r="S299" s="272"/>
      <c r="T299" s="272"/>
      <c r="U299" s="272"/>
      <c r="V299" s="272"/>
      <c r="W299" s="272"/>
      <c r="X299" s="272"/>
      <c r="Y299" s="272"/>
      <c r="Z299" s="272"/>
      <c r="AA299" s="272"/>
      <c r="AB299" s="272"/>
    </row>
    <row r="300" spans="1:28" ht="14">
      <c r="A300" s="272"/>
      <c r="B300" s="272"/>
      <c r="C300" s="290"/>
      <c r="D300" s="291"/>
      <c r="E300" s="272"/>
      <c r="F300" s="290"/>
      <c r="G300" s="290"/>
      <c r="H300" s="272"/>
      <c r="I300" s="272"/>
      <c r="J300" s="272"/>
      <c r="K300" s="272"/>
      <c r="L300" s="272"/>
      <c r="M300" s="272"/>
      <c r="N300" s="272"/>
      <c r="O300" s="272"/>
      <c r="P300" s="272"/>
      <c r="Q300" s="272"/>
      <c r="R300" s="272"/>
      <c r="S300" s="272"/>
      <c r="T300" s="272"/>
      <c r="U300" s="272"/>
      <c r="V300" s="272"/>
      <c r="W300" s="272"/>
      <c r="X300" s="272"/>
      <c r="Y300" s="272"/>
      <c r="Z300" s="272"/>
      <c r="AA300" s="272"/>
      <c r="AB300" s="272"/>
    </row>
    <row r="301" spans="1:28" ht="14">
      <c r="A301" s="272"/>
      <c r="B301" s="272"/>
      <c r="C301" s="290"/>
      <c r="D301" s="291"/>
      <c r="E301" s="272"/>
      <c r="F301" s="290"/>
      <c r="G301" s="290"/>
      <c r="H301" s="272"/>
      <c r="I301" s="272"/>
      <c r="J301" s="272"/>
      <c r="K301" s="272"/>
      <c r="L301" s="272"/>
      <c r="M301" s="272"/>
      <c r="N301" s="272"/>
      <c r="O301" s="272"/>
      <c r="P301" s="272"/>
      <c r="Q301" s="272"/>
      <c r="R301" s="272"/>
      <c r="S301" s="272"/>
      <c r="T301" s="272"/>
      <c r="U301" s="272"/>
      <c r="V301" s="272"/>
      <c r="W301" s="272"/>
      <c r="X301" s="272"/>
      <c r="Y301" s="272"/>
      <c r="Z301" s="272"/>
      <c r="AA301" s="272"/>
      <c r="AB301" s="272"/>
    </row>
    <row r="302" spans="1:28" ht="14">
      <c r="A302" s="272"/>
      <c r="B302" s="272"/>
      <c r="C302" s="290"/>
      <c r="D302" s="291"/>
      <c r="E302" s="272"/>
      <c r="F302" s="290"/>
      <c r="G302" s="290"/>
      <c r="H302" s="272"/>
      <c r="I302" s="272"/>
      <c r="J302" s="272"/>
      <c r="K302" s="272"/>
      <c r="L302" s="272"/>
      <c r="M302" s="272"/>
      <c r="N302" s="272"/>
      <c r="O302" s="272"/>
      <c r="P302" s="272"/>
      <c r="Q302" s="272"/>
      <c r="R302" s="272"/>
      <c r="S302" s="272"/>
      <c r="T302" s="272"/>
      <c r="U302" s="272"/>
      <c r="V302" s="272"/>
      <c r="W302" s="272"/>
      <c r="X302" s="272"/>
      <c r="Y302" s="272"/>
      <c r="Z302" s="272"/>
      <c r="AA302" s="272"/>
      <c r="AB302" s="272"/>
    </row>
    <row r="303" spans="1:28" ht="14">
      <c r="A303" s="272"/>
      <c r="B303" s="272"/>
      <c r="C303" s="290"/>
      <c r="D303" s="291"/>
      <c r="E303" s="272"/>
      <c r="F303" s="290"/>
      <c r="G303" s="290"/>
      <c r="H303" s="272"/>
      <c r="I303" s="272"/>
      <c r="J303" s="272"/>
      <c r="K303" s="272"/>
      <c r="L303" s="272"/>
      <c r="M303" s="272"/>
      <c r="N303" s="272"/>
      <c r="O303" s="272"/>
      <c r="P303" s="272"/>
      <c r="Q303" s="272"/>
      <c r="R303" s="272"/>
      <c r="S303" s="272"/>
      <c r="T303" s="272"/>
      <c r="U303" s="272"/>
      <c r="V303" s="272"/>
      <c r="W303" s="272"/>
      <c r="X303" s="272"/>
      <c r="Y303" s="272"/>
      <c r="Z303" s="272"/>
      <c r="AA303" s="272"/>
      <c r="AB303" s="272"/>
    </row>
    <row r="304" spans="1:28" ht="14">
      <c r="A304" s="272"/>
      <c r="B304" s="272"/>
      <c r="C304" s="290"/>
      <c r="D304" s="291"/>
      <c r="E304" s="272"/>
      <c r="F304" s="290"/>
      <c r="G304" s="290"/>
      <c r="H304" s="272"/>
      <c r="I304" s="272"/>
      <c r="J304" s="272"/>
      <c r="K304" s="272"/>
      <c r="L304" s="272"/>
      <c r="M304" s="272"/>
      <c r="N304" s="272"/>
      <c r="O304" s="272"/>
      <c r="P304" s="272"/>
      <c r="Q304" s="272"/>
      <c r="R304" s="272"/>
      <c r="S304" s="272"/>
      <c r="T304" s="272"/>
      <c r="U304" s="272"/>
      <c r="V304" s="272"/>
      <c r="W304" s="272"/>
      <c r="X304" s="272"/>
      <c r="Y304" s="272"/>
      <c r="Z304" s="272"/>
      <c r="AA304" s="272"/>
      <c r="AB304" s="272"/>
    </row>
    <row r="305" spans="1:28" ht="14">
      <c r="A305" s="272"/>
      <c r="B305" s="272"/>
      <c r="C305" s="290"/>
      <c r="D305" s="291"/>
      <c r="E305" s="272"/>
      <c r="F305" s="290"/>
      <c r="G305" s="290"/>
      <c r="H305" s="272"/>
      <c r="I305" s="272"/>
      <c r="J305" s="272"/>
      <c r="K305" s="272"/>
      <c r="L305" s="272"/>
      <c r="M305" s="272"/>
      <c r="N305" s="272"/>
      <c r="O305" s="272"/>
      <c r="P305" s="272"/>
      <c r="Q305" s="272"/>
      <c r="R305" s="272"/>
      <c r="S305" s="272"/>
      <c r="T305" s="272"/>
      <c r="U305" s="272"/>
      <c r="V305" s="272"/>
      <c r="W305" s="272"/>
      <c r="X305" s="272"/>
      <c r="Y305" s="272"/>
      <c r="Z305" s="272"/>
      <c r="AA305" s="272"/>
      <c r="AB305" s="272"/>
    </row>
    <row r="306" spans="1:28" ht="14">
      <c r="A306" s="272"/>
      <c r="B306" s="272"/>
      <c r="C306" s="290"/>
      <c r="D306" s="291"/>
      <c r="E306" s="272"/>
      <c r="F306" s="290"/>
      <c r="G306" s="290"/>
      <c r="H306" s="272"/>
      <c r="I306" s="272"/>
      <c r="J306" s="272"/>
      <c r="K306" s="272"/>
      <c r="L306" s="272"/>
      <c r="M306" s="272"/>
      <c r="N306" s="272"/>
      <c r="O306" s="272"/>
      <c r="P306" s="272"/>
      <c r="Q306" s="272"/>
      <c r="R306" s="272"/>
      <c r="S306" s="272"/>
      <c r="T306" s="272"/>
      <c r="U306" s="272"/>
      <c r="V306" s="272"/>
      <c r="W306" s="272"/>
      <c r="X306" s="272"/>
      <c r="Y306" s="272"/>
      <c r="Z306" s="272"/>
      <c r="AA306" s="272"/>
      <c r="AB306" s="272"/>
    </row>
    <row r="307" spans="1:28" ht="14">
      <c r="A307" s="272"/>
      <c r="B307" s="272"/>
      <c r="C307" s="290"/>
      <c r="D307" s="291"/>
      <c r="E307" s="272"/>
      <c r="F307" s="290"/>
      <c r="G307" s="290"/>
      <c r="H307" s="272"/>
      <c r="I307" s="272"/>
      <c r="J307" s="272"/>
      <c r="K307" s="272"/>
      <c r="L307" s="272"/>
      <c r="M307" s="272"/>
      <c r="N307" s="272"/>
      <c r="O307" s="272"/>
      <c r="P307" s="272"/>
      <c r="Q307" s="272"/>
      <c r="R307" s="272"/>
      <c r="S307" s="272"/>
      <c r="T307" s="272"/>
      <c r="U307" s="272"/>
      <c r="V307" s="272"/>
      <c r="W307" s="272"/>
      <c r="X307" s="272"/>
      <c r="Y307" s="272"/>
      <c r="Z307" s="272"/>
      <c r="AA307" s="272"/>
      <c r="AB307" s="272"/>
    </row>
    <row r="308" spans="1:28" ht="14">
      <c r="A308" s="272"/>
      <c r="B308" s="272"/>
      <c r="C308" s="290"/>
      <c r="D308" s="291"/>
      <c r="E308" s="272"/>
      <c r="F308" s="290"/>
      <c r="G308" s="290"/>
      <c r="H308" s="272"/>
      <c r="I308" s="272"/>
      <c r="J308" s="272"/>
      <c r="K308" s="272"/>
      <c r="L308" s="272"/>
      <c r="M308" s="272"/>
      <c r="N308" s="272"/>
      <c r="O308" s="272"/>
      <c r="P308" s="272"/>
      <c r="Q308" s="272"/>
      <c r="R308" s="272"/>
      <c r="S308" s="272"/>
      <c r="T308" s="272"/>
      <c r="U308" s="272"/>
      <c r="V308" s="272"/>
      <c r="W308" s="272"/>
      <c r="X308" s="272"/>
      <c r="Y308" s="272"/>
      <c r="Z308" s="272"/>
      <c r="AA308" s="272"/>
      <c r="AB308" s="272"/>
    </row>
    <row r="309" spans="1:28" ht="14">
      <c r="A309" s="272"/>
      <c r="B309" s="272"/>
      <c r="C309" s="290"/>
      <c r="D309" s="291"/>
      <c r="E309" s="272"/>
      <c r="F309" s="290"/>
      <c r="G309" s="290"/>
      <c r="H309" s="272"/>
      <c r="I309" s="272"/>
      <c r="J309" s="272"/>
      <c r="K309" s="272"/>
      <c r="L309" s="272"/>
      <c r="M309" s="272"/>
      <c r="N309" s="272"/>
      <c r="O309" s="272"/>
      <c r="P309" s="272"/>
      <c r="Q309" s="272"/>
      <c r="R309" s="272"/>
      <c r="S309" s="272"/>
      <c r="T309" s="272"/>
      <c r="U309" s="272"/>
      <c r="V309" s="272"/>
      <c r="W309" s="272"/>
      <c r="X309" s="272"/>
      <c r="Y309" s="272"/>
      <c r="Z309" s="272"/>
      <c r="AA309" s="272"/>
      <c r="AB309" s="272"/>
    </row>
    <row r="310" spans="1:28" ht="14">
      <c r="A310" s="272"/>
      <c r="B310" s="272"/>
      <c r="C310" s="290"/>
      <c r="D310" s="291"/>
      <c r="E310" s="272"/>
      <c r="F310" s="290"/>
      <c r="G310" s="290"/>
      <c r="H310" s="272"/>
      <c r="I310" s="272"/>
      <c r="J310" s="272"/>
      <c r="K310" s="272"/>
      <c r="L310" s="272"/>
      <c r="M310" s="272"/>
      <c r="N310" s="272"/>
      <c r="O310" s="272"/>
      <c r="P310" s="272"/>
      <c r="Q310" s="272"/>
      <c r="R310" s="272"/>
      <c r="S310" s="272"/>
      <c r="T310" s="272"/>
      <c r="U310" s="272"/>
      <c r="V310" s="272"/>
      <c r="W310" s="272"/>
      <c r="X310" s="272"/>
      <c r="Y310" s="272"/>
      <c r="Z310" s="272"/>
      <c r="AA310" s="272"/>
      <c r="AB310" s="272"/>
    </row>
    <row r="311" spans="1:28" ht="14">
      <c r="A311" s="272"/>
      <c r="B311" s="272"/>
      <c r="C311" s="290"/>
      <c r="D311" s="291"/>
      <c r="E311" s="272"/>
      <c r="F311" s="290"/>
      <c r="G311" s="290"/>
      <c r="H311" s="272"/>
      <c r="I311" s="272"/>
      <c r="J311" s="272"/>
      <c r="K311" s="272"/>
      <c r="L311" s="272"/>
      <c r="M311" s="272"/>
      <c r="N311" s="272"/>
      <c r="O311" s="272"/>
      <c r="P311" s="272"/>
      <c r="Q311" s="272"/>
      <c r="R311" s="272"/>
      <c r="S311" s="272"/>
      <c r="T311" s="272"/>
      <c r="U311" s="272"/>
      <c r="V311" s="272"/>
      <c r="W311" s="272"/>
      <c r="X311" s="272"/>
      <c r="Y311" s="272"/>
      <c r="Z311" s="272"/>
      <c r="AA311" s="272"/>
      <c r="AB311" s="272"/>
    </row>
    <row r="312" spans="1:28" ht="14">
      <c r="A312" s="272"/>
      <c r="B312" s="272"/>
      <c r="C312" s="290"/>
      <c r="D312" s="291"/>
      <c r="E312" s="272"/>
      <c r="F312" s="290"/>
      <c r="G312" s="290"/>
      <c r="H312" s="272"/>
      <c r="I312" s="272"/>
      <c r="J312" s="272"/>
      <c r="K312" s="272"/>
      <c r="L312" s="272"/>
      <c r="M312" s="272"/>
      <c r="N312" s="272"/>
      <c r="O312" s="272"/>
      <c r="P312" s="272"/>
      <c r="Q312" s="272"/>
      <c r="R312" s="272"/>
      <c r="S312" s="272"/>
      <c r="T312" s="272"/>
      <c r="U312" s="272"/>
      <c r="V312" s="272"/>
      <c r="W312" s="272"/>
      <c r="X312" s="272"/>
      <c r="Y312" s="272"/>
      <c r="Z312" s="272"/>
      <c r="AA312" s="272"/>
      <c r="AB312" s="272"/>
    </row>
    <row r="313" spans="1:28" ht="14">
      <c r="A313" s="272"/>
      <c r="B313" s="272"/>
      <c r="C313" s="290"/>
      <c r="D313" s="291"/>
      <c r="E313" s="272"/>
      <c r="F313" s="290"/>
      <c r="G313" s="290"/>
      <c r="H313" s="272"/>
      <c r="I313" s="272"/>
      <c r="J313" s="272"/>
      <c r="K313" s="272"/>
      <c r="L313" s="272"/>
      <c r="M313" s="272"/>
      <c r="N313" s="272"/>
      <c r="O313" s="272"/>
      <c r="P313" s="272"/>
      <c r="Q313" s="272"/>
      <c r="R313" s="272"/>
      <c r="S313" s="272"/>
      <c r="T313" s="272"/>
      <c r="U313" s="272"/>
      <c r="V313" s="272"/>
      <c r="W313" s="272"/>
      <c r="X313" s="272"/>
      <c r="Y313" s="272"/>
      <c r="Z313" s="272"/>
      <c r="AA313" s="272"/>
      <c r="AB313" s="272"/>
    </row>
    <row r="314" spans="1:28" ht="14">
      <c r="A314" s="272"/>
      <c r="B314" s="272"/>
      <c r="C314" s="290"/>
      <c r="D314" s="291"/>
      <c r="E314" s="272"/>
      <c r="F314" s="290"/>
      <c r="G314" s="290"/>
      <c r="H314" s="272"/>
      <c r="I314" s="272"/>
      <c r="J314" s="272"/>
      <c r="K314" s="272"/>
      <c r="L314" s="272"/>
      <c r="M314" s="272"/>
      <c r="N314" s="272"/>
      <c r="O314" s="272"/>
      <c r="P314" s="272"/>
      <c r="Q314" s="272"/>
      <c r="R314" s="272"/>
      <c r="S314" s="272"/>
      <c r="T314" s="272"/>
      <c r="U314" s="272"/>
      <c r="V314" s="272"/>
      <c r="W314" s="272"/>
      <c r="X314" s="272"/>
      <c r="Y314" s="272"/>
      <c r="Z314" s="272"/>
      <c r="AA314" s="272"/>
      <c r="AB314" s="272"/>
    </row>
    <row r="315" spans="1:28" ht="14">
      <c r="A315" s="272"/>
      <c r="B315" s="272"/>
      <c r="C315" s="290"/>
      <c r="D315" s="291"/>
      <c r="E315" s="272"/>
      <c r="F315" s="290"/>
      <c r="G315" s="290"/>
      <c r="H315" s="272"/>
      <c r="I315" s="272"/>
      <c r="J315" s="272"/>
      <c r="K315" s="272"/>
      <c r="L315" s="272"/>
      <c r="M315" s="272"/>
      <c r="N315" s="272"/>
      <c r="O315" s="272"/>
      <c r="P315" s="272"/>
      <c r="Q315" s="272"/>
      <c r="R315" s="272"/>
      <c r="S315" s="272"/>
      <c r="T315" s="272"/>
      <c r="U315" s="272"/>
      <c r="V315" s="272"/>
      <c r="W315" s="272"/>
      <c r="X315" s="272"/>
      <c r="Y315" s="272"/>
      <c r="Z315" s="272"/>
      <c r="AA315" s="272"/>
      <c r="AB315" s="272"/>
    </row>
    <row r="316" spans="1:28" ht="14">
      <c r="A316" s="272"/>
      <c r="B316" s="272"/>
      <c r="C316" s="290"/>
      <c r="D316" s="291"/>
      <c r="E316" s="272"/>
      <c r="F316" s="290"/>
      <c r="G316" s="290"/>
      <c r="H316" s="272"/>
      <c r="I316" s="272"/>
      <c r="J316" s="272"/>
      <c r="K316" s="272"/>
      <c r="L316" s="272"/>
      <c r="M316" s="272"/>
      <c r="N316" s="272"/>
      <c r="O316" s="272"/>
      <c r="P316" s="272"/>
      <c r="Q316" s="272"/>
      <c r="R316" s="272"/>
      <c r="S316" s="272"/>
      <c r="T316" s="272"/>
      <c r="U316" s="272"/>
      <c r="V316" s="272"/>
      <c r="W316" s="272"/>
      <c r="X316" s="272"/>
      <c r="Y316" s="272"/>
      <c r="Z316" s="272"/>
      <c r="AA316" s="272"/>
      <c r="AB316" s="272"/>
    </row>
    <row r="317" spans="1:28" ht="14">
      <c r="A317" s="272"/>
      <c r="B317" s="272"/>
      <c r="C317" s="290"/>
      <c r="D317" s="291"/>
      <c r="E317" s="272"/>
      <c r="F317" s="290"/>
      <c r="G317" s="290"/>
      <c r="H317" s="272"/>
      <c r="I317" s="272"/>
      <c r="J317" s="272"/>
      <c r="K317" s="272"/>
      <c r="L317" s="272"/>
      <c r="M317" s="272"/>
      <c r="N317" s="272"/>
      <c r="O317" s="272"/>
      <c r="P317" s="272"/>
      <c r="Q317" s="272"/>
      <c r="R317" s="272"/>
      <c r="S317" s="272"/>
      <c r="T317" s="272"/>
      <c r="U317" s="272"/>
      <c r="V317" s="272"/>
      <c r="W317" s="272"/>
      <c r="X317" s="272"/>
      <c r="Y317" s="272"/>
      <c r="Z317" s="272"/>
      <c r="AA317" s="272"/>
      <c r="AB317" s="272"/>
    </row>
    <row r="318" spans="1:28" ht="14">
      <c r="A318" s="272"/>
      <c r="B318" s="272"/>
      <c r="C318" s="290"/>
      <c r="D318" s="291"/>
      <c r="E318" s="272"/>
      <c r="F318" s="290"/>
      <c r="G318" s="290"/>
      <c r="H318" s="272"/>
      <c r="I318" s="272"/>
      <c r="J318" s="272"/>
      <c r="K318" s="272"/>
      <c r="L318" s="272"/>
      <c r="M318" s="272"/>
      <c r="N318" s="272"/>
      <c r="O318" s="272"/>
      <c r="P318" s="272"/>
      <c r="Q318" s="272"/>
      <c r="R318" s="272"/>
      <c r="S318" s="272"/>
      <c r="T318" s="272"/>
      <c r="U318" s="272"/>
      <c r="V318" s="272"/>
      <c r="W318" s="272"/>
      <c r="X318" s="272"/>
      <c r="Y318" s="272"/>
      <c r="Z318" s="272"/>
      <c r="AA318" s="272"/>
      <c r="AB318" s="272"/>
    </row>
    <row r="319" spans="1:28" ht="14">
      <c r="A319" s="272"/>
      <c r="B319" s="272"/>
      <c r="C319" s="290"/>
      <c r="D319" s="291"/>
      <c r="E319" s="272"/>
      <c r="F319" s="290"/>
      <c r="G319" s="290"/>
      <c r="H319" s="272"/>
      <c r="I319" s="272"/>
      <c r="J319" s="272"/>
      <c r="K319" s="272"/>
      <c r="L319" s="272"/>
      <c r="M319" s="272"/>
      <c r="N319" s="272"/>
      <c r="O319" s="272"/>
      <c r="P319" s="272"/>
      <c r="Q319" s="272"/>
      <c r="R319" s="272"/>
      <c r="S319" s="272"/>
      <c r="T319" s="272"/>
      <c r="U319" s="272"/>
      <c r="V319" s="272"/>
      <c r="W319" s="272"/>
      <c r="X319" s="272"/>
      <c r="Y319" s="272"/>
      <c r="Z319" s="272"/>
      <c r="AA319" s="272"/>
      <c r="AB319" s="272"/>
    </row>
    <row r="320" spans="1:28" ht="14">
      <c r="A320" s="272"/>
      <c r="B320" s="272"/>
      <c r="C320" s="290"/>
      <c r="D320" s="291"/>
      <c r="E320" s="272"/>
      <c r="F320" s="290"/>
      <c r="G320" s="290"/>
      <c r="H320" s="272"/>
      <c r="I320" s="272"/>
      <c r="J320" s="272"/>
      <c r="K320" s="272"/>
      <c r="L320" s="272"/>
      <c r="M320" s="272"/>
      <c r="N320" s="272"/>
      <c r="O320" s="272"/>
      <c r="P320" s="272"/>
      <c r="Q320" s="272"/>
      <c r="R320" s="272"/>
      <c r="S320" s="272"/>
      <c r="T320" s="272"/>
      <c r="U320" s="272"/>
      <c r="V320" s="272"/>
      <c r="W320" s="272"/>
      <c r="X320" s="272"/>
      <c r="Y320" s="272"/>
      <c r="Z320" s="272"/>
      <c r="AA320" s="272"/>
      <c r="AB320" s="272"/>
    </row>
    <row r="321" spans="1:28" ht="14">
      <c r="A321" s="272"/>
      <c r="B321" s="272"/>
      <c r="C321" s="290"/>
      <c r="D321" s="291"/>
      <c r="E321" s="272"/>
      <c r="F321" s="290"/>
      <c r="G321" s="290"/>
      <c r="H321" s="272"/>
      <c r="I321" s="272"/>
      <c r="J321" s="272"/>
      <c r="K321" s="272"/>
      <c r="L321" s="272"/>
      <c r="M321" s="272"/>
      <c r="N321" s="272"/>
      <c r="O321" s="272"/>
      <c r="P321" s="272"/>
      <c r="Q321" s="272"/>
      <c r="R321" s="272"/>
      <c r="S321" s="272"/>
      <c r="T321" s="272"/>
      <c r="U321" s="272"/>
      <c r="V321" s="272"/>
      <c r="W321" s="272"/>
      <c r="X321" s="272"/>
      <c r="Y321" s="272"/>
      <c r="Z321" s="272"/>
      <c r="AA321" s="272"/>
      <c r="AB321" s="272"/>
    </row>
    <row r="322" spans="1:28" ht="14">
      <c r="A322" s="272"/>
      <c r="B322" s="272"/>
      <c r="C322" s="290"/>
      <c r="D322" s="291"/>
      <c r="E322" s="272"/>
      <c r="F322" s="290"/>
      <c r="G322" s="290"/>
      <c r="H322" s="272"/>
      <c r="I322" s="272"/>
      <c r="J322" s="272"/>
      <c r="K322" s="272"/>
      <c r="L322" s="272"/>
      <c r="M322" s="272"/>
      <c r="N322" s="272"/>
      <c r="O322" s="272"/>
      <c r="P322" s="272"/>
      <c r="Q322" s="272"/>
      <c r="R322" s="272"/>
      <c r="S322" s="272"/>
      <c r="T322" s="272"/>
      <c r="U322" s="272"/>
      <c r="V322" s="272"/>
      <c r="W322" s="272"/>
      <c r="X322" s="272"/>
      <c r="Y322" s="272"/>
      <c r="Z322" s="272"/>
      <c r="AA322" s="272"/>
      <c r="AB322" s="272"/>
    </row>
    <row r="323" spans="1:28" ht="14">
      <c r="A323" s="272"/>
      <c r="B323" s="272"/>
      <c r="C323" s="290"/>
      <c r="D323" s="291"/>
      <c r="E323" s="272"/>
      <c r="F323" s="290"/>
      <c r="G323" s="290"/>
      <c r="H323" s="272"/>
      <c r="I323" s="272"/>
      <c r="J323" s="272"/>
      <c r="K323" s="272"/>
      <c r="L323" s="272"/>
      <c r="M323" s="272"/>
      <c r="N323" s="272"/>
      <c r="O323" s="272"/>
      <c r="P323" s="272"/>
      <c r="Q323" s="272"/>
      <c r="R323" s="272"/>
      <c r="S323" s="272"/>
      <c r="T323" s="272"/>
      <c r="U323" s="272"/>
      <c r="V323" s="272"/>
      <c r="W323" s="272"/>
      <c r="X323" s="272"/>
      <c r="Y323" s="272"/>
      <c r="Z323" s="272"/>
      <c r="AA323" s="272"/>
      <c r="AB323" s="272"/>
    </row>
    <row r="324" spans="1:28" ht="14">
      <c r="A324" s="272"/>
      <c r="B324" s="272"/>
      <c r="C324" s="290"/>
      <c r="D324" s="291"/>
      <c r="E324" s="272"/>
      <c r="F324" s="290"/>
      <c r="G324" s="290"/>
      <c r="H324" s="272"/>
      <c r="I324" s="272"/>
      <c r="J324" s="272"/>
      <c r="K324" s="272"/>
      <c r="L324" s="272"/>
      <c r="M324" s="272"/>
      <c r="N324" s="272"/>
      <c r="O324" s="272"/>
      <c r="P324" s="272"/>
      <c r="Q324" s="272"/>
      <c r="R324" s="272"/>
      <c r="S324" s="272"/>
      <c r="T324" s="272"/>
      <c r="U324" s="272"/>
      <c r="V324" s="272"/>
      <c r="W324" s="272"/>
      <c r="X324" s="272"/>
      <c r="Y324" s="272"/>
      <c r="Z324" s="272"/>
      <c r="AA324" s="272"/>
      <c r="AB324" s="272"/>
    </row>
    <row r="325" spans="1:28" ht="14">
      <c r="A325" s="272"/>
      <c r="B325" s="272"/>
      <c r="C325" s="290"/>
      <c r="D325" s="291"/>
      <c r="E325" s="272"/>
      <c r="F325" s="290"/>
      <c r="G325" s="290"/>
      <c r="H325" s="272"/>
      <c r="I325" s="272"/>
      <c r="J325" s="272"/>
      <c r="K325" s="272"/>
      <c r="L325" s="272"/>
      <c r="M325" s="272"/>
      <c r="N325" s="272"/>
      <c r="O325" s="272"/>
      <c r="P325" s="272"/>
      <c r="Q325" s="272"/>
      <c r="R325" s="272"/>
      <c r="S325" s="272"/>
      <c r="T325" s="272"/>
      <c r="U325" s="272"/>
      <c r="V325" s="272"/>
      <c r="W325" s="272"/>
      <c r="X325" s="272"/>
      <c r="Y325" s="272"/>
      <c r="Z325" s="272"/>
      <c r="AA325" s="272"/>
      <c r="AB325" s="272"/>
    </row>
    <row r="326" spans="1:28" ht="14">
      <c r="A326" s="272"/>
      <c r="B326" s="272"/>
      <c r="C326" s="290"/>
      <c r="D326" s="291"/>
      <c r="E326" s="272"/>
      <c r="F326" s="290"/>
      <c r="G326" s="290"/>
      <c r="H326" s="272"/>
      <c r="I326" s="272"/>
      <c r="J326" s="272"/>
      <c r="K326" s="272"/>
      <c r="L326" s="272"/>
      <c r="M326" s="272"/>
      <c r="N326" s="272"/>
      <c r="O326" s="272"/>
      <c r="P326" s="272"/>
      <c r="Q326" s="272"/>
      <c r="R326" s="272"/>
      <c r="S326" s="272"/>
      <c r="T326" s="272"/>
      <c r="U326" s="272"/>
      <c r="V326" s="272"/>
      <c r="W326" s="272"/>
      <c r="X326" s="272"/>
      <c r="Y326" s="272"/>
      <c r="Z326" s="272"/>
      <c r="AA326" s="272"/>
      <c r="AB326" s="272"/>
    </row>
    <row r="327" spans="1:28" ht="14">
      <c r="A327" s="272"/>
      <c r="B327" s="272"/>
      <c r="C327" s="290"/>
      <c r="D327" s="291"/>
      <c r="E327" s="272"/>
      <c r="F327" s="290"/>
      <c r="G327" s="290"/>
      <c r="H327" s="272"/>
      <c r="I327" s="272"/>
      <c r="J327" s="272"/>
      <c r="K327" s="272"/>
      <c r="L327" s="272"/>
      <c r="M327" s="272"/>
      <c r="N327" s="272"/>
      <c r="O327" s="272"/>
      <c r="P327" s="272"/>
      <c r="Q327" s="272"/>
      <c r="R327" s="272"/>
      <c r="S327" s="272"/>
      <c r="T327" s="272"/>
      <c r="U327" s="272"/>
      <c r="V327" s="272"/>
      <c r="W327" s="272"/>
      <c r="X327" s="272"/>
      <c r="Y327" s="272"/>
      <c r="Z327" s="272"/>
      <c r="AA327" s="272"/>
      <c r="AB327" s="272"/>
    </row>
    <row r="328" spans="1:28" ht="14">
      <c r="A328" s="272"/>
      <c r="B328" s="272"/>
      <c r="C328" s="290"/>
      <c r="D328" s="291"/>
      <c r="E328" s="272"/>
      <c r="F328" s="290"/>
      <c r="G328" s="290"/>
      <c r="H328" s="272"/>
      <c r="I328" s="272"/>
      <c r="J328" s="272"/>
      <c r="K328" s="272"/>
      <c r="L328" s="272"/>
      <c r="M328" s="272"/>
      <c r="N328" s="272"/>
      <c r="O328" s="272"/>
      <c r="P328" s="272"/>
      <c r="Q328" s="272"/>
      <c r="R328" s="272"/>
      <c r="S328" s="272"/>
      <c r="T328" s="272"/>
      <c r="U328" s="272"/>
      <c r="V328" s="272"/>
      <c r="W328" s="272"/>
      <c r="X328" s="272"/>
      <c r="Y328" s="272"/>
      <c r="Z328" s="272"/>
      <c r="AA328" s="272"/>
      <c r="AB328" s="272"/>
    </row>
    <row r="329" spans="1:28" ht="14">
      <c r="A329" s="272"/>
      <c r="B329" s="272"/>
      <c r="C329" s="290"/>
      <c r="D329" s="291"/>
      <c r="E329" s="272"/>
      <c r="F329" s="290"/>
      <c r="G329" s="290"/>
      <c r="H329" s="272"/>
      <c r="I329" s="272"/>
      <c r="J329" s="272"/>
      <c r="K329" s="272"/>
      <c r="L329" s="272"/>
      <c r="M329" s="272"/>
      <c r="N329" s="272"/>
      <c r="O329" s="272"/>
      <c r="P329" s="272"/>
      <c r="Q329" s="272"/>
      <c r="R329" s="272"/>
      <c r="S329" s="272"/>
      <c r="T329" s="272"/>
      <c r="U329" s="272"/>
      <c r="V329" s="272"/>
      <c r="W329" s="272"/>
      <c r="X329" s="272"/>
      <c r="Y329" s="272"/>
      <c r="Z329" s="272"/>
      <c r="AA329" s="272"/>
      <c r="AB329" s="272"/>
    </row>
    <row r="330" spans="1:28" ht="14">
      <c r="A330" s="272"/>
      <c r="B330" s="272"/>
      <c r="C330" s="290"/>
      <c r="D330" s="291"/>
      <c r="E330" s="272"/>
      <c r="F330" s="290"/>
      <c r="G330" s="290"/>
      <c r="H330" s="272"/>
      <c r="I330" s="272"/>
      <c r="J330" s="272"/>
      <c r="K330" s="272"/>
      <c r="L330" s="272"/>
      <c r="M330" s="272"/>
      <c r="N330" s="272"/>
      <c r="O330" s="272"/>
      <c r="P330" s="272"/>
      <c r="Q330" s="272"/>
      <c r="R330" s="272"/>
      <c r="S330" s="272"/>
      <c r="T330" s="272"/>
      <c r="U330" s="272"/>
      <c r="V330" s="272"/>
      <c r="W330" s="272"/>
      <c r="X330" s="272"/>
      <c r="Y330" s="272"/>
      <c r="Z330" s="272"/>
      <c r="AA330" s="272"/>
      <c r="AB330" s="272"/>
    </row>
    <row r="331" spans="1:28" ht="14">
      <c r="A331" s="272"/>
      <c r="B331" s="272"/>
      <c r="C331" s="290"/>
      <c r="D331" s="291"/>
      <c r="E331" s="272"/>
      <c r="F331" s="290"/>
      <c r="G331" s="290"/>
      <c r="H331" s="272"/>
      <c r="I331" s="272"/>
      <c r="J331" s="272"/>
      <c r="K331" s="272"/>
      <c r="L331" s="272"/>
      <c r="M331" s="272"/>
      <c r="N331" s="272"/>
      <c r="O331" s="272"/>
      <c r="P331" s="272"/>
      <c r="Q331" s="272"/>
      <c r="R331" s="272"/>
      <c r="S331" s="272"/>
      <c r="T331" s="272"/>
      <c r="U331" s="272"/>
      <c r="V331" s="272"/>
      <c r="W331" s="272"/>
      <c r="X331" s="272"/>
      <c r="Y331" s="272"/>
      <c r="Z331" s="272"/>
      <c r="AA331" s="272"/>
      <c r="AB331" s="272"/>
    </row>
    <row r="332" spans="1:28" ht="14">
      <c r="A332" s="272"/>
      <c r="B332" s="272"/>
      <c r="C332" s="290"/>
      <c r="D332" s="291"/>
      <c r="E332" s="272"/>
      <c r="F332" s="290"/>
      <c r="G332" s="290"/>
      <c r="H332" s="272"/>
      <c r="I332" s="272"/>
      <c r="J332" s="272"/>
      <c r="K332" s="272"/>
      <c r="L332" s="272"/>
      <c r="M332" s="272"/>
      <c r="N332" s="272"/>
      <c r="O332" s="272"/>
      <c r="P332" s="272"/>
      <c r="Q332" s="272"/>
      <c r="R332" s="272"/>
      <c r="S332" s="272"/>
      <c r="T332" s="272"/>
      <c r="U332" s="272"/>
      <c r="V332" s="272"/>
      <c r="W332" s="272"/>
      <c r="X332" s="272"/>
      <c r="Y332" s="272"/>
      <c r="Z332" s="272"/>
      <c r="AA332" s="272"/>
      <c r="AB332" s="272"/>
    </row>
    <row r="333" spans="1:28" ht="14">
      <c r="A333" s="272"/>
      <c r="B333" s="272"/>
      <c r="C333" s="290"/>
      <c r="D333" s="291"/>
      <c r="E333" s="272"/>
      <c r="F333" s="290"/>
      <c r="G333" s="290"/>
      <c r="H333" s="272"/>
      <c r="I333" s="272"/>
      <c r="J333" s="272"/>
      <c r="K333" s="272"/>
      <c r="L333" s="272"/>
      <c r="M333" s="272"/>
      <c r="N333" s="272"/>
      <c r="O333" s="272"/>
      <c r="P333" s="272"/>
      <c r="Q333" s="272"/>
      <c r="R333" s="272"/>
      <c r="S333" s="272"/>
      <c r="T333" s="272"/>
      <c r="U333" s="272"/>
      <c r="V333" s="272"/>
      <c r="W333" s="272"/>
      <c r="X333" s="272"/>
      <c r="Y333" s="272"/>
      <c r="Z333" s="272"/>
      <c r="AA333" s="272"/>
      <c r="AB333" s="272"/>
    </row>
    <row r="334" spans="1:28" ht="14">
      <c r="A334" s="272"/>
      <c r="B334" s="272"/>
      <c r="C334" s="290"/>
      <c r="D334" s="291"/>
      <c r="E334" s="272"/>
      <c r="F334" s="290"/>
      <c r="G334" s="290"/>
      <c r="H334" s="272"/>
      <c r="I334" s="272"/>
      <c r="J334" s="272"/>
      <c r="K334" s="272"/>
      <c r="L334" s="272"/>
      <c r="M334" s="272"/>
      <c r="N334" s="272"/>
      <c r="O334" s="272"/>
      <c r="P334" s="272"/>
      <c r="Q334" s="272"/>
      <c r="R334" s="272"/>
      <c r="S334" s="272"/>
      <c r="T334" s="272"/>
      <c r="U334" s="272"/>
      <c r="V334" s="272"/>
      <c r="W334" s="272"/>
      <c r="X334" s="272"/>
      <c r="Y334" s="272"/>
      <c r="Z334" s="272"/>
      <c r="AA334" s="272"/>
      <c r="AB334" s="272"/>
    </row>
    <row r="335" spans="1:28" ht="14">
      <c r="A335" s="272"/>
      <c r="B335" s="272"/>
      <c r="C335" s="290"/>
      <c r="D335" s="291"/>
      <c r="E335" s="272"/>
      <c r="F335" s="290"/>
      <c r="G335" s="290"/>
      <c r="H335" s="272"/>
      <c r="I335" s="272"/>
      <c r="J335" s="272"/>
      <c r="K335" s="272"/>
      <c r="L335" s="272"/>
      <c r="M335" s="272"/>
      <c r="N335" s="272"/>
      <c r="O335" s="272"/>
      <c r="P335" s="272"/>
      <c r="Q335" s="272"/>
      <c r="R335" s="272"/>
      <c r="S335" s="272"/>
      <c r="T335" s="272"/>
      <c r="U335" s="272"/>
      <c r="V335" s="272"/>
      <c r="W335" s="272"/>
      <c r="X335" s="272"/>
      <c r="Y335" s="272"/>
      <c r="Z335" s="272"/>
      <c r="AA335" s="272"/>
      <c r="AB335" s="272"/>
    </row>
    <row r="336" spans="1:28" ht="14">
      <c r="A336" s="272"/>
      <c r="B336" s="272"/>
      <c r="C336" s="290"/>
      <c r="D336" s="291"/>
      <c r="E336" s="272"/>
      <c r="F336" s="290"/>
      <c r="G336" s="290"/>
      <c r="H336" s="272"/>
      <c r="I336" s="272"/>
      <c r="J336" s="272"/>
      <c r="K336" s="272"/>
      <c r="L336" s="272"/>
      <c r="M336" s="272"/>
      <c r="N336" s="272"/>
      <c r="O336" s="272"/>
      <c r="P336" s="272"/>
      <c r="Q336" s="272"/>
      <c r="R336" s="272"/>
      <c r="S336" s="272"/>
      <c r="T336" s="272"/>
      <c r="U336" s="272"/>
      <c r="V336" s="272"/>
      <c r="W336" s="272"/>
      <c r="X336" s="272"/>
      <c r="Y336" s="272"/>
      <c r="Z336" s="272"/>
      <c r="AA336" s="272"/>
      <c r="AB336" s="272"/>
    </row>
    <row r="337" spans="1:28" ht="14">
      <c r="A337" s="272"/>
      <c r="B337" s="272"/>
      <c r="C337" s="290"/>
      <c r="D337" s="291"/>
      <c r="E337" s="272"/>
      <c r="F337" s="290"/>
      <c r="G337" s="290"/>
      <c r="H337" s="272"/>
      <c r="I337" s="272"/>
      <c r="J337" s="272"/>
      <c r="K337" s="272"/>
      <c r="L337" s="272"/>
      <c r="M337" s="272"/>
      <c r="N337" s="272"/>
      <c r="O337" s="272"/>
      <c r="P337" s="272"/>
      <c r="Q337" s="272"/>
      <c r="R337" s="272"/>
      <c r="S337" s="272"/>
      <c r="T337" s="272"/>
      <c r="U337" s="272"/>
      <c r="V337" s="272"/>
      <c r="W337" s="272"/>
      <c r="X337" s="272"/>
      <c r="Y337" s="272"/>
      <c r="Z337" s="272"/>
      <c r="AA337" s="272"/>
      <c r="AB337" s="272"/>
    </row>
    <row r="338" spans="1:28" ht="14">
      <c r="A338" s="272"/>
      <c r="B338" s="272"/>
      <c r="C338" s="290"/>
      <c r="D338" s="291"/>
      <c r="E338" s="272"/>
      <c r="F338" s="290"/>
      <c r="G338" s="290"/>
      <c r="H338" s="272"/>
      <c r="I338" s="272"/>
      <c r="J338" s="272"/>
      <c r="K338" s="272"/>
      <c r="L338" s="272"/>
      <c r="M338" s="272"/>
      <c r="N338" s="272"/>
      <c r="O338" s="272"/>
      <c r="P338" s="272"/>
      <c r="Q338" s="272"/>
      <c r="R338" s="272"/>
      <c r="S338" s="272"/>
      <c r="T338" s="272"/>
      <c r="U338" s="272"/>
      <c r="V338" s="272"/>
      <c r="W338" s="272"/>
      <c r="X338" s="272"/>
      <c r="Y338" s="272"/>
      <c r="Z338" s="272"/>
      <c r="AA338" s="272"/>
      <c r="AB338" s="272"/>
    </row>
    <row r="339" spans="1:28" ht="14">
      <c r="A339" s="272"/>
      <c r="B339" s="272"/>
      <c r="C339" s="290"/>
      <c r="D339" s="291"/>
      <c r="E339" s="272"/>
      <c r="F339" s="290"/>
      <c r="G339" s="290"/>
      <c r="H339" s="272"/>
      <c r="I339" s="272"/>
      <c r="J339" s="272"/>
      <c r="K339" s="272"/>
      <c r="L339" s="272"/>
      <c r="M339" s="272"/>
      <c r="N339" s="272"/>
      <c r="O339" s="272"/>
      <c r="P339" s="272"/>
      <c r="Q339" s="272"/>
      <c r="R339" s="272"/>
      <c r="S339" s="272"/>
      <c r="T339" s="272"/>
      <c r="U339" s="272"/>
      <c r="V339" s="272"/>
      <c r="W339" s="272"/>
      <c r="X339" s="272"/>
      <c r="Y339" s="272"/>
      <c r="Z339" s="272"/>
      <c r="AA339" s="272"/>
      <c r="AB339" s="272"/>
    </row>
    <row r="340" spans="1:28" ht="14">
      <c r="A340" s="272"/>
      <c r="B340" s="272"/>
      <c r="C340" s="290"/>
      <c r="D340" s="291"/>
      <c r="E340" s="272"/>
      <c r="F340" s="290"/>
      <c r="G340" s="290"/>
      <c r="H340" s="272"/>
      <c r="I340" s="272"/>
      <c r="J340" s="272"/>
      <c r="K340" s="272"/>
      <c r="L340" s="272"/>
      <c r="M340" s="272"/>
      <c r="N340" s="272"/>
      <c r="O340" s="272"/>
      <c r="P340" s="272"/>
      <c r="Q340" s="272"/>
      <c r="R340" s="272"/>
      <c r="S340" s="272"/>
      <c r="T340" s="272"/>
      <c r="U340" s="272"/>
      <c r="V340" s="272"/>
      <c r="W340" s="272"/>
      <c r="X340" s="272"/>
      <c r="Y340" s="272"/>
      <c r="Z340" s="272"/>
      <c r="AA340" s="272"/>
      <c r="AB340" s="272"/>
    </row>
    <row r="341" spans="1:28" ht="14">
      <c r="A341" s="272"/>
      <c r="B341" s="272"/>
      <c r="C341" s="290"/>
      <c r="D341" s="291"/>
      <c r="E341" s="272"/>
      <c r="F341" s="290"/>
      <c r="G341" s="290"/>
      <c r="H341" s="272"/>
      <c r="I341" s="272"/>
      <c r="J341" s="272"/>
      <c r="K341" s="272"/>
      <c r="L341" s="272"/>
      <c r="M341" s="272"/>
      <c r="N341" s="272"/>
      <c r="O341" s="272"/>
      <c r="P341" s="272"/>
      <c r="Q341" s="272"/>
      <c r="R341" s="272"/>
      <c r="S341" s="272"/>
      <c r="T341" s="272"/>
      <c r="U341" s="272"/>
      <c r="V341" s="272"/>
      <c r="W341" s="272"/>
      <c r="X341" s="272"/>
      <c r="Y341" s="272"/>
      <c r="Z341" s="272"/>
      <c r="AA341" s="272"/>
      <c r="AB341" s="272"/>
    </row>
    <row r="342" spans="1:28" ht="14">
      <c r="A342" s="272"/>
      <c r="B342" s="272"/>
      <c r="C342" s="290"/>
      <c r="D342" s="291"/>
      <c r="E342" s="272"/>
      <c r="F342" s="290"/>
      <c r="G342" s="290"/>
      <c r="H342" s="272"/>
      <c r="I342" s="272"/>
      <c r="J342" s="272"/>
      <c r="K342" s="272"/>
      <c r="L342" s="272"/>
      <c r="M342" s="272"/>
      <c r="N342" s="272"/>
      <c r="O342" s="272"/>
      <c r="P342" s="272"/>
      <c r="Q342" s="272"/>
      <c r="R342" s="272"/>
      <c r="S342" s="272"/>
      <c r="T342" s="272"/>
      <c r="U342" s="272"/>
      <c r="V342" s="272"/>
      <c r="W342" s="272"/>
      <c r="X342" s="272"/>
      <c r="Y342" s="272"/>
      <c r="Z342" s="272"/>
      <c r="AA342" s="272"/>
      <c r="AB342" s="272"/>
    </row>
    <row r="343" spans="1:28" ht="14">
      <c r="A343" s="272"/>
      <c r="B343" s="272"/>
      <c r="C343" s="290"/>
      <c r="D343" s="291"/>
      <c r="E343" s="272"/>
      <c r="F343" s="290"/>
      <c r="G343" s="290"/>
      <c r="H343" s="272"/>
      <c r="I343" s="272"/>
      <c r="J343" s="272"/>
      <c r="K343" s="272"/>
      <c r="L343" s="272"/>
      <c r="M343" s="272"/>
      <c r="N343" s="272"/>
      <c r="O343" s="272"/>
      <c r="P343" s="272"/>
      <c r="Q343" s="272"/>
      <c r="R343" s="272"/>
      <c r="S343" s="272"/>
      <c r="T343" s="272"/>
      <c r="U343" s="272"/>
      <c r="V343" s="272"/>
      <c r="W343" s="272"/>
      <c r="X343" s="272"/>
      <c r="Y343" s="272"/>
      <c r="Z343" s="272"/>
      <c r="AA343" s="272"/>
      <c r="AB343" s="272"/>
    </row>
    <row r="344" spans="1:28" ht="14">
      <c r="A344" s="272"/>
      <c r="B344" s="272"/>
      <c r="C344" s="290"/>
      <c r="D344" s="291"/>
      <c r="E344" s="272"/>
      <c r="F344" s="290"/>
      <c r="G344" s="290"/>
      <c r="H344" s="272"/>
      <c r="I344" s="272"/>
      <c r="J344" s="272"/>
      <c r="K344" s="272"/>
      <c r="L344" s="272"/>
      <c r="M344" s="272"/>
      <c r="N344" s="272"/>
      <c r="O344" s="272"/>
      <c r="P344" s="272"/>
      <c r="Q344" s="272"/>
      <c r="R344" s="272"/>
      <c r="S344" s="272"/>
      <c r="T344" s="272"/>
      <c r="U344" s="272"/>
      <c r="V344" s="272"/>
      <c r="W344" s="272"/>
      <c r="X344" s="272"/>
      <c r="Y344" s="272"/>
      <c r="Z344" s="272"/>
      <c r="AA344" s="272"/>
      <c r="AB344" s="272"/>
    </row>
    <row r="345" spans="1:28" ht="14">
      <c r="A345" s="272"/>
      <c r="B345" s="272"/>
      <c r="C345" s="290"/>
      <c r="D345" s="291"/>
      <c r="E345" s="272"/>
      <c r="F345" s="290"/>
      <c r="G345" s="290"/>
      <c r="H345" s="272"/>
      <c r="I345" s="272"/>
      <c r="J345" s="272"/>
      <c r="K345" s="272"/>
      <c r="L345" s="272"/>
      <c r="M345" s="272"/>
      <c r="N345" s="272"/>
      <c r="O345" s="272"/>
      <c r="P345" s="272"/>
      <c r="Q345" s="272"/>
      <c r="R345" s="272"/>
      <c r="S345" s="272"/>
      <c r="T345" s="272"/>
      <c r="U345" s="272"/>
      <c r="V345" s="272"/>
      <c r="W345" s="272"/>
      <c r="X345" s="272"/>
      <c r="Y345" s="272"/>
      <c r="Z345" s="272"/>
      <c r="AA345" s="272"/>
      <c r="AB345" s="272"/>
    </row>
    <row r="346" spans="1:28" ht="14">
      <c r="A346" s="272"/>
      <c r="B346" s="272"/>
      <c r="C346" s="290"/>
      <c r="D346" s="291"/>
      <c r="E346" s="272"/>
      <c r="F346" s="290"/>
      <c r="G346" s="290"/>
      <c r="H346" s="272"/>
      <c r="I346" s="272"/>
      <c r="J346" s="272"/>
      <c r="K346" s="272"/>
      <c r="L346" s="272"/>
      <c r="M346" s="272"/>
      <c r="N346" s="272"/>
      <c r="O346" s="272"/>
      <c r="P346" s="272"/>
      <c r="Q346" s="272"/>
      <c r="R346" s="272"/>
      <c r="S346" s="272"/>
      <c r="T346" s="272"/>
      <c r="U346" s="272"/>
      <c r="V346" s="272"/>
      <c r="W346" s="272"/>
      <c r="X346" s="272"/>
      <c r="Y346" s="272"/>
      <c r="Z346" s="272"/>
      <c r="AA346" s="272"/>
      <c r="AB346" s="272"/>
    </row>
    <row r="347" spans="1:28" ht="14">
      <c r="A347" s="272"/>
      <c r="B347" s="272"/>
      <c r="C347" s="290"/>
      <c r="D347" s="291"/>
      <c r="E347" s="272"/>
      <c r="F347" s="290"/>
      <c r="G347" s="290"/>
      <c r="H347" s="272"/>
      <c r="I347" s="272"/>
      <c r="J347" s="272"/>
      <c r="K347" s="272"/>
      <c r="L347" s="272"/>
      <c r="M347" s="272"/>
      <c r="N347" s="272"/>
      <c r="O347" s="272"/>
      <c r="P347" s="272"/>
      <c r="Q347" s="272"/>
      <c r="R347" s="272"/>
      <c r="S347" s="272"/>
      <c r="T347" s="272"/>
      <c r="U347" s="272"/>
      <c r="V347" s="272"/>
      <c r="W347" s="272"/>
      <c r="X347" s="272"/>
      <c r="Y347" s="272"/>
      <c r="Z347" s="272"/>
      <c r="AA347" s="272"/>
      <c r="AB347" s="272"/>
    </row>
    <row r="348" spans="1:28" ht="14">
      <c r="A348" s="272"/>
      <c r="B348" s="272"/>
      <c r="C348" s="290"/>
      <c r="D348" s="291"/>
      <c r="E348" s="272"/>
      <c r="F348" s="290"/>
      <c r="G348" s="290"/>
      <c r="H348" s="272"/>
      <c r="I348" s="272"/>
      <c r="J348" s="272"/>
      <c r="K348" s="272"/>
      <c r="L348" s="272"/>
      <c r="M348" s="272"/>
      <c r="N348" s="272"/>
      <c r="O348" s="272"/>
      <c r="P348" s="272"/>
      <c r="Q348" s="272"/>
      <c r="R348" s="272"/>
      <c r="S348" s="272"/>
      <c r="T348" s="272"/>
      <c r="U348" s="272"/>
      <c r="V348" s="272"/>
      <c r="W348" s="272"/>
      <c r="X348" s="272"/>
      <c r="Y348" s="272"/>
      <c r="Z348" s="272"/>
      <c r="AA348" s="272"/>
      <c r="AB348" s="272"/>
    </row>
    <row r="349" spans="1:28" ht="14">
      <c r="A349" s="272"/>
      <c r="B349" s="272"/>
      <c r="C349" s="290"/>
      <c r="D349" s="291"/>
      <c r="E349" s="272"/>
      <c r="F349" s="290"/>
      <c r="G349" s="290"/>
      <c r="H349" s="272"/>
      <c r="I349" s="272"/>
      <c r="J349" s="272"/>
      <c r="K349" s="272"/>
      <c r="L349" s="272"/>
      <c r="M349" s="272"/>
      <c r="N349" s="272"/>
      <c r="O349" s="272"/>
      <c r="P349" s="272"/>
      <c r="Q349" s="272"/>
      <c r="R349" s="272"/>
      <c r="S349" s="272"/>
      <c r="T349" s="272"/>
      <c r="U349" s="272"/>
      <c r="V349" s="272"/>
      <c r="W349" s="272"/>
      <c r="X349" s="272"/>
      <c r="Y349" s="272"/>
      <c r="Z349" s="272"/>
      <c r="AA349" s="272"/>
      <c r="AB349" s="272"/>
    </row>
    <row r="350" spans="1:28" ht="14">
      <c r="A350" s="272"/>
      <c r="B350" s="272"/>
      <c r="C350" s="290"/>
      <c r="D350" s="291"/>
      <c r="E350" s="272"/>
      <c r="F350" s="290"/>
      <c r="G350" s="290"/>
      <c r="H350" s="272"/>
      <c r="I350" s="272"/>
      <c r="J350" s="272"/>
      <c r="K350" s="272"/>
      <c r="L350" s="272"/>
      <c r="M350" s="272"/>
      <c r="N350" s="272"/>
      <c r="O350" s="272"/>
      <c r="P350" s="272"/>
      <c r="Q350" s="272"/>
      <c r="R350" s="272"/>
      <c r="S350" s="272"/>
      <c r="T350" s="272"/>
      <c r="U350" s="272"/>
      <c r="V350" s="272"/>
      <c r="W350" s="272"/>
      <c r="X350" s="272"/>
      <c r="Y350" s="272"/>
      <c r="Z350" s="272"/>
      <c r="AA350" s="272"/>
      <c r="AB350" s="272"/>
    </row>
    <row r="351" spans="1:28" ht="14">
      <c r="A351" s="272"/>
      <c r="B351" s="272"/>
      <c r="C351" s="290"/>
      <c r="D351" s="291"/>
      <c r="E351" s="272"/>
      <c r="F351" s="290"/>
      <c r="G351" s="290"/>
      <c r="H351" s="272"/>
      <c r="I351" s="272"/>
      <c r="J351" s="272"/>
      <c r="K351" s="272"/>
      <c r="L351" s="272"/>
      <c r="M351" s="272"/>
      <c r="N351" s="272"/>
      <c r="O351" s="272"/>
      <c r="P351" s="272"/>
      <c r="Q351" s="272"/>
      <c r="R351" s="272"/>
      <c r="S351" s="272"/>
      <c r="T351" s="272"/>
      <c r="U351" s="272"/>
      <c r="V351" s="272"/>
      <c r="W351" s="272"/>
      <c r="X351" s="272"/>
      <c r="Y351" s="272"/>
      <c r="Z351" s="272"/>
      <c r="AA351" s="272"/>
      <c r="AB351" s="272"/>
    </row>
    <row r="352" spans="1:28" ht="14">
      <c r="A352" s="272"/>
      <c r="B352" s="272"/>
      <c r="C352" s="290"/>
      <c r="D352" s="291"/>
      <c r="E352" s="272"/>
      <c r="F352" s="290"/>
      <c r="G352" s="290"/>
      <c r="H352" s="272"/>
      <c r="I352" s="272"/>
      <c r="J352" s="272"/>
      <c r="K352" s="272"/>
      <c r="L352" s="272"/>
      <c r="M352" s="272"/>
      <c r="N352" s="272"/>
      <c r="O352" s="272"/>
      <c r="P352" s="272"/>
      <c r="Q352" s="272"/>
      <c r="R352" s="272"/>
      <c r="S352" s="272"/>
      <c r="T352" s="272"/>
      <c r="U352" s="272"/>
      <c r="V352" s="272"/>
      <c r="W352" s="272"/>
      <c r="X352" s="272"/>
      <c r="Y352" s="272"/>
      <c r="Z352" s="272"/>
      <c r="AA352" s="272"/>
      <c r="AB352" s="272"/>
    </row>
    <row r="353" spans="1:28" ht="14">
      <c r="A353" s="272"/>
      <c r="B353" s="272"/>
      <c r="C353" s="290"/>
      <c r="D353" s="291"/>
      <c r="E353" s="272"/>
      <c r="F353" s="290"/>
      <c r="G353" s="290"/>
      <c r="H353" s="272"/>
      <c r="I353" s="272"/>
      <c r="J353" s="272"/>
      <c r="K353" s="272"/>
      <c r="L353" s="272"/>
      <c r="M353" s="272"/>
      <c r="N353" s="272"/>
      <c r="O353" s="272"/>
      <c r="P353" s="272"/>
      <c r="Q353" s="272"/>
      <c r="R353" s="272"/>
      <c r="S353" s="272"/>
      <c r="T353" s="272"/>
      <c r="U353" s="272"/>
      <c r="V353" s="272"/>
      <c r="W353" s="272"/>
      <c r="X353" s="272"/>
      <c r="Y353" s="272"/>
      <c r="Z353" s="272"/>
      <c r="AA353" s="272"/>
      <c r="AB353" s="272"/>
    </row>
    <row r="354" spans="1:28" ht="14">
      <c r="A354" s="272"/>
      <c r="B354" s="272"/>
      <c r="C354" s="290"/>
      <c r="D354" s="291"/>
      <c r="E354" s="272"/>
      <c r="F354" s="290"/>
      <c r="G354" s="290"/>
      <c r="H354" s="272"/>
      <c r="I354" s="272"/>
      <c r="J354" s="272"/>
      <c r="K354" s="272"/>
      <c r="L354" s="272"/>
      <c r="M354" s="272"/>
      <c r="N354" s="272"/>
      <c r="O354" s="272"/>
      <c r="P354" s="272"/>
      <c r="Q354" s="272"/>
      <c r="R354" s="272"/>
      <c r="S354" s="272"/>
      <c r="T354" s="272"/>
      <c r="U354" s="272"/>
      <c r="V354" s="272"/>
      <c r="W354" s="272"/>
      <c r="X354" s="272"/>
      <c r="Y354" s="272"/>
      <c r="Z354" s="272"/>
      <c r="AA354" s="272"/>
      <c r="AB354" s="272"/>
    </row>
    <row r="355" spans="1:28" ht="14">
      <c r="A355" s="272"/>
      <c r="B355" s="272"/>
      <c r="C355" s="290"/>
      <c r="D355" s="291"/>
      <c r="E355" s="272"/>
      <c r="F355" s="290"/>
      <c r="G355" s="290"/>
      <c r="H355" s="272"/>
      <c r="I355" s="272"/>
      <c r="J355" s="272"/>
      <c r="K355" s="272"/>
      <c r="L355" s="272"/>
      <c r="M355" s="272"/>
      <c r="N355" s="272"/>
      <c r="O355" s="272"/>
      <c r="P355" s="272"/>
      <c r="Q355" s="272"/>
      <c r="R355" s="272"/>
      <c r="S355" s="272"/>
      <c r="T355" s="272"/>
      <c r="U355" s="272"/>
      <c r="V355" s="272"/>
      <c r="W355" s="272"/>
      <c r="X355" s="272"/>
      <c r="Y355" s="272"/>
      <c r="Z355" s="272"/>
      <c r="AA355" s="272"/>
      <c r="AB355" s="272"/>
    </row>
    <row r="356" spans="1:28" ht="14">
      <c r="A356" s="272"/>
      <c r="B356" s="272"/>
      <c r="C356" s="290"/>
      <c r="D356" s="291"/>
      <c r="E356" s="272"/>
      <c r="F356" s="290"/>
      <c r="G356" s="290"/>
      <c r="H356" s="272"/>
      <c r="I356" s="272"/>
      <c r="J356" s="272"/>
      <c r="K356" s="272"/>
      <c r="L356" s="272"/>
      <c r="M356" s="272"/>
      <c r="N356" s="272"/>
      <c r="O356" s="272"/>
      <c r="P356" s="272"/>
      <c r="Q356" s="272"/>
      <c r="R356" s="272"/>
      <c r="S356" s="272"/>
      <c r="T356" s="272"/>
      <c r="U356" s="272"/>
      <c r="V356" s="272"/>
      <c r="W356" s="272"/>
      <c r="X356" s="272"/>
      <c r="Y356" s="272"/>
      <c r="Z356" s="272"/>
      <c r="AA356" s="272"/>
      <c r="AB356" s="272"/>
    </row>
    <row r="357" spans="1:28" ht="14">
      <c r="A357" s="272"/>
      <c r="B357" s="272"/>
      <c r="C357" s="290"/>
      <c r="D357" s="291"/>
      <c r="E357" s="272"/>
      <c r="F357" s="290"/>
      <c r="G357" s="290"/>
      <c r="H357" s="272"/>
      <c r="I357" s="272"/>
      <c r="J357" s="272"/>
      <c r="K357" s="272"/>
      <c r="L357" s="272"/>
      <c r="M357" s="272"/>
      <c r="N357" s="272"/>
      <c r="O357" s="272"/>
      <c r="P357" s="272"/>
      <c r="Q357" s="272"/>
      <c r="R357" s="272"/>
      <c r="S357" s="272"/>
      <c r="T357" s="272"/>
      <c r="U357" s="272"/>
      <c r="V357" s="272"/>
      <c r="W357" s="272"/>
      <c r="X357" s="272"/>
      <c r="Y357" s="272"/>
      <c r="Z357" s="272"/>
      <c r="AA357" s="272"/>
      <c r="AB357" s="272"/>
    </row>
    <row r="358" spans="1:28" ht="14">
      <c r="A358" s="272"/>
      <c r="B358" s="272"/>
      <c r="C358" s="290"/>
      <c r="D358" s="291"/>
      <c r="E358" s="272"/>
      <c r="F358" s="290"/>
      <c r="G358" s="290"/>
      <c r="H358" s="272"/>
      <c r="I358" s="272"/>
      <c r="J358" s="272"/>
      <c r="K358" s="272"/>
      <c r="L358" s="272"/>
      <c r="M358" s="272"/>
      <c r="N358" s="272"/>
      <c r="O358" s="272"/>
      <c r="P358" s="272"/>
      <c r="Q358" s="272"/>
      <c r="R358" s="272"/>
      <c r="S358" s="272"/>
      <c r="T358" s="272"/>
      <c r="U358" s="272"/>
      <c r="V358" s="272"/>
      <c r="W358" s="272"/>
      <c r="X358" s="272"/>
      <c r="Y358" s="272"/>
      <c r="Z358" s="272"/>
      <c r="AA358" s="272"/>
      <c r="AB358" s="272"/>
    </row>
    <row r="359" spans="1:28" ht="14">
      <c r="A359" s="272"/>
      <c r="B359" s="272"/>
      <c r="C359" s="290"/>
      <c r="D359" s="291"/>
      <c r="E359" s="272"/>
      <c r="F359" s="290"/>
      <c r="G359" s="290"/>
      <c r="H359" s="272"/>
      <c r="I359" s="272"/>
      <c r="J359" s="272"/>
      <c r="K359" s="272"/>
      <c r="L359" s="272"/>
      <c r="M359" s="272"/>
      <c r="N359" s="272"/>
      <c r="O359" s="272"/>
      <c r="P359" s="272"/>
      <c r="Q359" s="272"/>
      <c r="R359" s="272"/>
      <c r="S359" s="272"/>
      <c r="T359" s="272"/>
      <c r="U359" s="272"/>
      <c r="V359" s="272"/>
      <c r="W359" s="272"/>
      <c r="X359" s="272"/>
      <c r="Y359" s="272"/>
      <c r="Z359" s="272"/>
      <c r="AA359" s="272"/>
      <c r="AB359" s="272"/>
    </row>
    <row r="360" spans="1:28" ht="14">
      <c r="A360" s="272"/>
      <c r="B360" s="272"/>
      <c r="C360" s="290"/>
      <c r="D360" s="291"/>
      <c r="E360" s="272"/>
      <c r="F360" s="290"/>
      <c r="G360" s="290"/>
      <c r="H360" s="272"/>
      <c r="I360" s="272"/>
      <c r="J360" s="272"/>
      <c r="K360" s="272"/>
      <c r="L360" s="272"/>
      <c r="M360" s="272"/>
      <c r="N360" s="272"/>
      <c r="O360" s="272"/>
      <c r="P360" s="272"/>
      <c r="Q360" s="272"/>
      <c r="R360" s="272"/>
      <c r="S360" s="272"/>
      <c r="T360" s="272"/>
      <c r="U360" s="272"/>
      <c r="V360" s="272"/>
      <c r="W360" s="272"/>
      <c r="X360" s="272"/>
      <c r="Y360" s="272"/>
      <c r="Z360" s="272"/>
      <c r="AA360" s="272"/>
      <c r="AB360" s="272"/>
    </row>
    <row r="361" spans="1:28" ht="14">
      <c r="A361" s="272"/>
      <c r="B361" s="272"/>
      <c r="C361" s="290"/>
      <c r="D361" s="291"/>
      <c r="E361" s="272"/>
      <c r="F361" s="290"/>
      <c r="G361" s="290"/>
      <c r="H361" s="272"/>
      <c r="I361" s="272"/>
      <c r="J361" s="272"/>
      <c r="K361" s="272"/>
      <c r="L361" s="272"/>
      <c r="M361" s="272"/>
      <c r="N361" s="272"/>
      <c r="O361" s="272"/>
      <c r="P361" s="272"/>
      <c r="Q361" s="272"/>
      <c r="R361" s="272"/>
      <c r="S361" s="272"/>
      <c r="T361" s="272"/>
      <c r="U361" s="272"/>
      <c r="V361" s="272"/>
      <c r="W361" s="272"/>
      <c r="X361" s="272"/>
      <c r="Y361" s="272"/>
      <c r="Z361" s="272"/>
      <c r="AA361" s="272"/>
      <c r="AB361" s="272"/>
    </row>
    <row r="362" spans="1:28" ht="14">
      <c r="A362" s="272"/>
      <c r="B362" s="272"/>
      <c r="C362" s="290"/>
      <c r="D362" s="291"/>
      <c r="E362" s="272"/>
      <c r="F362" s="290"/>
      <c r="G362" s="290"/>
      <c r="H362" s="272"/>
      <c r="I362" s="272"/>
      <c r="J362" s="272"/>
      <c r="K362" s="272"/>
      <c r="L362" s="272"/>
      <c r="M362" s="272"/>
      <c r="N362" s="272"/>
      <c r="O362" s="272"/>
      <c r="P362" s="272"/>
      <c r="Q362" s="272"/>
      <c r="R362" s="272"/>
      <c r="S362" s="272"/>
      <c r="T362" s="272"/>
      <c r="U362" s="272"/>
      <c r="V362" s="272"/>
      <c r="W362" s="272"/>
      <c r="X362" s="272"/>
      <c r="Y362" s="272"/>
      <c r="Z362" s="272"/>
      <c r="AA362" s="272"/>
      <c r="AB362" s="272"/>
    </row>
    <row r="363" spans="1:28" ht="14">
      <c r="A363" s="272"/>
      <c r="B363" s="272"/>
      <c r="C363" s="290"/>
      <c r="D363" s="291"/>
      <c r="E363" s="272"/>
      <c r="F363" s="290"/>
      <c r="G363" s="290"/>
      <c r="H363" s="272"/>
      <c r="I363" s="272"/>
      <c r="J363" s="272"/>
      <c r="K363" s="272"/>
      <c r="L363" s="272"/>
      <c r="M363" s="272"/>
      <c r="N363" s="272"/>
      <c r="O363" s="272"/>
      <c r="P363" s="272"/>
      <c r="Q363" s="272"/>
      <c r="R363" s="272"/>
      <c r="S363" s="272"/>
      <c r="T363" s="272"/>
      <c r="U363" s="272"/>
      <c r="V363" s="272"/>
      <c r="W363" s="272"/>
      <c r="X363" s="272"/>
      <c r="Y363" s="272"/>
      <c r="Z363" s="272"/>
      <c r="AA363" s="272"/>
      <c r="AB363" s="272"/>
    </row>
    <row r="364" spans="1:28" ht="14">
      <c r="A364" s="272"/>
      <c r="B364" s="272"/>
      <c r="C364" s="290"/>
      <c r="D364" s="291"/>
      <c r="E364" s="272"/>
      <c r="F364" s="290"/>
      <c r="G364" s="290"/>
      <c r="H364" s="272"/>
      <c r="I364" s="272"/>
      <c r="J364" s="272"/>
      <c r="K364" s="272"/>
      <c r="L364" s="272"/>
      <c r="M364" s="272"/>
      <c r="N364" s="272"/>
      <c r="O364" s="272"/>
      <c r="P364" s="272"/>
      <c r="Q364" s="272"/>
      <c r="R364" s="272"/>
      <c r="S364" s="272"/>
      <c r="T364" s="272"/>
      <c r="U364" s="272"/>
      <c r="V364" s="272"/>
      <c r="W364" s="272"/>
      <c r="X364" s="272"/>
      <c r="Y364" s="272"/>
      <c r="Z364" s="272"/>
      <c r="AA364" s="272"/>
      <c r="AB364" s="272"/>
    </row>
    <row r="365" spans="1:28" ht="14">
      <c r="A365" s="272"/>
      <c r="B365" s="272"/>
      <c r="C365" s="290"/>
      <c r="D365" s="291"/>
      <c r="E365" s="272"/>
      <c r="F365" s="290"/>
      <c r="G365" s="290"/>
      <c r="H365" s="272"/>
      <c r="I365" s="272"/>
      <c r="J365" s="272"/>
      <c r="K365" s="272"/>
      <c r="L365" s="272"/>
      <c r="M365" s="272"/>
      <c r="N365" s="272"/>
      <c r="O365" s="272"/>
      <c r="P365" s="272"/>
      <c r="Q365" s="272"/>
      <c r="R365" s="272"/>
      <c r="S365" s="272"/>
      <c r="T365" s="272"/>
      <c r="U365" s="272"/>
      <c r="V365" s="272"/>
      <c r="W365" s="272"/>
      <c r="X365" s="272"/>
      <c r="Y365" s="272"/>
      <c r="Z365" s="272"/>
      <c r="AA365" s="272"/>
      <c r="AB365" s="272"/>
    </row>
    <row r="366" spans="1:28" ht="14">
      <c r="A366" s="272"/>
      <c r="B366" s="272"/>
      <c r="C366" s="290"/>
      <c r="D366" s="291"/>
      <c r="E366" s="272"/>
      <c r="F366" s="290"/>
      <c r="G366" s="290"/>
      <c r="H366" s="272"/>
      <c r="I366" s="272"/>
      <c r="J366" s="272"/>
      <c r="K366" s="272"/>
      <c r="L366" s="272"/>
      <c r="M366" s="272"/>
      <c r="N366" s="272"/>
      <c r="O366" s="272"/>
      <c r="P366" s="272"/>
      <c r="Q366" s="272"/>
      <c r="R366" s="272"/>
      <c r="S366" s="272"/>
      <c r="T366" s="272"/>
      <c r="U366" s="272"/>
      <c r="V366" s="272"/>
      <c r="W366" s="272"/>
      <c r="X366" s="272"/>
      <c r="Y366" s="272"/>
      <c r="Z366" s="272"/>
      <c r="AA366" s="272"/>
      <c r="AB366" s="272"/>
    </row>
    <row r="367" spans="1:28" ht="14">
      <c r="A367" s="272"/>
      <c r="B367" s="272"/>
      <c r="C367" s="290"/>
      <c r="D367" s="291"/>
      <c r="E367" s="272"/>
      <c r="F367" s="290"/>
      <c r="G367" s="290"/>
      <c r="H367" s="272"/>
      <c r="I367" s="272"/>
      <c r="J367" s="272"/>
      <c r="K367" s="272"/>
      <c r="L367" s="272"/>
      <c r="M367" s="272"/>
      <c r="N367" s="272"/>
      <c r="O367" s="272"/>
      <c r="P367" s="272"/>
      <c r="Q367" s="272"/>
      <c r="R367" s="272"/>
      <c r="S367" s="272"/>
      <c r="T367" s="272"/>
      <c r="U367" s="272"/>
      <c r="V367" s="272"/>
      <c r="W367" s="272"/>
      <c r="X367" s="272"/>
      <c r="Y367" s="272"/>
      <c r="Z367" s="272"/>
      <c r="AA367" s="272"/>
      <c r="AB367" s="272"/>
    </row>
    <row r="368" spans="1:28" ht="14">
      <c r="A368" s="272"/>
      <c r="B368" s="272"/>
      <c r="C368" s="290"/>
      <c r="D368" s="291"/>
      <c r="E368" s="272"/>
      <c r="F368" s="290"/>
      <c r="G368" s="290"/>
      <c r="H368" s="272"/>
      <c r="I368" s="272"/>
      <c r="J368" s="272"/>
      <c r="K368" s="272"/>
      <c r="L368" s="272"/>
      <c r="M368" s="272"/>
      <c r="N368" s="272"/>
      <c r="O368" s="272"/>
      <c r="P368" s="272"/>
      <c r="Q368" s="272"/>
      <c r="R368" s="272"/>
      <c r="S368" s="272"/>
      <c r="T368" s="272"/>
      <c r="U368" s="272"/>
      <c r="V368" s="272"/>
      <c r="W368" s="272"/>
      <c r="X368" s="272"/>
      <c r="Y368" s="272"/>
      <c r="Z368" s="272"/>
      <c r="AA368" s="272"/>
      <c r="AB368" s="272"/>
    </row>
    <row r="369" spans="1:28" ht="14">
      <c r="A369" s="272"/>
      <c r="B369" s="272"/>
      <c r="C369" s="290"/>
      <c r="D369" s="291"/>
      <c r="E369" s="272"/>
      <c r="F369" s="290"/>
      <c r="G369" s="290"/>
      <c r="H369" s="272"/>
      <c r="I369" s="272"/>
      <c r="J369" s="272"/>
      <c r="K369" s="272"/>
      <c r="L369" s="272"/>
      <c r="M369" s="272"/>
      <c r="N369" s="272"/>
      <c r="O369" s="272"/>
      <c r="P369" s="272"/>
      <c r="Q369" s="272"/>
      <c r="R369" s="272"/>
      <c r="S369" s="272"/>
      <c r="T369" s="272"/>
      <c r="U369" s="272"/>
      <c r="V369" s="272"/>
      <c r="W369" s="272"/>
      <c r="X369" s="272"/>
      <c r="Y369" s="272"/>
      <c r="Z369" s="272"/>
      <c r="AA369" s="272"/>
      <c r="AB369" s="272"/>
    </row>
    <row r="370" spans="1:28" ht="14">
      <c r="A370" s="272"/>
      <c r="B370" s="272"/>
      <c r="C370" s="290"/>
      <c r="D370" s="291"/>
      <c r="E370" s="272"/>
      <c r="F370" s="290"/>
      <c r="G370" s="290"/>
      <c r="H370" s="272"/>
      <c r="I370" s="272"/>
      <c r="J370" s="272"/>
      <c r="K370" s="272"/>
      <c r="L370" s="272"/>
      <c r="M370" s="272"/>
      <c r="N370" s="272"/>
      <c r="O370" s="272"/>
      <c r="P370" s="272"/>
      <c r="Q370" s="272"/>
      <c r="R370" s="272"/>
      <c r="S370" s="272"/>
      <c r="T370" s="272"/>
      <c r="U370" s="272"/>
      <c r="V370" s="272"/>
      <c r="W370" s="272"/>
      <c r="X370" s="272"/>
      <c r="Y370" s="272"/>
      <c r="Z370" s="272"/>
      <c r="AA370" s="272"/>
      <c r="AB370" s="272"/>
    </row>
    <row r="371" spans="1:28" ht="14">
      <c r="A371" s="272"/>
      <c r="B371" s="272"/>
      <c r="C371" s="290"/>
      <c r="D371" s="291"/>
      <c r="E371" s="272"/>
      <c r="F371" s="290"/>
      <c r="G371" s="290"/>
      <c r="H371" s="272"/>
      <c r="I371" s="272"/>
      <c r="J371" s="272"/>
      <c r="K371" s="272"/>
      <c r="L371" s="272"/>
      <c r="M371" s="272"/>
      <c r="N371" s="272"/>
      <c r="O371" s="272"/>
      <c r="P371" s="272"/>
      <c r="Q371" s="272"/>
      <c r="R371" s="272"/>
      <c r="S371" s="272"/>
      <c r="T371" s="272"/>
      <c r="U371" s="272"/>
      <c r="V371" s="272"/>
      <c r="W371" s="272"/>
      <c r="X371" s="272"/>
      <c r="Y371" s="272"/>
      <c r="Z371" s="272"/>
      <c r="AA371" s="272"/>
      <c r="AB371" s="272"/>
    </row>
    <row r="372" spans="1:28" ht="14">
      <c r="A372" s="272"/>
      <c r="B372" s="272"/>
      <c r="C372" s="290"/>
      <c r="D372" s="291"/>
      <c r="E372" s="272"/>
      <c r="F372" s="290"/>
      <c r="G372" s="290"/>
      <c r="H372" s="272"/>
      <c r="I372" s="272"/>
      <c r="J372" s="272"/>
      <c r="K372" s="272"/>
      <c r="L372" s="272"/>
      <c r="M372" s="272"/>
      <c r="N372" s="272"/>
      <c r="O372" s="272"/>
      <c r="P372" s="272"/>
      <c r="Q372" s="272"/>
      <c r="R372" s="272"/>
      <c r="S372" s="272"/>
      <c r="T372" s="272"/>
      <c r="U372" s="272"/>
      <c r="V372" s="272"/>
      <c r="W372" s="272"/>
      <c r="X372" s="272"/>
      <c r="Y372" s="272"/>
      <c r="Z372" s="272"/>
      <c r="AA372" s="272"/>
      <c r="AB372" s="272"/>
    </row>
    <row r="373" spans="1:28" ht="14">
      <c r="A373" s="272"/>
      <c r="B373" s="272"/>
      <c r="C373" s="290"/>
      <c r="D373" s="291"/>
      <c r="E373" s="272"/>
      <c r="F373" s="290"/>
      <c r="G373" s="290"/>
      <c r="H373" s="272"/>
      <c r="I373" s="272"/>
      <c r="J373" s="272"/>
      <c r="K373" s="272"/>
      <c r="L373" s="272"/>
      <c r="M373" s="272"/>
      <c r="N373" s="272"/>
      <c r="O373" s="272"/>
      <c r="P373" s="272"/>
      <c r="Q373" s="272"/>
      <c r="R373" s="272"/>
      <c r="S373" s="272"/>
      <c r="T373" s="272"/>
      <c r="U373" s="272"/>
      <c r="V373" s="272"/>
      <c r="W373" s="272"/>
      <c r="X373" s="272"/>
      <c r="Y373" s="272"/>
      <c r="Z373" s="272"/>
      <c r="AA373" s="272"/>
      <c r="AB373" s="272"/>
    </row>
    <row r="374" spans="1:28" ht="14">
      <c r="A374" s="272"/>
      <c r="B374" s="272"/>
      <c r="C374" s="290"/>
      <c r="D374" s="291"/>
      <c r="E374" s="272"/>
      <c r="F374" s="290"/>
      <c r="G374" s="290"/>
      <c r="H374" s="272"/>
      <c r="I374" s="272"/>
      <c r="J374" s="272"/>
      <c r="K374" s="272"/>
      <c r="L374" s="272"/>
      <c r="M374" s="272"/>
      <c r="N374" s="272"/>
      <c r="O374" s="272"/>
      <c r="P374" s="272"/>
      <c r="Q374" s="272"/>
      <c r="R374" s="272"/>
      <c r="S374" s="272"/>
      <c r="T374" s="272"/>
      <c r="U374" s="272"/>
      <c r="V374" s="272"/>
      <c r="W374" s="272"/>
      <c r="X374" s="272"/>
      <c r="Y374" s="272"/>
      <c r="Z374" s="272"/>
      <c r="AA374" s="272"/>
      <c r="AB374" s="272"/>
    </row>
    <row r="375" spans="1:28" ht="14">
      <c r="A375" s="272"/>
      <c r="B375" s="272"/>
      <c r="C375" s="290"/>
      <c r="D375" s="291"/>
      <c r="E375" s="272"/>
      <c r="F375" s="290"/>
      <c r="G375" s="290"/>
      <c r="H375" s="272"/>
      <c r="I375" s="272"/>
      <c r="J375" s="272"/>
      <c r="K375" s="272"/>
      <c r="L375" s="272"/>
      <c r="M375" s="272"/>
      <c r="N375" s="272"/>
      <c r="O375" s="272"/>
      <c r="P375" s="272"/>
      <c r="Q375" s="272"/>
      <c r="R375" s="272"/>
      <c r="S375" s="272"/>
      <c r="T375" s="272"/>
      <c r="U375" s="272"/>
      <c r="V375" s="272"/>
      <c r="W375" s="272"/>
      <c r="X375" s="272"/>
      <c r="Y375" s="272"/>
      <c r="Z375" s="272"/>
      <c r="AA375" s="272"/>
      <c r="AB375" s="272"/>
    </row>
    <row r="376" spans="1:28" ht="14">
      <c r="A376" s="272"/>
      <c r="B376" s="272"/>
      <c r="C376" s="290"/>
      <c r="D376" s="291"/>
      <c r="E376" s="272"/>
      <c r="F376" s="290"/>
      <c r="G376" s="290"/>
      <c r="H376" s="272"/>
      <c r="I376" s="272"/>
      <c r="J376" s="272"/>
      <c r="K376" s="272"/>
      <c r="L376" s="272"/>
      <c r="M376" s="272"/>
      <c r="N376" s="272"/>
      <c r="O376" s="272"/>
      <c r="P376" s="272"/>
      <c r="Q376" s="272"/>
      <c r="R376" s="272"/>
      <c r="S376" s="272"/>
      <c r="T376" s="272"/>
      <c r="U376" s="272"/>
      <c r="V376" s="272"/>
      <c r="W376" s="272"/>
      <c r="X376" s="272"/>
      <c r="Y376" s="272"/>
      <c r="Z376" s="272"/>
      <c r="AA376" s="272"/>
      <c r="AB376" s="272"/>
    </row>
    <row r="377" spans="1:28" ht="14">
      <c r="A377" s="272"/>
      <c r="B377" s="272"/>
      <c r="C377" s="290"/>
      <c r="D377" s="291"/>
      <c r="E377" s="272"/>
      <c r="F377" s="290"/>
      <c r="G377" s="290"/>
      <c r="H377" s="272"/>
      <c r="I377" s="272"/>
      <c r="J377" s="272"/>
      <c r="K377" s="272"/>
      <c r="L377" s="272"/>
      <c r="M377" s="272"/>
      <c r="N377" s="272"/>
      <c r="O377" s="272"/>
      <c r="P377" s="272"/>
      <c r="Q377" s="272"/>
      <c r="R377" s="272"/>
      <c r="S377" s="272"/>
      <c r="T377" s="272"/>
      <c r="U377" s="272"/>
      <c r="V377" s="272"/>
      <c r="W377" s="272"/>
      <c r="X377" s="272"/>
      <c r="Y377" s="272"/>
      <c r="Z377" s="272"/>
      <c r="AA377" s="272"/>
      <c r="AB377" s="272"/>
    </row>
    <row r="378" spans="1:28" ht="14">
      <c r="A378" s="272"/>
      <c r="B378" s="272"/>
      <c r="C378" s="290"/>
      <c r="D378" s="291"/>
      <c r="E378" s="272"/>
      <c r="F378" s="290"/>
      <c r="G378" s="290"/>
      <c r="H378" s="272"/>
      <c r="I378" s="272"/>
      <c r="J378" s="272"/>
      <c r="K378" s="272"/>
      <c r="L378" s="272"/>
      <c r="M378" s="272"/>
      <c r="N378" s="272"/>
      <c r="O378" s="272"/>
      <c r="P378" s="272"/>
      <c r="Q378" s="272"/>
      <c r="R378" s="272"/>
      <c r="S378" s="272"/>
      <c r="T378" s="272"/>
      <c r="U378" s="272"/>
      <c r="V378" s="272"/>
      <c r="W378" s="272"/>
      <c r="X378" s="272"/>
      <c r="Y378" s="272"/>
      <c r="Z378" s="272"/>
      <c r="AA378" s="272"/>
      <c r="AB378" s="272"/>
    </row>
    <row r="379" spans="1:28" ht="14">
      <c r="A379" s="272"/>
      <c r="B379" s="272"/>
      <c r="C379" s="290"/>
      <c r="D379" s="291"/>
      <c r="E379" s="272"/>
      <c r="F379" s="290"/>
      <c r="G379" s="290"/>
      <c r="H379" s="272"/>
      <c r="I379" s="272"/>
      <c r="J379" s="272"/>
      <c r="K379" s="272"/>
      <c r="L379" s="272"/>
      <c r="M379" s="272"/>
      <c r="N379" s="272"/>
      <c r="O379" s="272"/>
      <c r="P379" s="272"/>
      <c r="Q379" s="272"/>
      <c r="R379" s="272"/>
      <c r="S379" s="272"/>
      <c r="T379" s="272"/>
      <c r="U379" s="272"/>
      <c r="V379" s="272"/>
      <c r="W379" s="272"/>
      <c r="X379" s="272"/>
      <c r="Y379" s="272"/>
      <c r="Z379" s="272"/>
      <c r="AA379" s="272"/>
      <c r="AB379" s="272"/>
    </row>
    <row r="380" spans="1:28" ht="14">
      <c r="A380" s="272"/>
      <c r="B380" s="272"/>
      <c r="C380" s="290"/>
      <c r="D380" s="291"/>
      <c r="E380" s="272"/>
      <c r="F380" s="290"/>
      <c r="G380" s="290"/>
      <c r="H380" s="272"/>
      <c r="I380" s="272"/>
      <c r="J380" s="272"/>
      <c r="K380" s="272"/>
      <c r="L380" s="272"/>
      <c r="M380" s="272"/>
      <c r="N380" s="272"/>
      <c r="O380" s="272"/>
      <c r="P380" s="272"/>
      <c r="Q380" s="272"/>
      <c r="R380" s="272"/>
      <c r="S380" s="272"/>
      <c r="T380" s="272"/>
      <c r="U380" s="272"/>
      <c r="V380" s="272"/>
      <c r="W380" s="272"/>
      <c r="X380" s="272"/>
      <c r="Y380" s="272"/>
      <c r="Z380" s="272"/>
      <c r="AA380" s="272"/>
      <c r="AB380" s="272"/>
    </row>
    <row r="381" spans="1:28" ht="14">
      <c r="A381" s="272"/>
      <c r="B381" s="272"/>
      <c r="C381" s="290"/>
      <c r="D381" s="291"/>
      <c r="E381" s="272"/>
      <c r="F381" s="290"/>
      <c r="G381" s="290"/>
      <c r="H381" s="272"/>
      <c r="I381" s="272"/>
      <c r="J381" s="272"/>
      <c r="K381" s="272"/>
      <c r="L381" s="272"/>
      <c r="M381" s="272"/>
      <c r="N381" s="272"/>
      <c r="O381" s="272"/>
      <c r="P381" s="272"/>
      <c r="Q381" s="272"/>
      <c r="R381" s="272"/>
      <c r="S381" s="272"/>
      <c r="T381" s="272"/>
      <c r="U381" s="272"/>
      <c r="V381" s="272"/>
      <c r="W381" s="272"/>
      <c r="X381" s="272"/>
      <c r="Y381" s="272"/>
      <c r="Z381" s="272"/>
      <c r="AA381" s="272"/>
      <c r="AB381" s="272"/>
    </row>
    <row r="382" spans="1:28" ht="14">
      <c r="A382" s="272"/>
      <c r="B382" s="272"/>
      <c r="C382" s="290"/>
      <c r="D382" s="291"/>
      <c r="E382" s="272"/>
      <c r="F382" s="290"/>
      <c r="G382" s="290"/>
      <c r="H382" s="272"/>
      <c r="I382" s="272"/>
      <c r="J382" s="272"/>
      <c r="K382" s="272"/>
      <c r="L382" s="272"/>
      <c r="M382" s="272"/>
      <c r="N382" s="272"/>
      <c r="O382" s="272"/>
      <c r="P382" s="272"/>
      <c r="Q382" s="272"/>
      <c r="R382" s="272"/>
      <c r="S382" s="272"/>
      <c r="T382" s="272"/>
      <c r="U382" s="272"/>
      <c r="V382" s="272"/>
      <c r="W382" s="272"/>
      <c r="X382" s="272"/>
      <c r="Y382" s="272"/>
      <c r="Z382" s="272"/>
      <c r="AA382" s="272"/>
      <c r="AB382" s="272"/>
    </row>
    <row r="383" spans="1:28" ht="14">
      <c r="A383" s="272"/>
      <c r="B383" s="272"/>
      <c r="C383" s="290"/>
      <c r="D383" s="291"/>
      <c r="E383" s="272"/>
      <c r="F383" s="290"/>
      <c r="G383" s="290"/>
      <c r="H383" s="272"/>
      <c r="I383" s="272"/>
      <c r="J383" s="272"/>
      <c r="K383" s="272"/>
      <c r="L383" s="272"/>
      <c r="M383" s="272"/>
      <c r="N383" s="272"/>
      <c r="O383" s="272"/>
      <c r="P383" s="272"/>
      <c r="Q383" s="272"/>
      <c r="R383" s="272"/>
      <c r="S383" s="272"/>
      <c r="T383" s="272"/>
      <c r="U383" s="272"/>
      <c r="V383" s="272"/>
      <c r="W383" s="272"/>
      <c r="X383" s="272"/>
      <c r="Y383" s="272"/>
      <c r="Z383" s="272"/>
      <c r="AA383" s="272"/>
      <c r="AB383" s="272"/>
    </row>
    <row r="384" spans="1:28" ht="14">
      <c r="A384" s="272"/>
      <c r="B384" s="272"/>
      <c r="C384" s="290"/>
      <c r="D384" s="291"/>
      <c r="E384" s="272"/>
      <c r="F384" s="290"/>
      <c r="G384" s="290"/>
      <c r="H384" s="272"/>
      <c r="I384" s="272"/>
      <c r="J384" s="272"/>
      <c r="K384" s="272"/>
      <c r="L384" s="272"/>
      <c r="M384" s="272"/>
      <c r="N384" s="272"/>
      <c r="O384" s="272"/>
      <c r="P384" s="272"/>
      <c r="Q384" s="272"/>
      <c r="R384" s="272"/>
      <c r="S384" s="272"/>
      <c r="T384" s="272"/>
      <c r="U384" s="272"/>
      <c r="V384" s="272"/>
      <c r="W384" s="272"/>
      <c r="X384" s="272"/>
      <c r="Y384" s="272"/>
      <c r="Z384" s="272"/>
      <c r="AA384" s="272"/>
      <c r="AB384" s="272"/>
    </row>
    <row r="385" spans="1:28" ht="14">
      <c r="A385" s="272"/>
      <c r="B385" s="272"/>
      <c r="C385" s="290"/>
      <c r="D385" s="291"/>
      <c r="E385" s="272"/>
      <c r="F385" s="290"/>
      <c r="G385" s="290"/>
      <c r="H385" s="272"/>
      <c r="I385" s="272"/>
      <c r="J385" s="272"/>
      <c r="K385" s="272"/>
      <c r="L385" s="272"/>
      <c r="M385" s="272"/>
      <c r="N385" s="272"/>
      <c r="O385" s="272"/>
      <c r="P385" s="272"/>
      <c r="Q385" s="272"/>
      <c r="R385" s="272"/>
      <c r="S385" s="272"/>
      <c r="T385" s="272"/>
      <c r="U385" s="272"/>
      <c r="V385" s="272"/>
      <c r="W385" s="272"/>
      <c r="X385" s="272"/>
      <c r="Y385" s="272"/>
      <c r="Z385" s="272"/>
      <c r="AA385" s="272"/>
      <c r="AB385" s="272"/>
    </row>
    <row r="386" spans="1:28" ht="14">
      <c r="A386" s="272"/>
      <c r="B386" s="272"/>
      <c r="C386" s="290"/>
      <c r="D386" s="291"/>
      <c r="E386" s="272"/>
      <c r="F386" s="290"/>
      <c r="G386" s="290"/>
      <c r="H386" s="272"/>
      <c r="I386" s="272"/>
      <c r="J386" s="272"/>
      <c r="K386" s="272"/>
      <c r="L386" s="272"/>
      <c r="M386" s="272"/>
      <c r="N386" s="272"/>
      <c r="O386" s="272"/>
      <c r="P386" s="272"/>
      <c r="Q386" s="272"/>
      <c r="R386" s="272"/>
      <c r="S386" s="272"/>
      <c r="T386" s="272"/>
      <c r="U386" s="272"/>
      <c r="V386" s="272"/>
      <c r="W386" s="272"/>
      <c r="X386" s="272"/>
      <c r="Y386" s="272"/>
      <c r="Z386" s="272"/>
      <c r="AA386" s="272"/>
      <c r="AB386" s="272"/>
    </row>
    <row r="387" spans="1:28" ht="14">
      <c r="A387" s="272"/>
      <c r="B387" s="272"/>
      <c r="C387" s="290"/>
      <c r="D387" s="291"/>
      <c r="E387" s="272"/>
      <c r="F387" s="290"/>
      <c r="G387" s="290"/>
      <c r="H387" s="272"/>
      <c r="I387" s="272"/>
      <c r="J387" s="272"/>
      <c r="K387" s="272"/>
      <c r="L387" s="272"/>
      <c r="M387" s="272"/>
      <c r="N387" s="272"/>
      <c r="O387" s="272"/>
      <c r="P387" s="272"/>
      <c r="Q387" s="272"/>
      <c r="R387" s="272"/>
      <c r="S387" s="272"/>
      <c r="T387" s="272"/>
      <c r="U387" s="272"/>
      <c r="V387" s="272"/>
      <c r="W387" s="272"/>
      <c r="X387" s="272"/>
      <c r="Y387" s="272"/>
      <c r="Z387" s="272"/>
      <c r="AA387" s="272"/>
      <c r="AB387" s="272"/>
    </row>
    <row r="388" spans="1:28" ht="14">
      <c r="A388" s="272"/>
      <c r="B388" s="272"/>
      <c r="C388" s="290"/>
      <c r="D388" s="291"/>
      <c r="E388" s="272"/>
      <c r="F388" s="290"/>
      <c r="G388" s="290"/>
      <c r="H388" s="272"/>
      <c r="I388" s="272"/>
      <c r="J388" s="272"/>
      <c r="K388" s="272"/>
      <c r="L388" s="272"/>
      <c r="M388" s="272"/>
      <c r="N388" s="272"/>
      <c r="O388" s="272"/>
      <c r="P388" s="272"/>
      <c r="Q388" s="272"/>
      <c r="R388" s="272"/>
      <c r="S388" s="272"/>
      <c r="T388" s="272"/>
      <c r="U388" s="272"/>
      <c r="V388" s="272"/>
      <c r="W388" s="272"/>
      <c r="X388" s="272"/>
      <c r="Y388" s="272"/>
      <c r="Z388" s="272"/>
      <c r="AA388" s="272"/>
      <c r="AB388" s="272"/>
    </row>
    <row r="389" spans="1:28" ht="14">
      <c r="A389" s="272"/>
      <c r="B389" s="272"/>
      <c r="C389" s="290"/>
      <c r="D389" s="291"/>
      <c r="E389" s="272"/>
      <c r="F389" s="290"/>
      <c r="G389" s="290"/>
      <c r="H389" s="272"/>
      <c r="I389" s="272"/>
      <c r="J389" s="272"/>
      <c r="K389" s="272"/>
      <c r="L389" s="272"/>
      <c r="M389" s="272"/>
      <c r="N389" s="272"/>
      <c r="O389" s="272"/>
      <c r="P389" s="272"/>
      <c r="Q389" s="272"/>
      <c r="R389" s="272"/>
      <c r="S389" s="272"/>
      <c r="T389" s="272"/>
      <c r="U389" s="272"/>
      <c r="V389" s="272"/>
      <c r="W389" s="272"/>
      <c r="X389" s="272"/>
      <c r="Y389" s="272"/>
      <c r="Z389" s="272"/>
      <c r="AA389" s="272"/>
      <c r="AB389" s="272"/>
    </row>
    <row r="390" spans="1:28" ht="14">
      <c r="A390" s="272"/>
      <c r="B390" s="272"/>
      <c r="C390" s="290"/>
      <c r="D390" s="291"/>
      <c r="E390" s="272"/>
      <c r="F390" s="290"/>
      <c r="G390" s="290"/>
      <c r="H390" s="272"/>
      <c r="I390" s="272"/>
      <c r="J390" s="272"/>
      <c r="K390" s="272"/>
      <c r="L390" s="272"/>
      <c r="M390" s="272"/>
      <c r="N390" s="272"/>
      <c r="O390" s="272"/>
      <c r="P390" s="272"/>
      <c r="Q390" s="272"/>
      <c r="R390" s="272"/>
      <c r="S390" s="272"/>
      <c r="T390" s="272"/>
      <c r="U390" s="272"/>
      <c r="V390" s="272"/>
      <c r="W390" s="272"/>
      <c r="X390" s="272"/>
      <c r="Y390" s="272"/>
      <c r="Z390" s="272"/>
      <c r="AA390" s="272"/>
      <c r="AB390" s="272"/>
    </row>
    <row r="391" spans="1:28" ht="14">
      <c r="A391" s="272"/>
      <c r="B391" s="272"/>
      <c r="C391" s="290"/>
      <c r="D391" s="291"/>
      <c r="E391" s="272"/>
      <c r="F391" s="290"/>
      <c r="G391" s="290"/>
      <c r="H391" s="272"/>
      <c r="I391" s="272"/>
      <c r="J391" s="272"/>
      <c r="K391" s="272"/>
      <c r="L391" s="272"/>
      <c r="M391" s="272"/>
      <c r="N391" s="272"/>
      <c r="O391" s="272"/>
      <c r="P391" s="272"/>
      <c r="Q391" s="272"/>
      <c r="R391" s="272"/>
      <c r="S391" s="272"/>
      <c r="T391" s="272"/>
      <c r="U391" s="272"/>
      <c r="V391" s="272"/>
      <c r="W391" s="272"/>
      <c r="X391" s="272"/>
      <c r="Y391" s="272"/>
      <c r="Z391" s="272"/>
      <c r="AA391" s="272"/>
      <c r="AB391" s="272"/>
    </row>
    <row r="392" spans="1:28" ht="14">
      <c r="A392" s="272"/>
      <c r="B392" s="272"/>
      <c r="C392" s="290"/>
      <c r="D392" s="291"/>
      <c r="E392" s="272"/>
      <c r="F392" s="290"/>
      <c r="G392" s="290"/>
      <c r="H392" s="272"/>
      <c r="I392" s="272"/>
      <c r="J392" s="272"/>
      <c r="K392" s="272"/>
      <c r="L392" s="272"/>
      <c r="M392" s="272"/>
      <c r="N392" s="272"/>
      <c r="O392" s="272"/>
      <c r="P392" s="272"/>
      <c r="Q392" s="272"/>
      <c r="R392" s="272"/>
      <c r="S392" s="272"/>
      <c r="T392" s="272"/>
      <c r="U392" s="272"/>
      <c r="V392" s="272"/>
      <c r="W392" s="272"/>
      <c r="X392" s="272"/>
      <c r="Y392" s="272"/>
      <c r="Z392" s="272"/>
      <c r="AA392" s="272"/>
      <c r="AB392" s="272"/>
    </row>
    <row r="393" spans="1:28" ht="14">
      <c r="A393" s="272"/>
      <c r="B393" s="272"/>
      <c r="C393" s="290"/>
      <c r="D393" s="291"/>
      <c r="E393" s="272"/>
      <c r="F393" s="290"/>
      <c r="G393" s="290"/>
      <c r="H393" s="272"/>
      <c r="I393" s="272"/>
      <c r="J393" s="272"/>
      <c r="K393" s="272"/>
      <c r="L393" s="272"/>
      <c r="M393" s="272"/>
      <c r="N393" s="272"/>
      <c r="O393" s="272"/>
      <c r="P393" s="272"/>
      <c r="Q393" s="272"/>
      <c r="R393" s="272"/>
      <c r="S393" s="272"/>
      <c r="T393" s="272"/>
      <c r="U393" s="272"/>
      <c r="V393" s="272"/>
      <c r="W393" s="272"/>
      <c r="X393" s="272"/>
      <c r="Y393" s="272"/>
      <c r="Z393" s="272"/>
      <c r="AA393" s="272"/>
      <c r="AB393" s="272"/>
    </row>
    <row r="394" spans="1:28" ht="14">
      <c r="A394" s="272"/>
      <c r="B394" s="272"/>
      <c r="C394" s="290"/>
      <c r="D394" s="291"/>
      <c r="E394" s="272"/>
      <c r="F394" s="290"/>
      <c r="G394" s="290"/>
      <c r="H394" s="272"/>
      <c r="I394" s="272"/>
      <c r="J394" s="272"/>
      <c r="K394" s="272"/>
      <c r="L394" s="272"/>
      <c r="M394" s="272"/>
      <c r="N394" s="272"/>
      <c r="O394" s="272"/>
      <c r="P394" s="272"/>
      <c r="Q394" s="272"/>
      <c r="R394" s="272"/>
      <c r="S394" s="272"/>
      <c r="T394" s="272"/>
      <c r="U394" s="272"/>
      <c r="V394" s="272"/>
      <c r="W394" s="272"/>
      <c r="X394" s="272"/>
      <c r="Y394" s="272"/>
      <c r="Z394" s="272"/>
      <c r="AA394" s="272"/>
      <c r="AB394" s="272"/>
    </row>
    <row r="395" spans="1:28" ht="14">
      <c r="A395" s="272"/>
      <c r="B395" s="272"/>
      <c r="C395" s="290"/>
      <c r="D395" s="291"/>
      <c r="E395" s="272"/>
      <c r="F395" s="290"/>
      <c r="G395" s="290"/>
      <c r="H395" s="272"/>
      <c r="I395" s="272"/>
      <c r="J395" s="272"/>
      <c r="K395" s="272"/>
      <c r="L395" s="272"/>
      <c r="M395" s="272"/>
      <c r="N395" s="272"/>
      <c r="O395" s="272"/>
      <c r="P395" s="272"/>
      <c r="Q395" s="272"/>
      <c r="R395" s="272"/>
      <c r="S395" s="272"/>
      <c r="T395" s="272"/>
      <c r="U395" s="272"/>
      <c r="V395" s="272"/>
      <c r="W395" s="272"/>
      <c r="X395" s="272"/>
      <c r="Y395" s="272"/>
      <c r="Z395" s="272"/>
      <c r="AA395" s="272"/>
      <c r="AB395" s="272"/>
    </row>
    <row r="396" spans="1:28" ht="14">
      <c r="A396" s="272"/>
      <c r="B396" s="272"/>
      <c r="C396" s="290"/>
      <c r="D396" s="291"/>
      <c r="E396" s="272"/>
      <c r="F396" s="290"/>
      <c r="G396" s="290"/>
      <c r="H396" s="272"/>
      <c r="I396" s="272"/>
      <c r="J396" s="272"/>
      <c r="K396" s="272"/>
      <c r="L396" s="272"/>
      <c r="M396" s="272"/>
      <c r="N396" s="272"/>
      <c r="O396" s="272"/>
      <c r="P396" s="272"/>
      <c r="Q396" s="272"/>
      <c r="R396" s="272"/>
      <c r="S396" s="272"/>
      <c r="T396" s="272"/>
      <c r="U396" s="272"/>
      <c r="V396" s="272"/>
      <c r="W396" s="272"/>
      <c r="X396" s="272"/>
      <c r="Y396" s="272"/>
      <c r="Z396" s="272"/>
      <c r="AA396" s="272"/>
      <c r="AB396" s="272"/>
    </row>
    <row r="397" spans="1:28" ht="14">
      <c r="A397" s="272"/>
      <c r="B397" s="272"/>
      <c r="C397" s="290"/>
      <c r="D397" s="291"/>
      <c r="E397" s="272"/>
      <c r="F397" s="290"/>
      <c r="G397" s="290"/>
      <c r="H397" s="272"/>
      <c r="I397" s="272"/>
      <c r="J397" s="272"/>
      <c r="K397" s="272"/>
      <c r="L397" s="272"/>
      <c r="M397" s="272"/>
      <c r="N397" s="272"/>
      <c r="O397" s="272"/>
      <c r="P397" s="272"/>
      <c r="Q397" s="272"/>
      <c r="R397" s="272"/>
      <c r="S397" s="272"/>
      <c r="T397" s="272"/>
      <c r="U397" s="272"/>
      <c r="V397" s="272"/>
      <c r="W397" s="272"/>
      <c r="X397" s="272"/>
      <c r="Y397" s="272"/>
      <c r="Z397" s="272"/>
      <c r="AA397" s="272"/>
      <c r="AB397" s="272"/>
    </row>
    <row r="398" spans="1:28" ht="14">
      <c r="A398" s="272"/>
      <c r="B398" s="272"/>
      <c r="C398" s="290"/>
      <c r="D398" s="291"/>
      <c r="E398" s="272"/>
      <c r="F398" s="290"/>
      <c r="G398" s="290"/>
      <c r="H398" s="272"/>
      <c r="I398" s="272"/>
      <c r="J398" s="272"/>
      <c r="K398" s="272"/>
      <c r="L398" s="272"/>
      <c r="M398" s="272"/>
      <c r="N398" s="272"/>
      <c r="O398" s="272"/>
      <c r="P398" s="272"/>
      <c r="Q398" s="272"/>
      <c r="R398" s="272"/>
      <c r="S398" s="272"/>
      <c r="T398" s="272"/>
      <c r="U398" s="272"/>
      <c r="V398" s="272"/>
      <c r="W398" s="272"/>
      <c r="X398" s="272"/>
      <c r="Y398" s="272"/>
      <c r="Z398" s="272"/>
      <c r="AA398" s="272"/>
      <c r="AB398" s="272"/>
    </row>
    <row r="399" spans="1:28" ht="14">
      <c r="A399" s="272"/>
      <c r="B399" s="272"/>
      <c r="C399" s="290"/>
      <c r="D399" s="291"/>
      <c r="E399" s="272"/>
      <c r="F399" s="290"/>
      <c r="G399" s="290"/>
      <c r="H399" s="272"/>
      <c r="I399" s="272"/>
      <c r="J399" s="272"/>
      <c r="K399" s="272"/>
      <c r="L399" s="272"/>
      <c r="M399" s="272"/>
      <c r="N399" s="272"/>
      <c r="O399" s="272"/>
      <c r="P399" s="272"/>
      <c r="Q399" s="272"/>
      <c r="R399" s="272"/>
      <c r="S399" s="272"/>
      <c r="T399" s="272"/>
      <c r="U399" s="272"/>
      <c r="V399" s="272"/>
      <c r="W399" s="272"/>
      <c r="X399" s="272"/>
      <c r="Y399" s="272"/>
      <c r="Z399" s="272"/>
      <c r="AA399" s="272"/>
      <c r="AB399" s="272"/>
    </row>
    <row r="400" spans="1:28" ht="14">
      <c r="A400" s="272"/>
      <c r="B400" s="272"/>
      <c r="C400" s="290"/>
      <c r="D400" s="291"/>
      <c r="E400" s="272"/>
      <c r="F400" s="290"/>
      <c r="G400" s="290"/>
      <c r="H400" s="272"/>
      <c r="I400" s="272"/>
      <c r="J400" s="272"/>
      <c r="K400" s="272"/>
      <c r="L400" s="272"/>
      <c r="M400" s="272"/>
      <c r="N400" s="272"/>
      <c r="O400" s="272"/>
      <c r="P400" s="272"/>
      <c r="Q400" s="272"/>
      <c r="R400" s="272"/>
      <c r="S400" s="272"/>
      <c r="T400" s="272"/>
      <c r="U400" s="272"/>
      <c r="V400" s="272"/>
      <c r="W400" s="272"/>
      <c r="X400" s="272"/>
      <c r="Y400" s="272"/>
      <c r="Z400" s="272"/>
      <c r="AA400" s="272"/>
      <c r="AB400" s="272"/>
    </row>
    <row r="401" spans="1:28" ht="14">
      <c r="A401" s="272"/>
      <c r="B401" s="272"/>
      <c r="C401" s="290"/>
      <c r="D401" s="291"/>
      <c r="E401" s="272"/>
      <c r="F401" s="290"/>
      <c r="G401" s="290"/>
      <c r="H401" s="272"/>
      <c r="I401" s="272"/>
      <c r="J401" s="272"/>
      <c r="K401" s="272"/>
      <c r="L401" s="272"/>
      <c r="M401" s="272"/>
      <c r="N401" s="272"/>
      <c r="O401" s="272"/>
      <c r="P401" s="272"/>
      <c r="Q401" s="272"/>
      <c r="R401" s="272"/>
      <c r="S401" s="272"/>
      <c r="T401" s="272"/>
      <c r="U401" s="272"/>
      <c r="V401" s="272"/>
      <c r="W401" s="272"/>
      <c r="X401" s="272"/>
      <c r="Y401" s="272"/>
      <c r="Z401" s="272"/>
      <c r="AA401" s="272"/>
      <c r="AB401" s="272"/>
    </row>
    <row r="402" spans="1:28" ht="14">
      <c r="A402" s="272"/>
      <c r="B402" s="272"/>
      <c r="C402" s="290"/>
      <c r="D402" s="291"/>
      <c r="E402" s="272"/>
      <c r="F402" s="290"/>
      <c r="G402" s="290"/>
      <c r="H402" s="272"/>
      <c r="I402" s="272"/>
      <c r="J402" s="272"/>
      <c r="K402" s="272"/>
      <c r="L402" s="272"/>
      <c r="M402" s="272"/>
      <c r="N402" s="272"/>
      <c r="O402" s="272"/>
      <c r="P402" s="272"/>
      <c r="Q402" s="272"/>
      <c r="R402" s="272"/>
      <c r="S402" s="272"/>
      <c r="T402" s="272"/>
      <c r="U402" s="272"/>
      <c r="V402" s="272"/>
      <c r="W402" s="272"/>
      <c r="X402" s="272"/>
      <c r="Y402" s="272"/>
      <c r="Z402" s="272"/>
      <c r="AA402" s="272"/>
      <c r="AB402" s="272"/>
    </row>
    <row r="403" spans="1:28" ht="14">
      <c r="A403" s="272"/>
      <c r="B403" s="272"/>
      <c r="C403" s="290"/>
      <c r="D403" s="291"/>
      <c r="E403" s="272"/>
      <c r="F403" s="290"/>
      <c r="G403" s="290"/>
      <c r="H403" s="272"/>
      <c r="I403" s="272"/>
      <c r="J403" s="272"/>
      <c r="K403" s="272"/>
      <c r="L403" s="272"/>
      <c r="M403" s="272"/>
      <c r="N403" s="272"/>
      <c r="O403" s="272"/>
      <c r="P403" s="272"/>
      <c r="Q403" s="272"/>
      <c r="R403" s="272"/>
      <c r="S403" s="272"/>
      <c r="T403" s="272"/>
      <c r="U403" s="272"/>
      <c r="V403" s="272"/>
      <c r="W403" s="272"/>
      <c r="X403" s="272"/>
      <c r="Y403" s="272"/>
      <c r="Z403" s="272"/>
      <c r="AA403" s="272"/>
      <c r="AB403" s="272"/>
    </row>
    <row r="404" spans="1:28" ht="14">
      <c r="A404" s="272"/>
      <c r="B404" s="272"/>
      <c r="C404" s="290"/>
      <c r="D404" s="291"/>
      <c r="E404" s="272"/>
      <c r="F404" s="290"/>
      <c r="G404" s="290"/>
      <c r="H404" s="272"/>
      <c r="I404" s="272"/>
      <c r="J404" s="272"/>
      <c r="K404" s="272"/>
      <c r="L404" s="272"/>
      <c r="M404" s="272"/>
      <c r="N404" s="272"/>
      <c r="O404" s="272"/>
      <c r="P404" s="272"/>
      <c r="Q404" s="272"/>
      <c r="R404" s="272"/>
      <c r="S404" s="272"/>
      <c r="T404" s="272"/>
      <c r="U404" s="272"/>
      <c r="V404" s="272"/>
      <c r="W404" s="272"/>
      <c r="X404" s="272"/>
      <c r="Y404" s="272"/>
      <c r="Z404" s="272"/>
      <c r="AA404" s="272"/>
      <c r="AB404" s="272"/>
    </row>
    <row r="405" spans="1:28" ht="14">
      <c r="A405" s="272"/>
      <c r="B405" s="272"/>
      <c r="C405" s="290"/>
      <c r="D405" s="291"/>
      <c r="E405" s="272"/>
      <c r="F405" s="290"/>
      <c r="G405" s="290"/>
      <c r="H405" s="272"/>
      <c r="I405" s="272"/>
      <c r="J405" s="272"/>
      <c r="K405" s="272"/>
      <c r="L405" s="272"/>
      <c r="M405" s="272"/>
      <c r="N405" s="272"/>
      <c r="O405" s="272"/>
      <c r="P405" s="272"/>
      <c r="Q405" s="272"/>
      <c r="R405" s="272"/>
      <c r="S405" s="272"/>
      <c r="T405" s="272"/>
      <c r="U405" s="272"/>
      <c r="V405" s="272"/>
      <c r="W405" s="272"/>
      <c r="X405" s="272"/>
      <c r="Y405" s="272"/>
      <c r="Z405" s="272"/>
      <c r="AA405" s="272"/>
      <c r="AB405" s="272"/>
    </row>
    <row r="406" spans="1:28" ht="14">
      <c r="A406" s="272"/>
      <c r="B406" s="272"/>
      <c r="C406" s="290"/>
      <c r="D406" s="291"/>
      <c r="E406" s="272"/>
      <c r="F406" s="290"/>
      <c r="G406" s="290"/>
      <c r="H406" s="272"/>
      <c r="I406" s="272"/>
      <c r="J406" s="272"/>
      <c r="K406" s="272"/>
      <c r="L406" s="272"/>
      <c r="M406" s="272"/>
      <c r="N406" s="272"/>
      <c r="O406" s="272"/>
      <c r="P406" s="272"/>
      <c r="Q406" s="272"/>
      <c r="R406" s="272"/>
      <c r="S406" s="272"/>
      <c r="T406" s="272"/>
      <c r="U406" s="272"/>
      <c r="V406" s="272"/>
      <c r="W406" s="272"/>
      <c r="X406" s="272"/>
      <c r="Y406" s="272"/>
      <c r="Z406" s="272"/>
      <c r="AA406" s="272"/>
      <c r="AB406" s="272"/>
    </row>
    <row r="407" spans="1:28" ht="14">
      <c r="A407" s="272"/>
      <c r="B407" s="272"/>
      <c r="C407" s="290"/>
      <c r="D407" s="291"/>
      <c r="E407" s="272"/>
      <c r="F407" s="290"/>
      <c r="G407" s="290"/>
      <c r="H407" s="272"/>
      <c r="I407" s="272"/>
      <c r="J407" s="272"/>
      <c r="K407" s="272"/>
      <c r="L407" s="272"/>
      <c r="M407" s="272"/>
      <c r="N407" s="272"/>
      <c r="O407" s="272"/>
      <c r="P407" s="272"/>
      <c r="Q407" s="272"/>
      <c r="R407" s="272"/>
      <c r="S407" s="272"/>
      <c r="T407" s="272"/>
      <c r="U407" s="272"/>
      <c r="V407" s="272"/>
      <c r="W407" s="272"/>
      <c r="X407" s="272"/>
      <c r="Y407" s="272"/>
      <c r="Z407" s="272"/>
      <c r="AA407" s="272"/>
      <c r="AB407" s="272"/>
    </row>
    <row r="408" spans="1:28" ht="14">
      <c r="A408" s="272"/>
      <c r="B408" s="272"/>
      <c r="C408" s="290"/>
      <c r="D408" s="291"/>
      <c r="E408" s="272"/>
      <c r="F408" s="290"/>
      <c r="G408" s="290"/>
      <c r="H408" s="272"/>
      <c r="I408" s="272"/>
      <c r="J408" s="272"/>
      <c r="K408" s="272"/>
      <c r="L408" s="272"/>
      <c r="M408" s="272"/>
      <c r="N408" s="272"/>
      <c r="O408" s="272"/>
      <c r="P408" s="272"/>
      <c r="Q408" s="272"/>
      <c r="R408" s="272"/>
      <c r="S408" s="272"/>
      <c r="T408" s="272"/>
      <c r="U408" s="272"/>
      <c r="V408" s="272"/>
      <c r="W408" s="272"/>
      <c r="X408" s="272"/>
      <c r="Y408" s="272"/>
      <c r="Z408" s="272"/>
      <c r="AA408" s="272"/>
      <c r="AB408" s="272"/>
    </row>
    <row r="409" spans="1:28" ht="14">
      <c r="A409" s="272"/>
      <c r="B409" s="272"/>
      <c r="C409" s="290"/>
      <c r="D409" s="291"/>
      <c r="E409" s="272"/>
      <c r="F409" s="290"/>
      <c r="G409" s="290"/>
      <c r="H409" s="272"/>
      <c r="I409" s="272"/>
      <c r="J409" s="272"/>
      <c r="K409" s="272"/>
      <c r="L409" s="272"/>
      <c r="M409" s="272"/>
      <c r="N409" s="272"/>
      <c r="O409" s="272"/>
      <c r="P409" s="272"/>
      <c r="Q409" s="272"/>
      <c r="R409" s="272"/>
      <c r="S409" s="272"/>
      <c r="T409" s="272"/>
      <c r="U409" s="272"/>
      <c r="V409" s="272"/>
      <c r="W409" s="272"/>
      <c r="X409" s="272"/>
      <c r="Y409" s="272"/>
      <c r="Z409" s="272"/>
      <c r="AA409" s="272"/>
      <c r="AB409" s="272"/>
    </row>
    <row r="410" spans="1:28" ht="14">
      <c r="A410" s="272"/>
      <c r="B410" s="272"/>
      <c r="C410" s="290"/>
      <c r="D410" s="291"/>
      <c r="E410" s="272"/>
      <c r="F410" s="290"/>
      <c r="G410" s="290"/>
      <c r="H410" s="272"/>
      <c r="I410" s="272"/>
      <c r="J410" s="272"/>
      <c r="K410" s="272"/>
      <c r="L410" s="272"/>
      <c r="M410" s="272"/>
      <c r="N410" s="272"/>
      <c r="O410" s="272"/>
      <c r="P410" s="272"/>
      <c r="Q410" s="272"/>
      <c r="R410" s="272"/>
      <c r="S410" s="272"/>
      <c r="T410" s="272"/>
      <c r="U410" s="272"/>
      <c r="V410" s="272"/>
      <c r="W410" s="272"/>
      <c r="X410" s="272"/>
      <c r="Y410" s="272"/>
      <c r="Z410" s="272"/>
      <c r="AA410" s="272"/>
      <c r="AB410" s="272"/>
    </row>
    <row r="411" spans="1:28" ht="14">
      <c r="A411" s="272"/>
      <c r="B411" s="272"/>
      <c r="C411" s="290"/>
      <c r="D411" s="291"/>
      <c r="E411" s="272"/>
      <c r="F411" s="290"/>
      <c r="G411" s="290"/>
      <c r="H411" s="272"/>
      <c r="I411" s="272"/>
      <c r="J411" s="272"/>
      <c r="K411" s="272"/>
      <c r="L411" s="272"/>
      <c r="M411" s="272"/>
      <c r="N411" s="272"/>
      <c r="O411" s="272"/>
      <c r="P411" s="272"/>
      <c r="Q411" s="272"/>
      <c r="R411" s="272"/>
      <c r="S411" s="272"/>
      <c r="T411" s="272"/>
      <c r="U411" s="272"/>
      <c r="V411" s="272"/>
      <c r="W411" s="272"/>
      <c r="X411" s="272"/>
      <c r="Y411" s="272"/>
      <c r="Z411" s="272"/>
      <c r="AA411" s="272"/>
      <c r="AB411" s="272"/>
    </row>
    <row r="412" spans="1:28" ht="14">
      <c r="A412" s="272"/>
      <c r="B412" s="272"/>
      <c r="C412" s="290"/>
      <c r="D412" s="291"/>
      <c r="E412" s="272"/>
      <c r="F412" s="290"/>
      <c r="G412" s="290"/>
      <c r="H412" s="272"/>
      <c r="I412" s="272"/>
      <c r="J412" s="272"/>
      <c r="K412" s="272"/>
      <c r="L412" s="272"/>
      <c r="M412" s="272"/>
      <c r="N412" s="272"/>
      <c r="O412" s="272"/>
      <c r="P412" s="272"/>
      <c r="Q412" s="272"/>
      <c r="R412" s="272"/>
      <c r="S412" s="272"/>
      <c r="T412" s="272"/>
      <c r="U412" s="272"/>
      <c r="V412" s="272"/>
      <c r="W412" s="272"/>
      <c r="X412" s="272"/>
      <c r="Y412" s="272"/>
      <c r="Z412" s="272"/>
      <c r="AA412" s="272"/>
      <c r="AB412" s="272"/>
    </row>
    <row r="413" spans="1:28" ht="14">
      <c r="A413" s="272"/>
      <c r="B413" s="272"/>
      <c r="C413" s="290"/>
      <c r="D413" s="291"/>
      <c r="E413" s="272"/>
      <c r="F413" s="290"/>
      <c r="G413" s="290"/>
      <c r="H413" s="272"/>
      <c r="I413" s="272"/>
      <c r="J413" s="272"/>
      <c r="K413" s="272"/>
      <c r="L413" s="272"/>
      <c r="M413" s="272"/>
      <c r="N413" s="272"/>
      <c r="O413" s="272"/>
      <c r="P413" s="272"/>
      <c r="Q413" s="272"/>
      <c r="R413" s="272"/>
      <c r="S413" s="272"/>
      <c r="T413" s="272"/>
      <c r="U413" s="272"/>
      <c r="V413" s="272"/>
      <c r="W413" s="272"/>
      <c r="X413" s="272"/>
      <c r="Y413" s="272"/>
      <c r="Z413" s="272"/>
      <c r="AA413" s="272"/>
      <c r="AB413" s="272"/>
    </row>
    <row r="414" spans="1:28" ht="14">
      <c r="A414" s="272"/>
      <c r="B414" s="272"/>
      <c r="C414" s="290"/>
      <c r="D414" s="291"/>
      <c r="E414" s="272"/>
      <c r="F414" s="290"/>
      <c r="G414" s="290"/>
      <c r="H414" s="272"/>
      <c r="I414" s="272"/>
      <c r="J414" s="272"/>
      <c r="K414" s="272"/>
      <c r="L414" s="272"/>
      <c r="M414" s="272"/>
      <c r="N414" s="272"/>
      <c r="O414" s="272"/>
      <c r="P414" s="272"/>
      <c r="Q414" s="272"/>
      <c r="R414" s="272"/>
      <c r="S414" s="272"/>
      <c r="T414" s="272"/>
      <c r="U414" s="272"/>
      <c r="V414" s="272"/>
      <c r="W414" s="272"/>
      <c r="X414" s="272"/>
      <c r="Y414" s="272"/>
      <c r="Z414" s="272"/>
      <c r="AA414" s="272"/>
      <c r="AB414" s="272"/>
    </row>
    <row r="415" spans="1:28" ht="14">
      <c r="A415" s="272"/>
      <c r="B415" s="272"/>
      <c r="C415" s="290"/>
      <c r="D415" s="291"/>
      <c r="E415" s="272"/>
      <c r="F415" s="290"/>
      <c r="G415" s="290"/>
      <c r="H415" s="272"/>
      <c r="I415" s="272"/>
      <c r="J415" s="272"/>
      <c r="K415" s="272"/>
      <c r="L415" s="272"/>
      <c r="M415" s="272"/>
      <c r="N415" s="272"/>
      <c r="O415" s="272"/>
      <c r="P415" s="272"/>
      <c r="Q415" s="272"/>
      <c r="R415" s="272"/>
      <c r="S415" s="272"/>
      <c r="T415" s="272"/>
      <c r="U415" s="272"/>
      <c r="V415" s="272"/>
      <c r="W415" s="272"/>
      <c r="X415" s="272"/>
      <c r="Y415" s="272"/>
      <c r="Z415" s="272"/>
      <c r="AA415" s="272"/>
      <c r="AB415" s="272"/>
    </row>
    <row r="416" spans="1:28" ht="14">
      <c r="A416" s="272"/>
      <c r="B416" s="272"/>
      <c r="C416" s="290"/>
      <c r="D416" s="291"/>
      <c r="E416" s="272"/>
      <c r="F416" s="290"/>
      <c r="G416" s="290"/>
      <c r="H416" s="272"/>
      <c r="I416" s="272"/>
      <c r="J416" s="272"/>
      <c r="K416" s="272"/>
      <c r="L416" s="272"/>
      <c r="M416" s="272"/>
      <c r="N416" s="272"/>
      <c r="O416" s="272"/>
      <c r="P416" s="272"/>
      <c r="Q416" s="272"/>
      <c r="R416" s="272"/>
      <c r="S416" s="272"/>
      <c r="T416" s="272"/>
      <c r="U416" s="272"/>
      <c r="V416" s="272"/>
      <c r="W416" s="272"/>
      <c r="X416" s="272"/>
      <c r="Y416" s="272"/>
      <c r="Z416" s="272"/>
      <c r="AA416" s="272"/>
      <c r="AB416" s="272"/>
    </row>
    <row r="417" spans="1:28" ht="14">
      <c r="A417" s="272"/>
      <c r="B417" s="272"/>
      <c r="C417" s="290"/>
      <c r="D417" s="291"/>
      <c r="E417" s="272"/>
      <c r="F417" s="290"/>
      <c r="G417" s="290"/>
      <c r="H417" s="272"/>
      <c r="I417" s="272"/>
      <c r="J417" s="272"/>
      <c r="K417" s="272"/>
      <c r="L417" s="272"/>
      <c r="M417" s="272"/>
      <c r="N417" s="272"/>
      <c r="O417" s="272"/>
      <c r="P417" s="272"/>
      <c r="Q417" s="272"/>
      <c r="R417" s="272"/>
      <c r="S417" s="272"/>
      <c r="T417" s="272"/>
      <c r="U417" s="272"/>
      <c r="V417" s="272"/>
      <c r="W417" s="272"/>
      <c r="X417" s="272"/>
      <c r="Y417" s="272"/>
      <c r="Z417" s="272"/>
      <c r="AA417" s="272"/>
      <c r="AB417" s="272"/>
    </row>
    <row r="418" spans="1:28" ht="14">
      <c r="A418" s="272"/>
      <c r="B418" s="272"/>
      <c r="C418" s="290"/>
      <c r="D418" s="291"/>
      <c r="E418" s="272"/>
      <c r="F418" s="290"/>
      <c r="G418" s="290"/>
      <c r="H418" s="272"/>
      <c r="I418" s="272"/>
      <c r="J418" s="272"/>
      <c r="K418" s="272"/>
      <c r="L418" s="272"/>
      <c r="M418" s="272"/>
      <c r="N418" s="272"/>
      <c r="O418" s="272"/>
      <c r="P418" s="272"/>
      <c r="Q418" s="272"/>
      <c r="R418" s="272"/>
      <c r="S418" s="272"/>
      <c r="T418" s="272"/>
      <c r="U418" s="272"/>
      <c r="V418" s="272"/>
      <c r="W418" s="272"/>
      <c r="X418" s="272"/>
      <c r="Y418" s="272"/>
      <c r="Z418" s="272"/>
      <c r="AA418" s="272"/>
      <c r="AB418" s="272"/>
    </row>
    <row r="419" spans="1:28" ht="14">
      <c r="A419" s="272"/>
      <c r="B419" s="272"/>
      <c r="C419" s="290"/>
      <c r="D419" s="291"/>
      <c r="E419" s="272"/>
      <c r="F419" s="290"/>
      <c r="G419" s="290"/>
      <c r="H419" s="272"/>
      <c r="I419" s="272"/>
      <c r="J419" s="272"/>
      <c r="K419" s="272"/>
      <c r="L419" s="272"/>
      <c r="M419" s="272"/>
      <c r="N419" s="272"/>
      <c r="O419" s="272"/>
      <c r="P419" s="272"/>
      <c r="Q419" s="272"/>
      <c r="R419" s="272"/>
      <c r="S419" s="272"/>
      <c r="T419" s="272"/>
      <c r="U419" s="272"/>
      <c r="V419" s="272"/>
      <c r="W419" s="272"/>
      <c r="X419" s="272"/>
      <c r="Y419" s="272"/>
      <c r="Z419" s="272"/>
      <c r="AA419" s="272"/>
      <c r="AB419" s="272"/>
    </row>
    <row r="420" spans="1:28" ht="14">
      <c r="A420" s="272"/>
      <c r="B420" s="272"/>
      <c r="C420" s="290"/>
      <c r="D420" s="291"/>
      <c r="E420" s="272"/>
      <c r="F420" s="290"/>
      <c r="G420" s="290"/>
      <c r="H420" s="272"/>
      <c r="I420" s="272"/>
      <c r="J420" s="272"/>
      <c r="K420" s="272"/>
      <c r="L420" s="272"/>
      <c r="M420" s="272"/>
      <c r="N420" s="272"/>
      <c r="O420" s="272"/>
      <c r="P420" s="272"/>
      <c r="Q420" s="272"/>
      <c r="R420" s="272"/>
      <c r="S420" s="272"/>
      <c r="T420" s="272"/>
      <c r="U420" s="272"/>
      <c r="V420" s="272"/>
      <c r="W420" s="272"/>
      <c r="X420" s="272"/>
      <c r="Y420" s="272"/>
      <c r="Z420" s="272"/>
      <c r="AA420" s="272"/>
      <c r="AB420" s="272"/>
    </row>
    <row r="421" spans="1:28" ht="14">
      <c r="A421" s="272"/>
      <c r="B421" s="272"/>
      <c r="C421" s="290"/>
      <c r="D421" s="291"/>
      <c r="E421" s="272"/>
      <c r="F421" s="290"/>
      <c r="G421" s="290"/>
      <c r="H421" s="272"/>
      <c r="I421" s="272"/>
      <c r="J421" s="272"/>
      <c r="K421" s="272"/>
      <c r="L421" s="272"/>
      <c r="M421" s="272"/>
      <c r="N421" s="272"/>
      <c r="O421" s="272"/>
      <c r="P421" s="272"/>
      <c r="Q421" s="272"/>
      <c r="R421" s="272"/>
      <c r="S421" s="272"/>
      <c r="T421" s="272"/>
      <c r="U421" s="272"/>
      <c r="V421" s="272"/>
      <c r="W421" s="272"/>
      <c r="X421" s="272"/>
      <c r="Y421" s="272"/>
      <c r="Z421" s="272"/>
      <c r="AA421" s="272"/>
      <c r="AB421" s="272"/>
    </row>
    <row r="422" spans="1:28" ht="14">
      <c r="A422" s="272"/>
      <c r="B422" s="272"/>
      <c r="C422" s="290"/>
      <c r="D422" s="291"/>
      <c r="E422" s="272"/>
      <c r="F422" s="290"/>
      <c r="G422" s="290"/>
      <c r="H422" s="272"/>
      <c r="I422" s="272"/>
      <c r="J422" s="272"/>
      <c r="K422" s="272"/>
      <c r="L422" s="272"/>
      <c r="M422" s="272"/>
      <c r="N422" s="272"/>
      <c r="O422" s="272"/>
      <c r="P422" s="272"/>
      <c r="Q422" s="272"/>
      <c r="R422" s="272"/>
      <c r="S422" s="272"/>
      <c r="T422" s="272"/>
      <c r="U422" s="272"/>
      <c r="V422" s="272"/>
      <c r="W422" s="272"/>
      <c r="X422" s="272"/>
      <c r="Y422" s="272"/>
      <c r="Z422" s="272"/>
      <c r="AA422" s="272"/>
      <c r="AB422" s="272"/>
    </row>
    <row r="423" spans="1:28" ht="14">
      <c r="A423" s="272"/>
      <c r="B423" s="272"/>
      <c r="C423" s="290"/>
      <c r="D423" s="291"/>
      <c r="E423" s="272"/>
      <c r="F423" s="290"/>
      <c r="G423" s="290"/>
      <c r="H423" s="272"/>
      <c r="I423" s="272"/>
      <c r="J423" s="272"/>
      <c r="K423" s="272"/>
      <c r="L423" s="272"/>
      <c r="M423" s="272"/>
      <c r="N423" s="272"/>
      <c r="O423" s="272"/>
      <c r="P423" s="272"/>
      <c r="Q423" s="272"/>
      <c r="R423" s="272"/>
      <c r="S423" s="272"/>
      <c r="T423" s="272"/>
      <c r="U423" s="272"/>
      <c r="V423" s="272"/>
      <c r="W423" s="272"/>
      <c r="X423" s="272"/>
      <c r="Y423" s="272"/>
      <c r="Z423" s="272"/>
      <c r="AA423" s="272"/>
      <c r="AB423" s="272"/>
    </row>
    <row r="424" spans="1:28" ht="14">
      <c r="A424" s="272"/>
      <c r="B424" s="272"/>
      <c r="C424" s="290"/>
      <c r="D424" s="291"/>
      <c r="E424" s="272"/>
      <c r="F424" s="290"/>
      <c r="G424" s="290"/>
      <c r="H424" s="272"/>
      <c r="I424" s="272"/>
      <c r="J424" s="272"/>
      <c r="K424" s="272"/>
      <c r="L424" s="272"/>
      <c r="M424" s="272"/>
      <c r="N424" s="272"/>
      <c r="O424" s="272"/>
      <c r="P424" s="272"/>
      <c r="Q424" s="272"/>
      <c r="R424" s="272"/>
      <c r="S424" s="272"/>
      <c r="T424" s="272"/>
      <c r="U424" s="272"/>
      <c r="V424" s="272"/>
      <c r="W424" s="272"/>
      <c r="X424" s="272"/>
      <c r="Y424" s="272"/>
      <c r="Z424" s="272"/>
      <c r="AA424" s="272"/>
      <c r="AB424" s="272"/>
    </row>
    <row r="425" spans="1:28" ht="14">
      <c r="A425" s="272"/>
      <c r="B425" s="272"/>
      <c r="C425" s="290"/>
      <c r="D425" s="291"/>
      <c r="E425" s="272"/>
      <c r="F425" s="290"/>
      <c r="G425" s="290"/>
      <c r="H425" s="272"/>
      <c r="I425" s="272"/>
      <c r="J425" s="272"/>
      <c r="K425" s="272"/>
      <c r="L425" s="272"/>
      <c r="M425" s="272"/>
      <c r="N425" s="272"/>
      <c r="O425" s="272"/>
      <c r="P425" s="272"/>
      <c r="Q425" s="272"/>
      <c r="R425" s="272"/>
      <c r="S425" s="272"/>
      <c r="T425" s="272"/>
      <c r="U425" s="272"/>
      <c r="V425" s="272"/>
      <c r="W425" s="272"/>
      <c r="X425" s="272"/>
      <c r="Y425" s="272"/>
      <c r="Z425" s="272"/>
      <c r="AA425" s="272"/>
      <c r="AB425" s="272"/>
    </row>
    <row r="426" spans="1:28" ht="14">
      <c r="A426" s="272"/>
      <c r="B426" s="272"/>
      <c r="C426" s="290"/>
      <c r="D426" s="291"/>
      <c r="E426" s="272"/>
      <c r="F426" s="290"/>
      <c r="G426" s="290"/>
      <c r="H426" s="272"/>
      <c r="I426" s="272"/>
      <c r="J426" s="272"/>
      <c r="K426" s="272"/>
      <c r="L426" s="272"/>
      <c r="M426" s="272"/>
      <c r="N426" s="272"/>
      <c r="O426" s="272"/>
      <c r="P426" s="272"/>
      <c r="Q426" s="272"/>
      <c r="R426" s="272"/>
      <c r="S426" s="272"/>
      <c r="T426" s="272"/>
      <c r="U426" s="272"/>
      <c r="V426" s="272"/>
      <c r="W426" s="272"/>
      <c r="X426" s="272"/>
      <c r="Y426" s="272"/>
      <c r="Z426" s="272"/>
      <c r="AA426" s="272"/>
      <c r="AB426" s="272"/>
    </row>
    <row r="427" spans="1:28" ht="14">
      <c r="A427" s="272"/>
      <c r="B427" s="272"/>
      <c r="C427" s="290"/>
      <c r="D427" s="291"/>
      <c r="E427" s="272"/>
      <c r="F427" s="290"/>
      <c r="G427" s="290"/>
      <c r="H427" s="272"/>
      <c r="I427" s="272"/>
      <c r="J427" s="272"/>
      <c r="K427" s="272"/>
      <c r="L427" s="272"/>
      <c r="M427" s="272"/>
      <c r="N427" s="272"/>
      <c r="O427" s="272"/>
      <c r="P427" s="272"/>
      <c r="Q427" s="272"/>
      <c r="R427" s="272"/>
      <c r="S427" s="272"/>
      <c r="T427" s="272"/>
      <c r="U427" s="272"/>
      <c r="V427" s="272"/>
      <c r="W427" s="272"/>
      <c r="X427" s="272"/>
      <c r="Y427" s="272"/>
      <c r="Z427" s="272"/>
      <c r="AA427" s="272"/>
      <c r="AB427" s="272"/>
    </row>
    <row r="428" spans="1:28" ht="14">
      <c r="A428" s="272"/>
      <c r="B428" s="272"/>
      <c r="C428" s="290"/>
      <c r="D428" s="291"/>
      <c r="E428" s="272"/>
      <c r="F428" s="290"/>
      <c r="G428" s="290"/>
      <c r="H428" s="272"/>
      <c r="I428" s="272"/>
      <c r="J428" s="272"/>
      <c r="K428" s="272"/>
      <c r="L428" s="272"/>
      <c r="M428" s="272"/>
      <c r="N428" s="272"/>
      <c r="O428" s="272"/>
      <c r="P428" s="272"/>
      <c r="Q428" s="272"/>
      <c r="R428" s="272"/>
      <c r="S428" s="272"/>
      <c r="T428" s="272"/>
      <c r="U428" s="272"/>
      <c r="V428" s="272"/>
      <c r="W428" s="272"/>
      <c r="X428" s="272"/>
      <c r="Y428" s="272"/>
      <c r="Z428" s="272"/>
      <c r="AA428" s="272"/>
      <c r="AB428" s="272"/>
    </row>
    <row r="429" spans="1:28" ht="14">
      <c r="A429" s="272"/>
      <c r="B429" s="272"/>
      <c r="C429" s="290"/>
      <c r="D429" s="291"/>
      <c r="E429" s="272"/>
      <c r="F429" s="290"/>
      <c r="G429" s="290"/>
      <c r="H429" s="272"/>
      <c r="I429" s="272"/>
      <c r="J429" s="272"/>
      <c r="K429" s="272"/>
      <c r="L429" s="272"/>
      <c r="M429" s="272"/>
      <c r="N429" s="272"/>
      <c r="O429" s="272"/>
      <c r="P429" s="272"/>
      <c r="Q429" s="272"/>
      <c r="R429" s="272"/>
      <c r="S429" s="272"/>
      <c r="T429" s="272"/>
      <c r="U429" s="272"/>
      <c r="V429" s="272"/>
      <c r="W429" s="272"/>
      <c r="X429" s="272"/>
      <c r="Y429" s="272"/>
      <c r="Z429" s="272"/>
      <c r="AA429" s="272"/>
      <c r="AB429" s="272"/>
    </row>
    <row r="430" spans="1:28" ht="14">
      <c r="A430" s="272"/>
      <c r="B430" s="272"/>
      <c r="C430" s="290"/>
      <c r="D430" s="291"/>
      <c r="E430" s="272"/>
      <c r="F430" s="290"/>
      <c r="G430" s="290"/>
      <c r="H430" s="272"/>
      <c r="I430" s="272"/>
      <c r="J430" s="272"/>
      <c r="K430" s="272"/>
      <c r="L430" s="272"/>
      <c r="M430" s="272"/>
      <c r="N430" s="272"/>
      <c r="O430" s="272"/>
      <c r="P430" s="272"/>
      <c r="Q430" s="272"/>
      <c r="R430" s="272"/>
      <c r="S430" s="272"/>
      <c r="T430" s="272"/>
      <c r="U430" s="272"/>
      <c r="V430" s="272"/>
      <c r="W430" s="272"/>
      <c r="X430" s="272"/>
      <c r="Y430" s="272"/>
      <c r="Z430" s="272"/>
      <c r="AA430" s="272"/>
      <c r="AB430" s="272"/>
    </row>
    <row r="431" spans="1:28" ht="14">
      <c r="A431" s="272"/>
      <c r="B431" s="272"/>
      <c r="C431" s="290"/>
      <c r="D431" s="291"/>
      <c r="E431" s="272"/>
      <c r="F431" s="290"/>
      <c r="G431" s="290"/>
      <c r="H431" s="272"/>
      <c r="I431" s="272"/>
      <c r="J431" s="272"/>
      <c r="K431" s="272"/>
      <c r="L431" s="272"/>
      <c r="M431" s="272"/>
      <c r="N431" s="272"/>
      <c r="O431" s="272"/>
      <c r="P431" s="272"/>
      <c r="Q431" s="272"/>
      <c r="R431" s="272"/>
      <c r="S431" s="272"/>
      <c r="T431" s="272"/>
      <c r="U431" s="272"/>
      <c r="V431" s="272"/>
      <c r="W431" s="272"/>
      <c r="X431" s="272"/>
      <c r="Y431" s="272"/>
      <c r="Z431" s="272"/>
      <c r="AA431" s="272"/>
      <c r="AB431" s="272"/>
    </row>
    <row r="432" spans="1:28" ht="14">
      <c r="A432" s="272"/>
      <c r="B432" s="272"/>
      <c r="C432" s="290"/>
      <c r="D432" s="291"/>
      <c r="E432" s="272"/>
      <c r="F432" s="290"/>
      <c r="G432" s="290"/>
      <c r="H432" s="272"/>
      <c r="I432" s="272"/>
      <c r="J432" s="272"/>
      <c r="K432" s="272"/>
      <c r="L432" s="272"/>
      <c r="M432" s="272"/>
      <c r="N432" s="272"/>
      <c r="O432" s="272"/>
      <c r="P432" s="272"/>
      <c r="Q432" s="272"/>
      <c r="R432" s="272"/>
      <c r="S432" s="272"/>
      <c r="T432" s="272"/>
      <c r="U432" s="272"/>
      <c r="V432" s="272"/>
      <c r="W432" s="272"/>
      <c r="X432" s="272"/>
      <c r="Y432" s="272"/>
      <c r="Z432" s="272"/>
      <c r="AA432" s="272"/>
      <c r="AB432" s="272"/>
    </row>
    <row r="433" spans="1:28" ht="14">
      <c r="A433" s="272"/>
      <c r="B433" s="272"/>
      <c r="C433" s="290"/>
      <c r="D433" s="291"/>
      <c r="E433" s="272"/>
      <c r="F433" s="290"/>
      <c r="G433" s="290"/>
      <c r="H433" s="272"/>
      <c r="I433" s="272"/>
      <c r="J433" s="272"/>
      <c r="K433" s="272"/>
      <c r="L433" s="272"/>
      <c r="M433" s="272"/>
      <c r="N433" s="272"/>
      <c r="O433" s="272"/>
      <c r="P433" s="272"/>
      <c r="Q433" s="272"/>
      <c r="R433" s="272"/>
      <c r="S433" s="272"/>
      <c r="T433" s="272"/>
      <c r="U433" s="272"/>
      <c r="V433" s="272"/>
      <c r="W433" s="272"/>
      <c r="X433" s="272"/>
      <c r="Y433" s="272"/>
      <c r="Z433" s="272"/>
      <c r="AA433" s="272"/>
      <c r="AB433" s="272"/>
    </row>
    <row r="434" spans="1:28" ht="14">
      <c r="A434" s="272"/>
      <c r="B434" s="272"/>
      <c r="C434" s="290"/>
      <c r="D434" s="291"/>
      <c r="E434" s="272"/>
      <c r="F434" s="290"/>
      <c r="G434" s="290"/>
      <c r="H434" s="272"/>
      <c r="I434" s="272"/>
      <c r="J434" s="272"/>
      <c r="K434" s="272"/>
      <c r="L434" s="272"/>
      <c r="M434" s="272"/>
      <c r="N434" s="272"/>
      <c r="O434" s="272"/>
      <c r="P434" s="272"/>
      <c r="Q434" s="272"/>
      <c r="R434" s="272"/>
      <c r="S434" s="272"/>
      <c r="T434" s="272"/>
      <c r="U434" s="272"/>
      <c r="V434" s="272"/>
      <c r="W434" s="272"/>
      <c r="X434" s="272"/>
      <c r="Y434" s="272"/>
      <c r="Z434" s="272"/>
      <c r="AA434" s="272"/>
      <c r="AB434" s="272"/>
    </row>
    <row r="435" spans="1:28" ht="14">
      <c r="A435" s="272"/>
      <c r="B435" s="272"/>
      <c r="C435" s="290"/>
      <c r="D435" s="291"/>
      <c r="E435" s="272"/>
      <c r="F435" s="290"/>
      <c r="G435" s="290"/>
      <c r="H435" s="272"/>
      <c r="I435" s="272"/>
      <c r="J435" s="272"/>
      <c r="K435" s="272"/>
      <c r="L435" s="272"/>
      <c r="M435" s="272"/>
      <c r="N435" s="272"/>
      <c r="O435" s="272"/>
      <c r="P435" s="272"/>
      <c r="Q435" s="272"/>
      <c r="R435" s="272"/>
      <c r="S435" s="272"/>
      <c r="T435" s="272"/>
      <c r="U435" s="272"/>
      <c r="V435" s="272"/>
      <c r="W435" s="272"/>
      <c r="X435" s="272"/>
      <c r="Y435" s="272"/>
      <c r="Z435" s="272"/>
      <c r="AA435" s="272"/>
      <c r="AB435" s="272"/>
    </row>
    <row r="436" spans="1:28" ht="14">
      <c r="A436" s="272"/>
      <c r="B436" s="272"/>
      <c r="C436" s="290"/>
      <c r="D436" s="291"/>
      <c r="E436" s="272"/>
      <c r="F436" s="290"/>
      <c r="G436" s="290"/>
      <c r="H436" s="272"/>
      <c r="I436" s="272"/>
      <c r="J436" s="272"/>
      <c r="K436" s="272"/>
      <c r="L436" s="272"/>
      <c r="M436" s="272"/>
      <c r="N436" s="272"/>
      <c r="O436" s="272"/>
      <c r="P436" s="272"/>
      <c r="Q436" s="272"/>
      <c r="R436" s="272"/>
      <c r="S436" s="272"/>
      <c r="T436" s="272"/>
      <c r="U436" s="272"/>
      <c r="V436" s="272"/>
      <c r="W436" s="272"/>
      <c r="X436" s="272"/>
      <c r="Y436" s="272"/>
      <c r="Z436" s="272"/>
      <c r="AA436" s="272"/>
      <c r="AB436" s="272"/>
    </row>
    <row r="437" spans="1:28" ht="14">
      <c r="A437" s="272"/>
      <c r="B437" s="272"/>
      <c r="C437" s="290"/>
      <c r="D437" s="291"/>
      <c r="E437" s="272"/>
      <c r="F437" s="290"/>
      <c r="G437" s="290"/>
      <c r="H437" s="272"/>
      <c r="I437" s="272"/>
      <c r="J437" s="272"/>
      <c r="K437" s="272"/>
      <c r="L437" s="272"/>
      <c r="M437" s="272"/>
      <c r="N437" s="272"/>
      <c r="O437" s="272"/>
      <c r="P437" s="272"/>
      <c r="Q437" s="272"/>
      <c r="R437" s="272"/>
      <c r="S437" s="272"/>
      <c r="T437" s="272"/>
      <c r="U437" s="272"/>
      <c r="V437" s="272"/>
      <c r="W437" s="272"/>
      <c r="X437" s="272"/>
      <c r="Y437" s="272"/>
      <c r="Z437" s="272"/>
      <c r="AA437" s="272"/>
      <c r="AB437" s="272"/>
    </row>
    <row r="438" spans="1:28" ht="14">
      <c r="A438" s="272"/>
      <c r="B438" s="272"/>
      <c r="C438" s="290"/>
      <c r="D438" s="291"/>
      <c r="E438" s="272"/>
      <c r="F438" s="290"/>
      <c r="G438" s="290"/>
      <c r="H438" s="272"/>
      <c r="I438" s="272"/>
      <c r="J438" s="272"/>
      <c r="K438" s="272"/>
      <c r="L438" s="272"/>
      <c r="M438" s="272"/>
      <c r="N438" s="272"/>
      <c r="O438" s="272"/>
      <c r="P438" s="272"/>
      <c r="Q438" s="272"/>
      <c r="R438" s="272"/>
      <c r="S438" s="272"/>
      <c r="T438" s="272"/>
      <c r="U438" s="272"/>
      <c r="V438" s="272"/>
      <c r="W438" s="272"/>
      <c r="X438" s="272"/>
      <c r="Y438" s="272"/>
      <c r="Z438" s="272"/>
      <c r="AA438" s="272"/>
      <c r="AB438" s="272"/>
    </row>
    <row r="439" spans="1:28" ht="14">
      <c r="A439" s="272"/>
      <c r="B439" s="272"/>
      <c r="C439" s="290"/>
      <c r="D439" s="291"/>
      <c r="E439" s="272"/>
      <c r="F439" s="290"/>
      <c r="G439" s="290"/>
      <c r="H439" s="272"/>
      <c r="I439" s="272"/>
      <c r="J439" s="272"/>
      <c r="K439" s="272"/>
      <c r="L439" s="272"/>
      <c r="M439" s="272"/>
      <c r="N439" s="272"/>
      <c r="O439" s="272"/>
      <c r="P439" s="272"/>
      <c r="Q439" s="272"/>
      <c r="R439" s="272"/>
      <c r="S439" s="272"/>
      <c r="T439" s="272"/>
      <c r="U439" s="272"/>
      <c r="V439" s="272"/>
      <c r="W439" s="272"/>
      <c r="X439" s="272"/>
      <c r="Y439" s="272"/>
      <c r="Z439" s="272"/>
      <c r="AA439" s="272"/>
      <c r="AB439" s="272"/>
    </row>
    <row r="440" spans="1:28" ht="14">
      <c r="A440" s="272"/>
      <c r="B440" s="272"/>
      <c r="C440" s="290"/>
      <c r="D440" s="291"/>
      <c r="E440" s="272"/>
      <c r="F440" s="290"/>
      <c r="G440" s="290"/>
      <c r="H440" s="272"/>
      <c r="I440" s="272"/>
      <c r="J440" s="272"/>
      <c r="K440" s="272"/>
      <c r="L440" s="272"/>
      <c r="M440" s="272"/>
      <c r="N440" s="272"/>
      <c r="O440" s="272"/>
      <c r="P440" s="272"/>
      <c r="Q440" s="272"/>
      <c r="R440" s="272"/>
      <c r="S440" s="272"/>
      <c r="T440" s="272"/>
      <c r="U440" s="272"/>
      <c r="V440" s="272"/>
      <c r="W440" s="272"/>
      <c r="X440" s="272"/>
      <c r="Y440" s="272"/>
      <c r="Z440" s="272"/>
      <c r="AA440" s="272"/>
      <c r="AB440" s="272"/>
    </row>
    <row r="441" spans="1:28" ht="14">
      <c r="A441" s="272"/>
      <c r="B441" s="272"/>
      <c r="C441" s="290"/>
      <c r="D441" s="291"/>
      <c r="E441" s="272"/>
      <c r="F441" s="290"/>
      <c r="G441" s="290"/>
      <c r="H441" s="272"/>
      <c r="I441" s="272"/>
      <c r="J441" s="272"/>
      <c r="K441" s="272"/>
      <c r="L441" s="272"/>
      <c r="M441" s="272"/>
      <c r="N441" s="272"/>
      <c r="O441" s="272"/>
      <c r="P441" s="272"/>
      <c r="Q441" s="272"/>
      <c r="R441" s="272"/>
      <c r="S441" s="272"/>
      <c r="T441" s="272"/>
      <c r="U441" s="272"/>
      <c r="V441" s="272"/>
      <c r="W441" s="272"/>
      <c r="X441" s="272"/>
      <c r="Y441" s="272"/>
      <c r="Z441" s="272"/>
      <c r="AA441" s="272"/>
      <c r="AB441" s="272"/>
    </row>
    <row r="442" spans="1:28" ht="14">
      <c r="A442" s="272"/>
      <c r="B442" s="272"/>
      <c r="C442" s="290"/>
      <c r="D442" s="291"/>
      <c r="E442" s="272"/>
      <c r="F442" s="290"/>
      <c r="G442" s="290"/>
      <c r="H442" s="272"/>
      <c r="I442" s="272"/>
      <c r="J442" s="272"/>
      <c r="K442" s="272"/>
      <c r="L442" s="272"/>
      <c r="M442" s="272"/>
      <c r="N442" s="272"/>
      <c r="O442" s="272"/>
      <c r="P442" s="272"/>
      <c r="Q442" s="272"/>
      <c r="R442" s="272"/>
      <c r="S442" s="272"/>
      <c r="T442" s="272"/>
      <c r="U442" s="272"/>
      <c r="V442" s="272"/>
      <c r="W442" s="272"/>
      <c r="X442" s="272"/>
      <c r="Y442" s="272"/>
      <c r="Z442" s="272"/>
      <c r="AA442" s="272"/>
      <c r="AB442" s="272"/>
    </row>
    <row r="443" spans="1:28" ht="14">
      <c r="A443" s="272"/>
      <c r="B443" s="272"/>
      <c r="C443" s="290"/>
      <c r="D443" s="291"/>
      <c r="E443" s="272"/>
      <c r="F443" s="290"/>
      <c r="G443" s="290"/>
      <c r="H443" s="272"/>
      <c r="I443" s="272"/>
      <c r="J443" s="272"/>
      <c r="K443" s="272"/>
      <c r="L443" s="272"/>
      <c r="M443" s="272"/>
      <c r="N443" s="272"/>
      <c r="O443" s="272"/>
      <c r="P443" s="272"/>
      <c r="Q443" s="272"/>
      <c r="R443" s="272"/>
      <c r="S443" s="272"/>
      <c r="T443" s="272"/>
      <c r="U443" s="272"/>
      <c r="V443" s="272"/>
      <c r="W443" s="272"/>
      <c r="X443" s="272"/>
      <c r="Y443" s="272"/>
      <c r="Z443" s="272"/>
      <c r="AA443" s="272"/>
      <c r="AB443" s="272"/>
    </row>
    <row r="444" spans="1:28" ht="14">
      <c r="A444" s="272"/>
      <c r="B444" s="272"/>
      <c r="C444" s="290"/>
      <c r="D444" s="291"/>
      <c r="E444" s="272"/>
      <c r="F444" s="290"/>
      <c r="G444" s="290"/>
      <c r="H444" s="272"/>
      <c r="I444" s="272"/>
      <c r="J444" s="272"/>
      <c r="K444" s="272"/>
      <c r="L444" s="272"/>
      <c r="M444" s="272"/>
      <c r="N444" s="272"/>
      <c r="O444" s="272"/>
      <c r="P444" s="272"/>
      <c r="Q444" s="272"/>
      <c r="R444" s="272"/>
      <c r="S444" s="272"/>
      <c r="T444" s="272"/>
      <c r="U444" s="272"/>
      <c r="V444" s="272"/>
      <c r="W444" s="272"/>
      <c r="X444" s="272"/>
      <c r="Y444" s="272"/>
      <c r="Z444" s="272"/>
      <c r="AA444" s="272"/>
      <c r="AB444" s="272"/>
    </row>
    <row r="445" spans="1:28" ht="14">
      <c r="A445" s="272"/>
      <c r="B445" s="272"/>
      <c r="C445" s="290"/>
      <c r="D445" s="291"/>
      <c r="E445" s="272"/>
      <c r="F445" s="290"/>
      <c r="G445" s="290"/>
      <c r="H445" s="272"/>
      <c r="I445" s="272"/>
      <c r="J445" s="272"/>
      <c r="K445" s="272"/>
      <c r="L445" s="272"/>
      <c r="M445" s="272"/>
      <c r="N445" s="272"/>
      <c r="O445" s="272"/>
      <c r="P445" s="272"/>
      <c r="Q445" s="272"/>
      <c r="R445" s="272"/>
      <c r="S445" s="272"/>
      <c r="T445" s="272"/>
      <c r="U445" s="272"/>
      <c r="V445" s="272"/>
      <c r="W445" s="272"/>
      <c r="X445" s="272"/>
      <c r="Y445" s="272"/>
      <c r="Z445" s="272"/>
      <c r="AA445" s="272"/>
      <c r="AB445" s="272"/>
    </row>
    <row r="446" spans="1:28" ht="14">
      <c r="A446" s="272"/>
      <c r="B446" s="272"/>
      <c r="C446" s="290"/>
      <c r="D446" s="291"/>
      <c r="E446" s="272"/>
      <c r="F446" s="290"/>
      <c r="G446" s="290"/>
      <c r="H446" s="272"/>
      <c r="I446" s="272"/>
      <c r="J446" s="272"/>
      <c r="K446" s="272"/>
      <c r="L446" s="272"/>
      <c r="M446" s="272"/>
      <c r="N446" s="272"/>
      <c r="O446" s="272"/>
      <c r="P446" s="272"/>
      <c r="Q446" s="272"/>
      <c r="R446" s="272"/>
      <c r="S446" s="272"/>
      <c r="T446" s="272"/>
      <c r="U446" s="272"/>
      <c r="V446" s="272"/>
      <c r="W446" s="272"/>
      <c r="X446" s="272"/>
      <c r="Y446" s="272"/>
      <c r="Z446" s="272"/>
      <c r="AA446" s="272"/>
      <c r="AB446" s="272"/>
    </row>
    <row r="447" spans="1:28" ht="14">
      <c r="A447" s="272"/>
      <c r="B447" s="272"/>
      <c r="C447" s="290"/>
      <c r="D447" s="291"/>
      <c r="E447" s="272"/>
      <c r="F447" s="290"/>
      <c r="G447" s="290"/>
      <c r="H447" s="272"/>
      <c r="I447" s="272"/>
      <c r="J447" s="272"/>
      <c r="K447" s="272"/>
      <c r="L447" s="272"/>
      <c r="M447" s="272"/>
      <c r="N447" s="272"/>
      <c r="O447" s="272"/>
      <c r="P447" s="272"/>
      <c r="Q447" s="272"/>
      <c r="R447" s="272"/>
      <c r="S447" s="272"/>
      <c r="T447" s="272"/>
      <c r="U447" s="272"/>
      <c r="V447" s="272"/>
      <c r="W447" s="272"/>
      <c r="X447" s="272"/>
      <c r="Y447" s="272"/>
      <c r="Z447" s="272"/>
      <c r="AA447" s="272"/>
      <c r="AB447" s="272"/>
    </row>
    <row r="448" spans="1:28" ht="14">
      <c r="A448" s="272"/>
      <c r="B448" s="272"/>
      <c r="C448" s="290"/>
      <c r="D448" s="291"/>
      <c r="E448" s="272"/>
      <c r="F448" s="290"/>
      <c r="G448" s="290"/>
      <c r="H448" s="272"/>
      <c r="I448" s="272"/>
      <c r="J448" s="272"/>
      <c r="K448" s="272"/>
      <c r="L448" s="272"/>
      <c r="M448" s="272"/>
      <c r="N448" s="272"/>
      <c r="O448" s="272"/>
      <c r="P448" s="272"/>
      <c r="Q448" s="272"/>
      <c r="R448" s="272"/>
      <c r="S448" s="272"/>
      <c r="T448" s="272"/>
      <c r="U448" s="272"/>
      <c r="V448" s="272"/>
      <c r="W448" s="272"/>
      <c r="X448" s="272"/>
      <c r="Y448" s="272"/>
      <c r="Z448" s="272"/>
      <c r="AA448" s="272"/>
      <c r="AB448" s="272"/>
    </row>
    <row r="449" spans="1:28" ht="14">
      <c r="A449" s="272"/>
      <c r="B449" s="272"/>
      <c r="C449" s="290"/>
      <c r="D449" s="291"/>
      <c r="E449" s="272"/>
      <c r="F449" s="290"/>
      <c r="G449" s="290"/>
      <c r="H449" s="272"/>
      <c r="I449" s="272"/>
      <c r="J449" s="272"/>
      <c r="K449" s="272"/>
      <c r="L449" s="272"/>
      <c r="M449" s="272"/>
      <c r="N449" s="272"/>
      <c r="O449" s="272"/>
      <c r="P449" s="272"/>
      <c r="Q449" s="272"/>
      <c r="R449" s="272"/>
      <c r="S449" s="272"/>
      <c r="T449" s="272"/>
      <c r="U449" s="272"/>
      <c r="V449" s="272"/>
      <c r="W449" s="272"/>
      <c r="X449" s="272"/>
      <c r="Y449" s="272"/>
      <c r="Z449" s="272"/>
      <c r="AA449" s="272"/>
      <c r="AB449" s="272"/>
    </row>
    <row r="450" spans="1:28" ht="14">
      <c r="A450" s="272"/>
      <c r="B450" s="272"/>
      <c r="C450" s="290"/>
      <c r="D450" s="291"/>
      <c r="E450" s="272"/>
      <c r="F450" s="290"/>
      <c r="G450" s="290"/>
      <c r="H450" s="272"/>
      <c r="I450" s="272"/>
      <c r="J450" s="272"/>
      <c r="K450" s="272"/>
      <c r="L450" s="272"/>
      <c r="M450" s="272"/>
      <c r="N450" s="272"/>
      <c r="O450" s="272"/>
      <c r="P450" s="272"/>
      <c r="Q450" s="272"/>
      <c r="R450" s="272"/>
      <c r="S450" s="272"/>
      <c r="T450" s="272"/>
      <c r="U450" s="272"/>
      <c r="V450" s="272"/>
      <c r="W450" s="272"/>
      <c r="X450" s="272"/>
      <c r="Y450" s="272"/>
      <c r="Z450" s="272"/>
      <c r="AA450" s="272"/>
      <c r="AB450" s="272"/>
    </row>
    <row r="451" spans="1:28" ht="14">
      <c r="A451" s="272"/>
      <c r="B451" s="272"/>
      <c r="C451" s="290"/>
      <c r="D451" s="291"/>
      <c r="E451" s="272"/>
      <c r="F451" s="290"/>
      <c r="G451" s="290"/>
      <c r="H451" s="272"/>
      <c r="I451" s="272"/>
      <c r="J451" s="272"/>
      <c r="K451" s="272"/>
      <c r="L451" s="272"/>
      <c r="M451" s="272"/>
      <c r="N451" s="272"/>
      <c r="O451" s="272"/>
      <c r="P451" s="272"/>
      <c r="Q451" s="272"/>
      <c r="R451" s="272"/>
      <c r="S451" s="272"/>
      <c r="T451" s="272"/>
      <c r="U451" s="272"/>
      <c r="V451" s="272"/>
      <c r="W451" s="272"/>
      <c r="X451" s="272"/>
      <c r="Y451" s="272"/>
      <c r="Z451" s="272"/>
      <c r="AA451" s="272"/>
      <c r="AB451" s="272"/>
    </row>
    <row r="452" spans="1:28" ht="14">
      <c r="A452" s="272"/>
      <c r="B452" s="272"/>
      <c r="C452" s="290"/>
      <c r="D452" s="291"/>
      <c r="E452" s="272"/>
      <c r="F452" s="290"/>
      <c r="G452" s="290"/>
      <c r="H452" s="272"/>
      <c r="I452" s="272"/>
      <c r="J452" s="272"/>
      <c r="K452" s="272"/>
      <c r="L452" s="272"/>
      <c r="M452" s="272"/>
      <c r="N452" s="272"/>
      <c r="O452" s="272"/>
      <c r="P452" s="272"/>
      <c r="Q452" s="272"/>
      <c r="R452" s="272"/>
      <c r="S452" s="272"/>
      <c r="T452" s="272"/>
      <c r="U452" s="272"/>
      <c r="V452" s="272"/>
      <c r="W452" s="272"/>
      <c r="X452" s="272"/>
      <c r="Y452" s="272"/>
      <c r="Z452" s="272"/>
      <c r="AA452" s="272"/>
      <c r="AB452" s="272"/>
    </row>
    <row r="453" spans="1:28" ht="14">
      <c r="A453" s="272"/>
      <c r="B453" s="272"/>
      <c r="C453" s="290"/>
      <c r="D453" s="291"/>
      <c r="E453" s="272"/>
      <c r="F453" s="290"/>
      <c r="G453" s="290"/>
      <c r="H453" s="272"/>
      <c r="I453" s="272"/>
      <c r="J453" s="272"/>
      <c r="K453" s="272"/>
      <c r="L453" s="272"/>
      <c r="M453" s="272"/>
      <c r="N453" s="272"/>
      <c r="O453" s="272"/>
      <c r="P453" s="272"/>
      <c r="Q453" s="272"/>
      <c r="R453" s="272"/>
      <c r="S453" s="272"/>
      <c r="T453" s="272"/>
      <c r="U453" s="272"/>
      <c r="V453" s="272"/>
      <c r="W453" s="272"/>
      <c r="X453" s="272"/>
      <c r="Y453" s="272"/>
      <c r="Z453" s="272"/>
      <c r="AA453" s="272"/>
      <c r="AB453" s="272"/>
    </row>
    <row r="454" spans="1:28" ht="14">
      <c r="A454" s="272"/>
      <c r="B454" s="272"/>
      <c r="C454" s="290"/>
      <c r="D454" s="291"/>
      <c r="E454" s="272"/>
      <c r="F454" s="290"/>
      <c r="G454" s="290"/>
      <c r="H454" s="272"/>
      <c r="I454" s="272"/>
      <c r="J454" s="272"/>
      <c r="K454" s="272"/>
      <c r="L454" s="272"/>
      <c r="M454" s="272"/>
      <c r="N454" s="272"/>
      <c r="O454" s="272"/>
      <c r="P454" s="272"/>
      <c r="Q454" s="272"/>
      <c r="R454" s="272"/>
      <c r="S454" s="272"/>
      <c r="T454" s="272"/>
      <c r="U454" s="272"/>
      <c r="V454" s="272"/>
      <c r="W454" s="272"/>
      <c r="X454" s="272"/>
      <c r="Y454" s="272"/>
      <c r="Z454" s="272"/>
      <c r="AA454" s="272"/>
      <c r="AB454" s="272"/>
    </row>
    <row r="455" spans="1:28" ht="14">
      <c r="A455" s="272"/>
      <c r="B455" s="272"/>
      <c r="C455" s="290"/>
      <c r="D455" s="291"/>
      <c r="E455" s="272"/>
      <c r="F455" s="290"/>
      <c r="G455" s="290"/>
      <c r="H455" s="272"/>
      <c r="I455" s="272"/>
      <c r="J455" s="272"/>
      <c r="K455" s="272"/>
      <c r="L455" s="272"/>
      <c r="M455" s="272"/>
      <c r="N455" s="272"/>
      <c r="O455" s="272"/>
      <c r="P455" s="272"/>
      <c r="Q455" s="272"/>
      <c r="R455" s="272"/>
      <c r="S455" s="272"/>
      <c r="T455" s="272"/>
      <c r="U455" s="272"/>
      <c r="V455" s="272"/>
      <c r="W455" s="272"/>
      <c r="X455" s="272"/>
      <c r="Y455" s="272"/>
      <c r="Z455" s="272"/>
      <c r="AA455" s="272"/>
      <c r="AB455" s="272"/>
    </row>
    <row r="456" spans="1:28" ht="14">
      <c r="A456" s="272"/>
      <c r="B456" s="272"/>
      <c r="C456" s="290"/>
      <c r="D456" s="291"/>
      <c r="E456" s="272"/>
      <c r="F456" s="290"/>
      <c r="G456" s="290"/>
      <c r="H456" s="272"/>
      <c r="I456" s="272"/>
      <c r="J456" s="272"/>
      <c r="K456" s="272"/>
      <c r="L456" s="272"/>
      <c r="M456" s="272"/>
      <c r="N456" s="272"/>
      <c r="O456" s="272"/>
      <c r="P456" s="272"/>
      <c r="Q456" s="272"/>
      <c r="R456" s="272"/>
      <c r="S456" s="272"/>
      <c r="T456" s="272"/>
      <c r="U456" s="272"/>
      <c r="V456" s="272"/>
      <c r="W456" s="272"/>
      <c r="X456" s="272"/>
      <c r="Y456" s="272"/>
      <c r="Z456" s="272"/>
      <c r="AA456" s="272"/>
      <c r="AB456" s="272"/>
    </row>
    <row r="457" spans="1:28" ht="14">
      <c r="A457" s="272"/>
      <c r="B457" s="272"/>
      <c r="C457" s="290"/>
      <c r="D457" s="291"/>
      <c r="E457" s="272"/>
      <c r="F457" s="290"/>
      <c r="G457" s="290"/>
      <c r="H457" s="272"/>
      <c r="I457" s="272"/>
      <c r="J457" s="272"/>
      <c r="K457" s="272"/>
      <c r="L457" s="272"/>
      <c r="M457" s="272"/>
      <c r="N457" s="272"/>
      <c r="O457" s="272"/>
      <c r="P457" s="272"/>
      <c r="Q457" s="272"/>
      <c r="R457" s="272"/>
      <c r="S457" s="272"/>
      <c r="T457" s="272"/>
      <c r="U457" s="272"/>
      <c r="V457" s="272"/>
      <c r="W457" s="272"/>
      <c r="X457" s="272"/>
      <c r="Y457" s="272"/>
      <c r="Z457" s="272"/>
      <c r="AA457" s="272"/>
      <c r="AB457" s="272"/>
    </row>
    <row r="458" spans="1:28" ht="14">
      <c r="A458" s="272"/>
      <c r="B458" s="272"/>
      <c r="C458" s="290"/>
      <c r="D458" s="291"/>
      <c r="E458" s="272"/>
      <c r="F458" s="290"/>
      <c r="G458" s="290"/>
      <c r="H458" s="272"/>
      <c r="I458" s="272"/>
      <c r="J458" s="272"/>
      <c r="K458" s="272"/>
      <c r="L458" s="272"/>
      <c r="M458" s="272"/>
      <c r="N458" s="272"/>
      <c r="O458" s="272"/>
      <c r="P458" s="272"/>
      <c r="Q458" s="272"/>
      <c r="R458" s="272"/>
      <c r="S458" s="272"/>
      <c r="T458" s="272"/>
      <c r="U458" s="272"/>
      <c r="V458" s="272"/>
      <c r="W458" s="272"/>
      <c r="X458" s="272"/>
      <c r="Y458" s="272"/>
      <c r="Z458" s="272"/>
      <c r="AA458" s="272"/>
      <c r="AB458" s="272"/>
    </row>
    <row r="459" spans="1:28" ht="14">
      <c r="A459" s="272"/>
      <c r="B459" s="272"/>
      <c r="C459" s="290"/>
      <c r="D459" s="291"/>
      <c r="E459" s="272"/>
      <c r="F459" s="290"/>
      <c r="G459" s="290"/>
      <c r="H459" s="272"/>
      <c r="I459" s="272"/>
      <c r="J459" s="272"/>
      <c r="K459" s="272"/>
      <c r="L459" s="272"/>
      <c r="M459" s="272"/>
      <c r="N459" s="272"/>
      <c r="O459" s="272"/>
      <c r="P459" s="272"/>
      <c r="Q459" s="272"/>
      <c r="R459" s="272"/>
      <c r="S459" s="272"/>
      <c r="T459" s="272"/>
      <c r="U459" s="272"/>
      <c r="V459" s="272"/>
      <c r="W459" s="272"/>
      <c r="X459" s="272"/>
      <c r="Y459" s="272"/>
      <c r="Z459" s="272"/>
      <c r="AA459" s="272"/>
      <c r="AB459" s="272"/>
    </row>
    <row r="460" spans="1:28" ht="14">
      <c r="A460" s="272"/>
      <c r="B460" s="272"/>
      <c r="C460" s="290"/>
      <c r="D460" s="291"/>
      <c r="E460" s="272"/>
      <c r="F460" s="290"/>
      <c r="G460" s="290"/>
      <c r="H460" s="272"/>
      <c r="I460" s="272"/>
      <c r="J460" s="272"/>
      <c r="K460" s="272"/>
      <c r="L460" s="272"/>
      <c r="M460" s="272"/>
      <c r="N460" s="272"/>
      <c r="O460" s="272"/>
      <c r="P460" s="272"/>
      <c r="Q460" s="272"/>
      <c r="R460" s="272"/>
      <c r="S460" s="272"/>
      <c r="T460" s="272"/>
      <c r="U460" s="272"/>
      <c r="V460" s="272"/>
      <c r="W460" s="272"/>
      <c r="X460" s="272"/>
      <c r="Y460" s="272"/>
      <c r="Z460" s="272"/>
      <c r="AA460" s="272"/>
      <c r="AB460" s="272"/>
    </row>
    <row r="461" spans="1:28" ht="14">
      <c r="A461" s="272"/>
      <c r="B461" s="272"/>
      <c r="C461" s="290"/>
      <c r="D461" s="291"/>
      <c r="E461" s="272"/>
      <c r="F461" s="290"/>
      <c r="G461" s="290"/>
      <c r="H461" s="272"/>
      <c r="I461" s="272"/>
      <c r="J461" s="272"/>
      <c r="K461" s="272"/>
      <c r="L461" s="272"/>
      <c r="M461" s="272"/>
      <c r="N461" s="272"/>
      <c r="O461" s="272"/>
      <c r="P461" s="272"/>
      <c r="Q461" s="272"/>
      <c r="R461" s="272"/>
      <c r="S461" s="272"/>
      <c r="T461" s="272"/>
      <c r="U461" s="272"/>
      <c r="V461" s="272"/>
      <c r="W461" s="272"/>
      <c r="X461" s="272"/>
      <c r="Y461" s="272"/>
      <c r="Z461" s="272"/>
      <c r="AA461" s="272"/>
      <c r="AB461" s="272"/>
    </row>
    <row r="462" spans="1:28" ht="14">
      <c r="A462" s="272"/>
      <c r="B462" s="272"/>
      <c r="C462" s="290"/>
      <c r="D462" s="291"/>
      <c r="E462" s="272"/>
      <c r="F462" s="290"/>
      <c r="G462" s="290"/>
      <c r="H462" s="272"/>
      <c r="I462" s="272"/>
      <c r="J462" s="272"/>
      <c r="K462" s="272"/>
      <c r="L462" s="272"/>
      <c r="M462" s="272"/>
      <c r="N462" s="272"/>
      <c r="O462" s="272"/>
      <c r="P462" s="272"/>
      <c r="Q462" s="272"/>
      <c r="R462" s="272"/>
      <c r="S462" s="272"/>
      <c r="T462" s="272"/>
      <c r="U462" s="272"/>
      <c r="V462" s="272"/>
      <c r="W462" s="272"/>
      <c r="X462" s="272"/>
      <c r="Y462" s="272"/>
      <c r="Z462" s="272"/>
      <c r="AA462" s="272"/>
      <c r="AB462" s="272"/>
    </row>
    <row r="463" spans="1:28" ht="14">
      <c r="A463" s="272"/>
      <c r="B463" s="272"/>
      <c r="C463" s="290"/>
      <c r="D463" s="291"/>
      <c r="E463" s="272"/>
      <c r="F463" s="290"/>
      <c r="G463" s="290"/>
      <c r="H463" s="272"/>
      <c r="I463" s="272"/>
      <c r="J463" s="272"/>
      <c r="K463" s="272"/>
      <c r="L463" s="272"/>
      <c r="M463" s="272"/>
      <c r="N463" s="272"/>
      <c r="O463" s="272"/>
      <c r="P463" s="272"/>
      <c r="Q463" s="272"/>
      <c r="R463" s="272"/>
      <c r="S463" s="272"/>
      <c r="T463" s="272"/>
      <c r="U463" s="272"/>
      <c r="V463" s="272"/>
      <c r="W463" s="272"/>
      <c r="X463" s="272"/>
      <c r="Y463" s="272"/>
      <c r="Z463" s="272"/>
      <c r="AA463" s="272"/>
      <c r="AB463" s="272"/>
    </row>
    <row r="464" spans="1:28" ht="14">
      <c r="A464" s="272"/>
      <c r="B464" s="272"/>
      <c r="C464" s="290"/>
      <c r="D464" s="291"/>
      <c r="E464" s="272"/>
      <c r="F464" s="290"/>
      <c r="G464" s="290"/>
      <c r="H464" s="272"/>
      <c r="I464" s="272"/>
      <c r="J464" s="272"/>
      <c r="K464" s="272"/>
      <c r="L464" s="272"/>
      <c r="M464" s="272"/>
      <c r="N464" s="272"/>
      <c r="O464" s="272"/>
      <c r="P464" s="272"/>
      <c r="Q464" s="272"/>
      <c r="R464" s="272"/>
      <c r="S464" s="272"/>
      <c r="T464" s="272"/>
      <c r="U464" s="272"/>
      <c r="V464" s="272"/>
      <c r="W464" s="272"/>
      <c r="X464" s="272"/>
      <c r="Y464" s="272"/>
      <c r="Z464" s="272"/>
      <c r="AA464" s="272"/>
      <c r="AB464" s="272"/>
    </row>
    <row r="465" spans="1:28" ht="14">
      <c r="A465" s="272"/>
      <c r="B465" s="272"/>
      <c r="C465" s="290"/>
      <c r="D465" s="291"/>
      <c r="E465" s="272"/>
      <c r="F465" s="290"/>
      <c r="G465" s="290"/>
      <c r="H465" s="272"/>
      <c r="I465" s="272"/>
      <c r="J465" s="272"/>
      <c r="K465" s="272"/>
      <c r="L465" s="272"/>
      <c r="M465" s="272"/>
      <c r="N465" s="272"/>
      <c r="O465" s="272"/>
      <c r="P465" s="272"/>
      <c r="Q465" s="272"/>
      <c r="R465" s="272"/>
      <c r="S465" s="272"/>
      <c r="T465" s="272"/>
      <c r="U465" s="272"/>
      <c r="V465" s="272"/>
      <c r="W465" s="272"/>
      <c r="X465" s="272"/>
      <c r="Y465" s="272"/>
      <c r="Z465" s="272"/>
      <c r="AA465" s="272"/>
      <c r="AB465" s="272"/>
    </row>
    <row r="466" spans="1:28" ht="14">
      <c r="A466" s="272"/>
      <c r="B466" s="272"/>
      <c r="C466" s="290"/>
      <c r="D466" s="291"/>
      <c r="E466" s="272"/>
      <c r="F466" s="290"/>
      <c r="G466" s="290"/>
      <c r="H466" s="272"/>
      <c r="I466" s="272"/>
      <c r="J466" s="272"/>
      <c r="K466" s="272"/>
      <c r="L466" s="272"/>
      <c r="M466" s="272"/>
      <c r="N466" s="272"/>
      <c r="O466" s="272"/>
      <c r="P466" s="272"/>
      <c r="Q466" s="272"/>
      <c r="R466" s="272"/>
      <c r="S466" s="272"/>
      <c r="T466" s="272"/>
      <c r="U466" s="272"/>
      <c r="V466" s="272"/>
      <c r="W466" s="272"/>
      <c r="X466" s="272"/>
      <c r="Y466" s="272"/>
      <c r="Z466" s="272"/>
      <c r="AA466" s="272"/>
      <c r="AB466" s="272"/>
    </row>
    <row r="467" spans="1:28" ht="14">
      <c r="A467" s="272"/>
      <c r="B467" s="272"/>
      <c r="C467" s="290"/>
      <c r="D467" s="291"/>
      <c r="E467" s="272"/>
      <c r="F467" s="290"/>
      <c r="G467" s="290"/>
      <c r="H467" s="272"/>
      <c r="I467" s="272"/>
      <c r="J467" s="272"/>
      <c r="K467" s="272"/>
      <c r="L467" s="272"/>
      <c r="M467" s="272"/>
      <c r="N467" s="272"/>
      <c r="O467" s="272"/>
      <c r="P467" s="272"/>
      <c r="Q467" s="272"/>
      <c r="R467" s="272"/>
      <c r="S467" s="272"/>
      <c r="T467" s="272"/>
      <c r="U467" s="272"/>
      <c r="V467" s="272"/>
      <c r="W467" s="272"/>
      <c r="X467" s="272"/>
      <c r="Y467" s="272"/>
      <c r="Z467" s="272"/>
      <c r="AA467" s="272"/>
      <c r="AB467" s="272"/>
    </row>
    <row r="468" spans="1:28" ht="14">
      <c r="A468" s="272"/>
      <c r="B468" s="272"/>
      <c r="C468" s="290"/>
      <c r="D468" s="291"/>
      <c r="E468" s="272"/>
      <c r="F468" s="290"/>
      <c r="G468" s="290"/>
      <c r="H468" s="272"/>
      <c r="I468" s="272"/>
      <c r="J468" s="272"/>
      <c r="K468" s="272"/>
      <c r="L468" s="272"/>
      <c r="M468" s="272"/>
      <c r="N468" s="272"/>
      <c r="O468" s="272"/>
      <c r="P468" s="272"/>
      <c r="Q468" s="272"/>
      <c r="R468" s="272"/>
      <c r="S468" s="272"/>
      <c r="T468" s="272"/>
      <c r="U468" s="272"/>
      <c r="V468" s="272"/>
      <c r="W468" s="272"/>
      <c r="X468" s="272"/>
      <c r="Y468" s="272"/>
      <c r="Z468" s="272"/>
      <c r="AA468" s="272"/>
      <c r="AB468" s="272"/>
    </row>
    <row r="469" spans="1:28" ht="14">
      <c r="A469" s="272"/>
      <c r="B469" s="272"/>
      <c r="C469" s="290"/>
      <c r="D469" s="291"/>
      <c r="E469" s="272"/>
      <c r="F469" s="290"/>
      <c r="G469" s="290"/>
      <c r="H469" s="272"/>
      <c r="I469" s="272"/>
      <c r="J469" s="272"/>
      <c r="K469" s="272"/>
      <c r="L469" s="272"/>
      <c r="M469" s="272"/>
      <c r="N469" s="272"/>
      <c r="O469" s="272"/>
      <c r="P469" s="272"/>
      <c r="Q469" s="272"/>
      <c r="R469" s="272"/>
      <c r="S469" s="272"/>
      <c r="T469" s="272"/>
      <c r="U469" s="272"/>
      <c r="V469" s="272"/>
      <c r="W469" s="272"/>
      <c r="X469" s="272"/>
      <c r="Y469" s="272"/>
      <c r="Z469" s="272"/>
      <c r="AA469" s="272"/>
      <c r="AB469" s="272"/>
    </row>
    <row r="470" spans="1:28" ht="14">
      <c r="A470" s="272"/>
      <c r="B470" s="272"/>
      <c r="C470" s="290"/>
      <c r="D470" s="291"/>
      <c r="E470" s="272"/>
      <c r="F470" s="290"/>
      <c r="G470" s="290"/>
      <c r="H470" s="272"/>
      <c r="I470" s="272"/>
      <c r="J470" s="272"/>
      <c r="K470" s="272"/>
      <c r="L470" s="272"/>
      <c r="M470" s="272"/>
      <c r="N470" s="272"/>
      <c r="O470" s="272"/>
      <c r="P470" s="272"/>
      <c r="Q470" s="272"/>
      <c r="R470" s="272"/>
      <c r="S470" s="272"/>
      <c r="T470" s="272"/>
      <c r="U470" s="272"/>
      <c r="V470" s="272"/>
      <c r="W470" s="272"/>
      <c r="X470" s="272"/>
      <c r="Y470" s="272"/>
      <c r="Z470" s="272"/>
      <c r="AA470" s="272"/>
      <c r="AB470" s="272"/>
    </row>
    <row r="471" spans="1:28" ht="14">
      <c r="A471" s="272"/>
      <c r="B471" s="272"/>
      <c r="C471" s="290"/>
      <c r="D471" s="291"/>
      <c r="E471" s="272"/>
      <c r="F471" s="290"/>
      <c r="G471" s="290"/>
      <c r="H471" s="272"/>
      <c r="I471" s="272"/>
      <c r="J471" s="272"/>
      <c r="K471" s="272"/>
      <c r="L471" s="272"/>
      <c r="M471" s="272"/>
      <c r="N471" s="272"/>
      <c r="O471" s="272"/>
      <c r="P471" s="272"/>
      <c r="Q471" s="272"/>
      <c r="R471" s="272"/>
      <c r="S471" s="272"/>
      <c r="T471" s="272"/>
      <c r="U471" s="272"/>
      <c r="V471" s="272"/>
      <c r="W471" s="272"/>
      <c r="X471" s="272"/>
      <c r="Y471" s="272"/>
      <c r="Z471" s="272"/>
      <c r="AA471" s="272"/>
      <c r="AB471" s="272"/>
    </row>
    <row r="472" spans="1:28" ht="14">
      <c r="A472" s="272"/>
      <c r="B472" s="272"/>
      <c r="C472" s="290"/>
      <c r="D472" s="291"/>
      <c r="E472" s="272"/>
      <c r="F472" s="290"/>
      <c r="G472" s="290"/>
      <c r="H472" s="272"/>
      <c r="I472" s="272"/>
      <c r="J472" s="272"/>
      <c r="K472" s="272"/>
      <c r="L472" s="272"/>
      <c r="M472" s="272"/>
      <c r="N472" s="272"/>
      <c r="O472" s="272"/>
      <c r="P472" s="272"/>
      <c r="Q472" s="272"/>
      <c r="R472" s="272"/>
      <c r="S472" s="272"/>
      <c r="T472" s="272"/>
      <c r="U472" s="272"/>
      <c r="V472" s="272"/>
      <c r="W472" s="272"/>
      <c r="X472" s="272"/>
      <c r="Y472" s="272"/>
      <c r="Z472" s="272"/>
      <c r="AA472" s="272"/>
      <c r="AB472" s="272"/>
    </row>
    <row r="473" spans="1:28" ht="14">
      <c r="A473" s="272"/>
      <c r="B473" s="272"/>
      <c r="C473" s="290"/>
      <c r="D473" s="291"/>
      <c r="E473" s="272"/>
      <c r="F473" s="290"/>
      <c r="G473" s="290"/>
      <c r="H473" s="272"/>
      <c r="I473" s="272"/>
      <c r="J473" s="272"/>
      <c r="K473" s="272"/>
      <c r="L473" s="272"/>
      <c r="M473" s="272"/>
      <c r="N473" s="272"/>
      <c r="O473" s="272"/>
      <c r="P473" s="272"/>
      <c r="Q473" s="272"/>
      <c r="R473" s="272"/>
      <c r="S473" s="272"/>
      <c r="T473" s="272"/>
      <c r="U473" s="272"/>
      <c r="V473" s="272"/>
      <c r="W473" s="272"/>
      <c r="X473" s="272"/>
      <c r="Y473" s="272"/>
      <c r="Z473" s="272"/>
      <c r="AA473" s="272"/>
      <c r="AB473" s="272"/>
    </row>
    <row r="474" spans="1:28" ht="14">
      <c r="A474" s="272"/>
      <c r="B474" s="272"/>
      <c r="C474" s="290"/>
      <c r="D474" s="291"/>
      <c r="E474" s="272"/>
      <c r="F474" s="290"/>
      <c r="G474" s="290"/>
      <c r="H474" s="272"/>
      <c r="I474" s="272"/>
      <c r="J474" s="272"/>
      <c r="K474" s="272"/>
      <c r="L474" s="272"/>
      <c r="M474" s="272"/>
      <c r="N474" s="272"/>
      <c r="O474" s="272"/>
      <c r="P474" s="272"/>
      <c r="Q474" s="272"/>
      <c r="R474" s="272"/>
      <c r="S474" s="272"/>
      <c r="T474" s="272"/>
      <c r="U474" s="272"/>
      <c r="V474" s="272"/>
      <c r="W474" s="272"/>
      <c r="X474" s="272"/>
      <c r="Y474" s="272"/>
      <c r="Z474" s="272"/>
      <c r="AA474" s="272"/>
      <c r="AB474" s="272"/>
    </row>
    <row r="475" spans="1:28" ht="14">
      <c r="A475" s="272"/>
      <c r="B475" s="272"/>
      <c r="C475" s="290"/>
      <c r="D475" s="291"/>
      <c r="E475" s="272"/>
      <c r="F475" s="290"/>
      <c r="G475" s="290"/>
      <c r="H475" s="272"/>
      <c r="I475" s="272"/>
      <c r="J475" s="272"/>
      <c r="K475" s="272"/>
      <c r="L475" s="272"/>
      <c r="M475" s="272"/>
      <c r="N475" s="272"/>
      <c r="O475" s="272"/>
      <c r="P475" s="272"/>
      <c r="Q475" s="272"/>
      <c r="R475" s="272"/>
      <c r="S475" s="272"/>
      <c r="T475" s="272"/>
      <c r="U475" s="272"/>
      <c r="V475" s="272"/>
      <c r="W475" s="272"/>
      <c r="X475" s="272"/>
      <c r="Y475" s="272"/>
      <c r="Z475" s="272"/>
      <c r="AA475" s="272"/>
      <c r="AB475" s="272"/>
    </row>
    <row r="476" spans="1:28" ht="14">
      <c r="A476" s="272"/>
      <c r="B476" s="272"/>
      <c r="C476" s="290"/>
      <c r="D476" s="291"/>
      <c r="E476" s="272"/>
      <c r="F476" s="290"/>
      <c r="G476" s="290"/>
      <c r="H476" s="272"/>
      <c r="I476" s="272"/>
      <c r="J476" s="272"/>
      <c r="K476" s="272"/>
      <c r="L476" s="272"/>
      <c r="M476" s="272"/>
      <c r="N476" s="272"/>
      <c r="O476" s="272"/>
      <c r="P476" s="272"/>
      <c r="Q476" s="272"/>
      <c r="R476" s="272"/>
      <c r="S476" s="272"/>
      <c r="T476" s="272"/>
      <c r="U476" s="272"/>
      <c r="V476" s="272"/>
      <c r="W476" s="272"/>
      <c r="X476" s="272"/>
      <c r="Y476" s="272"/>
      <c r="Z476" s="272"/>
      <c r="AA476" s="272"/>
      <c r="AB476" s="272"/>
    </row>
    <row r="477" spans="1:28" ht="14">
      <c r="A477" s="272"/>
      <c r="B477" s="272"/>
      <c r="C477" s="290"/>
      <c r="D477" s="291"/>
      <c r="E477" s="272"/>
      <c r="F477" s="290"/>
      <c r="G477" s="290"/>
      <c r="H477" s="272"/>
      <c r="I477" s="272"/>
      <c r="J477" s="272"/>
      <c r="K477" s="272"/>
      <c r="L477" s="272"/>
      <c r="M477" s="272"/>
      <c r="N477" s="272"/>
      <c r="O477" s="272"/>
      <c r="P477" s="272"/>
      <c r="Q477" s="272"/>
      <c r="R477" s="272"/>
      <c r="S477" s="272"/>
      <c r="T477" s="272"/>
      <c r="U477" s="272"/>
      <c r="V477" s="272"/>
      <c r="W477" s="272"/>
      <c r="X477" s="272"/>
      <c r="Y477" s="272"/>
      <c r="Z477" s="272"/>
      <c r="AA477" s="272"/>
      <c r="AB477" s="272"/>
    </row>
    <row r="478" spans="1:28" ht="14">
      <c r="A478" s="272"/>
      <c r="B478" s="272"/>
      <c r="C478" s="290"/>
      <c r="D478" s="291"/>
      <c r="E478" s="272"/>
      <c r="F478" s="290"/>
      <c r="G478" s="290"/>
      <c r="H478" s="272"/>
      <c r="I478" s="272"/>
      <c r="J478" s="272"/>
      <c r="K478" s="272"/>
      <c r="L478" s="272"/>
      <c r="M478" s="272"/>
      <c r="N478" s="272"/>
      <c r="O478" s="272"/>
      <c r="P478" s="272"/>
      <c r="Q478" s="272"/>
      <c r="R478" s="272"/>
      <c r="S478" s="272"/>
      <c r="T478" s="272"/>
      <c r="U478" s="272"/>
      <c r="V478" s="272"/>
      <c r="W478" s="272"/>
      <c r="X478" s="272"/>
      <c r="Y478" s="272"/>
      <c r="Z478" s="272"/>
      <c r="AA478" s="272"/>
      <c r="AB478" s="272"/>
    </row>
    <row r="479" spans="1:28" ht="14">
      <c r="A479" s="272"/>
      <c r="B479" s="272"/>
      <c r="C479" s="290"/>
      <c r="D479" s="291"/>
      <c r="E479" s="272"/>
      <c r="F479" s="290"/>
      <c r="G479" s="290"/>
      <c r="H479" s="272"/>
      <c r="I479" s="272"/>
      <c r="J479" s="272"/>
      <c r="K479" s="272"/>
      <c r="L479" s="272"/>
      <c r="M479" s="272"/>
      <c r="N479" s="272"/>
      <c r="O479" s="272"/>
      <c r="P479" s="272"/>
      <c r="Q479" s="272"/>
      <c r="R479" s="272"/>
      <c r="S479" s="272"/>
      <c r="T479" s="272"/>
      <c r="U479" s="272"/>
      <c r="V479" s="272"/>
      <c r="W479" s="272"/>
      <c r="X479" s="272"/>
      <c r="Y479" s="272"/>
      <c r="Z479" s="272"/>
      <c r="AA479" s="272"/>
      <c r="AB479" s="272"/>
    </row>
    <row r="480" spans="1:28" ht="14">
      <c r="A480" s="272"/>
      <c r="B480" s="272"/>
      <c r="C480" s="290"/>
      <c r="D480" s="291"/>
      <c r="E480" s="272"/>
      <c r="F480" s="290"/>
      <c r="G480" s="290"/>
      <c r="H480" s="272"/>
      <c r="I480" s="272"/>
      <c r="J480" s="272"/>
      <c r="K480" s="272"/>
      <c r="L480" s="272"/>
      <c r="M480" s="272"/>
      <c r="N480" s="272"/>
      <c r="O480" s="272"/>
      <c r="P480" s="272"/>
      <c r="Q480" s="272"/>
      <c r="R480" s="272"/>
      <c r="S480" s="272"/>
      <c r="T480" s="272"/>
      <c r="U480" s="272"/>
      <c r="V480" s="272"/>
      <c r="W480" s="272"/>
      <c r="X480" s="272"/>
      <c r="Y480" s="272"/>
      <c r="Z480" s="272"/>
      <c r="AA480" s="272"/>
      <c r="AB480" s="272"/>
    </row>
    <row r="481" spans="1:28" ht="14">
      <c r="A481" s="272"/>
      <c r="B481" s="272"/>
      <c r="C481" s="290"/>
      <c r="D481" s="291"/>
      <c r="E481" s="272"/>
      <c r="F481" s="290"/>
      <c r="G481" s="290"/>
      <c r="H481" s="272"/>
      <c r="I481" s="272"/>
      <c r="J481" s="272"/>
      <c r="K481" s="272"/>
      <c r="L481" s="272"/>
      <c r="M481" s="272"/>
      <c r="N481" s="272"/>
      <c r="O481" s="272"/>
      <c r="P481" s="272"/>
      <c r="Q481" s="272"/>
      <c r="R481" s="272"/>
      <c r="S481" s="272"/>
      <c r="T481" s="272"/>
      <c r="U481" s="272"/>
      <c r="V481" s="272"/>
      <c r="W481" s="272"/>
      <c r="X481" s="272"/>
      <c r="Y481" s="272"/>
      <c r="Z481" s="272"/>
      <c r="AA481" s="272"/>
      <c r="AB481" s="272"/>
    </row>
    <row r="482" spans="1:28" ht="14">
      <c r="A482" s="272"/>
      <c r="B482" s="272"/>
      <c r="C482" s="290"/>
      <c r="D482" s="291"/>
      <c r="E482" s="272"/>
      <c r="F482" s="290"/>
      <c r="G482" s="290"/>
      <c r="H482" s="272"/>
      <c r="I482" s="272"/>
      <c r="J482" s="272"/>
      <c r="K482" s="272"/>
      <c r="L482" s="272"/>
      <c r="M482" s="272"/>
      <c r="N482" s="272"/>
      <c r="O482" s="272"/>
      <c r="P482" s="272"/>
      <c r="Q482" s="272"/>
      <c r="R482" s="272"/>
      <c r="S482" s="272"/>
      <c r="T482" s="272"/>
      <c r="U482" s="272"/>
      <c r="V482" s="272"/>
      <c r="W482" s="272"/>
      <c r="X482" s="272"/>
      <c r="Y482" s="272"/>
      <c r="Z482" s="272"/>
      <c r="AA482" s="272"/>
      <c r="AB482" s="272"/>
    </row>
    <row r="483" spans="1:28" ht="14">
      <c r="A483" s="272"/>
      <c r="B483" s="272"/>
      <c r="C483" s="290"/>
      <c r="D483" s="291"/>
      <c r="E483" s="272"/>
      <c r="F483" s="290"/>
      <c r="G483" s="290"/>
      <c r="H483" s="272"/>
      <c r="I483" s="272"/>
      <c r="J483" s="272"/>
      <c r="K483" s="272"/>
      <c r="L483" s="272"/>
      <c r="M483" s="272"/>
      <c r="N483" s="272"/>
      <c r="O483" s="272"/>
      <c r="P483" s="272"/>
      <c r="Q483" s="272"/>
      <c r="R483" s="272"/>
      <c r="S483" s="272"/>
      <c r="T483" s="272"/>
      <c r="U483" s="272"/>
      <c r="V483" s="272"/>
      <c r="W483" s="272"/>
      <c r="X483" s="272"/>
      <c r="Y483" s="272"/>
      <c r="Z483" s="272"/>
      <c r="AA483" s="272"/>
      <c r="AB483" s="272"/>
    </row>
    <row r="484" spans="1:28" ht="14">
      <c r="A484" s="272"/>
      <c r="B484" s="272"/>
      <c r="C484" s="290"/>
      <c r="D484" s="291"/>
      <c r="E484" s="272"/>
      <c r="F484" s="290"/>
      <c r="G484" s="290"/>
      <c r="H484" s="272"/>
      <c r="I484" s="272"/>
      <c r="J484" s="272"/>
      <c r="K484" s="272"/>
      <c r="L484" s="272"/>
      <c r="M484" s="272"/>
      <c r="N484" s="272"/>
      <c r="O484" s="272"/>
      <c r="P484" s="272"/>
      <c r="Q484" s="272"/>
      <c r="R484" s="272"/>
      <c r="S484" s="272"/>
      <c r="T484" s="272"/>
      <c r="U484" s="272"/>
      <c r="V484" s="272"/>
      <c r="W484" s="272"/>
      <c r="X484" s="272"/>
      <c r="Y484" s="272"/>
      <c r="Z484" s="272"/>
      <c r="AA484" s="272"/>
      <c r="AB484" s="272"/>
    </row>
    <row r="485" spans="1:28" ht="14">
      <c r="A485" s="272"/>
      <c r="B485" s="272"/>
      <c r="C485" s="290"/>
      <c r="D485" s="291"/>
      <c r="E485" s="272"/>
      <c r="F485" s="290"/>
      <c r="G485" s="290"/>
      <c r="H485" s="272"/>
      <c r="I485" s="272"/>
      <c r="J485" s="272"/>
      <c r="K485" s="272"/>
      <c r="L485" s="272"/>
      <c r="M485" s="272"/>
      <c r="N485" s="272"/>
      <c r="O485" s="272"/>
      <c r="P485" s="272"/>
      <c r="Q485" s="272"/>
      <c r="R485" s="272"/>
      <c r="S485" s="272"/>
      <c r="T485" s="272"/>
      <c r="U485" s="272"/>
      <c r="V485" s="272"/>
      <c r="W485" s="272"/>
      <c r="X485" s="272"/>
      <c r="Y485" s="272"/>
      <c r="Z485" s="272"/>
      <c r="AA485" s="272"/>
      <c r="AB485" s="272"/>
    </row>
    <row r="486" spans="1:28" ht="14">
      <c r="A486" s="272"/>
      <c r="B486" s="272"/>
      <c r="C486" s="290"/>
      <c r="D486" s="291"/>
      <c r="E486" s="272"/>
      <c r="F486" s="290"/>
      <c r="G486" s="290"/>
      <c r="H486" s="272"/>
      <c r="I486" s="272"/>
      <c r="J486" s="272"/>
      <c r="K486" s="272"/>
      <c r="L486" s="272"/>
      <c r="M486" s="272"/>
      <c r="N486" s="272"/>
      <c r="O486" s="272"/>
      <c r="P486" s="272"/>
      <c r="Q486" s="272"/>
      <c r="R486" s="272"/>
      <c r="S486" s="272"/>
      <c r="T486" s="272"/>
      <c r="U486" s="272"/>
      <c r="V486" s="272"/>
      <c r="W486" s="272"/>
      <c r="X486" s="272"/>
      <c r="Y486" s="272"/>
      <c r="Z486" s="272"/>
      <c r="AA486" s="272"/>
      <c r="AB486" s="272"/>
    </row>
    <row r="487" spans="1:28" ht="14">
      <c r="A487" s="272"/>
      <c r="B487" s="272"/>
      <c r="C487" s="290"/>
      <c r="D487" s="291"/>
      <c r="E487" s="272"/>
      <c r="F487" s="290"/>
      <c r="G487" s="290"/>
      <c r="H487" s="272"/>
      <c r="I487" s="272"/>
      <c r="J487" s="272"/>
      <c r="K487" s="272"/>
      <c r="L487" s="272"/>
      <c r="M487" s="272"/>
      <c r="N487" s="272"/>
      <c r="O487" s="272"/>
      <c r="P487" s="272"/>
      <c r="Q487" s="272"/>
      <c r="R487" s="272"/>
      <c r="S487" s="272"/>
      <c r="T487" s="272"/>
      <c r="U487" s="272"/>
      <c r="V487" s="272"/>
      <c r="W487" s="272"/>
      <c r="X487" s="272"/>
      <c r="Y487" s="272"/>
      <c r="Z487" s="272"/>
      <c r="AA487" s="272"/>
      <c r="AB487" s="272"/>
    </row>
    <row r="488" spans="1:28" ht="14">
      <c r="A488" s="272"/>
      <c r="B488" s="272"/>
      <c r="C488" s="290"/>
      <c r="D488" s="291"/>
      <c r="E488" s="272"/>
      <c r="F488" s="290"/>
      <c r="G488" s="290"/>
      <c r="H488" s="272"/>
      <c r="I488" s="272"/>
      <c r="J488" s="272"/>
      <c r="K488" s="272"/>
      <c r="L488" s="272"/>
      <c r="M488" s="272"/>
      <c r="N488" s="272"/>
      <c r="O488" s="272"/>
      <c r="P488" s="272"/>
      <c r="Q488" s="272"/>
      <c r="R488" s="272"/>
      <c r="S488" s="272"/>
      <c r="T488" s="272"/>
      <c r="U488" s="272"/>
      <c r="V488" s="272"/>
      <c r="W488" s="272"/>
      <c r="X488" s="272"/>
      <c r="Y488" s="272"/>
      <c r="Z488" s="272"/>
      <c r="AA488" s="272"/>
      <c r="AB488" s="272"/>
    </row>
    <row r="489" spans="1:28" ht="14">
      <c r="A489" s="272"/>
      <c r="B489" s="272"/>
      <c r="C489" s="290"/>
      <c r="D489" s="291"/>
      <c r="E489" s="272"/>
      <c r="F489" s="290"/>
      <c r="G489" s="290"/>
      <c r="H489" s="272"/>
      <c r="I489" s="272"/>
      <c r="J489" s="272"/>
      <c r="K489" s="272"/>
      <c r="L489" s="272"/>
      <c r="M489" s="272"/>
      <c r="N489" s="272"/>
      <c r="O489" s="272"/>
      <c r="P489" s="272"/>
      <c r="Q489" s="272"/>
      <c r="R489" s="272"/>
      <c r="S489" s="272"/>
      <c r="T489" s="272"/>
      <c r="U489" s="272"/>
      <c r="V489" s="272"/>
      <c r="W489" s="272"/>
      <c r="X489" s="272"/>
      <c r="Y489" s="272"/>
      <c r="Z489" s="272"/>
      <c r="AA489" s="272"/>
      <c r="AB489" s="272"/>
    </row>
    <row r="490" spans="1:28" ht="14">
      <c r="A490" s="272"/>
      <c r="B490" s="272"/>
      <c r="C490" s="290"/>
      <c r="D490" s="291"/>
      <c r="E490" s="272"/>
      <c r="F490" s="290"/>
      <c r="G490" s="290"/>
      <c r="H490" s="272"/>
      <c r="I490" s="272"/>
      <c r="J490" s="272"/>
      <c r="K490" s="272"/>
      <c r="L490" s="272"/>
      <c r="M490" s="272"/>
      <c r="N490" s="272"/>
      <c r="O490" s="272"/>
      <c r="P490" s="272"/>
      <c r="Q490" s="272"/>
      <c r="R490" s="272"/>
      <c r="S490" s="272"/>
      <c r="T490" s="272"/>
      <c r="U490" s="272"/>
      <c r="V490" s="272"/>
      <c r="W490" s="272"/>
      <c r="X490" s="272"/>
      <c r="Y490" s="272"/>
      <c r="Z490" s="272"/>
      <c r="AA490" s="272"/>
      <c r="AB490" s="272"/>
    </row>
    <row r="491" spans="1:28" ht="14">
      <c r="A491" s="272"/>
      <c r="B491" s="272"/>
      <c r="C491" s="290"/>
      <c r="D491" s="291"/>
      <c r="E491" s="272"/>
      <c r="F491" s="290"/>
      <c r="G491" s="290"/>
      <c r="H491" s="272"/>
      <c r="I491" s="272"/>
      <c r="J491" s="272"/>
      <c r="K491" s="272"/>
      <c r="L491" s="272"/>
      <c r="M491" s="272"/>
      <c r="N491" s="272"/>
      <c r="O491" s="272"/>
      <c r="P491" s="272"/>
      <c r="Q491" s="272"/>
      <c r="R491" s="272"/>
      <c r="S491" s="272"/>
      <c r="T491" s="272"/>
      <c r="U491" s="272"/>
      <c r="V491" s="272"/>
      <c r="W491" s="272"/>
      <c r="X491" s="272"/>
      <c r="Y491" s="272"/>
      <c r="Z491" s="272"/>
      <c r="AA491" s="272"/>
      <c r="AB491" s="272"/>
    </row>
    <row r="492" spans="1:28" ht="14">
      <c r="A492" s="272"/>
      <c r="B492" s="272"/>
      <c r="C492" s="290"/>
      <c r="D492" s="291"/>
      <c r="E492" s="272"/>
      <c r="F492" s="290"/>
      <c r="G492" s="290"/>
      <c r="H492" s="272"/>
      <c r="I492" s="272"/>
      <c r="J492" s="272"/>
      <c r="K492" s="272"/>
      <c r="L492" s="272"/>
      <c r="M492" s="272"/>
      <c r="N492" s="272"/>
      <c r="O492" s="272"/>
      <c r="P492" s="272"/>
      <c r="Q492" s="272"/>
      <c r="R492" s="272"/>
      <c r="S492" s="272"/>
      <c r="T492" s="272"/>
      <c r="U492" s="272"/>
      <c r="V492" s="272"/>
      <c r="W492" s="272"/>
      <c r="X492" s="272"/>
      <c r="Y492" s="272"/>
      <c r="Z492" s="272"/>
      <c r="AA492" s="272"/>
      <c r="AB492" s="272"/>
    </row>
    <row r="493" spans="1:28" ht="14">
      <c r="A493" s="272"/>
      <c r="B493" s="272"/>
      <c r="C493" s="290"/>
      <c r="D493" s="291"/>
      <c r="E493" s="272"/>
      <c r="F493" s="290"/>
      <c r="G493" s="290"/>
      <c r="H493" s="272"/>
      <c r="I493" s="272"/>
      <c r="J493" s="272"/>
      <c r="K493" s="272"/>
      <c r="L493" s="272"/>
      <c r="M493" s="272"/>
      <c r="N493" s="272"/>
      <c r="O493" s="272"/>
      <c r="P493" s="272"/>
      <c r="Q493" s="272"/>
      <c r="R493" s="272"/>
      <c r="S493" s="272"/>
      <c r="T493" s="272"/>
      <c r="U493" s="272"/>
      <c r="V493" s="272"/>
      <c r="W493" s="272"/>
      <c r="X493" s="272"/>
      <c r="Y493" s="272"/>
      <c r="Z493" s="272"/>
      <c r="AA493" s="272"/>
      <c r="AB493" s="272"/>
    </row>
    <row r="494" spans="1:28" ht="14">
      <c r="A494" s="272"/>
      <c r="B494" s="272"/>
      <c r="C494" s="290"/>
      <c r="D494" s="291"/>
      <c r="E494" s="272"/>
      <c r="F494" s="290"/>
      <c r="G494" s="290"/>
      <c r="H494" s="272"/>
      <c r="I494" s="272"/>
      <c r="J494" s="272"/>
      <c r="K494" s="272"/>
      <c r="L494" s="272"/>
      <c r="M494" s="272"/>
      <c r="N494" s="272"/>
      <c r="O494" s="272"/>
      <c r="P494" s="272"/>
      <c r="Q494" s="272"/>
      <c r="R494" s="272"/>
      <c r="S494" s="272"/>
      <c r="T494" s="272"/>
      <c r="U494" s="272"/>
      <c r="V494" s="272"/>
      <c r="W494" s="272"/>
      <c r="X494" s="272"/>
      <c r="Y494" s="272"/>
      <c r="Z494" s="272"/>
      <c r="AA494" s="272"/>
      <c r="AB494" s="272"/>
    </row>
    <row r="495" spans="1:28" ht="14">
      <c r="A495" s="272"/>
      <c r="B495" s="272"/>
      <c r="C495" s="290"/>
      <c r="D495" s="291"/>
      <c r="E495" s="272"/>
      <c r="F495" s="290"/>
      <c r="G495" s="290"/>
      <c r="H495" s="272"/>
      <c r="I495" s="272"/>
      <c r="J495" s="272"/>
      <c r="K495" s="272"/>
      <c r="L495" s="272"/>
      <c r="M495" s="272"/>
      <c r="N495" s="272"/>
      <c r="O495" s="272"/>
      <c r="P495" s="272"/>
      <c r="Q495" s="272"/>
      <c r="R495" s="272"/>
      <c r="S495" s="272"/>
      <c r="T495" s="272"/>
      <c r="U495" s="272"/>
      <c r="V495" s="272"/>
      <c r="W495" s="272"/>
      <c r="X495" s="272"/>
      <c r="Y495" s="272"/>
      <c r="Z495" s="272"/>
      <c r="AA495" s="272"/>
      <c r="AB495" s="272"/>
    </row>
    <row r="496" spans="1:28" ht="14">
      <c r="A496" s="272"/>
      <c r="B496" s="272"/>
      <c r="C496" s="290"/>
      <c r="D496" s="291"/>
      <c r="E496" s="272"/>
      <c r="F496" s="290"/>
      <c r="G496" s="290"/>
      <c r="H496" s="272"/>
      <c r="I496" s="272"/>
      <c r="J496" s="272"/>
      <c r="K496" s="272"/>
      <c r="L496" s="272"/>
      <c r="M496" s="272"/>
      <c r="N496" s="272"/>
      <c r="O496" s="272"/>
      <c r="P496" s="272"/>
      <c r="Q496" s="272"/>
      <c r="R496" s="272"/>
      <c r="S496" s="272"/>
      <c r="T496" s="272"/>
      <c r="U496" s="272"/>
      <c r="V496" s="272"/>
      <c r="W496" s="272"/>
      <c r="X496" s="272"/>
      <c r="Y496" s="272"/>
      <c r="Z496" s="272"/>
      <c r="AA496" s="272"/>
      <c r="AB496" s="272"/>
    </row>
    <row r="497" spans="1:28" ht="14">
      <c r="A497" s="272"/>
      <c r="B497" s="272"/>
      <c r="C497" s="290"/>
      <c r="D497" s="291"/>
      <c r="E497" s="272"/>
      <c r="F497" s="290"/>
      <c r="G497" s="290"/>
      <c r="H497" s="272"/>
      <c r="I497" s="272"/>
      <c r="J497" s="272"/>
      <c r="K497" s="272"/>
      <c r="L497" s="272"/>
      <c r="M497" s="272"/>
      <c r="N497" s="272"/>
      <c r="O497" s="272"/>
      <c r="P497" s="272"/>
      <c r="Q497" s="272"/>
      <c r="R497" s="272"/>
      <c r="S497" s="272"/>
      <c r="T497" s="272"/>
      <c r="U497" s="272"/>
      <c r="V497" s="272"/>
      <c r="W497" s="272"/>
      <c r="X497" s="272"/>
      <c r="Y497" s="272"/>
      <c r="Z497" s="272"/>
      <c r="AA497" s="272"/>
      <c r="AB497" s="272"/>
    </row>
    <row r="498" spans="1:28" ht="14">
      <c r="A498" s="272"/>
      <c r="B498" s="272"/>
      <c r="C498" s="290"/>
      <c r="D498" s="291"/>
      <c r="E498" s="272"/>
      <c r="F498" s="290"/>
      <c r="G498" s="290"/>
      <c r="H498" s="272"/>
      <c r="I498" s="272"/>
      <c r="J498" s="272"/>
      <c r="K498" s="272"/>
      <c r="L498" s="272"/>
      <c r="M498" s="272"/>
      <c r="N498" s="272"/>
      <c r="O498" s="272"/>
      <c r="P498" s="272"/>
      <c r="Q498" s="272"/>
      <c r="R498" s="272"/>
      <c r="S498" s="272"/>
      <c r="T498" s="272"/>
      <c r="U498" s="272"/>
      <c r="V498" s="272"/>
      <c r="W498" s="272"/>
      <c r="X498" s="272"/>
      <c r="Y498" s="272"/>
      <c r="Z498" s="272"/>
      <c r="AA498" s="272"/>
      <c r="AB498" s="272"/>
    </row>
    <row r="499" spans="1:28" ht="14">
      <c r="A499" s="272"/>
      <c r="B499" s="272"/>
      <c r="C499" s="290"/>
      <c r="D499" s="291"/>
      <c r="E499" s="272"/>
      <c r="F499" s="290"/>
      <c r="G499" s="290"/>
      <c r="H499" s="272"/>
      <c r="I499" s="272"/>
      <c r="J499" s="272"/>
      <c r="K499" s="272"/>
      <c r="L499" s="272"/>
      <c r="M499" s="272"/>
      <c r="N499" s="272"/>
      <c r="O499" s="272"/>
      <c r="P499" s="272"/>
      <c r="Q499" s="272"/>
      <c r="R499" s="272"/>
      <c r="S499" s="272"/>
      <c r="T499" s="272"/>
      <c r="U499" s="272"/>
      <c r="V499" s="272"/>
      <c r="W499" s="272"/>
      <c r="X499" s="272"/>
      <c r="Y499" s="272"/>
      <c r="Z499" s="272"/>
      <c r="AA499" s="272"/>
      <c r="AB499" s="272"/>
    </row>
    <row r="500" spans="1:28" ht="14">
      <c r="A500" s="272"/>
      <c r="B500" s="272"/>
      <c r="C500" s="290"/>
      <c r="D500" s="291"/>
      <c r="E500" s="272"/>
      <c r="F500" s="290"/>
      <c r="G500" s="290"/>
      <c r="H500" s="272"/>
      <c r="I500" s="272"/>
      <c r="J500" s="272"/>
      <c r="K500" s="272"/>
      <c r="L500" s="272"/>
      <c r="M500" s="272"/>
      <c r="N500" s="272"/>
      <c r="O500" s="272"/>
      <c r="P500" s="272"/>
      <c r="Q500" s="272"/>
      <c r="R500" s="272"/>
      <c r="S500" s="272"/>
      <c r="T500" s="272"/>
      <c r="U500" s="272"/>
      <c r="V500" s="272"/>
      <c r="W500" s="272"/>
      <c r="X500" s="272"/>
      <c r="Y500" s="272"/>
      <c r="Z500" s="272"/>
      <c r="AA500" s="272"/>
      <c r="AB500" s="272"/>
    </row>
    <row r="501" spans="1:28" ht="14">
      <c r="A501" s="272"/>
      <c r="B501" s="272"/>
      <c r="C501" s="290"/>
      <c r="D501" s="291"/>
      <c r="E501" s="272"/>
      <c r="F501" s="290"/>
      <c r="G501" s="290"/>
      <c r="H501" s="272"/>
      <c r="I501" s="272"/>
      <c r="J501" s="272"/>
      <c r="K501" s="272"/>
      <c r="L501" s="272"/>
      <c r="M501" s="272"/>
      <c r="N501" s="272"/>
      <c r="O501" s="272"/>
      <c r="P501" s="272"/>
      <c r="Q501" s="272"/>
      <c r="R501" s="272"/>
      <c r="S501" s="272"/>
      <c r="T501" s="272"/>
      <c r="U501" s="272"/>
      <c r="V501" s="272"/>
      <c r="W501" s="272"/>
      <c r="X501" s="272"/>
      <c r="Y501" s="272"/>
      <c r="Z501" s="272"/>
      <c r="AA501" s="272"/>
      <c r="AB501" s="272"/>
    </row>
    <row r="502" spans="1:28" ht="14">
      <c r="A502" s="272"/>
      <c r="B502" s="272"/>
      <c r="C502" s="290"/>
      <c r="D502" s="291"/>
      <c r="E502" s="272"/>
      <c r="F502" s="290"/>
      <c r="G502" s="290"/>
      <c r="H502" s="272"/>
      <c r="I502" s="272"/>
      <c r="J502" s="272"/>
      <c r="K502" s="272"/>
      <c r="L502" s="272"/>
      <c r="M502" s="272"/>
      <c r="N502" s="272"/>
      <c r="O502" s="272"/>
      <c r="P502" s="272"/>
      <c r="Q502" s="272"/>
      <c r="R502" s="272"/>
      <c r="S502" s="272"/>
      <c r="T502" s="272"/>
      <c r="U502" s="272"/>
      <c r="V502" s="272"/>
      <c r="W502" s="272"/>
      <c r="X502" s="272"/>
      <c r="Y502" s="272"/>
      <c r="Z502" s="272"/>
      <c r="AA502" s="272"/>
      <c r="AB502" s="272"/>
    </row>
    <row r="503" spans="1:28" ht="14">
      <c r="A503" s="272"/>
      <c r="B503" s="272"/>
      <c r="C503" s="290"/>
      <c r="D503" s="291"/>
      <c r="E503" s="272"/>
      <c r="F503" s="290"/>
      <c r="G503" s="290"/>
      <c r="H503" s="272"/>
      <c r="I503" s="272"/>
      <c r="J503" s="272"/>
      <c r="K503" s="272"/>
      <c r="L503" s="272"/>
      <c r="M503" s="272"/>
      <c r="N503" s="272"/>
      <c r="O503" s="272"/>
      <c r="P503" s="272"/>
      <c r="Q503" s="272"/>
      <c r="R503" s="272"/>
      <c r="S503" s="272"/>
      <c r="T503" s="272"/>
      <c r="U503" s="272"/>
      <c r="V503" s="272"/>
      <c r="W503" s="272"/>
      <c r="X503" s="272"/>
      <c r="Y503" s="272"/>
      <c r="Z503" s="272"/>
      <c r="AA503" s="272"/>
      <c r="AB503" s="272"/>
    </row>
    <row r="504" spans="1:28" ht="14">
      <c r="A504" s="272"/>
      <c r="B504" s="272"/>
      <c r="C504" s="290"/>
      <c r="D504" s="291"/>
      <c r="E504" s="272"/>
      <c r="F504" s="290"/>
      <c r="G504" s="290"/>
      <c r="H504" s="272"/>
      <c r="I504" s="272"/>
      <c r="J504" s="272"/>
      <c r="K504" s="272"/>
      <c r="L504" s="272"/>
      <c r="M504" s="272"/>
      <c r="N504" s="272"/>
      <c r="O504" s="272"/>
      <c r="P504" s="272"/>
      <c r="Q504" s="272"/>
      <c r="R504" s="272"/>
      <c r="S504" s="272"/>
      <c r="T504" s="272"/>
      <c r="U504" s="272"/>
      <c r="V504" s="272"/>
      <c r="W504" s="272"/>
      <c r="X504" s="272"/>
      <c r="Y504" s="272"/>
      <c r="Z504" s="272"/>
      <c r="AA504" s="272"/>
      <c r="AB504" s="272"/>
    </row>
    <row r="505" spans="1:28" ht="14">
      <c r="A505" s="272"/>
      <c r="B505" s="272"/>
      <c r="C505" s="290"/>
      <c r="D505" s="291"/>
      <c r="E505" s="272"/>
      <c r="F505" s="290"/>
      <c r="G505" s="290"/>
      <c r="H505" s="272"/>
      <c r="I505" s="272"/>
      <c r="J505" s="272"/>
      <c r="K505" s="272"/>
      <c r="L505" s="272"/>
      <c r="M505" s="272"/>
      <c r="N505" s="272"/>
      <c r="O505" s="272"/>
      <c r="P505" s="272"/>
      <c r="Q505" s="272"/>
      <c r="R505" s="272"/>
      <c r="S505" s="272"/>
      <c r="T505" s="272"/>
      <c r="U505" s="272"/>
      <c r="V505" s="272"/>
      <c r="W505" s="272"/>
      <c r="X505" s="272"/>
      <c r="Y505" s="272"/>
      <c r="Z505" s="272"/>
      <c r="AA505" s="272"/>
      <c r="AB505" s="272"/>
    </row>
    <row r="506" spans="1:28" ht="14">
      <c r="A506" s="272"/>
      <c r="B506" s="272"/>
      <c r="C506" s="290"/>
      <c r="D506" s="291"/>
      <c r="E506" s="272"/>
      <c r="F506" s="290"/>
      <c r="G506" s="290"/>
      <c r="H506" s="272"/>
      <c r="I506" s="272"/>
      <c r="J506" s="272"/>
      <c r="K506" s="272"/>
      <c r="L506" s="272"/>
      <c r="M506" s="272"/>
      <c r="N506" s="272"/>
      <c r="O506" s="272"/>
      <c r="P506" s="272"/>
      <c r="Q506" s="272"/>
      <c r="R506" s="272"/>
      <c r="S506" s="272"/>
      <c r="T506" s="272"/>
      <c r="U506" s="272"/>
      <c r="V506" s="272"/>
      <c r="W506" s="272"/>
      <c r="X506" s="272"/>
      <c r="Y506" s="272"/>
      <c r="Z506" s="272"/>
      <c r="AA506" s="272"/>
      <c r="AB506" s="272"/>
    </row>
    <row r="507" spans="1:28" ht="14">
      <c r="A507" s="272"/>
      <c r="B507" s="272"/>
      <c r="C507" s="290"/>
      <c r="D507" s="291"/>
      <c r="E507" s="272"/>
      <c r="F507" s="290"/>
      <c r="G507" s="290"/>
      <c r="H507" s="272"/>
      <c r="I507" s="272"/>
      <c r="J507" s="272"/>
      <c r="K507" s="272"/>
      <c r="L507" s="272"/>
      <c r="M507" s="272"/>
      <c r="N507" s="272"/>
      <c r="O507" s="272"/>
      <c r="P507" s="272"/>
      <c r="Q507" s="272"/>
      <c r="R507" s="272"/>
      <c r="S507" s="272"/>
      <c r="T507" s="272"/>
      <c r="U507" s="272"/>
      <c r="V507" s="272"/>
      <c r="W507" s="272"/>
      <c r="X507" s="272"/>
      <c r="Y507" s="272"/>
      <c r="Z507" s="272"/>
      <c r="AA507" s="272"/>
      <c r="AB507" s="272"/>
    </row>
    <row r="508" spans="1:28" ht="14">
      <c r="A508" s="272"/>
      <c r="B508" s="272"/>
      <c r="C508" s="290"/>
      <c r="D508" s="291"/>
      <c r="E508" s="272"/>
      <c r="F508" s="290"/>
      <c r="G508" s="290"/>
      <c r="H508" s="272"/>
      <c r="I508" s="272"/>
      <c r="J508" s="272"/>
      <c r="K508" s="272"/>
      <c r="L508" s="272"/>
      <c r="M508" s="272"/>
      <c r="N508" s="272"/>
      <c r="O508" s="272"/>
      <c r="P508" s="272"/>
      <c r="Q508" s="272"/>
      <c r="R508" s="272"/>
      <c r="S508" s="272"/>
      <c r="T508" s="272"/>
      <c r="U508" s="272"/>
      <c r="V508" s="272"/>
      <c r="W508" s="272"/>
      <c r="X508" s="272"/>
      <c r="Y508" s="272"/>
      <c r="Z508" s="272"/>
      <c r="AA508" s="272"/>
      <c r="AB508" s="272"/>
    </row>
    <row r="509" spans="1:28" ht="14">
      <c r="A509" s="272"/>
      <c r="B509" s="272"/>
      <c r="C509" s="290"/>
      <c r="D509" s="291"/>
      <c r="E509" s="272"/>
      <c r="F509" s="290"/>
      <c r="G509" s="290"/>
      <c r="H509" s="272"/>
      <c r="I509" s="272"/>
      <c r="J509" s="272"/>
      <c r="K509" s="272"/>
      <c r="L509" s="272"/>
      <c r="M509" s="272"/>
      <c r="N509" s="272"/>
      <c r="O509" s="272"/>
      <c r="P509" s="272"/>
      <c r="Q509" s="272"/>
      <c r="R509" s="272"/>
      <c r="S509" s="272"/>
      <c r="T509" s="272"/>
      <c r="U509" s="272"/>
      <c r="V509" s="272"/>
      <c r="W509" s="272"/>
      <c r="X509" s="272"/>
      <c r="Y509" s="272"/>
      <c r="Z509" s="272"/>
      <c r="AA509" s="272"/>
      <c r="AB509" s="272"/>
    </row>
    <row r="510" spans="1:28" ht="14">
      <c r="A510" s="272"/>
      <c r="B510" s="272"/>
      <c r="C510" s="290"/>
      <c r="D510" s="291"/>
      <c r="E510" s="272"/>
      <c r="F510" s="290"/>
      <c r="G510" s="290"/>
      <c r="H510" s="272"/>
      <c r="I510" s="272"/>
      <c r="J510" s="272"/>
      <c r="K510" s="272"/>
      <c r="L510" s="272"/>
      <c r="M510" s="272"/>
      <c r="N510" s="272"/>
      <c r="O510" s="272"/>
      <c r="P510" s="272"/>
      <c r="Q510" s="272"/>
      <c r="R510" s="272"/>
      <c r="S510" s="272"/>
      <c r="T510" s="272"/>
      <c r="U510" s="272"/>
      <c r="V510" s="272"/>
      <c r="W510" s="272"/>
      <c r="X510" s="272"/>
      <c r="Y510" s="272"/>
      <c r="Z510" s="272"/>
      <c r="AA510" s="272"/>
      <c r="AB510" s="272"/>
    </row>
    <row r="511" spans="1:28" ht="14">
      <c r="A511" s="272"/>
      <c r="B511" s="272"/>
      <c r="C511" s="290"/>
      <c r="D511" s="291"/>
      <c r="E511" s="272"/>
      <c r="F511" s="290"/>
      <c r="G511" s="290"/>
      <c r="H511" s="272"/>
      <c r="I511" s="272"/>
      <c r="J511" s="272"/>
      <c r="K511" s="272"/>
      <c r="L511" s="272"/>
      <c r="M511" s="272"/>
      <c r="N511" s="272"/>
      <c r="O511" s="272"/>
      <c r="P511" s="272"/>
      <c r="Q511" s="272"/>
      <c r="R511" s="272"/>
      <c r="S511" s="272"/>
      <c r="T511" s="272"/>
      <c r="U511" s="272"/>
      <c r="V511" s="272"/>
      <c r="W511" s="272"/>
      <c r="X511" s="272"/>
      <c r="Y511" s="272"/>
      <c r="Z511" s="272"/>
      <c r="AA511" s="272"/>
      <c r="AB511" s="272"/>
    </row>
    <row r="512" spans="1:28" ht="14">
      <c r="A512" s="272"/>
      <c r="B512" s="272"/>
      <c r="C512" s="290"/>
      <c r="D512" s="291"/>
      <c r="E512" s="272"/>
      <c r="F512" s="290"/>
      <c r="G512" s="290"/>
      <c r="H512" s="272"/>
      <c r="I512" s="272"/>
      <c r="J512" s="272"/>
      <c r="K512" s="272"/>
      <c r="L512" s="272"/>
      <c r="M512" s="272"/>
      <c r="N512" s="272"/>
      <c r="O512" s="272"/>
      <c r="P512" s="272"/>
      <c r="Q512" s="272"/>
      <c r="R512" s="272"/>
      <c r="S512" s="272"/>
      <c r="T512" s="272"/>
      <c r="U512" s="272"/>
      <c r="V512" s="272"/>
      <c r="W512" s="272"/>
      <c r="X512" s="272"/>
      <c r="Y512" s="272"/>
      <c r="Z512" s="272"/>
      <c r="AA512" s="272"/>
      <c r="AB512" s="272"/>
    </row>
    <row r="513" spans="1:28" ht="14">
      <c r="A513" s="272"/>
      <c r="B513" s="272"/>
      <c r="C513" s="290"/>
      <c r="D513" s="291"/>
      <c r="E513" s="272"/>
      <c r="F513" s="290"/>
      <c r="G513" s="290"/>
      <c r="H513" s="272"/>
      <c r="I513" s="272"/>
      <c r="J513" s="272"/>
      <c r="K513" s="272"/>
      <c r="L513" s="272"/>
      <c r="M513" s="272"/>
      <c r="N513" s="272"/>
      <c r="O513" s="272"/>
      <c r="P513" s="272"/>
      <c r="Q513" s="272"/>
      <c r="R513" s="272"/>
      <c r="S513" s="272"/>
      <c r="T513" s="272"/>
      <c r="U513" s="272"/>
      <c r="V513" s="272"/>
      <c r="W513" s="272"/>
      <c r="X513" s="272"/>
      <c r="Y513" s="272"/>
      <c r="Z513" s="272"/>
      <c r="AA513" s="272"/>
      <c r="AB513" s="272"/>
    </row>
    <row r="514" spans="1:28" ht="14">
      <c r="A514" s="272"/>
      <c r="B514" s="272"/>
      <c r="C514" s="290"/>
      <c r="D514" s="291"/>
      <c r="E514" s="272"/>
      <c r="F514" s="290"/>
      <c r="G514" s="290"/>
      <c r="H514" s="272"/>
      <c r="I514" s="272"/>
      <c r="J514" s="272"/>
      <c r="K514" s="272"/>
      <c r="L514" s="272"/>
      <c r="M514" s="272"/>
      <c r="N514" s="272"/>
      <c r="O514" s="272"/>
      <c r="P514" s="272"/>
      <c r="Q514" s="272"/>
      <c r="R514" s="272"/>
      <c r="S514" s="272"/>
      <c r="T514" s="272"/>
      <c r="U514" s="272"/>
      <c r="V514" s="272"/>
      <c r="W514" s="272"/>
      <c r="X514" s="272"/>
      <c r="Y514" s="272"/>
      <c r="Z514" s="272"/>
      <c r="AA514" s="272"/>
      <c r="AB514" s="272"/>
    </row>
    <row r="515" spans="1:28" ht="14">
      <c r="A515" s="272"/>
      <c r="B515" s="272"/>
      <c r="C515" s="290"/>
      <c r="D515" s="291"/>
      <c r="E515" s="272"/>
      <c r="F515" s="290"/>
      <c r="G515" s="290"/>
      <c r="H515" s="272"/>
      <c r="I515" s="272"/>
      <c r="J515" s="272"/>
      <c r="K515" s="272"/>
      <c r="L515" s="272"/>
      <c r="M515" s="272"/>
      <c r="N515" s="272"/>
      <c r="O515" s="272"/>
      <c r="P515" s="272"/>
      <c r="Q515" s="272"/>
      <c r="R515" s="272"/>
      <c r="S515" s="272"/>
      <c r="T515" s="272"/>
      <c r="U515" s="272"/>
      <c r="V515" s="272"/>
      <c r="W515" s="272"/>
      <c r="X515" s="272"/>
      <c r="Y515" s="272"/>
      <c r="Z515" s="272"/>
      <c r="AA515" s="272"/>
      <c r="AB515" s="272"/>
    </row>
    <row r="516" spans="1:28" ht="14">
      <c r="A516" s="272"/>
      <c r="B516" s="272"/>
      <c r="C516" s="290"/>
      <c r="D516" s="291"/>
      <c r="E516" s="272"/>
      <c r="F516" s="290"/>
      <c r="G516" s="290"/>
      <c r="H516" s="272"/>
      <c r="I516" s="272"/>
      <c r="J516" s="272"/>
      <c r="K516" s="272"/>
      <c r="L516" s="272"/>
      <c r="M516" s="272"/>
      <c r="N516" s="272"/>
      <c r="O516" s="272"/>
      <c r="P516" s="272"/>
      <c r="Q516" s="272"/>
      <c r="R516" s="272"/>
      <c r="S516" s="272"/>
      <c r="T516" s="272"/>
      <c r="U516" s="272"/>
      <c r="V516" s="272"/>
      <c r="W516" s="272"/>
      <c r="X516" s="272"/>
      <c r="Y516" s="272"/>
      <c r="Z516" s="272"/>
      <c r="AA516" s="272"/>
      <c r="AB516" s="272"/>
    </row>
    <row r="517" spans="1:28" ht="14">
      <c r="A517" s="272"/>
      <c r="B517" s="272"/>
      <c r="C517" s="290"/>
      <c r="D517" s="291"/>
      <c r="E517" s="272"/>
      <c r="F517" s="290"/>
      <c r="G517" s="290"/>
      <c r="H517" s="272"/>
      <c r="I517" s="272"/>
      <c r="J517" s="272"/>
      <c r="K517" s="272"/>
      <c r="L517" s="272"/>
      <c r="M517" s="272"/>
      <c r="N517" s="272"/>
      <c r="O517" s="272"/>
      <c r="P517" s="272"/>
      <c r="Q517" s="272"/>
      <c r="R517" s="272"/>
      <c r="S517" s="272"/>
      <c r="T517" s="272"/>
      <c r="U517" s="272"/>
      <c r="V517" s="272"/>
      <c r="W517" s="272"/>
      <c r="X517" s="272"/>
      <c r="Y517" s="272"/>
      <c r="Z517" s="272"/>
      <c r="AA517" s="272"/>
      <c r="AB517" s="272"/>
    </row>
    <row r="518" spans="1:28" ht="14">
      <c r="A518" s="272"/>
      <c r="B518" s="272"/>
      <c r="C518" s="290"/>
      <c r="D518" s="291"/>
      <c r="E518" s="272"/>
      <c r="F518" s="290"/>
      <c r="G518" s="290"/>
      <c r="H518" s="272"/>
      <c r="I518" s="272"/>
      <c r="J518" s="272"/>
      <c r="K518" s="272"/>
      <c r="L518" s="272"/>
      <c r="M518" s="272"/>
      <c r="N518" s="272"/>
      <c r="O518" s="272"/>
      <c r="P518" s="272"/>
      <c r="Q518" s="272"/>
      <c r="R518" s="272"/>
      <c r="S518" s="272"/>
      <c r="T518" s="272"/>
      <c r="U518" s="272"/>
      <c r="V518" s="272"/>
      <c r="W518" s="272"/>
      <c r="X518" s="272"/>
      <c r="Y518" s="272"/>
      <c r="Z518" s="272"/>
      <c r="AA518" s="272"/>
      <c r="AB518" s="272"/>
    </row>
    <row r="519" spans="1:28" ht="14">
      <c r="A519" s="272"/>
      <c r="B519" s="272"/>
      <c r="C519" s="290"/>
      <c r="D519" s="291"/>
      <c r="E519" s="272"/>
      <c r="F519" s="290"/>
      <c r="G519" s="290"/>
      <c r="H519" s="272"/>
      <c r="I519" s="272"/>
      <c r="J519" s="272"/>
      <c r="K519" s="272"/>
      <c r="L519" s="272"/>
      <c r="M519" s="272"/>
      <c r="N519" s="272"/>
      <c r="O519" s="272"/>
      <c r="P519" s="272"/>
      <c r="Q519" s="272"/>
      <c r="R519" s="272"/>
      <c r="S519" s="272"/>
      <c r="T519" s="272"/>
      <c r="U519" s="272"/>
      <c r="V519" s="272"/>
      <c r="W519" s="272"/>
      <c r="X519" s="272"/>
      <c r="Y519" s="272"/>
      <c r="Z519" s="272"/>
      <c r="AA519" s="272"/>
      <c r="AB519" s="272"/>
    </row>
    <row r="520" spans="1:28" ht="14">
      <c r="A520" s="272"/>
      <c r="B520" s="272"/>
      <c r="C520" s="290"/>
      <c r="D520" s="291"/>
      <c r="E520" s="272"/>
      <c r="F520" s="290"/>
      <c r="G520" s="290"/>
      <c r="H520" s="272"/>
      <c r="I520" s="272"/>
      <c r="J520" s="272"/>
      <c r="K520" s="272"/>
      <c r="L520" s="272"/>
      <c r="M520" s="272"/>
      <c r="N520" s="272"/>
      <c r="O520" s="272"/>
      <c r="P520" s="272"/>
      <c r="Q520" s="272"/>
      <c r="R520" s="272"/>
      <c r="S520" s="272"/>
      <c r="T520" s="272"/>
      <c r="U520" s="272"/>
      <c r="V520" s="272"/>
      <c r="W520" s="272"/>
      <c r="X520" s="272"/>
      <c r="Y520" s="272"/>
      <c r="Z520" s="272"/>
      <c r="AA520" s="272"/>
      <c r="AB520" s="272"/>
    </row>
    <row r="521" spans="1:28" ht="14">
      <c r="A521" s="272"/>
      <c r="B521" s="272"/>
      <c r="C521" s="290"/>
      <c r="D521" s="291"/>
      <c r="E521" s="272"/>
      <c r="F521" s="290"/>
      <c r="G521" s="290"/>
      <c r="H521" s="272"/>
      <c r="I521" s="272"/>
      <c r="J521" s="272"/>
      <c r="K521" s="272"/>
      <c r="L521" s="272"/>
      <c r="M521" s="272"/>
      <c r="N521" s="272"/>
      <c r="O521" s="272"/>
      <c r="P521" s="272"/>
      <c r="Q521" s="272"/>
      <c r="R521" s="272"/>
      <c r="S521" s="272"/>
      <c r="T521" s="272"/>
      <c r="U521" s="272"/>
      <c r="V521" s="272"/>
      <c r="W521" s="272"/>
      <c r="X521" s="272"/>
      <c r="Y521" s="272"/>
      <c r="Z521" s="272"/>
      <c r="AA521" s="272"/>
      <c r="AB521" s="272"/>
    </row>
    <row r="522" spans="1:28" ht="14">
      <c r="A522" s="272"/>
      <c r="B522" s="272"/>
      <c r="C522" s="290"/>
      <c r="D522" s="291"/>
      <c r="E522" s="272"/>
      <c r="F522" s="290"/>
      <c r="G522" s="290"/>
      <c r="H522" s="272"/>
      <c r="I522" s="272"/>
      <c r="J522" s="272"/>
      <c r="K522" s="272"/>
      <c r="L522" s="272"/>
      <c r="M522" s="272"/>
      <c r="N522" s="272"/>
      <c r="O522" s="272"/>
      <c r="P522" s="272"/>
      <c r="Q522" s="272"/>
      <c r="R522" s="272"/>
      <c r="S522" s="272"/>
      <c r="T522" s="272"/>
      <c r="U522" s="272"/>
      <c r="V522" s="272"/>
      <c r="W522" s="272"/>
      <c r="X522" s="272"/>
      <c r="Y522" s="272"/>
      <c r="Z522" s="272"/>
      <c r="AA522" s="272"/>
      <c r="AB522" s="272"/>
    </row>
    <row r="523" spans="1:28" ht="14">
      <c r="A523" s="272"/>
      <c r="B523" s="272"/>
      <c r="C523" s="290"/>
      <c r="D523" s="291"/>
      <c r="E523" s="272"/>
      <c r="F523" s="290"/>
      <c r="G523" s="290"/>
      <c r="H523" s="272"/>
      <c r="I523" s="272"/>
      <c r="J523" s="272"/>
      <c r="K523" s="272"/>
      <c r="L523" s="272"/>
      <c r="M523" s="272"/>
      <c r="N523" s="272"/>
      <c r="O523" s="272"/>
      <c r="P523" s="272"/>
      <c r="Q523" s="272"/>
      <c r="R523" s="272"/>
      <c r="S523" s="272"/>
      <c r="T523" s="272"/>
      <c r="U523" s="272"/>
      <c r="V523" s="272"/>
      <c r="W523" s="272"/>
      <c r="X523" s="272"/>
      <c r="Y523" s="272"/>
      <c r="Z523" s="272"/>
      <c r="AA523" s="272"/>
      <c r="AB523" s="272"/>
    </row>
    <row r="524" spans="1:28" ht="14">
      <c r="A524" s="272"/>
      <c r="B524" s="272"/>
      <c r="C524" s="290"/>
      <c r="D524" s="291"/>
      <c r="E524" s="272"/>
      <c r="F524" s="290"/>
      <c r="G524" s="290"/>
      <c r="H524" s="272"/>
      <c r="I524" s="272"/>
      <c r="J524" s="272"/>
      <c r="K524" s="272"/>
      <c r="L524" s="272"/>
      <c r="M524" s="272"/>
      <c r="N524" s="272"/>
      <c r="O524" s="272"/>
      <c r="P524" s="272"/>
      <c r="Q524" s="272"/>
      <c r="R524" s="272"/>
      <c r="S524" s="272"/>
      <c r="T524" s="272"/>
      <c r="U524" s="272"/>
      <c r="V524" s="272"/>
      <c r="W524" s="272"/>
      <c r="X524" s="272"/>
      <c r="Y524" s="272"/>
      <c r="Z524" s="272"/>
      <c r="AA524" s="272"/>
      <c r="AB524" s="272"/>
    </row>
    <row r="525" spans="1:28" ht="14">
      <c r="A525" s="272"/>
      <c r="B525" s="272"/>
      <c r="C525" s="290"/>
      <c r="D525" s="291"/>
      <c r="E525" s="272"/>
      <c r="F525" s="290"/>
      <c r="G525" s="290"/>
      <c r="H525" s="272"/>
      <c r="I525" s="272"/>
      <c r="J525" s="272"/>
      <c r="K525" s="272"/>
      <c r="L525" s="272"/>
      <c r="M525" s="272"/>
      <c r="N525" s="272"/>
      <c r="O525" s="272"/>
      <c r="P525" s="272"/>
      <c r="Q525" s="272"/>
      <c r="R525" s="272"/>
      <c r="S525" s="272"/>
      <c r="T525" s="272"/>
      <c r="U525" s="272"/>
      <c r="V525" s="272"/>
      <c r="W525" s="272"/>
      <c r="X525" s="272"/>
      <c r="Y525" s="272"/>
      <c r="Z525" s="272"/>
      <c r="AA525" s="272"/>
      <c r="AB525" s="272"/>
    </row>
    <row r="526" spans="1:28" ht="14">
      <c r="A526" s="272"/>
      <c r="B526" s="272"/>
      <c r="C526" s="290"/>
      <c r="D526" s="291"/>
      <c r="E526" s="272"/>
      <c r="F526" s="290"/>
      <c r="G526" s="290"/>
      <c r="H526" s="272"/>
      <c r="I526" s="272"/>
      <c r="J526" s="272"/>
      <c r="K526" s="272"/>
      <c r="L526" s="272"/>
      <c r="M526" s="272"/>
      <c r="N526" s="272"/>
      <c r="O526" s="272"/>
      <c r="P526" s="272"/>
      <c r="Q526" s="272"/>
      <c r="R526" s="272"/>
      <c r="S526" s="272"/>
      <c r="T526" s="272"/>
      <c r="U526" s="272"/>
      <c r="V526" s="272"/>
      <c r="W526" s="272"/>
      <c r="X526" s="272"/>
      <c r="Y526" s="272"/>
      <c r="Z526" s="272"/>
      <c r="AA526" s="272"/>
      <c r="AB526" s="272"/>
    </row>
    <row r="527" spans="1:28" ht="14">
      <c r="A527" s="272"/>
      <c r="B527" s="272"/>
      <c r="C527" s="290"/>
      <c r="D527" s="291"/>
      <c r="E527" s="272"/>
      <c r="F527" s="290"/>
      <c r="G527" s="290"/>
      <c r="H527" s="272"/>
      <c r="I527" s="272"/>
      <c r="J527" s="272"/>
      <c r="K527" s="272"/>
      <c r="L527" s="272"/>
      <c r="M527" s="272"/>
      <c r="N527" s="272"/>
      <c r="O527" s="272"/>
      <c r="P527" s="272"/>
      <c r="Q527" s="272"/>
      <c r="R527" s="272"/>
      <c r="S527" s="272"/>
      <c r="T527" s="272"/>
      <c r="U527" s="272"/>
      <c r="V527" s="272"/>
      <c r="W527" s="272"/>
      <c r="X527" s="272"/>
      <c r="Y527" s="272"/>
      <c r="Z527" s="272"/>
      <c r="AA527" s="272"/>
      <c r="AB527" s="272"/>
    </row>
    <row r="528" spans="1:28" ht="14">
      <c r="A528" s="272"/>
      <c r="B528" s="272"/>
      <c r="C528" s="290"/>
      <c r="D528" s="291"/>
      <c r="E528" s="272"/>
      <c r="F528" s="290"/>
      <c r="G528" s="290"/>
      <c r="H528" s="272"/>
      <c r="I528" s="272"/>
      <c r="J528" s="272"/>
      <c r="K528" s="272"/>
      <c r="L528" s="272"/>
      <c r="M528" s="272"/>
      <c r="N528" s="272"/>
      <c r="O528" s="272"/>
      <c r="P528" s="272"/>
      <c r="Q528" s="272"/>
      <c r="R528" s="272"/>
      <c r="S528" s="272"/>
      <c r="T528" s="272"/>
      <c r="U528" s="272"/>
      <c r="V528" s="272"/>
      <c r="W528" s="272"/>
      <c r="X528" s="272"/>
      <c r="Y528" s="272"/>
      <c r="Z528" s="272"/>
      <c r="AA528" s="272"/>
      <c r="AB528" s="272"/>
    </row>
    <row r="529" spans="1:28" ht="14">
      <c r="A529" s="272"/>
      <c r="B529" s="272"/>
      <c r="C529" s="290"/>
      <c r="D529" s="291"/>
      <c r="E529" s="272"/>
      <c r="F529" s="290"/>
      <c r="G529" s="290"/>
      <c r="H529" s="272"/>
      <c r="I529" s="272"/>
      <c r="J529" s="272"/>
      <c r="K529" s="272"/>
      <c r="L529" s="272"/>
      <c r="M529" s="272"/>
      <c r="N529" s="272"/>
      <c r="O529" s="272"/>
      <c r="P529" s="272"/>
      <c r="Q529" s="272"/>
      <c r="R529" s="272"/>
      <c r="S529" s="272"/>
      <c r="T529" s="272"/>
      <c r="U529" s="272"/>
      <c r="V529" s="272"/>
      <c r="W529" s="272"/>
      <c r="X529" s="272"/>
      <c r="Y529" s="272"/>
      <c r="Z529" s="272"/>
      <c r="AA529" s="272"/>
      <c r="AB529" s="272"/>
    </row>
    <row r="530" spans="1:28" ht="14">
      <c r="A530" s="272"/>
      <c r="B530" s="272"/>
      <c r="C530" s="290"/>
      <c r="D530" s="291"/>
      <c r="E530" s="272"/>
      <c r="F530" s="290"/>
      <c r="G530" s="290"/>
      <c r="H530" s="272"/>
      <c r="I530" s="272"/>
      <c r="J530" s="272"/>
      <c r="K530" s="272"/>
      <c r="L530" s="272"/>
      <c r="M530" s="272"/>
      <c r="N530" s="272"/>
      <c r="O530" s="272"/>
      <c r="P530" s="272"/>
      <c r="Q530" s="272"/>
      <c r="R530" s="272"/>
      <c r="S530" s="272"/>
      <c r="T530" s="272"/>
      <c r="U530" s="272"/>
      <c r="V530" s="272"/>
      <c r="W530" s="272"/>
      <c r="X530" s="272"/>
      <c r="Y530" s="272"/>
      <c r="Z530" s="272"/>
      <c r="AA530" s="272"/>
      <c r="AB530" s="272"/>
    </row>
    <row r="531" spans="1:28" ht="14">
      <c r="A531" s="272"/>
      <c r="B531" s="272"/>
      <c r="C531" s="290"/>
      <c r="D531" s="291"/>
      <c r="E531" s="272"/>
      <c r="F531" s="290"/>
      <c r="G531" s="290"/>
      <c r="H531" s="272"/>
      <c r="I531" s="272"/>
      <c r="J531" s="272"/>
      <c r="K531" s="272"/>
      <c r="L531" s="272"/>
      <c r="M531" s="272"/>
      <c r="N531" s="272"/>
      <c r="O531" s="272"/>
      <c r="P531" s="272"/>
      <c r="Q531" s="272"/>
      <c r="R531" s="272"/>
      <c r="S531" s="272"/>
      <c r="T531" s="272"/>
      <c r="U531" s="272"/>
      <c r="V531" s="272"/>
      <c r="W531" s="272"/>
      <c r="X531" s="272"/>
      <c r="Y531" s="272"/>
      <c r="Z531" s="272"/>
      <c r="AA531" s="272"/>
      <c r="AB531" s="272"/>
    </row>
    <row r="532" spans="1:28" ht="14">
      <c r="A532" s="272"/>
      <c r="B532" s="272"/>
      <c r="C532" s="290"/>
      <c r="D532" s="291"/>
      <c r="E532" s="272"/>
      <c r="F532" s="290"/>
      <c r="G532" s="290"/>
      <c r="H532" s="272"/>
      <c r="I532" s="272"/>
      <c r="J532" s="272"/>
      <c r="K532" s="272"/>
      <c r="L532" s="272"/>
      <c r="M532" s="272"/>
      <c r="N532" s="272"/>
      <c r="O532" s="272"/>
      <c r="P532" s="272"/>
      <c r="Q532" s="272"/>
      <c r="R532" s="272"/>
      <c r="S532" s="272"/>
      <c r="T532" s="272"/>
      <c r="U532" s="272"/>
      <c r="V532" s="272"/>
      <c r="W532" s="272"/>
      <c r="X532" s="272"/>
      <c r="Y532" s="272"/>
      <c r="Z532" s="272"/>
      <c r="AA532" s="272"/>
      <c r="AB532" s="272"/>
    </row>
    <row r="533" spans="1:28" ht="14">
      <c r="A533" s="272"/>
      <c r="B533" s="272"/>
      <c r="C533" s="290"/>
      <c r="D533" s="291"/>
      <c r="E533" s="272"/>
      <c r="F533" s="290"/>
      <c r="G533" s="290"/>
      <c r="H533" s="272"/>
      <c r="I533" s="272"/>
      <c r="J533" s="272"/>
      <c r="K533" s="272"/>
      <c r="L533" s="272"/>
      <c r="M533" s="272"/>
      <c r="N533" s="272"/>
      <c r="O533" s="272"/>
      <c r="P533" s="272"/>
      <c r="Q533" s="272"/>
      <c r="R533" s="272"/>
      <c r="S533" s="272"/>
      <c r="T533" s="272"/>
      <c r="U533" s="272"/>
      <c r="V533" s="272"/>
      <c r="W533" s="272"/>
      <c r="X533" s="272"/>
      <c r="Y533" s="272"/>
      <c r="Z533" s="272"/>
      <c r="AA533" s="272"/>
      <c r="AB533" s="272"/>
    </row>
    <row r="534" spans="1:28" ht="14">
      <c r="A534" s="272"/>
      <c r="B534" s="272"/>
      <c r="C534" s="290"/>
      <c r="D534" s="291"/>
      <c r="E534" s="272"/>
      <c r="F534" s="290"/>
      <c r="G534" s="290"/>
      <c r="H534" s="272"/>
      <c r="I534" s="272"/>
      <c r="J534" s="272"/>
      <c r="K534" s="272"/>
      <c r="L534" s="272"/>
      <c r="M534" s="272"/>
      <c r="N534" s="272"/>
      <c r="O534" s="272"/>
      <c r="P534" s="272"/>
      <c r="Q534" s="272"/>
      <c r="R534" s="272"/>
      <c r="S534" s="272"/>
      <c r="T534" s="272"/>
      <c r="U534" s="272"/>
      <c r="V534" s="272"/>
      <c r="W534" s="272"/>
      <c r="X534" s="272"/>
      <c r="Y534" s="272"/>
      <c r="Z534" s="272"/>
      <c r="AA534" s="272"/>
      <c r="AB534" s="272"/>
    </row>
    <row r="535" spans="1:28" ht="14">
      <c r="A535" s="272"/>
      <c r="B535" s="272"/>
      <c r="C535" s="290"/>
      <c r="D535" s="291"/>
      <c r="E535" s="272"/>
      <c r="F535" s="290"/>
      <c r="G535" s="290"/>
      <c r="H535" s="272"/>
      <c r="I535" s="272"/>
      <c r="J535" s="272"/>
      <c r="K535" s="272"/>
      <c r="L535" s="272"/>
      <c r="M535" s="272"/>
      <c r="N535" s="272"/>
      <c r="O535" s="272"/>
      <c r="P535" s="272"/>
      <c r="Q535" s="272"/>
      <c r="R535" s="272"/>
      <c r="S535" s="272"/>
      <c r="T535" s="272"/>
      <c r="U535" s="272"/>
      <c r="V535" s="272"/>
      <c r="W535" s="272"/>
      <c r="X535" s="272"/>
      <c r="Y535" s="272"/>
      <c r="Z535" s="272"/>
      <c r="AA535" s="272"/>
      <c r="AB535" s="272"/>
    </row>
    <row r="536" spans="1:28" ht="14">
      <c r="A536" s="272"/>
      <c r="B536" s="272"/>
      <c r="C536" s="290"/>
      <c r="D536" s="291"/>
      <c r="E536" s="272"/>
      <c r="F536" s="290"/>
      <c r="G536" s="290"/>
      <c r="H536" s="272"/>
      <c r="I536" s="272"/>
      <c r="J536" s="272"/>
      <c r="K536" s="272"/>
      <c r="L536" s="272"/>
      <c r="M536" s="272"/>
      <c r="N536" s="272"/>
      <c r="O536" s="272"/>
      <c r="P536" s="272"/>
      <c r="Q536" s="272"/>
      <c r="R536" s="272"/>
      <c r="S536" s="272"/>
      <c r="T536" s="272"/>
      <c r="U536" s="272"/>
      <c r="V536" s="272"/>
      <c r="W536" s="272"/>
      <c r="X536" s="272"/>
      <c r="Y536" s="272"/>
      <c r="Z536" s="272"/>
      <c r="AA536" s="272"/>
      <c r="AB536" s="272"/>
    </row>
    <row r="537" spans="1:28" ht="14">
      <c r="A537" s="272"/>
      <c r="B537" s="272"/>
      <c r="C537" s="290"/>
      <c r="D537" s="291"/>
      <c r="E537" s="272"/>
      <c r="F537" s="290"/>
      <c r="G537" s="290"/>
      <c r="H537" s="272"/>
      <c r="I537" s="272"/>
      <c r="J537" s="272"/>
      <c r="K537" s="272"/>
      <c r="L537" s="272"/>
      <c r="M537" s="272"/>
      <c r="N537" s="272"/>
      <c r="O537" s="272"/>
      <c r="P537" s="272"/>
      <c r="Q537" s="272"/>
      <c r="R537" s="272"/>
      <c r="S537" s="272"/>
      <c r="T537" s="272"/>
      <c r="U537" s="272"/>
      <c r="V537" s="272"/>
      <c r="W537" s="272"/>
      <c r="X537" s="272"/>
      <c r="Y537" s="272"/>
      <c r="Z537" s="272"/>
      <c r="AA537" s="272"/>
      <c r="AB537" s="272"/>
    </row>
    <row r="538" spans="1:28" ht="14">
      <c r="A538" s="272"/>
      <c r="B538" s="272"/>
      <c r="C538" s="290"/>
      <c r="D538" s="291"/>
      <c r="E538" s="272"/>
      <c r="F538" s="290"/>
      <c r="G538" s="290"/>
      <c r="H538" s="272"/>
      <c r="I538" s="272"/>
      <c r="J538" s="272"/>
      <c r="K538" s="272"/>
      <c r="L538" s="272"/>
      <c r="M538" s="272"/>
      <c r="N538" s="272"/>
      <c r="O538" s="272"/>
      <c r="P538" s="272"/>
      <c r="Q538" s="272"/>
      <c r="R538" s="272"/>
      <c r="S538" s="272"/>
      <c r="T538" s="272"/>
      <c r="U538" s="272"/>
      <c r="V538" s="272"/>
      <c r="W538" s="272"/>
      <c r="X538" s="272"/>
      <c r="Y538" s="272"/>
      <c r="Z538" s="272"/>
      <c r="AA538" s="272"/>
      <c r="AB538" s="272"/>
    </row>
    <row r="539" spans="1:28" ht="14">
      <c r="A539" s="272"/>
      <c r="B539" s="272"/>
      <c r="C539" s="290"/>
      <c r="D539" s="291"/>
      <c r="E539" s="272"/>
      <c r="F539" s="290"/>
      <c r="G539" s="290"/>
      <c r="H539" s="272"/>
      <c r="I539" s="272"/>
      <c r="J539" s="272"/>
      <c r="K539" s="272"/>
      <c r="L539" s="272"/>
      <c r="M539" s="272"/>
      <c r="N539" s="272"/>
      <c r="O539" s="272"/>
      <c r="P539" s="272"/>
      <c r="Q539" s="272"/>
      <c r="R539" s="272"/>
      <c r="S539" s="272"/>
      <c r="T539" s="272"/>
      <c r="U539" s="272"/>
      <c r="V539" s="272"/>
      <c r="W539" s="272"/>
      <c r="X539" s="272"/>
      <c r="Y539" s="272"/>
      <c r="Z539" s="272"/>
      <c r="AA539" s="272"/>
      <c r="AB539" s="272"/>
    </row>
    <row r="540" spans="1:28" ht="14">
      <c r="A540" s="272"/>
      <c r="B540" s="272"/>
      <c r="C540" s="290"/>
      <c r="D540" s="291"/>
      <c r="E540" s="272"/>
      <c r="F540" s="290"/>
      <c r="G540" s="290"/>
      <c r="H540" s="272"/>
      <c r="I540" s="272"/>
      <c r="J540" s="272"/>
      <c r="K540" s="272"/>
      <c r="L540" s="272"/>
      <c r="M540" s="272"/>
      <c r="N540" s="272"/>
      <c r="O540" s="272"/>
      <c r="P540" s="272"/>
      <c r="Q540" s="272"/>
      <c r="R540" s="272"/>
      <c r="S540" s="272"/>
      <c r="T540" s="272"/>
      <c r="U540" s="272"/>
      <c r="V540" s="272"/>
      <c r="W540" s="272"/>
      <c r="X540" s="272"/>
      <c r="Y540" s="272"/>
      <c r="Z540" s="272"/>
      <c r="AA540" s="272"/>
      <c r="AB540" s="272"/>
    </row>
    <row r="541" spans="1:28" ht="14">
      <c r="A541" s="272"/>
      <c r="B541" s="272"/>
      <c r="C541" s="290"/>
      <c r="D541" s="291"/>
      <c r="E541" s="272"/>
      <c r="F541" s="290"/>
      <c r="G541" s="290"/>
      <c r="H541" s="272"/>
      <c r="I541" s="272"/>
      <c r="J541" s="272"/>
      <c r="K541" s="272"/>
      <c r="L541" s="272"/>
      <c r="M541" s="272"/>
      <c r="N541" s="272"/>
      <c r="O541" s="272"/>
      <c r="P541" s="272"/>
      <c r="Q541" s="272"/>
      <c r="R541" s="272"/>
      <c r="S541" s="272"/>
      <c r="T541" s="272"/>
      <c r="U541" s="272"/>
      <c r="V541" s="272"/>
      <c r="W541" s="272"/>
      <c r="X541" s="272"/>
      <c r="Y541" s="272"/>
      <c r="Z541" s="272"/>
      <c r="AA541" s="272"/>
      <c r="AB541" s="272"/>
    </row>
    <row r="542" spans="1:28" ht="14">
      <c r="A542" s="272"/>
      <c r="B542" s="272"/>
      <c r="C542" s="290"/>
      <c r="D542" s="291"/>
      <c r="E542" s="272"/>
      <c r="F542" s="290"/>
      <c r="G542" s="290"/>
      <c r="H542" s="272"/>
      <c r="I542" s="272"/>
      <c r="J542" s="272"/>
      <c r="K542" s="272"/>
      <c r="L542" s="272"/>
      <c r="M542" s="272"/>
      <c r="N542" s="272"/>
      <c r="O542" s="272"/>
      <c r="P542" s="272"/>
      <c r="Q542" s="272"/>
      <c r="R542" s="272"/>
      <c r="S542" s="272"/>
      <c r="T542" s="272"/>
      <c r="U542" s="272"/>
      <c r="V542" s="272"/>
      <c r="W542" s="272"/>
      <c r="X542" s="272"/>
      <c r="Y542" s="272"/>
      <c r="Z542" s="272"/>
      <c r="AA542" s="272"/>
      <c r="AB542" s="272"/>
    </row>
    <row r="543" spans="1:28" ht="14">
      <c r="A543" s="272"/>
      <c r="B543" s="272"/>
      <c r="C543" s="290"/>
      <c r="D543" s="291"/>
      <c r="E543" s="272"/>
      <c r="F543" s="290"/>
      <c r="G543" s="290"/>
      <c r="H543" s="272"/>
      <c r="I543" s="272"/>
      <c r="J543" s="272"/>
      <c r="K543" s="272"/>
      <c r="L543" s="272"/>
      <c r="M543" s="272"/>
      <c r="N543" s="272"/>
      <c r="O543" s="272"/>
      <c r="P543" s="272"/>
      <c r="Q543" s="272"/>
      <c r="R543" s="272"/>
      <c r="S543" s="272"/>
      <c r="T543" s="272"/>
      <c r="U543" s="272"/>
      <c r="V543" s="272"/>
      <c r="W543" s="272"/>
      <c r="X543" s="272"/>
      <c r="Y543" s="272"/>
      <c r="Z543" s="272"/>
      <c r="AA543" s="272"/>
      <c r="AB543" s="272"/>
    </row>
    <row r="544" spans="1:28" ht="14">
      <c r="A544" s="272"/>
      <c r="B544" s="272"/>
      <c r="C544" s="290"/>
      <c r="D544" s="291"/>
      <c r="E544" s="272"/>
      <c r="F544" s="290"/>
      <c r="G544" s="290"/>
      <c r="H544" s="272"/>
      <c r="I544" s="272"/>
      <c r="J544" s="272"/>
      <c r="K544" s="272"/>
      <c r="L544" s="272"/>
      <c r="M544" s="272"/>
      <c r="N544" s="272"/>
      <c r="O544" s="272"/>
      <c r="P544" s="272"/>
      <c r="Q544" s="272"/>
      <c r="R544" s="272"/>
      <c r="S544" s="272"/>
      <c r="T544" s="272"/>
      <c r="U544" s="272"/>
      <c r="V544" s="272"/>
      <c r="W544" s="272"/>
      <c r="X544" s="272"/>
      <c r="Y544" s="272"/>
      <c r="Z544" s="272"/>
      <c r="AA544" s="272"/>
      <c r="AB544" s="272"/>
    </row>
    <row r="545" spans="1:28" ht="14">
      <c r="A545" s="272"/>
      <c r="B545" s="272"/>
      <c r="C545" s="290"/>
      <c r="D545" s="291"/>
      <c r="E545" s="272"/>
      <c r="F545" s="290"/>
      <c r="G545" s="290"/>
      <c r="H545" s="272"/>
      <c r="I545" s="272"/>
      <c r="J545" s="272"/>
      <c r="K545" s="272"/>
      <c r="L545" s="272"/>
      <c r="M545" s="272"/>
      <c r="N545" s="272"/>
      <c r="O545" s="272"/>
      <c r="P545" s="272"/>
      <c r="Q545" s="272"/>
      <c r="R545" s="272"/>
      <c r="S545" s="272"/>
      <c r="T545" s="272"/>
      <c r="U545" s="272"/>
      <c r="V545" s="272"/>
      <c r="W545" s="272"/>
      <c r="X545" s="272"/>
      <c r="Y545" s="272"/>
      <c r="Z545" s="272"/>
      <c r="AA545" s="272"/>
      <c r="AB545" s="272"/>
    </row>
    <row r="546" spans="1:28" ht="14">
      <c r="A546" s="272"/>
      <c r="B546" s="272"/>
      <c r="C546" s="290"/>
      <c r="D546" s="291"/>
      <c r="E546" s="272"/>
      <c r="F546" s="290"/>
      <c r="G546" s="290"/>
      <c r="H546" s="272"/>
      <c r="I546" s="272"/>
      <c r="J546" s="272"/>
      <c r="K546" s="272"/>
      <c r="L546" s="272"/>
      <c r="M546" s="272"/>
      <c r="N546" s="272"/>
      <c r="O546" s="272"/>
      <c r="P546" s="272"/>
      <c r="Q546" s="272"/>
      <c r="R546" s="272"/>
      <c r="S546" s="272"/>
      <c r="T546" s="272"/>
      <c r="U546" s="272"/>
      <c r="V546" s="272"/>
      <c r="W546" s="272"/>
      <c r="X546" s="272"/>
      <c r="Y546" s="272"/>
      <c r="Z546" s="272"/>
      <c r="AA546" s="272"/>
      <c r="AB546" s="272"/>
    </row>
    <row r="547" spans="1:28" ht="14">
      <c r="A547" s="272"/>
      <c r="B547" s="272"/>
      <c r="C547" s="290"/>
      <c r="D547" s="291"/>
      <c r="E547" s="272"/>
      <c r="F547" s="290"/>
      <c r="G547" s="290"/>
      <c r="H547" s="272"/>
      <c r="I547" s="272"/>
      <c r="J547" s="272"/>
      <c r="K547" s="272"/>
      <c r="L547" s="272"/>
      <c r="M547" s="272"/>
      <c r="N547" s="272"/>
      <c r="O547" s="272"/>
      <c r="P547" s="272"/>
      <c r="Q547" s="272"/>
      <c r="R547" s="272"/>
      <c r="S547" s="272"/>
      <c r="T547" s="272"/>
      <c r="U547" s="272"/>
      <c r="V547" s="272"/>
      <c r="W547" s="272"/>
      <c r="X547" s="272"/>
      <c r="Y547" s="272"/>
      <c r="Z547" s="272"/>
      <c r="AA547" s="272"/>
      <c r="AB547" s="272"/>
    </row>
    <row r="548" spans="1:28" ht="14">
      <c r="A548" s="272"/>
      <c r="B548" s="272"/>
      <c r="C548" s="290"/>
      <c r="D548" s="291"/>
      <c r="E548" s="272"/>
      <c r="F548" s="290"/>
      <c r="G548" s="290"/>
      <c r="H548" s="272"/>
      <c r="I548" s="272"/>
      <c r="J548" s="272"/>
      <c r="K548" s="272"/>
      <c r="L548" s="272"/>
      <c r="M548" s="272"/>
      <c r="N548" s="272"/>
      <c r="O548" s="272"/>
      <c r="P548" s="272"/>
      <c r="Q548" s="272"/>
      <c r="R548" s="272"/>
      <c r="S548" s="272"/>
      <c r="T548" s="272"/>
      <c r="U548" s="272"/>
      <c r="V548" s="272"/>
      <c r="W548" s="272"/>
      <c r="X548" s="272"/>
      <c r="Y548" s="272"/>
      <c r="Z548" s="272"/>
      <c r="AA548" s="272"/>
      <c r="AB548" s="272"/>
    </row>
    <row r="549" spans="1:28" ht="14">
      <c r="A549" s="272"/>
      <c r="B549" s="272"/>
      <c r="C549" s="290"/>
      <c r="D549" s="291"/>
      <c r="E549" s="272"/>
      <c r="F549" s="290"/>
      <c r="G549" s="290"/>
      <c r="H549" s="272"/>
      <c r="I549" s="272"/>
      <c r="J549" s="272"/>
      <c r="K549" s="272"/>
      <c r="L549" s="272"/>
      <c r="M549" s="272"/>
      <c r="N549" s="272"/>
      <c r="O549" s="272"/>
      <c r="P549" s="272"/>
      <c r="Q549" s="272"/>
      <c r="R549" s="272"/>
      <c r="S549" s="272"/>
      <c r="T549" s="272"/>
      <c r="U549" s="272"/>
      <c r="V549" s="272"/>
      <c r="W549" s="272"/>
      <c r="X549" s="272"/>
      <c r="Y549" s="272"/>
      <c r="Z549" s="272"/>
      <c r="AA549" s="272"/>
      <c r="AB549" s="272"/>
    </row>
    <row r="550" spans="1:28" ht="14">
      <c r="A550" s="272"/>
      <c r="B550" s="272"/>
      <c r="C550" s="290"/>
      <c r="D550" s="291"/>
      <c r="E550" s="272"/>
      <c r="F550" s="290"/>
      <c r="G550" s="290"/>
      <c r="H550" s="272"/>
      <c r="I550" s="272"/>
      <c r="J550" s="272"/>
      <c r="K550" s="272"/>
      <c r="L550" s="272"/>
      <c r="M550" s="272"/>
      <c r="N550" s="272"/>
      <c r="O550" s="272"/>
      <c r="P550" s="272"/>
      <c r="Q550" s="272"/>
      <c r="R550" s="272"/>
      <c r="S550" s="272"/>
      <c r="T550" s="272"/>
      <c r="U550" s="272"/>
      <c r="V550" s="272"/>
      <c r="W550" s="272"/>
      <c r="X550" s="272"/>
      <c r="Y550" s="272"/>
      <c r="Z550" s="272"/>
      <c r="AA550" s="272"/>
      <c r="AB550" s="272"/>
    </row>
    <row r="551" spans="1:28" ht="14">
      <c r="A551" s="272"/>
      <c r="B551" s="272"/>
      <c r="C551" s="290"/>
      <c r="D551" s="291"/>
      <c r="E551" s="272"/>
      <c r="F551" s="290"/>
      <c r="G551" s="290"/>
      <c r="H551" s="272"/>
      <c r="I551" s="272"/>
      <c r="J551" s="272"/>
      <c r="K551" s="272"/>
      <c r="L551" s="272"/>
      <c r="M551" s="272"/>
      <c r="N551" s="272"/>
      <c r="O551" s="272"/>
      <c r="P551" s="272"/>
      <c r="Q551" s="272"/>
      <c r="R551" s="272"/>
      <c r="S551" s="272"/>
      <c r="T551" s="272"/>
      <c r="U551" s="272"/>
      <c r="V551" s="272"/>
      <c r="W551" s="272"/>
      <c r="X551" s="272"/>
      <c r="Y551" s="272"/>
      <c r="Z551" s="272"/>
      <c r="AA551" s="272"/>
      <c r="AB551" s="272"/>
    </row>
    <row r="552" spans="1:28" ht="14">
      <c r="A552" s="272"/>
      <c r="B552" s="272"/>
      <c r="C552" s="290"/>
      <c r="D552" s="291"/>
      <c r="E552" s="272"/>
      <c r="F552" s="290"/>
      <c r="G552" s="290"/>
      <c r="H552" s="272"/>
      <c r="I552" s="272"/>
      <c r="J552" s="272"/>
      <c r="K552" s="272"/>
      <c r="L552" s="272"/>
      <c r="M552" s="272"/>
      <c r="N552" s="272"/>
      <c r="O552" s="272"/>
      <c r="P552" s="272"/>
      <c r="Q552" s="272"/>
      <c r="R552" s="272"/>
      <c r="S552" s="272"/>
      <c r="T552" s="272"/>
      <c r="U552" s="272"/>
      <c r="V552" s="272"/>
      <c r="W552" s="272"/>
      <c r="X552" s="272"/>
      <c r="Y552" s="272"/>
      <c r="Z552" s="272"/>
      <c r="AA552" s="272"/>
      <c r="AB552" s="272"/>
    </row>
    <row r="553" spans="1:28" ht="14">
      <c r="A553" s="272"/>
      <c r="B553" s="272"/>
      <c r="C553" s="290"/>
      <c r="D553" s="291"/>
      <c r="E553" s="272"/>
      <c r="F553" s="290"/>
      <c r="G553" s="290"/>
      <c r="H553" s="272"/>
      <c r="I553" s="272"/>
      <c r="J553" s="272"/>
      <c r="K553" s="272"/>
      <c r="L553" s="272"/>
      <c r="M553" s="272"/>
      <c r="N553" s="272"/>
      <c r="O553" s="272"/>
      <c r="P553" s="272"/>
      <c r="Q553" s="272"/>
      <c r="R553" s="272"/>
      <c r="S553" s="272"/>
      <c r="T553" s="272"/>
      <c r="U553" s="272"/>
      <c r="V553" s="272"/>
      <c r="W553" s="272"/>
      <c r="X553" s="272"/>
      <c r="Y553" s="272"/>
      <c r="Z553" s="272"/>
      <c r="AA553" s="272"/>
      <c r="AB553" s="272"/>
    </row>
    <row r="554" spans="1:28" ht="14">
      <c r="A554" s="272"/>
      <c r="B554" s="272"/>
      <c r="C554" s="290"/>
      <c r="D554" s="291"/>
      <c r="E554" s="272"/>
      <c r="F554" s="290"/>
      <c r="G554" s="290"/>
      <c r="H554" s="272"/>
      <c r="I554" s="272"/>
      <c r="J554" s="272"/>
      <c r="K554" s="272"/>
      <c r="L554" s="272"/>
      <c r="M554" s="272"/>
      <c r="N554" s="272"/>
      <c r="O554" s="272"/>
      <c r="P554" s="272"/>
      <c r="Q554" s="272"/>
      <c r="R554" s="272"/>
      <c r="S554" s="272"/>
      <c r="T554" s="272"/>
      <c r="U554" s="272"/>
      <c r="V554" s="272"/>
      <c r="W554" s="272"/>
      <c r="X554" s="272"/>
      <c r="Y554" s="272"/>
      <c r="Z554" s="272"/>
      <c r="AA554" s="272"/>
      <c r="AB554" s="272"/>
    </row>
    <row r="555" spans="1:28" ht="14">
      <c r="A555" s="272"/>
      <c r="B555" s="272"/>
      <c r="C555" s="290"/>
      <c r="D555" s="291"/>
      <c r="E555" s="272"/>
      <c r="F555" s="290"/>
      <c r="G555" s="290"/>
      <c r="H555" s="272"/>
      <c r="I555" s="272"/>
      <c r="J555" s="272"/>
      <c r="K555" s="272"/>
      <c r="L555" s="272"/>
      <c r="M555" s="272"/>
      <c r="N555" s="272"/>
      <c r="O555" s="272"/>
      <c r="P555" s="272"/>
      <c r="Q555" s="272"/>
      <c r="R555" s="272"/>
      <c r="S555" s="272"/>
      <c r="T555" s="272"/>
      <c r="U555" s="272"/>
      <c r="V555" s="272"/>
      <c r="W555" s="272"/>
      <c r="X555" s="272"/>
      <c r="Y555" s="272"/>
      <c r="Z555" s="272"/>
      <c r="AA555" s="272"/>
      <c r="AB555" s="272"/>
    </row>
    <row r="556" spans="1:28" ht="14">
      <c r="A556" s="272"/>
      <c r="B556" s="272"/>
      <c r="C556" s="290"/>
      <c r="D556" s="291"/>
      <c r="E556" s="272"/>
      <c r="F556" s="290"/>
      <c r="G556" s="290"/>
      <c r="H556" s="272"/>
      <c r="I556" s="272"/>
      <c r="J556" s="272"/>
      <c r="K556" s="272"/>
      <c r="L556" s="272"/>
      <c r="M556" s="272"/>
      <c r="N556" s="272"/>
      <c r="O556" s="272"/>
      <c r="P556" s="272"/>
      <c r="Q556" s="272"/>
      <c r="R556" s="272"/>
      <c r="S556" s="272"/>
      <c r="T556" s="272"/>
      <c r="U556" s="272"/>
      <c r="V556" s="272"/>
      <c r="W556" s="272"/>
      <c r="X556" s="272"/>
      <c r="Y556" s="272"/>
      <c r="Z556" s="272"/>
      <c r="AA556" s="272"/>
      <c r="AB556" s="272"/>
    </row>
    <row r="557" spans="1:28" ht="14">
      <c r="A557" s="272"/>
      <c r="B557" s="272"/>
      <c r="C557" s="290"/>
      <c r="D557" s="291"/>
      <c r="E557" s="272"/>
      <c r="F557" s="290"/>
      <c r="G557" s="290"/>
      <c r="H557" s="272"/>
      <c r="I557" s="272"/>
      <c r="J557" s="272"/>
      <c r="K557" s="272"/>
      <c r="L557" s="272"/>
      <c r="M557" s="272"/>
      <c r="N557" s="272"/>
      <c r="O557" s="272"/>
      <c r="P557" s="272"/>
      <c r="Q557" s="272"/>
      <c r="R557" s="272"/>
      <c r="S557" s="272"/>
      <c r="T557" s="272"/>
      <c r="U557" s="272"/>
      <c r="V557" s="272"/>
      <c r="W557" s="272"/>
      <c r="X557" s="272"/>
      <c r="Y557" s="272"/>
      <c r="Z557" s="272"/>
      <c r="AA557" s="272"/>
      <c r="AB557" s="272"/>
    </row>
    <row r="558" spans="1:28" ht="14">
      <c r="A558" s="272"/>
      <c r="B558" s="272"/>
      <c r="C558" s="290"/>
      <c r="D558" s="291"/>
      <c r="E558" s="272"/>
      <c r="F558" s="290"/>
      <c r="G558" s="290"/>
      <c r="H558" s="272"/>
      <c r="I558" s="272"/>
      <c r="J558" s="272"/>
      <c r="K558" s="272"/>
      <c r="L558" s="272"/>
      <c r="M558" s="272"/>
      <c r="N558" s="272"/>
      <c r="O558" s="272"/>
      <c r="P558" s="272"/>
      <c r="Q558" s="272"/>
      <c r="R558" s="272"/>
      <c r="S558" s="272"/>
      <c r="T558" s="272"/>
      <c r="U558" s="272"/>
      <c r="V558" s="272"/>
      <c r="W558" s="272"/>
      <c r="X558" s="272"/>
      <c r="Y558" s="272"/>
      <c r="Z558" s="272"/>
      <c r="AA558" s="272"/>
      <c r="AB558" s="272"/>
    </row>
    <row r="559" spans="1:28" ht="14">
      <c r="A559" s="272"/>
      <c r="B559" s="272"/>
      <c r="C559" s="290"/>
      <c r="D559" s="291"/>
      <c r="E559" s="272"/>
      <c r="F559" s="290"/>
      <c r="G559" s="290"/>
      <c r="H559" s="272"/>
      <c r="I559" s="272"/>
      <c r="J559" s="272"/>
      <c r="K559" s="272"/>
      <c r="L559" s="272"/>
      <c r="M559" s="272"/>
      <c r="N559" s="272"/>
      <c r="O559" s="272"/>
      <c r="P559" s="272"/>
      <c r="Q559" s="272"/>
      <c r="R559" s="272"/>
      <c r="S559" s="272"/>
      <c r="T559" s="272"/>
      <c r="U559" s="272"/>
      <c r="V559" s="272"/>
      <c r="W559" s="272"/>
      <c r="X559" s="272"/>
      <c r="Y559" s="272"/>
      <c r="Z559" s="272"/>
      <c r="AA559" s="272"/>
      <c r="AB559" s="272"/>
    </row>
    <row r="560" spans="1:28" ht="14">
      <c r="A560" s="272"/>
      <c r="B560" s="272"/>
      <c r="C560" s="290"/>
      <c r="D560" s="291"/>
      <c r="E560" s="272"/>
      <c r="F560" s="290"/>
      <c r="G560" s="290"/>
      <c r="H560" s="272"/>
      <c r="I560" s="272"/>
      <c r="J560" s="272"/>
      <c r="K560" s="272"/>
      <c r="L560" s="272"/>
      <c r="M560" s="272"/>
      <c r="N560" s="272"/>
      <c r="O560" s="272"/>
      <c r="P560" s="272"/>
      <c r="Q560" s="272"/>
      <c r="R560" s="272"/>
      <c r="S560" s="272"/>
      <c r="T560" s="272"/>
      <c r="U560" s="272"/>
      <c r="V560" s="272"/>
      <c r="W560" s="272"/>
      <c r="X560" s="272"/>
      <c r="Y560" s="272"/>
      <c r="Z560" s="272"/>
      <c r="AA560" s="272"/>
      <c r="AB560" s="272"/>
    </row>
    <row r="561" spans="1:28" ht="14">
      <c r="A561" s="272"/>
      <c r="B561" s="272"/>
      <c r="C561" s="290"/>
      <c r="D561" s="291"/>
      <c r="E561" s="272"/>
      <c r="F561" s="290"/>
      <c r="G561" s="290"/>
      <c r="H561" s="272"/>
      <c r="I561" s="272"/>
      <c r="J561" s="272"/>
      <c r="K561" s="272"/>
      <c r="L561" s="272"/>
      <c r="M561" s="272"/>
      <c r="N561" s="272"/>
      <c r="O561" s="272"/>
      <c r="P561" s="272"/>
      <c r="Q561" s="272"/>
      <c r="R561" s="272"/>
      <c r="S561" s="272"/>
      <c r="T561" s="272"/>
      <c r="U561" s="272"/>
      <c r="V561" s="272"/>
      <c r="W561" s="272"/>
      <c r="X561" s="272"/>
      <c r="Y561" s="272"/>
      <c r="Z561" s="272"/>
      <c r="AA561" s="272"/>
      <c r="AB561" s="272"/>
    </row>
    <row r="562" spans="1:28" ht="14">
      <c r="A562" s="272"/>
      <c r="B562" s="272"/>
      <c r="C562" s="290"/>
      <c r="D562" s="291"/>
      <c r="E562" s="272"/>
      <c r="F562" s="290"/>
      <c r="G562" s="290"/>
      <c r="H562" s="272"/>
      <c r="I562" s="272"/>
      <c r="J562" s="272"/>
      <c r="K562" s="272"/>
      <c r="L562" s="272"/>
      <c r="M562" s="272"/>
      <c r="N562" s="272"/>
      <c r="O562" s="272"/>
      <c r="P562" s="272"/>
      <c r="Q562" s="272"/>
      <c r="R562" s="272"/>
      <c r="S562" s="272"/>
      <c r="T562" s="272"/>
      <c r="U562" s="272"/>
      <c r="V562" s="272"/>
      <c r="W562" s="272"/>
      <c r="X562" s="272"/>
      <c r="Y562" s="272"/>
      <c r="Z562" s="272"/>
      <c r="AA562" s="272"/>
      <c r="AB562" s="272"/>
    </row>
    <row r="563" spans="1:28" ht="14">
      <c r="A563" s="272"/>
      <c r="B563" s="272"/>
      <c r="C563" s="290"/>
      <c r="D563" s="291"/>
      <c r="E563" s="272"/>
      <c r="F563" s="290"/>
      <c r="G563" s="290"/>
      <c r="H563" s="272"/>
      <c r="I563" s="272"/>
      <c r="J563" s="272"/>
      <c r="K563" s="272"/>
      <c r="L563" s="272"/>
      <c r="M563" s="272"/>
      <c r="N563" s="272"/>
      <c r="O563" s="272"/>
      <c r="P563" s="272"/>
      <c r="Q563" s="272"/>
      <c r="R563" s="272"/>
      <c r="S563" s="272"/>
      <c r="T563" s="272"/>
      <c r="U563" s="272"/>
      <c r="V563" s="272"/>
      <c r="W563" s="272"/>
      <c r="X563" s="272"/>
      <c r="Y563" s="272"/>
      <c r="Z563" s="272"/>
      <c r="AA563" s="272"/>
      <c r="AB563" s="272"/>
    </row>
    <row r="564" spans="1:28" ht="14">
      <c r="A564" s="272"/>
      <c r="B564" s="272"/>
      <c r="C564" s="290"/>
      <c r="D564" s="291"/>
      <c r="E564" s="272"/>
      <c r="F564" s="290"/>
      <c r="G564" s="290"/>
      <c r="H564" s="272"/>
      <c r="I564" s="272"/>
      <c r="J564" s="272"/>
      <c r="K564" s="272"/>
      <c r="L564" s="272"/>
      <c r="M564" s="272"/>
      <c r="N564" s="272"/>
      <c r="O564" s="272"/>
      <c r="P564" s="272"/>
      <c r="Q564" s="272"/>
      <c r="R564" s="272"/>
      <c r="S564" s="272"/>
      <c r="T564" s="272"/>
      <c r="U564" s="272"/>
      <c r="V564" s="272"/>
      <c r="W564" s="272"/>
      <c r="X564" s="272"/>
      <c r="Y564" s="272"/>
      <c r="Z564" s="272"/>
      <c r="AA564" s="272"/>
      <c r="AB564" s="272"/>
    </row>
    <row r="565" spans="1:28" ht="14">
      <c r="A565" s="272"/>
      <c r="B565" s="272"/>
      <c r="C565" s="290"/>
      <c r="D565" s="291"/>
      <c r="E565" s="272"/>
      <c r="F565" s="290"/>
      <c r="G565" s="290"/>
      <c r="H565" s="272"/>
      <c r="I565" s="272"/>
      <c r="J565" s="272"/>
      <c r="K565" s="272"/>
      <c r="L565" s="272"/>
      <c r="M565" s="272"/>
      <c r="N565" s="272"/>
      <c r="O565" s="272"/>
      <c r="P565" s="272"/>
      <c r="Q565" s="272"/>
      <c r="R565" s="272"/>
      <c r="S565" s="272"/>
      <c r="T565" s="272"/>
      <c r="U565" s="272"/>
      <c r="V565" s="272"/>
      <c r="W565" s="272"/>
      <c r="X565" s="272"/>
      <c r="Y565" s="272"/>
      <c r="Z565" s="272"/>
      <c r="AA565" s="272"/>
      <c r="AB565" s="272"/>
    </row>
    <row r="566" spans="1:28" ht="14">
      <c r="A566" s="272"/>
      <c r="B566" s="272"/>
      <c r="C566" s="290"/>
      <c r="D566" s="291"/>
      <c r="E566" s="272"/>
      <c r="F566" s="290"/>
      <c r="G566" s="290"/>
      <c r="H566" s="272"/>
      <c r="I566" s="272"/>
      <c r="J566" s="272"/>
      <c r="K566" s="272"/>
      <c r="L566" s="272"/>
      <c r="M566" s="272"/>
      <c r="N566" s="272"/>
      <c r="O566" s="272"/>
      <c r="P566" s="272"/>
      <c r="Q566" s="272"/>
      <c r="R566" s="272"/>
      <c r="S566" s="272"/>
      <c r="T566" s="272"/>
      <c r="U566" s="272"/>
      <c r="V566" s="272"/>
      <c r="W566" s="272"/>
      <c r="X566" s="272"/>
      <c r="Y566" s="272"/>
      <c r="Z566" s="272"/>
      <c r="AA566" s="272"/>
      <c r="AB566" s="272"/>
    </row>
    <row r="567" spans="1:28" ht="14">
      <c r="A567" s="272"/>
      <c r="B567" s="272"/>
      <c r="C567" s="290"/>
      <c r="D567" s="291"/>
      <c r="E567" s="272"/>
      <c r="F567" s="290"/>
      <c r="G567" s="290"/>
      <c r="H567" s="272"/>
      <c r="I567" s="272"/>
      <c r="J567" s="272"/>
      <c r="K567" s="272"/>
      <c r="L567" s="272"/>
      <c r="M567" s="272"/>
      <c r="N567" s="272"/>
      <c r="O567" s="272"/>
      <c r="P567" s="272"/>
      <c r="Q567" s="272"/>
      <c r="R567" s="272"/>
      <c r="S567" s="272"/>
      <c r="T567" s="272"/>
      <c r="U567" s="272"/>
      <c r="V567" s="272"/>
      <c r="W567" s="272"/>
      <c r="X567" s="272"/>
      <c r="Y567" s="272"/>
      <c r="Z567" s="272"/>
      <c r="AA567" s="272"/>
      <c r="AB567" s="272"/>
    </row>
    <row r="568" spans="1:28" ht="14">
      <c r="A568" s="272"/>
      <c r="B568" s="272"/>
      <c r="C568" s="290"/>
      <c r="D568" s="291"/>
      <c r="E568" s="272"/>
      <c r="F568" s="290"/>
      <c r="G568" s="290"/>
      <c r="H568" s="272"/>
      <c r="I568" s="272"/>
      <c r="J568" s="272"/>
      <c r="K568" s="272"/>
      <c r="L568" s="272"/>
      <c r="M568" s="272"/>
      <c r="N568" s="272"/>
      <c r="O568" s="272"/>
      <c r="P568" s="272"/>
      <c r="Q568" s="272"/>
      <c r="R568" s="272"/>
      <c r="S568" s="272"/>
      <c r="T568" s="272"/>
      <c r="U568" s="272"/>
      <c r="V568" s="272"/>
      <c r="W568" s="272"/>
      <c r="X568" s="272"/>
      <c r="Y568" s="272"/>
      <c r="Z568" s="272"/>
      <c r="AA568" s="272"/>
      <c r="AB568" s="272"/>
    </row>
    <row r="569" spans="1:28" ht="14">
      <c r="A569" s="272"/>
      <c r="B569" s="272"/>
      <c r="C569" s="290"/>
      <c r="D569" s="291"/>
      <c r="E569" s="272"/>
      <c r="F569" s="290"/>
      <c r="G569" s="290"/>
      <c r="H569" s="272"/>
      <c r="I569" s="272"/>
      <c r="J569" s="272"/>
      <c r="K569" s="272"/>
      <c r="L569" s="272"/>
      <c r="M569" s="272"/>
      <c r="N569" s="272"/>
      <c r="O569" s="272"/>
      <c r="P569" s="272"/>
      <c r="Q569" s="272"/>
      <c r="R569" s="272"/>
      <c r="S569" s="272"/>
      <c r="T569" s="272"/>
      <c r="U569" s="272"/>
      <c r="V569" s="272"/>
      <c r="W569" s="272"/>
      <c r="X569" s="272"/>
      <c r="Y569" s="272"/>
      <c r="Z569" s="272"/>
      <c r="AA569" s="272"/>
      <c r="AB569" s="272"/>
    </row>
    <row r="570" spans="1:28" ht="14">
      <c r="A570" s="272"/>
      <c r="B570" s="272"/>
      <c r="C570" s="290"/>
      <c r="D570" s="291"/>
      <c r="E570" s="272"/>
      <c r="F570" s="290"/>
      <c r="G570" s="290"/>
      <c r="H570" s="272"/>
      <c r="I570" s="272"/>
      <c r="J570" s="272"/>
      <c r="K570" s="272"/>
      <c r="L570" s="272"/>
      <c r="M570" s="272"/>
      <c r="N570" s="272"/>
      <c r="O570" s="272"/>
      <c r="P570" s="272"/>
      <c r="Q570" s="272"/>
      <c r="R570" s="272"/>
      <c r="S570" s="272"/>
      <c r="T570" s="272"/>
      <c r="U570" s="272"/>
      <c r="V570" s="272"/>
      <c r="W570" s="272"/>
      <c r="X570" s="272"/>
      <c r="Y570" s="272"/>
      <c r="Z570" s="272"/>
      <c r="AA570" s="272"/>
      <c r="AB570" s="272"/>
    </row>
    <row r="571" spans="1:28" ht="14">
      <c r="A571" s="272"/>
      <c r="B571" s="272"/>
      <c r="C571" s="290"/>
      <c r="D571" s="291"/>
      <c r="E571" s="272"/>
      <c r="F571" s="290"/>
      <c r="G571" s="290"/>
      <c r="H571" s="272"/>
      <c r="I571" s="272"/>
      <c r="J571" s="272"/>
      <c r="K571" s="272"/>
      <c r="L571" s="272"/>
      <c r="M571" s="272"/>
      <c r="N571" s="272"/>
      <c r="O571" s="272"/>
      <c r="P571" s="272"/>
      <c r="Q571" s="272"/>
      <c r="R571" s="272"/>
      <c r="S571" s="272"/>
      <c r="T571" s="272"/>
      <c r="U571" s="272"/>
      <c r="V571" s="272"/>
      <c r="W571" s="272"/>
      <c r="X571" s="272"/>
      <c r="Y571" s="272"/>
      <c r="Z571" s="272"/>
      <c r="AA571" s="272"/>
      <c r="AB571" s="272"/>
    </row>
    <row r="572" spans="1:28" ht="14">
      <c r="A572" s="272"/>
      <c r="B572" s="272"/>
      <c r="C572" s="290"/>
      <c r="D572" s="291"/>
      <c r="E572" s="272"/>
      <c r="F572" s="290"/>
      <c r="G572" s="290"/>
      <c r="H572" s="272"/>
      <c r="I572" s="272"/>
      <c r="J572" s="272"/>
      <c r="K572" s="272"/>
      <c r="L572" s="272"/>
      <c r="M572" s="272"/>
      <c r="N572" s="272"/>
      <c r="O572" s="272"/>
      <c r="P572" s="272"/>
      <c r="Q572" s="272"/>
      <c r="R572" s="272"/>
      <c r="S572" s="272"/>
      <c r="T572" s="272"/>
      <c r="U572" s="272"/>
      <c r="V572" s="272"/>
      <c r="W572" s="272"/>
      <c r="X572" s="272"/>
      <c r="Y572" s="272"/>
      <c r="Z572" s="272"/>
      <c r="AA572" s="272"/>
      <c r="AB572" s="272"/>
    </row>
    <row r="573" spans="1:28" ht="14">
      <c r="A573" s="272"/>
      <c r="B573" s="272"/>
      <c r="C573" s="290"/>
      <c r="D573" s="291"/>
      <c r="E573" s="272"/>
      <c r="F573" s="290"/>
      <c r="G573" s="290"/>
      <c r="H573" s="272"/>
      <c r="I573" s="272"/>
      <c r="J573" s="272"/>
      <c r="K573" s="272"/>
      <c r="L573" s="272"/>
      <c r="M573" s="272"/>
      <c r="N573" s="272"/>
      <c r="O573" s="272"/>
      <c r="P573" s="272"/>
      <c r="Q573" s="272"/>
      <c r="R573" s="272"/>
      <c r="S573" s="272"/>
      <c r="T573" s="272"/>
      <c r="U573" s="272"/>
      <c r="V573" s="272"/>
      <c r="W573" s="272"/>
      <c r="X573" s="272"/>
      <c r="Y573" s="272"/>
      <c r="Z573" s="272"/>
      <c r="AA573" s="272"/>
      <c r="AB573" s="272"/>
    </row>
    <row r="574" spans="1:28" ht="14">
      <c r="A574" s="272"/>
      <c r="B574" s="272"/>
      <c r="C574" s="290"/>
      <c r="D574" s="291"/>
      <c r="E574" s="272"/>
      <c r="F574" s="290"/>
      <c r="G574" s="290"/>
      <c r="H574" s="272"/>
      <c r="I574" s="272"/>
      <c r="J574" s="272"/>
      <c r="K574" s="272"/>
      <c r="L574" s="272"/>
      <c r="M574" s="272"/>
      <c r="N574" s="272"/>
      <c r="O574" s="272"/>
      <c r="P574" s="272"/>
      <c r="Q574" s="272"/>
      <c r="R574" s="272"/>
      <c r="S574" s="272"/>
      <c r="T574" s="272"/>
      <c r="U574" s="272"/>
      <c r="V574" s="272"/>
      <c r="W574" s="272"/>
      <c r="X574" s="272"/>
      <c r="Y574" s="272"/>
      <c r="Z574" s="272"/>
      <c r="AA574" s="272"/>
      <c r="AB574" s="272"/>
    </row>
    <row r="575" spans="1:28" ht="14">
      <c r="A575" s="272"/>
      <c r="B575" s="272"/>
      <c r="C575" s="290"/>
      <c r="D575" s="291"/>
      <c r="E575" s="272"/>
      <c r="F575" s="290"/>
      <c r="G575" s="290"/>
      <c r="H575" s="272"/>
      <c r="I575" s="272"/>
      <c r="J575" s="272"/>
      <c r="K575" s="272"/>
      <c r="L575" s="272"/>
      <c r="M575" s="272"/>
      <c r="N575" s="272"/>
      <c r="O575" s="272"/>
      <c r="P575" s="272"/>
      <c r="Q575" s="272"/>
      <c r="R575" s="272"/>
      <c r="S575" s="272"/>
      <c r="T575" s="272"/>
      <c r="U575" s="272"/>
      <c r="V575" s="272"/>
      <c r="W575" s="272"/>
      <c r="X575" s="272"/>
      <c r="Y575" s="272"/>
      <c r="Z575" s="272"/>
      <c r="AA575" s="272"/>
      <c r="AB575" s="272"/>
    </row>
    <row r="576" spans="1:28" ht="14">
      <c r="A576" s="272"/>
      <c r="B576" s="272"/>
      <c r="C576" s="290"/>
      <c r="D576" s="291"/>
      <c r="E576" s="272"/>
      <c r="F576" s="290"/>
      <c r="G576" s="290"/>
      <c r="H576" s="272"/>
      <c r="I576" s="272"/>
      <c r="J576" s="272"/>
      <c r="K576" s="272"/>
      <c r="L576" s="272"/>
      <c r="M576" s="272"/>
      <c r="N576" s="272"/>
      <c r="O576" s="272"/>
      <c r="P576" s="272"/>
      <c r="Q576" s="272"/>
      <c r="R576" s="272"/>
      <c r="S576" s="272"/>
      <c r="T576" s="272"/>
      <c r="U576" s="272"/>
      <c r="V576" s="272"/>
      <c r="W576" s="272"/>
      <c r="X576" s="272"/>
      <c r="Y576" s="272"/>
      <c r="Z576" s="272"/>
      <c r="AA576" s="272"/>
      <c r="AB576" s="272"/>
    </row>
    <row r="577" spans="1:28" ht="14">
      <c r="A577" s="272"/>
      <c r="B577" s="272"/>
      <c r="C577" s="290"/>
      <c r="D577" s="291"/>
      <c r="E577" s="272"/>
      <c r="F577" s="290"/>
      <c r="G577" s="290"/>
      <c r="H577" s="272"/>
      <c r="I577" s="272"/>
      <c r="J577" s="272"/>
      <c r="K577" s="272"/>
      <c r="L577" s="272"/>
      <c r="M577" s="272"/>
      <c r="N577" s="272"/>
      <c r="O577" s="272"/>
      <c r="P577" s="272"/>
      <c r="Q577" s="272"/>
      <c r="R577" s="272"/>
      <c r="S577" s="272"/>
      <c r="T577" s="272"/>
      <c r="U577" s="272"/>
      <c r="V577" s="272"/>
      <c r="W577" s="272"/>
      <c r="X577" s="272"/>
      <c r="Y577" s="272"/>
      <c r="Z577" s="272"/>
      <c r="AA577" s="272"/>
      <c r="AB577" s="272"/>
    </row>
    <row r="578" spans="1:28" ht="14">
      <c r="A578" s="272"/>
      <c r="B578" s="272"/>
      <c r="C578" s="290"/>
      <c r="D578" s="291"/>
      <c r="E578" s="272"/>
      <c r="F578" s="290"/>
      <c r="G578" s="290"/>
      <c r="H578" s="272"/>
      <c r="I578" s="272"/>
      <c r="J578" s="272"/>
      <c r="K578" s="272"/>
      <c r="L578" s="272"/>
      <c r="M578" s="272"/>
      <c r="N578" s="272"/>
      <c r="O578" s="272"/>
      <c r="P578" s="272"/>
      <c r="Q578" s="272"/>
      <c r="R578" s="272"/>
      <c r="S578" s="272"/>
      <c r="T578" s="272"/>
      <c r="U578" s="272"/>
      <c r="V578" s="272"/>
      <c r="W578" s="272"/>
      <c r="X578" s="272"/>
      <c r="Y578" s="272"/>
      <c r="Z578" s="272"/>
      <c r="AA578" s="272"/>
      <c r="AB578" s="272"/>
    </row>
    <row r="579" spans="1:28" ht="14">
      <c r="A579" s="272"/>
      <c r="B579" s="272"/>
      <c r="C579" s="290"/>
      <c r="D579" s="291"/>
      <c r="E579" s="272"/>
      <c r="F579" s="290"/>
      <c r="G579" s="290"/>
      <c r="H579" s="272"/>
      <c r="I579" s="272"/>
      <c r="J579" s="272"/>
      <c r="K579" s="272"/>
      <c r="L579" s="272"/>
      <c r="M579" s="272"/>
      <c r="N579" s="272"/>
      <c r="O579" s="272"/>
      <c r="P579" s="272"/>
      <c r="Q579" s="272"/>
      <c r="R579" s="272"/>
      <c r="S579" s="272"/>
      <c r="T579" s="272"/>
      <c r="U579" s="272"/>
      <c r="V579" s="272"/>
      <c r="W579" s="272"/>
      <c r="X579" s="272"/>
      <c r="Y579" s="272"/>
      <c r="Z579" s="272"/>
      <c r="AA579" s="272"/>
      <c r="AB579" s="272"/>
    </row>
    <row r="580" spans="1:28" ht="14">
      <c r="A580" s="272"/>
      <c r="B580" s="272"/>
      <c r="C580" s="290"/>
      <c r="D580" s="291"/>
      <c r="E580" s="272"/>
      <c r="F580" s="290"/>
      <c r="G580" s="290"/>
      <c r="H580" s="272"/>
      <c r="I580" s="272"/>
      <c r="J580" s="272"/>
      <c r="K580" s="272"/>
      <c r="L580" s="272"/>
      <c r="M580" s="272"/>
      <c r="N580" s="272"/>
      <c r="O580" s="272"/>
      <c r="P580" s="272"/>
      <c r="Q580" s="272"/>
      <c r="R580" s="272"/>
      <c r="S580" s="272"/>
      <c r="T580" s="272"/>
      <c r="U580" s="272"/>
      <c r="V580" s="272"/>
      <c r="W580" s="272"/>
      <c r="X580" s="272"/>
      <c r="Y580" s="272"/>
      <c r="Z580" s="272"/>
      <c r="AA580" s="272"/>
      <c r="AB580" s="272"/>
    </row>
    <row r="581" spans="1:28" ht="14">
      <c r="A581" s="272"/>
      <c r="B581" s="272"/>
      <c r="C581" s="290"/>
      <c r="D581" s="291"/>
      <c r="E581" s="272"/>
      <c r="F581" s="290"/>
      <c r="G581" s="290"/>
      <c r="H581" s="272"/>
      <c r="I581" s="272"/>
      <c r="J581" s="272"/>
      <c r="K581" s="272"/>
      <c r="L581" s="272"/>
      <c r="M581" s="272"/>
      <c r="N581" s="272"/>
      <c r="O581" s="272"/>
      <c r="P581" s="272"/>
      <c r="Q581" s="272"/>
      <c r="R581" s="272"/>
      <c r="S581" s="272"/>
      <c r="T581" s="272"/>
      <c r="U581" s="272"/>
      <c r="V581" s="272"/>
      <c r="W581" s="272"/>
      <c r="X581" s="272"/>
      <c r="Y581" s="272"/>
      <c r="Z581" s="272"/>
      <c r="AA581" s="272"/>
      <c r="AB581" s="272"/>
    </row>
    <row r="582" spans="1:28" ht="14">
      <c r="A582" s="272"/>
      <c r="B582" s="272"/>
      <c r="C582" s="290"/>
      <c r="D582" s="291"/>
      <c r="E582" s="272"/>
      <c r="F582" s="290"/>
      <c r="G582" s="290"/>
      <c r="H582" s="272"/>
      <c r="I582" s="272"/>
      <c r="J582" s="272"/>
      <c r="K582" s="272"/>
      <c r="L582" s="272"/>
      <c r="M582" s="272"/>
      <c r="N582" s="272"/>
      <c r="O582" s="272"/>
      <c r="P582" s="272"/>
      <c r="Q582" s="272"/>
      <c r="R582" s="272"/>
      <c r="S582" s="272"/>
      <c r="T582" s="272"/>
      <c r="U582" s="272"/>
      <c r="V582" s="272"/>
      <c r="W582" s="272"/>
      <c r="X582" s="272"/>
      <c r="Y582" s="272"/>
      <c r="Z582" s="272"/>
      <c r="AA582" s="272"/>
      <c r="AB582" s="272"/>
    </row>
    <row r="583" spans="1:28" ht="14">
      <c r="A583" s="272"/>
      <c r="B583" s="272"/>
      <c r="C583" s="290"/>
      <c r="D583" s="291"/>
      <c r="E583" s="272"/>
      <c r="F583" s="290"/>
      <c r="G583" s="290"/>
      <c r="H583" s="272"/>
      <c r="I583" s="272"/>
      <c r="J583" s="272"/>
      <c r="K583" s="272"/>
      <c r="L583" s="272"/>
      <c r="M583" s="272"/>
      <c r="N583" s="272"/>
      <c r="O583" s="272"/>
      <c r="P583" s="272"/>
      <c r="Q583" s="272"/>
      <c r="R583" s="272"/>
      <c r="S583" s="272"/>
      <c r="T583" s="272"/>
      <c r="U583" s="272"/>
      <c r="V583" s="272"/>
      <c r="W583" s="272"/>
      <c r="X583" s="272"/>
      <c r="Y583" s="272"/>
      <c r="Z583" s="272"/>
      <c r="AA583" s="272"/>
      <c r="AB583" s="272"/>
    </row>
    <row r="584" spans="1:28" ht="14">
      <c r="A584" s="272"/>
      <c r="B584" s="272"/>
      <c r="C584" s="290"/>
      <c r="D584" s="291"/>
      <c r="E584" s="272"/>
      <c r="F584" s="290"/>
      <c r="G584" s="290"/>
      <c r="H584" s="272"/>
      <c r="I584" s="272"/>
      <c r="J584" s="272"/>
      <c r="K584" s="272"/>
      <c r="L584" s="272"/>
      <c r="M584" s="272"/>
      <c r="N584" s="272"/>
      <c r="O584" s="272"/>
      <c r="P584" s="272"/>
      <c r="Q584" s="272"/>
      <c r="R584" s="272"/>
      <c r="S584" s="272"/>
      <c r="T584" s="272"/>
      <c r="U584" s="272"/>
      <c r="V584" s="272"/>
      <c r="W584" s="272"/>
      <c r="X584" s="272"/>
      <c r="Y584" s="272"/>
      <c r="Z584" s="272"/>
      <c r="AA584" s="272"/>
      <c r="AB584" s="272"/>
    </row>
    <row r="585" spans="1:28" ht="14">
      <c r="A585" s="272"/>
      <c r="B585" s="272"/>
      <c r="C585" s="290"/>
      <c r="D585" s="291"/>
      <c r="E585" s="272"/>
      <c r="F585" s="290"/>
      <c r="G585" s="290"/>
      <c r="H585" s="272"/>
      <c r="I585" s="272"/>
      <c r="J585" s="272"/>
      <c r="K585" s="272"/>
      <c r="L585" s="272"/>
      <c r="M585" s="272"/>
      <c r="N585" s="272"/>
      <c r="O585" s="272"/>
      <c r="P585" s="272"/>
      <c r="Q585" s="272"/>
      <c r="R585" s="272"/>
      <c r="S585" s="272"/>
      <c r="T585" s="272"/>
      <c r="U585" s="272"/>
      <c r="V585" s="272"/>
      <c r="W585" s="272"/>
      <c r="X585" s="272"/>
      <c r="Y585" s="272"/>
      <c r="Z585" s="272"/>
      <c r="AA585" s="272"/>
      <c r="AB585" s="272"/>
    </row>
    <row r="586" spans="1:28" ht="14">
      <c r="A586" s="272"/>
      <c r="B586" s="272"/>
      <c r="C586" s="290"/>
      <c r="D586" s="291"/>
      <c r="E586" s="272"/>
      <c r="F586" s="290"/>
      <c r="G586" s="290"/>
      <c r="H586" s="272"/>
      <c r="I586" s="272"/>
      <c r="J586" s="272"/>
      <c r="K586" s="272"/>
      <c r="L586" s="272"/>
      <c r="M586" s="272"/>
      <c r="N586" s="272"/>
      <c r="O586" s="272"/>
      <c r="P586" s="272"/>
      <c r="Q586" s="272"/>
      <c r="R586" s="272"/>
      <c r="S586" s="272"/>
      <c r="T586" s="272"/>
      <c r="U586" s="272"/>
      <c r="V586" s="272"/>
      <c r="W586" s="272"/>
      <c r="X586" s="272"/>
      <c r="Y586" s="272"/>
      <c r="Z586" s="272"/>
      <c r="AA586" s="272"/>
      <c r="AB586" s="272"/>
    </row>
    <row r="587" spans="1:28" ht="14">
      <c r="A587" s="272"/>
      <c r="B587" s="272"/>
      <c r="C587" s="290"/>
      <c r="D587" s="291"/>
      <c r="E587" s="272"/>
      <c r="F587" s="290"/>
      <c r="G587" s="290"/>
      <c r="H587" s="272"/>
      <c r="I587" s="272"/>
      <c r="J587" s="272"/>
      <c r="K587" s="272"/>
      <c r="L587" s="272"/>
      <c r="M587" s="272"/>
      <c r="N587" s="272"/>
      <c r="O587" s="272"/>
      <c r="P587" s="272"/>
      <c r="Q587" s="272"/>
      <c r="R587" s="272"/>
      <c r="S587" s="272"/>
      <c r="T587" s="272"/>
      <c r="U587" s="272"/>
      <c r="V587" s="272"/>
      <c r="W587" s="272"/>
      <c r="X587" s="272"/>
      <c r="Y587" s="272"/>
      <c r="Z587" s="272"/>
      <c r="AA587" s="272"/>
      <c r="AB587" s="272"/>
    </row>
    <row r="588" spans="1:28" ht="14">
      <c r="A588" s="272"/>
      <c r="B588" s="272"/>
      <c r="C588" s="290"/>
      <c r="D588" s="291"/>
      <c r="E588" s="272"/>
      <c r="F588" s="290"/>
      <c r="G588" s="290"/>
      <c r="H588" s="272"/>
      <c r="I588" s="272"/>
      <c r="J588" s="272"/>
      <c r="K588" s="272"/>
      <c r="L588" s="272"/>
      <c r="M588" s="272"/>
      <c r="N588" s="272"/>
      <c r="O588" s="272"/>
      <c r="P588" s="272"/>
      <c r="Q588" s="272"/>
      <c r="R588" s="272"/>
      <c r="S588" s="272"/>
      <c r="T588" s="272"/>
      <c r="U588" s="272"/>
      <c r="V588" s="272"/>
      <c r="W588" s="272"/>
      <c r="X588" s="272"/>
      <c r="Y588" s="272"/>
      <c r="Z588" s="272"/>
      <c r="AA588" s="272"/>
      <c r="AB588" s="272"/>
    </row>
    <row r="589" spans="1:28" ht="14">
      <c r="A589" s="272"/>
      <c r="B589" s="272"/>
      <c r="C589" s="290"/>
      <c r="D589" s="291"/>
      <c r="E589" s="272"/>
      <c r="F589" s="290"/>
      <c r="G589" s="290"/>
      <c r="H589" s="272"/>
      <c r="I589" s="272"/>
      <c r="J589" s="272"/>
      <c r="K589" s="272"/>
      <c r="L589" s="272"/>
      <c r="M589" s="272"/>
      <c r="N589" s="272"/>
      <c r="O589" s="272"/>
      <c r="P589" s="272"/>
      <c r="Q589" s="272"/>
      <c r="R589" s="272"/>
      <c r="S589" s="272"/>
      <c r="T589" s="272"/>
      <c r="U589" s="272"/>
      <c r="V589" s="272"/>
      <c r="W589" s="272"/>
      <c r="X589" s="272"/>
      <c r="Y589" s="272"/>
      <c r="Z589" s="272"/>
      <c r="AA589" s="272"/>
      <c r="AB589" s="272"/>
    </row>
    <row r="590" spans="1:28" ht="14">
      <c r="A590" s="272"/>
      <c r="B590" s="272"/>
      <c r="C590" s="290"/>
      <c r="D590" s="291"/>
      <c r="E590" s="272"/>
      <c r="F590" s="290"/>
      <c r="G590" s="290"/>
      <c r="H590" s="272"/>
      <c r="I590" s="272"/>
      <c r="J590" s="272"/>
      <c r="K590" s="272"/>
      <c r="L590" s="272"/>
      <c r="M590" s="272"/>
      <c r="N590" s="272"/>
      <c r="O590" s="272"/>
      <c r="P590" s="272"/>
      <c r="Q590" s="272"/>
      <c r="R590" s="272"/>
      <c r="S590" s="272"/>
      <c r="T590" s="272"/>
      <c r="U590" s="272"/>
      <c r="V590" s="272"/>
      <c r="W590" s="272"/>
      <c r="X590" s="272"/>
      <c r="Y590" s="272"/>
      <c r="Z590" s="272"/>
      <c r="AA590" s="272"/>
      <c r="AB590" s="272"/>
    </row>
    <row r="591" spans="1:28" ht="14">
      <c r="A591" s="272"/>
      <c r="B591" s="272"/>
      <c r="C591" s="290"/>
      <c r="D591" s="291"/>
      <c r="E591" s="272"/>
      <c r="F591" s="290"/>
      <c r="G591" s="290"/>
      <c r="H591" s="272"/>
      <c r="I591" s="272"/>
      <c r="J591" s="272"/>
      <c r="K591" s="272"/>
      <c r="L591" s="272"/>
      <c r="M591" s="272"/>
      <c r="N591" s="272"/>
      <c r="O591" s="272"/>
      <c r="P591" s="272"/>
      <c r="Q591" s="272"/>
      <c r="R591" s="272"/>
      <c r="S591" s="272"/>
      <c r="T591" s="272"/>
      <c r="U591" s="272"/>
      <c r="V591" s="272"/>
      <c r="W591" s="272"/>
      <c r="X591" s="272"/>
      <c r="Y591" s="272"/>
      <c r="Z591" s="272"/>
      <c r="AA591" s="272"/>
      <c r="AB591" s="272"/>
    </row>
    <row r="592" spans="1:28" ht="14">
      <c r="A592" s="272"/>
      <c r="B592" s="272"/>
      <c r="C592" s="290"/>
      <c r="D592" s="291"/>
      <c r="E592" s="272"/>
      <c r="F592" s="290"/>
      <c r="G592" s="290"/>
      <c r="H592" s="272"/>
      <c r="I592" s="272"/>
      <c r="J592" s="272"/>
      <c r="K592" s="272"/>
      <c r="L592" s="272"/>
      <c r="M592" s="272"/>
      <c r="N592" s="272"/>
      <c r="O592" s="272"/>
      <c r="P592" s="272"/>
      <c r="Q592" s="272"/>
      <c r="R592" s="272"/>
      <c r="S592" s="272"/>
      <c r="T592" s="272"/>
      <c r="U592" s="272"/>
      <c r="V592" s="272"/>
      <c r="W592" s="272"/>
      <c r="X592" s="272"/>
      <c r="Y592" s="272"/>
      <c r="Z592" s="272"/>
      <c r="AA592" s="272"/>
      <c r="AB592" s="272"/>
    </row>
    <row r="593" spans="1:28" ht="14">
      <c r="A593" s="272"/>
      <c r="B593" s="272"/>
      <c r="C593" s="290"/>
      <c r="D593" s="291"/>
      <c r="E593" s="272"/>
      <c r="F593" s="290"/>
      <c r="G593" s="290"/>
      <c r="H593" s="272"/>
      <c r="I593" s="272"/>
      <c r="J593" s="272"/>
      <c r="K593" s="272"/>
      <c r="L593" s="272"/>
      <c r="M593" s="272"/>
      <c r="N593" s="272"/>
      <c r="O593" s="272"/>
      <c r="P593" s="272"/>
      <c r="Q593" s="272"/>
      <c r="R593" s="272"/>
      <c r="S593" s="272"/>
      <c r="T593" s="272"/>
      <c r="U593" s="272"/>
      <c r="V593" s="272"/>
      <c r="W593" s="272"/>
      <c r="X593" s="272"/>
      <c r="Y593" s="272"/>
      <c r="Z593" s="272"/>
      <c r="AA593" s="272"/>
      <c r="AB593" s="272"/>
    </row>
    <row r="594" spans="1:28" ht="14">
      <c r="A594" s="272"/>
      <c r="B594" s="272"/>
      <c r="C594" s="290"/>
      <c r="D594" s="291"/>
      <c r="E594" s="272"/>
      <c r="F594" s="290"/>
      <c r="G594" s="290"/>
      <c r="H594" s="272"/>
      <c r="I594" s="272"/>
      <c r="J594" s="272"/>
      <c r="K594" s="272"/>
      <c r="L594" s="272"/>
      <c r="M594" s="272"/>
      <c r="N594" s="272"/>
      <c r="O594" s="272"/>
      <c r="P594" s="272"/>
      <c r="Q594" s="272"/>
      <c r="R594" s="272"/>
      <c r="S594" s="272"/>
      <c r="T594" s="272"/>
      <c r="U594" s="272"/>
      <c r="V594" s="272"/>
      <c r="W594" s="272"/>
      <c r="X594" s="272"/>
      <c r="Y594" s="272"/>
      <c r="Z594" s="272"/>
      <c r="AA594" s="272"/>
      <c r="AB594" s="272"/>
    </row>
    <row r="595" spans="1:28" ht="14">
      <c r="A595" s="272"/>
      <c r="B595" s="272"/>
      <c r="C595" s="290"/>
      <c r="D595" s="291"/>
      <c r="E595" s="272"/>
      <c r="F595" s="290"/>
      <c r="G595" s="290"/>
      <c r="H595" s="272"/>
      <c r="I595" s="272"/>
      <c r="J595" s="272"/>
      <c r="K595" s="272"/>
      <c r="L595" s="272"/>
      <c r="M595" s="272"/>
      <c r="N595" s="272"/>
      <c r="O595" s="272"/>
      <c r="P595" s="272"/>
      <c r="Q595" s="272"/>
      <c r="R595" s="272"/>
      <c r="S595" s="272"/>
      <c r="T595" s="272"/>
      <c r="U595" s="272"/>
      <c r="V595" s="272"/>
      <c r="W595" s="272"/>
      <c r="X595" s="272"/>
      <c r="Y595" s="272"/>
      <c r="Z595" s="272"/>
      <c r="AA595" s="272"/>
      <c r="AB595" s="272"/>
    </row>
    <row r="596" spans="1:28" ht="14">
      <c r="A596" s="272"/>
      <c r="B596" s="272"/>
      <c r="C596" s="290"/>
      <c r="D596" s="291"/>
      <c r="E596" s="272"/>
      <c r="F596" s="290"/>
      <c r="G596" s="290"/>
      <c r="H596" s="272"/>
      <c r="I596" s="272"/>
      <c r="J596" s="272"/>
      <c r="K596" s="272"/>
      <c r="L596" s="272"/>
      <c r="M596" s="272"/>
      <c r="N596" s="272"/>
      <c r="O596" s="272"/>
      <c r="P596" s="272"/>
      <c r="Q596" s="272"/>
      <c r="R596" s="272"/>
      <c r="S596" s="272"/>
      <c r="T596" s="272"/>
      <c r="U596" s="272"/>
      <c r="V596" s="272"/>
      <c r="W596" s="272"/>
      <c r="X596" s="272"/>
      <c r="Y596" s="272"/>
      <c r="Z596" s="272"/>
      <c r="AA596" s="272"/>
      <c r="AB596" s="272"/>
    </row>
    <row r="597" spans="1:28" ht="14">
      <c r="A597" s="272"/>
      <c r="B597" s="272"/>
      <c r="C597" s="290"/>
      <c r="D597" s="291"/>
      <c r="E597" s="272"/>
      <c r="F597" s="290"/>
      <c r="G597" s="290"/>
      <c r="H597" s="272"/>
      <c r="I597" s="272"/>
      <c r="J597" s="272"/>
      <c r="K597" s="272"/>
      <c r="L597" s="272"/>
      <c r="M597" s="272"/>
      <c r="N597" s="272"/>
      <c r="O597" s="272"/>
      <c r="P597" s="272"/>
      <c r="Q597" s="272"/>
      <c r="R597" s="272"/>
      <c r="S597" s="272"/>
      <c r="T597" s="272"/>
      <c r="U597" s="272"/>
      <c r="V597" s="272"/>
      <c r="W597" s="272"/>
      <c r="X597" s="272"/>
      <c r="Y597" s="272"/>
      <c r="Z597" s="272"/>
      <c r="AA597" s="272"/>
      <c r="AB597" s="272"/>
    </row>
    <row r="598" spans="1:28" ht="14">
      <c r="A598" s="272"/>
      <c r="B598" s="272"/>
      <c r="C598" s="290"/>
      <c r="D598" s="291"/>
      <c r="E598" s="272"/>
      <c r="F598" s="290"/>
      <c r="G598" s="290"/>
      <c r="H598" s="272"/>
      <c r="I598" s="272"/>
      <c r="J598" s="272"/>
      <c r="K598" s="272"/>
      <c r="L598" s="272"/>
      <c r="M598" s="272"/>
      <c r="N598" s="272"/>
      <c r="O598" s="272"/>
      <c r="P598" s="272"/>
      <c r="Q598" s="272"/>
      <c r="R598" s="272"/>
      <c r="S598" s="272"/>
      <c r="T598" s="272"/>
      <c r="U598" s="272"/>
      <c r="V598" s="272"/>
      <c r="W598" s="272"/>
      <c r="X598" s="272"/>
      <c r="Y598" s="272"/>
      <c r="Z598" s="272"/>
      <c r="AA598" s="272"/>
      <c r="AB598" s="272"/>
    </row>
    <row r="599" spans="1:28" ht="14">
      <c r="A599" s="272"/>
      <c r="B599" s="272"/>
      <c r="C599" s="290"/>
      <c r="D599" s="291"/>
      <c r="E599" s="272"/>
      <c r="F599" s="290"/>
      <c r="G599" s="290"/>
      <c r="H599" s="272"/>
      <c r="I599" s="272"/>
      <c r="J599" s="272"/>
      <c r="K599" s="272"/>
      <c r="L599" s="272"/>
      <c r="M599" s="272"/>
      <c r="N599" s="272"/>
      <c r="O599" s="272"/>
      <c r="P599" s="272"/>
      <c r="Q599" s="272"/>
      <c r="R599" s="272"/>
      <c r="S599" s="272"/>
      <c r="T599" s="272"/>
      <c r="U599" s="272"/>
      <c r="V599" s="272"/>
      <c r="W599" s="272"/>
      <c r="X599" s="272"/>
      <c r="Y599" s="272"/>
      <c r="Z599" s="272"/>
      <c r="AA599" s="272"/>
      <c r="AB599" s="272"/>
    </row>
    <row r="600" spans="1:28" ht="14">
      <c r="A600" s="272"/>
      <c r="B600" s="272"/>
      <c r="C600" s="290"/>
      <c r="D600" s="291"/>
      <c r="E600" s="272"/>
      <c r="F600" s="290"/>
      <c r="G600" s="290"/>
      <c r="H600" s="272"/>
      <c r="I600" s="272"/>
      <c r="J600" s="272"/>
      <c r="K600" s="272"/>
      <c r="L600" s="272"/>
      <c r="M600" s="272"/>
      <c r="N600" s="272"/>
      <c r="O600" s="272"/>
      <c r="P600" s="272"/>
      <c r="Q600" s="272"/>
      <c r="R600" s="272"/>
      <c r="S600" s="272"/>
      <c r="T600" s="272"/>
      <c r="U600" s="272"/>
      <c r="V600" s="272"/>
      <c r="W600" s="272"/>
      <c r="X600" s="272"/>
      <c r="Y600" s="272"/>
      <c r="Z600" s="272"/>
      <c r="AA600" s="272"/>
      <c r="AB600" s="272"/>
    </row>
    <row r="601" spans="1:28" ht="14">
      <c r="A601" s="272"/>
      <c r="B601" s="272"/>
      <c r="C601" s="290"/>
      <c r="D601" s="291"/>
      <c r="E601" s="272"/>
      <c r="F601" s="290"/>
      <c r="G601" s="290"/>
      <c r="H601" s="272"/>
      <c r="I601" s="272"/>
      <c r="J601" s="272"/>
      <c r="K601" s="272"/>
      <c r="L601" s="272"/>
      <c r="M601" s="272"/>
      <c r="N601" s="272"/>
      <c r="O601" s="272"/>
      <c r="P601" s="272"/>
      <c r="Q601" s="272"/>
      <c r="R601" s="272"/>
      <c r="S601" s="272"/>
      <c r="T601" s="272"/>
      <c r="U601" s="272"/>
      <c r="V601" s="272"/>
      <c r="W601" s="272"/>
      <c r="X601" s="272"/>
      <c r="Y601" s="272"/>
      <c r="Z601" s="272"/>
      <c r="AA601" s="272"/>
      <c r="AB601" s="272"/>
    </row>
    <row r="602" spans="1:28" ht="14">
      <c r="A602" s="272"/>
      <c r="B602" s="272"/>
      <c r="C602" s="290"/>
      <c r="D602" s="291"/>
      <c r="E602" s="272"/>
      <c r="F602" s="290"/>
      <c r="G602" s="290"/>
      <c r="H602" s="272"/>
      <c r="I602" s="272"/>
      <c r="J602" s="272"/>
      <c r="K602" s="272"/>
      <c r="L602" s="272"/>
      <c r="M602" s="272"/>
      <c r="N602" s="272"/>
      <c r="O602" s="272"/>
      <c r="P602" s="272"/>
      <c r="Q602" s="272"/>
      <c r="R602" s="272"/>
      <c r="S602" s="272"/>
      <c r="T602" s="272"/>
      <c r="U602" s="272"/>
      <c r="V602" s="272"/>
      <c r="W602" s="272"/>
      <c r="X602" s="272"/>
      <c r="Y602" s="272"/>
      <c r="Z602" s="272"/>
      <c r="AA602" s="272"/>
      <c r="AB602" s="272"/>
    </row>
    <row r="603" spans="1:28" ht="14">
      <c r="A603" s="272"/>
      <c r="B603" s="272"/>
      <c r="C603" s="290"/>
      <c r="D603" s="291"/>
      <c r="E603" s="272"/>
      <c r="F603" s="290"/>
      <c r="G603" s="290"/>
      <c r="H603" s="272"/>
      <c r="I603" s="272"/>
      <c r="J603" s="272"/>
      <c r="K603" s="272"/>
      <c r="L603" s="272"/>
      <c r="M603" s="272"/>
      <c r="N603" s="272"/>
      <c r="O603" s="272"/>
      <c r="P603" s="272"/>
      <c r="Q603" s="272"/>
      <c r="R603" s="272"/>
      <c r="S603" s="272"/>
      <c r="T603" s="272"/>
      <c r="U603" s="272"/>
      <c r="V603" s="272"/>
      <c r="W603" s="272"/>
      <c r="X603" s="272"/>
      <c r="Y603" s="272"/>
      <c r="Z603" s="272"/>
      <c r="AA603" s="272"/>
      <c r="AB603" s="272"/>
    </row>
    <row r="604" spans="1:28" ht="14">
      <c r="A604" s="272"/>
      <c r="B604" s="272"/>
      <c r="C604" s="290"/>
      <c r="D604" s="291"/>
      <c r="E604" s="272"/>
      <c r="F604" s="290"/>
      <c r="G604" s="290"/>
      <c r="H604" s="272"/>
      <c r="I604" s="272"/>
      <c r="J604" s="272"/>
      <c r="K604" s="272"/>
      <c r="L604" s="272"/>
      <c r="M604" s="272"/>
      <c r="N604" s="272"/>
      <c r="O604" s="272"/>
      <c r="P604" s="272"/>
      <c r="Q604" s="272"/>
      <c r="R604" s="272"/>
      <c r="S604" s="272"/>
      <c r="T604" s="272"/>
      <c r="U604" s="272"/>
      <c r="V604" s="272"/>
      <c r="W604" s="272"/>
      <c r="X604" s="272"/>
      <c r="Y604" s="272"/>
      <c r="Z604" s="272"/>
      <c r="AA604" s="272"/>
      <c r="AB604" s="272"/>
    </row>
    <row r="605" spans="1:28" ht="14">
      <c r="A605" s="272"/>
      <c r="B605" s="272"/>
      <c r="C605" s="290"/>
      <c r="D605" s="291"/>
      <c r="E605" s="272"/>
      <c r="F605" s="290"/>
      <c r="G605" s="290"/>
      <c r="H605" s="272"/>
      <c r="I605" s="272"/>
      <c r="J605" s="272"/>
      <c r="K605" s="272"/>
      <c r="L605" s="272"/>
      <c r="M605" s="272"/>
      <c r="N605" s="272"/>
      <c r="O605" s="272"/>
      <c r="P605" s="272"/>
      <c r="Q605" s="272"/>
      <c r="R605" s="272"/>
      <c r="S605" s="272"/>
      <c r="T605" s="272"/>
      <c r="U605" s="272"/>
      <c r="V605" s="272"/>
      <c r="W605" s="272"/>
      <c r="X605" s="272"/>
      <c r="Y605" s="272"/>
      <c r="Z605" s="272"/>
      <c r="AA605" s="272"/>
      <c r="AB605" s="272"/>
    </row>
    <row r="606" spans="1:28" ht="14">
      <c r="A606" s="272"/>
      <c r="B606" s="272"/>
      <c r="C606" s="290"/>
      <c r="D606" s="291"/>
      <c r="E606" s="272"/>
      <c r="F606" s="290"/>
      <c r="G606" s="290"/>
      <c r="H606" s="272"/>
      <c r="I606" s="272"/>
      <c r="J606" s="272"/>
      <c r="K606" s="272"/>
      <c r="L606" s="272"/>
      <c r="M606" s="272"/>
      <c r="N606" s="272"/>
      <c r="O606" s="272"/>
      <c r="P606" s="272"/>
      <c r="Q606" s="272"/>
      <c r="R606" s="272"/>
      <c r="S606" s="272"/>
      <c r="T606" s="272"/>
      <c r="U606" s="272"/>
      <c r="V606" s="272"/>
      <c r="W606" s="272"/>
      <c r="X606" s="272"/>
      <c r="Y606" s="272"/>
      <c r="Z606" s="272"/>
      <c r="AA606" s="272"/>
      <c r="AB606" s="272"/>
    </row>
    <row r="607" spans="1:28" ht="14">
      <c r="A607" s="272"/>
      <c r="B607" s="272"/>
      <c r="C607" s="290"/>
      <c r="D607" s="291"/>
      <c r="E607" s="272"/>
      <c r="F607" s="290"/>
      <c r="G607" s="290"/>
      <c r="H607" s="272"/>
      <c r="I607" s="272"/>
      <c r="J607" s="272"/>
      <c r="K607" s="272"/>
      <c r="L607" s="272"/>
      <c r="M607" s="272"/>
      <c r="N607" s="272"/>
      <c r="O607" s="272"/>
      <c r="P607" s="272"/>
      <c r="Q607" s="272"/>
      <c r="R607" s="272"/>
      <c r="S607" s="272"/>
      <c r="T607" s="272"/>
      <c r="U607" s="272"/>
      <c r="V607" s="272"/>
      <c r="W607" s="272"/>
      <c r="X607" s="272"/>
      <c r="Y607" s="272"/>
      <c r="Z607" s="272"/>
      <c r="AA607" s="272"/>
      <c r="AB607" s="272"/>
    </row>
    <row r="608" spans="1:28" ht="14">
      <c r="A608" s="272"/>
      <c r="B608" s="272"/>
      <c r="C608" s="290"/>
      <c r="D608" s="291"/>
      <c r="E608" s="272"/>
      <c r="F608" s="290"/>
      <c r="G608" s="290"/>
      <c r="H608" s="272"/>
      <c r="I608" s="272"/>
      <c r="J608" s="272"/>
      <c r="K608" s="272"/>
      <c r="L608" s="272"/>
      <c r="M608" s="272"/>
      <c r="N608" s="272"/>
      <c r="O608" s="272"/>
      <c r="P608" s="272"/>
      <c r="Q608" s="272"/>
      <c r="R608" s="272"/>
      <c r="S608" s="272"/>
      <c r="T608" s="272"/>
      <c r="U608" s="272"/>
      <c r="V608" s="272"/>
      <c r="W608" s="272"/>
      <c r="X608" s="272"/>
      <c r="Y608" s="272"/>
      <c r="Z608" s="272"/>
      <c r="AA608" s="272"/>
      <c r="AB608" s="272"/>
    </row>
    <row r="609" spans="1:28" ht="14">
      <c r="A609" s="272"/>
      <c r="B609" s="272"/>
      <c r="C609" s="290"/>
      <c r="D609" s="291"/>
      <c r="E609" s="272"/>
      <c r="F609" s="290"/>
      <c r="G609" s="290"/>
      <c r="H609" s="272"/>
      <c r="I609" s="272"/>
      <c r="J609" s="272"/>
      <c r="K609" s="272"/>
      <c r="L609" s="272"/>
      <c r="M609" s="272"/>
      <c r="N609" s="272"/>
      <c r="O609" s="272"/>
      <c r="P609" s="272"/>
      <c r="Q609" s="272"/>
      <c r="R609" s="272"/>
      <c r="S609" s="272"/>
      <c r="T609" s="272"/>
      <c r="U609" s="272"/>
      <c r="V609" s="272"/>
      <c r="W609" s="272"/>
      <c r="X609" s="272"/>
      <c r="Y609" s="272"/>
      <c r="Z609" s="272"/>
      <c r="AA609" s="272"/>
      <c r="AB609" s="272"/>
    </row>
    <row r="610" spans="1:28" ht="14">
      <c r="A610" s="272"/>
      <c r="B610" s="272"/>
      <c r="C610" s="290"/>
      <c r="D610" s="291"/>
      <c r="E610" s="272"/>
      <c r="F610" s="290"/>
      <c r="G610" s="290"/>
      <c r="H610" s="272"/>
      <c r="I610" s="272"/>
      <c r="J610" s="272"/>
      <c r="K610" s="272"/>
      <c r="L610" s="272"/>
      <c r="M610" s="272"/>
      <c r="N610" s="272"/>
      <c r="O610" s="272"/>
      <c r="P610" s="272"/>
      <c r="Q610" s="272"/>
      <c r="R610" s="272"/>
      <c r="S610" s="272"/>
      <c r="T610" s="272"/>
      <c r="U610" s="272"/>
      <c r="V610" s="272"/>
      <c r="W610" s="272"/>
      <c r="X610" s="272"/>
      <c r="Y610" s="272"/>
      <c r="Z610" s="272"/>
      <c r="AA610" s="272"/>
      <c r="AB610" s="272"/>
    </row>
    <row r="611" spans="1:28" ht="14">
      <c r="A611" s="272"/>
      <c r="B611" s="272"/>
      <c r="C611" s="290"/>
      <c r="D611" s="291"/>
      <c r="E611" s="272"/>
      <c r="F611" s="290"/>
      <c r="G611" s="290"/>
      <c r="H611" s="272"/>
      <c r="I611" s="272"/>
      <c r="J611" s="272"/>
      <c r="K611" s="272"/>
      <c r="L611" s="272"/>
      <c r="M611" s="272"/>
      <c r="N611" s="272"/>
      <c r="O611" s="272"/>
      <c r="P611" s="272"/>
      <c r="Q611" s="272"/>
      <c r="R611" s="272"/>
      <c r="S611" s="272"/>
      <c r="T611" s="272"/>
      <c r="U611" s="272"/>
      <c r="V611" s="272"/>
      <c r="W611" s="272"/>
      <c r="X611" s="272"/>
      <c r="Y611" s="272"/>
      <c r="Z611" s="272"/>
      <c r="AA611" s="272"/>
      <c r="AB611" s="272"/>
    </row>
    <row r="612" spans="1:28" ht="14">
      <c r="A612" s="272"/>
      <c r="B612" s="272"/>
      <c r="C612" s="290"/>
      <c r="D612" s="291"/>
      <c r="E612" s="272"/>
      <c r="F612" s="290"/>
      <c r="G612" s="290"/>
      <c r="H612" s="272"/>
      <c r="I612" s="272"/>
      <c r="J612" s="272"/>
      <c r="K612" s="272"/>
      <c r="L612" s="272"/>
      <c r="M612" s="272"/>
      <c r="N612" s="272"/>
      <c r="O612" s="272"/>
      <c r="P612" s="272"/>
      <c r="Q612" s="272"/>
      <c r="R612" s="272"/>
      <c r="S612" s="272"/>
      <c r="T612" s="272"/>
      <c r="U612" s="272"/>
      <c r="V612" s="272"/>
      <c r="W612" s="272"/>
      <c r="X612" s="272"/>
      <c r="Y612" s="272"/>
      <c r="Z612" s="272"/>
      <c r="AA612" s="272"/>
      <c r="AB612" s="272"/>
    </row>
    <row r="613" spans="1:28" ht="14">
      <c r="A613" s="272"/>
      <c r="B613" s="272"/>
      <c r="C613" s="290"/>
      <c r="D613" s="291"/>
      <c r="E613" s="272"/>
      <c r="F613" s="290"/>
      <c r="G613" s="290"/>
      <c r="H613" s="272"/>
      <c r="I613" s="272"/>
      <c r="J613" s="272"/>
      <c r="K613" s="272"/>
      <c r="L613" s="272"/>
      <c r="M613" s="272"/>
      <c r="N613" s="272"/>
      <c r="O613" s="272"/>
      <c r="P613" s="272"/>
      <c r="Q613" s="272"/>
      <c r="R613" s="272"/>
      <c r="S613" s="272"/>
      <c r="T613" s="272"/>
      <c r="U613" s="272"/>
      <c r="V613" s="272"/>
      <c r="W613" s="272"/>
      <c r="X613" s="272"/>
      <c r="Y613" s="272"/>
      <c r="Z613" s="272"/>
      <c r="AA613" s="272"/>
      <c r="AB613" s="272"/>
    </row>
    <row r="614" spans="1:28" ht="14">
      <c r="A614" s="272"/>
      <c r="B614" s="272"/>
      <c r="C614" s="290"/>
      <c r="D614" s="291"/>
      <c r="E614" s="272"/>
      <c r="F614" s="290"/>
      <c r="G614" s="290"/>
      <c r="H614" s="272"/>
      <c r="I614" s="272"/>
      <c r="J614" s="272"/>
      <c r="K614" s="272"/>
      <c r="L614" s="272"/>
      <c r="M614" s="272"/>
      <c r="N614" s="272"/>
      <c r="O614" s="272"/>
      <c r="P614" s="272"/>
      <c r="Q614" s="272"/>
      <c r="R614" s="272"/>
      <c r="S614" s="272"/>
      <c r="T614" s="272"/>
      <c r="U614" s="272"/>
      <c r="V614" s="272"/>
      <c r="W614" s="272"/>
      <c r="X614" s="272"/>
      <c r="Y614" s="272"/>
      <c r="Z614" s="272"/>
      <c r="AA614" s="272"/>
      <c r="AB614" s="272"/>
    </row>
    <row r="615" spans="1:28" ht="14">
      <c r="A615" s="272"/>
      <c r="B615" s="272"/>
      <c r="C615" s="290"/>
      <c r="D615" s="291"/>
      <c r="E615" s="272"/>
      <c r="F615" s="290"/>
      <c r="G615" s="290"/>
      <c r="H615" s="272"/>
      <c r="I615" s="272"/>
      <c r="J615" s="272"/>
      <c r="K615" s="272"/>
      <c r="L615" s="272"/>
      <c r="M615" s="272"/>
      <c r="N615" s="272"/>
      <c r="O615" s="272"/>
      <c r="P615" s="272"/>
      <c r="Q615" s="272"/>
      <c r="R615" s="272"/>
      <c r="S615" s="272"/>
      <c r="T615" s="272"/>
      <c r="U615" s="272"/>
      <c r="V615" s="272"/>
      <c r="W615" s="272"/>
      <c r="X615" s="272"/>
      <c r="Y615" s="272"/>
      <c r="Z615" s="272"/>
      <c r="AA615" s="272"/>
      <c r="AB615" s="272"/>
    </row>
    <row r="616" spans="1:28" ht="14">
      <c r="A616" s="272"/>
      <c r="B616" s="272"/>
      <c r="C616" s="290"/>
      <c r="D616" s="291"/>
      <c r="E616" s="272"/>
      <c r="F616" s="290"/>
      <c r="G616" s="290"/>
      <c r="H616" s="272"/>
      <c r="I616" s="272"/>
      <c r="J616" s="272"/>
      <c r="K616" s="272"/>
      <c r="L616" s="272"/>
      <c r="M616" s="272"/>
      <c r="N616" s="272"/>
      <c r="O616" s="272"/>
      <c r="P616" s="272"/>
      <c r="Q616" s="272"/>
      <c r="R616" s="272"/>
      <c r="S616" s="272"/>
      <c r="T616" s="272"/>
      <c r="U616" s="272"/>
      <c r="V616" s="272"/>
      <c r="W616" s="272"/>
      <c r="X616" s="272"/>
      <c r="Y616" s="272"/>
      <c r="Z616" s="272"/>
      <c r="AA616" s="272"/>
      <c r="AB616" s="272"/>
    </row>
    <row r="617" spans="1:28" ht="14">
      <c r="A617" s="272"/>
      <c r="B617" s="272"/>
      <c r="C617" s="290"/>
      <c r="D617" s="291"/>
      <c r="E617" s="272"/>
      <c r="F617" s="290"/>
      <c r="G617" s="290"/>
      <c r="H617" s="272"/>
      <c r="I617" s="272"/>
      <c r="J617" s="272"/>
      <c r="K617" s="272"/>
      <c r="L617" s="272"/>
      <c r="M617" s="272"/>
      <c r="N617" s="272"/>
      <c r="O617" s="272"/>
      <c r="P617" s="272"/>
      <c r="Q617" s="272"/>
      <c r="R617" s="272"/>
      <c r="S617" s="272"/>
      <c r="T617" s="272"/>
      <c r="U617" s="272"/>
      <c r="V617" s="272"/>
      <c r="W617" s="272"/>
      <c r="X617" s="272"/>
      <c r="Y617" s="272"/>
      <c r="Z617" s="272"/>
      <c r="AA617" s="272"/>
      <c r="AB617" s="272"/>
    </row>
    <row r="618" spans="1:28" ht="14">
      <c r="A618" s="272"/>
      <c r="B618" s="272"/>
      <c r="C618" s="290"/>
      <c r="D618" s="291"/>
      <c r="E618" s="272"/>
      <c r="F618" s="290"/>
      <c r="G618" s="290"/>
      <c r="H618" s="272"/>
      <c r="I618" s="272"/>
      <c r="J618" s="272"/>
      <c r="K618" s="272"/>
      <c r="L618" s="272"/>
      <c r="M618" s="272"/>
      <c r="N618" s="272"/>
      <c r="O618" s="272"/>
      <c r="P618" s="272"/>
      <c r="Q618" s="272"/>
      <c r="R618" s="272"/>
      <c r="S618" s="272"/>
      <c r="T618" s="272"/>
      <c r="U618" s="272"/>
      <c r="V618" s="272"/>
      <c r="W618" s="272"/>
      <c r="X618" s="272"/>
      <c r="Y618" s="272"/>
      <c r="Z618" s="272"/>
      <c r="AA618" s="272"/>
      <c r="AB618" s="272"/>
    </row>
    <row r="619" spans="1:28" ht="14">
      <c r="A619" s="272"/>
      <c r="B619" s="272"/>
      <c r="C619" s="290"/>
      <c r="D619" s="291"/>
      <c r="E619" s="272"/>
      <c r="F619" s="290"/>
      <c r="G619" s="290"/>
      <c r="H619" s="272"/>
      <c r="I619" s="272"/>
      <c r="J619" s="272"/>
      <c r="K619" s="272"/>
      <c r="L619" s="272"/>
      <c r="M619" s="272"/>
      <c r="N619" s="272"/>
      <c r="O619" s="272"/>
      <c r="P619" s="272"/>
      <c r="Q619" s="272"/>
      <c r="R619" s="272"/>
      <c r="S619" s="272"/>
      <c r="T619" s="272"/>
      <c r="U619" s="272"/>
      <c r="V619" s="272"/>
      <c r="W619" s="272"/>
      <c r="X619" s="272"/>
      <c r="Y619" s="272"/>
      <c r="Z619" s="272"/>
      <c r="AA619" s="272"/>
      <c r="AB619" s="272"/>
    </row>
    <row r="620" spans="1:28" ht="14">
      <c r="A620" s="272"/>
      <c r="B620" s="272"/>
      <c r="C620" s="290"/>
      <c r="D620" s="291"/>
      <c r="E620" s="272"/>
      <c r="F620" s="290"/>
      <c r="G620" s="290"/>
      <c r="H620" s="272"/>
      <c r="I620" s="272"/>
      <c r="J620" s="272"/>
      <c r="K620" s="272"/>
      <c r="L620" s="272"/>
      <c r="M620" s="272"/>
      <c r="N620" s="272"/>
      <c r="O620" s="272"/>
      <c r="P620" s="272"/>
      <c r="Q620" s="272"/>
      <c r="R620" s="272"/>
      <c r="S620" s="272"/>
      <c r="T620" s="272"/>
      <c r="U620" s="272"/>
      <c r="V620" s="272"/>
      <c r="W620" s="272"/>
      <c r="X620" s="272"/>
      <c r="Y620" s="272"/>
      <c r="Z620" s="272"/>
      <c r="AA620" s="272"/>
      <c r="AB620" s="272"/>
    </row>
    <row r="621" spans="1:28" ht="14">
      <c r="A621" s="272"/>
      <c r="B621" s="272"/>
      <c r="C621" s="290"/>
      <c r="D621" s="291"/>
      <c r="E621" s="272"/>
      <c r="F621" s="290"/>
      <c r="G621" s="290"/>
      <c r="H621" s="272"/>
      <c r="I621" s="272"/>
      <c r="J621" s="272"/>
      <c r="K621" s="272"/>
      <c r="L621" s="272"/>
      <c r="M621" s="272"/>
      <c r="N621" s="272"/>
      <c r="O621" s="272"/>
      <c r="P621" s="272"/>
      <c r="Q621" s="272"/>
      <c r="R621" s="272"/>
      <c r="S621" s="272"/>
      <c r="T621" s="272"/>
      <c r="U621" s="272"/>
      <c r="V621" s="272"/>
      <c r="W621" s="272"/>
      <c r="X621" s="272"/>
      <c r="Y621" s="272"/>
      <c r="Z621" s="272"/>
      <c r="AA621" s="272"/>
      <c r="AB621" s="272"/>
    </row>
    <row r="622" spans="1:28" ht="14">
      <c r="A622" s="272"/>
      <c r="B622" s="272"/>
      <c r="C622" s="290"/>
      <c r="D622" s="291"/>
      <c r="E622" s="272"/>
      <c r="F622" s="290"/>
      <c r="G622" s="290"/>
      <c r="H622" s="272"/>
      <c r="I622" s="272"/>
      <c r="J622" s="272"/>
      <c r="K622" s="272"/>
      <c r="L622" s="272"/>
      <c r="M622" s="272"/>
      <c r="N622" s="272"/>
      <c r="O622" s="272"/>
      <c r="P622" s="272"/>
      <c r="Q622" s="272"/>
      <c r="R622" s="272"/>
      <c r="S622" s="272"/>
      <c r="T622" s="272"/>
      <c r="U622" s="272"/>
      <c r="V622" s="272"/>
      <c r="W622" s="272"/>
      <c r="X622" s="272"/>
      <c r="Y622" s="272"/>
      <c r="Z622" s="272"/>
      <c r="AA622" s="272"/>
      <c r="AB622" s="272"/>
    </row>
    <row r="623" spans="1:28" ht="14">
      <c r="A623" s="272"/>
      <c r="B623" s="272"/>
      <c r="C623" s="290"/>
      <c r="D623" s="291"/>
      <c r="E623" s="272"/>
      <c r="F623" s="290"/>
      <c r="G623" s="290"/>
      <c r="H623" s="272"/>
      <c r="I623" s="272"/>
      <c r="J623" s="272"/>
      <c r="K623" s="272"/>
      <c r="L623" s="272"/>
      <c r="M623" s="272"/>
      <c r="N623" s="272"/>
      <c r="O623" s="272"/>
      <c r="P623" s="272"/>
      <c r="Q623" s="272"/>
      <c r="R623" s="272"/>
      <c r="S623" s="272"/>
      <c r="T623" s="272"/>
      <c r="U623" s="272"/>
      <c r="V623" s="272"/>
      <c r="W623" s="272"/>
      <c r="X623" s="272"/>
      <c r="Y623" s="272"/>
      <c r="Z623" s="272"/>
      <c r="AA623" s="272"/>
      <c r="AB623" s="272"/>
    </row>
    <row r="624" spans="1:28" ht="14">
      <c r="A624" s="272"/>
      <c r="B624" s="272"/>
      <c r="C624" s="290"/>
      <c r="D624" s="291"/>
      <c r="E624" s="272"/>
      <c r="F624" s="290"/>
      <c r="G624" s="290"/>
      <c r="H624" s="272"/>
      <c r="I624" s="272"/>
      <c r="J624" s="272"/>
      <c r="K624" s="272"/>
      <c r="L624" s="272"/>
      <c r="M624" s="272"/>
      <c r="N624" s="272"/>
      <c r="O624" s="272"/>
      <c r="P624" s="272"/>
      <c r="Q624" s="272"/>
      <c r="R624" s="272"/>
      <c r="S624" s="272"/>
      <c r="T624" s="272"/>
      <c r="U624" s="272"/>
      <c r="V624" s="272"/>
      <c r="W624" s="272"/>
      <c r="X624" s="272"/>
      <c r="Y624" s="272"/>
      <c r="Z624" s="272"/>
      <c r="AA624" s="272"/>
      <c r="AB624" s="272"/>
    </row>
    <row r="625" spans="1:28" ht="14">
      <c r="A625" s="272"/>
      <c r="B625" s="272"/>
      <c r="C625" s="290"/>
      <c r="D625" s="291"/>
      <c r="E625" s="272"/>
      <c r="F625" s="290"/>
      <c r="G625" s="290"/>
      <c r="H625" s="272"/>
      <c r="I625" s="272"/>
      <c r="J625" s="272"/>
      <c r="K625" s="272"/>
      <c r="L625" s="272"/>
      <c r="M625" s="272"/>
      <c r="N625" s="272"/>
      <c r="O625" s="272"/>
      <c r="P625" s="272"/>
      <c r="Q625" s="272"/>
      <c r="R625" s="272"/>
      <c r="S625" s="272"/>
      <c r="T625" s="272"/>
      <c r="U625" s="272"/>
      <c r="V625" s="272"/>
      <c r="W625" s="272"/>
      <c r="X625" s="272"/>
      <c r="Y625" s="272"/>
      <c r="Z625" s="272"/>
      <c r="AA625" s="272"/>
      <c r="AB625" s="272"/>
    </row>
    <row r="626" spans="1:28" ht="14">
      <c r="A626" s="272"/>
      <c r="B626" s="272"/>
      <c r="C626" s="290"/>
      <c r="D626" s="291"/>
      <c r="E626" s="272"/>
      <c r="F626" s="290"/>
      <c r="G626" s="290"/>
      <c r="H626" s="272"/>
      <c r="I626" s="272"/>
      <c r="J626" s="272"/>
      <c r="K626" s="272"/>
      <c r="L626" s="272"/>
      <c r="M626" s="272"/>
      <c r="N626" s="272"/>
      <c r="O626" s="272"/>
      <c r="P626" s="272"/>
      <c r="Q626" s="272"/>
      <c r="R626" s="272"/>
      <c r="S626" s="272"/>
      <c r="T626" s="272"/>
      <c r="U626" s="272"/>
      <c r="V626" s="272"/>
      <c r="W626" s="272"/>
      <c r="X626" s="272"/>
      <c r="Y626" s="272"/>
      <c r="Z626" s="272"/>
      <c r="AA626" s="272"/>
      <c r="AB626" s="272"/>
    </row>
    <row r="627" spans="1:28" ht="14">
      <c r="A627" s="272"/>
      <c r="B627" s="272"/>
      <c r="C627" s="290"/>
      <c r="D627" s="291"/>
      <c r="E627" s="272"/>
      <c r="F627" s="290"/>
      <c r="G627" s="290"/>
      <c r="H627" s="272"/>
      <c r="I627" s="272"/>
      <c r="J627" s="272"/>
      <c r="K627" s="272"/>
      <c r="L627" s="272"/>
      <c r="M627" s="272"/>
      <c r="N627" s="272"/>
      <c r="O627" s="272"/>
      <c r="P627" s="272"/>
      <c r="Q627" s="272"/>
      <c r="R627" s="272"/>
      <c r="S627" s="272"/>
      <c r="T627" s="272"/>
      <c r="U627" s="272"/>
      <c r="V627" s="272"/>
      <c r="W627" s="272"/>
      <c r="X627" s="272"/>
      <c r="Y627" s="272"/>
      <c r="Z627" s="272"/>
      <c r="AA627" s="272"/>
      <c r="AB627" s="272"/>
    </row>
    <row r="628" spans="1:28" ht="14">
      <c r="A628" s="272"/>
      <c r="B628" s="272"/>
      <c r="C628" s="290"/>
      <c r="D628" s="291"/>
      <c r="E628" s="272"/>
      <c r="F628" s="290"/>
      <c r="G628" s="290"/>
      <c r="H628" s="272"/>
      <c r="I628" s="272"/>
      <c r="J628" s="272"/>
      <c r="K628" s="272"/>
      <c r="L628" s="272"/>
      <c r="M628" s="272"/>
      <c r="N628" s="272"/>
      <c r="O628" s="272"/>
      <c r="P628" s="272"/>
      <c r="Q628" s="272"/>
      <c r="R628" s="272"/>
      <c r="S628" s="272"/>
      <c r="T628" s="272"/>
      <c r="U628" s="272"/>
      <c r="V628" s="272"/>
      <c r="W628" s="272"/>
      <c r="X628" s="272"/>
      <c r="Y628" s="272"/>
      <c r="Z628" s="272"/>
      <c r="AA628" s="272"/>
      <c r="AB628" s="272"/>
    </row>
    <row r="629" spans="1:28" ht="14">
      <c r="A629" s="272"/>
      <c r="B629" s="272"/>
      <c r="C629" s="290"/>
      <c r="D629" s="291"/>
      <c r="E629" s="272"/>
      <c r="F629" s="290"/>
      <c r="G629" s="290"/>
      <c r="H629" s="272"/>
      <c r="I629" s="272"/>
      <c r="J629" s="272"/>
      <c r="K629" s="272"/>
      <c r="L629" s="272"/>
      <c r="M629" s="272"/>
      <c r="N629" s="272"/>
      <c r="O629" s="272"/>
      <c r="P629" s="272"/>
      <c r="Q629" s="272"/>
      <c r="R629" s="272"/>
      <c r="S629" s="272"/>
      <c r="T629" s="272"/>
      <c r="U629" s="272"/>
      <c r="V629" s="272"/>
      <c r="W629" s="272"/>
      <c r="X629" s="272"/>
      <c r="Y629" s="272"/>
      <c r="Z629" s="272"/>
      <c r="AA629" s="272"/>
      <c r="AB629" s="272"/>
    </row>
    <row r="630" spans="1:28" ht="14">
      <c r="A630" s="272"/>
      <c r="B630" s="272"/>
      <c r="C630" s="290"/>
      <c r="D630" s="291"/>
      <c r="E630" s="272"/>
      <c r="F630" s="290"/>
      <c r="G630" s="290"/>
      <c r="H630" s="272"/>
      <c r="I630" s="272"/>
      <c r="J630" s="272"/>
      <c r="K630" s="272"/>
      <c r="L630" s="272"/>
      <c r="M630" s="272"/>
      <c r="N630" s="272"/>
      <c r="O630" s="272"/>
      <c r="P630" s="272"/>
      <c r="Q630" s="272"/>
      <c r="R630" s="272"/>
      <c r="S630" s="272"/>
      <c r="T630" s="272"/>
      <c r="U630" s="272"/>
      <c r="V630" s="272"/>
      <c r="W630" s="272"/>
      <c r="X630" s="272"/>
      <c r="Y630" s="272"/>
      <c r="Z630" s="272"/>
      <c r="AA630" s="272"/>
      <c r="AB630" s="272"/>
    </row>
    <row r="631" spans="1:28" ht="14">
      <c r="A631" s="272"/>
      <c r="B631" s="272"/>
      <c r="C631" s="290"/>
      <c r="D631" s="291"/>
      <c r="E631" s="272"/>
      <c r="F631" s="290"/>
      <c r="G631" s="290"/>
      <c r="H631" s="272"/>
      <c r="I631" s="272"/>
      <c r="J631" s="272"/>
      <c r="K631" s="272"/>
      <c r="L631" s="272"/>
      <c r="M631" s="272"/>
      <c r="N631" s="272"/>
      <c r="O631" s="272"/>
      <c r="P631" s="272"/>
      <c r="Q631" s="272"/>
      <c r="R631" s="272"/>
      <c r="S631" s="272"/>
      <c r="T631" s="272"/>
      <c r="U631" s="272"/>
      <c r="V631" s="272"/>
      <c r="W631" s="272"/>
      <c r="X631" s="272"/>
      <c r="Y631" s="272"/>
      <c r="Z631" s="272"/>
      <c r="AA631" s="272"/>
      <c r="AB631" s="272"/>
    </row>
    <row r="632" spans="1:28" ht="14">
      <c r="A632" s="272"/>
      <c r="B632" s="272"/>
      <c r="C632" s="290"/>
      <c r="D632" s="291"/>
      <c r="E632" s="272"/>
      <c r="F632" s="290"/>
      <c r="G632" s="290"/>
      <c r="H632" s="272"/>
      <c r="I632" s="272"/>
      <c r="J632" s="272"/>
      <c r="K632" s="272"/>
      <c r="L632" s="272"/>
      <c r="M632" s="272"/>
      <c r="N632" s="272"/>
      <c r="O632" s="272"/>
      <c r="P632" s="272"/>
      <c r="Q632" s="272"/>
      <c r="R632" s="272"/>
      <c r="S632" s="272"/>
      <c r="T632" s="272"/>
      <c r="U632" s="272"/>
      <c r="V632" s="272"/>
      <c r="W632" s="272"/>
      <c r="X632" s="272"/>
      <c r="Y632" s="272"/>
      <c r="Z632" s="272"/>
      <c r="AA632" s="272"/>
      <c r="AB632" s="272"/>
    </row>
    <row r="633" spans="1:28" ht="14">
      <c r="A633" s="272"/>
      <c r="B633" s="272"/>
      <c r="C633" s="290"/>
      <c r="D633" s="291"/>
      <c r="E633" s="272"/>
      <c r="F633" s="290"/>
      <c r="G633" s="290"/>
      <c r="H633" s="272"/>
      <c r="I633" s="272"/>
      <c r="J633" s="272"/>
      <c r="K633" s="272"/>
      <c r="L633" s="272"/>
      <c r="M633" s="272"/>
      <c r="N633" s="272"/>
      <c r="O633" s="272"/>
      <c r="P633" s="272"/>
      <c r="Q633" s="272"/>
      <c r="R633" s="272"/>
      <c r="S633" s="272"/>
      <c r="T633" s="272"/>
      <c r="U633" s="272"/>
      <c r="V633" s="272"/>
      <c r="W633" s="272"/>
      <c r="X633" s="272"/>
      <c r="Y633" s="272"/>
      <c r="Z633" s="272"/>
      <c r="AA633" s="272"/>
      <c r="AB633" s="272"/>
    </row>
    <row r="634" spans="1:28" ht="14">
      <c r="A634" s="272"/>
      <c r="B634" s="272"/>
      <c r="C634" s="290"/>
      <c r="D634" s="291"/>
      <c r="E634" s="272"/>
      <c r="F634" s="290"/>
      <c r="G634" s="290"/>
      <c r="H634" s="272"/>
      <c r="I634" s="272"/>
      <c r="J634" s="272"/>
      <c r="K634" s="272"/>
      <c r="L634" s="272"/>
      <c r="M634" s="272"/>
      <c r="N634" s="272"/>
      <c r="O634" s="272"/>
      <c r="P634" s="272"/>
      <c r="Q634" s="272"/>
      <c r="R634" s="272"/>
      <c r="S634" s="272"/>
      <c r="T634" s="272"/>
      <c r="U634" s="272"/>
      <c r="V634" s="272"/>
      <c r="W634" s="272"/>
      <c r="X634" s="272"/>
      <c r="Y634" s="272"/>
      <c r="Z634" s="272"/>
      <c r="AA634" s="272"/>
      <c r="AB634" s="272"/>
    </row>
    <row r="635" spans="1:28" ht="14">
      <c r="A635" s="272"/>
      <c r="B635" s="272"/>
      <c r="C635" s="290"/>
      <c r="D635" s="291"/>
      <c r="E635" s="272"/>
      <c r="F635" s="290"/>
      <c r="G635" s="290"/>
      <c r="H635" s="272"/>
      <c r="I635" s="272"/>
      <c r="J635" s="272"/>
      <c r="K635" s="272"/>
      <c r="L635" s="272"/>
      <c r="M635" s="272"/>
      <c r="N635" s="272"/>
      <c r="O635" s="272"/>
      <c r="P635" s="272"/>
      <c r="Q635" s="272"/>
      <c r="R635" s="272"/>
      <c r="S635" s="272"/>
      <c r="T635" s="272"/>
      <c r="U635" s="272"/>
      <c r="V635" s="272"/>
      <c r="W635" s="272"/>
      <c r="X635" s="272"/>
      <c r="Y635" s="272"/>
      <c r="Z635" s="272"/>
      <c r="AA635" s="272"/>
      <c r="AB635" s="272"/>
    </row>
    <row r="636" spans="1:28" ht="14">
      <c r="A636" s="272"/>
      <c r="B636" s="272"/>
      <c r="C636" s="290"/>
      <c r="D636" s="291"/>
      <c r="E636" s="272"/>
      <c r="F636" s="290"/>
      <c r="G636" s="290"/>
      <c r="H636" s="272"/>
      <c r="I636" s="272"/>
      <c r="J636" s="272"/>
      <c r="K636" s="272"/>
      <c r="L636" s="272"/>
      <c r="M636" s="272"/>
      <c r="N636" s="272"/>
      <c r="O636" s="272"/>
      <c r="P636" s="272"/>
      <c r="Q636" s="272"/>
      <c r="R636" s="272"/>
      <c r="S636" s="272"/>
      <c r="T636" s="272"/>
      <c r="U636" s="272"/>
      <c r="V636" s="272"/>
      <c r="W636" s="272"/>
      <c r="X636" s="272"/>
      <c r="Y636" s="272"/>
      <c r="Z636" s="272"/>
      <c r="AA636" s="272"/>
      <c r="AB636" s="272"/>
    </row>
    <row r="637" spans="1:28" ht="14">
      <c r="A637" s="272"/>
      <c r="B637" s="272"/>
      <c r="C637" s="290"/>
      <c r="D637" s="291"/>
      <c r="E637" s="272"/>
      <c r="F637" s="290"/>
      <c r="G637" s="290"/>
      <c r="H637" s="272"/>
      <c r="I637" s="272"/>
      <c r="J637" s="272"/>
      <c r="K637" s="272"/>
      <c r="L637" s="272"/>
      <c r="M637" s="272"/>
      <c r="N637" s="272"/>
      <c r="O637" s="272"/>
      <c r="P637" s="272"/>
      <c r="Q637" s="272"/>
      <c r="R637" s="272"/>
      <c r="S637" s="272"/>
      <c r="T637" s="272"/>
      <c r="U637" s="272"/>
      <c r="V637" s="272"/>
      <c r="W637" s="272"/>
      <c r="X637" s="272"/>
      <c r="Y637" s="272"/>
      <c r="Z637" s="272"/>
      <c r="AA637" s="272"/>
      <c r="AB637" s="272"/>
    </row>
    <row r="638" spans="1:28" ht="14">
      <c r="A638" s="272"/>
      <c r="B638" s="272"/>
      <c r="C638" s="290"/>
      <c r="D638" s="291"/>
      <c r="E638" s="272"/>
      <c r="F638" s="290"/>
      <c r="G638" s="290"/>
      <c r="H638" s="272"/>
      <c r="I638" s="272"/>
      <c r="J638" s="272"/>
      <c r="K638" s="272"/>
      <c r="L638" s="272"/>
      <c r="M638" s="272"/>
      <c r="N638" s="272"/>
      <c r="O638" s="272"/>
      <c r="P638" s="272"/>
      <c r="Q638" s="272"/>
      <c r="R638" s="272"/>
      <c r="S638" s="272"/>
      <c r="T638" s="272"/>
      <c r="U638" s="272"/>
      <c r="V638" s="272"/>
      <c r="W638" s="272"/>
      <c r="X638" s="272"/>
      <c r="Y638" s="272"/>
      <c r="Z638" s="272"/>
      <c r="AA638" s="272"/>
      <c r="AB638" s="272"/>
    </row>
    <row r="639" spans="1:28" ht="14">
      <c r="A639" s="272"/>
      <c r="B639" s="272"/>
      <c r="C639" s="290"/>
      <c r="D639" s="291"/>
      <c r="E639" s="272"/>
      <c r="F639" s="290"/>
      <c r="G639" s="290"/>
      <c r="H639" s="272"/>
      <c r="I639" s="272"/>
      <c r="J639" s="272"/>
      <c r="K639" s="272"/>
      <c r="L639" s="272"/>
      <c r="M639" s="272"/>
      <c r="N639" s="272"/>
      <c r="O639" s="272"/>
      <c r="P639" s="272"/>
      <c r="Q639" s="272"/>
      <c r="R639" s="272"/>
      <c r="S639" s="272"/>
      <c r="T639" s="272"/>
      <c r="U639" s="272"/>
      <c r="V639" s="272"/>
      <c r="W639" s="272"/>
      <c r="X639" s="272"/>
      <c r="Y639" s="272"/>
      <c r="Z639" s="272"/>
      <c r="AA639" s="272"/>
      <c r="AB639" s="272"/>
    </row>
    <row r="640" spans="1:28" ht="14">
      <c r="A640" s="272"/>
      <c r="B640" s="272"/>
      <c r="C640" s="290"/>
      <c r="D640" s="291"/>
      <c r="E640" s="272"/>
      <c r="F640" s="290"/>
      <c r="G640" s="290"/>
      <c r="H640" s="272"/>
      <c r="I640" s="272"/>
      <c r="J640" s="272"/>
      <c r="K640" s="272"/>
      <c r="L640" s="272"/>
      <c r="M640" s="272"/>
      <c r="N640" s="272"/>
      <c r="O640" s="272"/>
      <c r="P640" s="272"/>
      <c r="Q640" s="272"/>
      <c r="R640" s="272"/>
      <c r="S640" s="272"/>
      <c r="T640" s="272"/>
      <c r="U640" s="272"/>
      <c r="V640" s="272"/>
      <c r="W640" s="272"/>
      <c r="X640" s="272"/>
      <c r="Y640" s="272"/>
      <c r="Z640" s="272"/>
      <c r="AA640" s="272"/>
      <c r="AB640" s="272"/>
    </row>
    <row r="641" spans="1:28" ht="14">
      <c r="A641" s="272"/>
      <c r="B641" s="272"/>
      <c r="C641" s="290"/>
      <c r="D641" s="291"/>
      <c r="E641" s="272"/>
      <c r="F641" s="290"/>
      <c r="G641" s="290"/>
      <c r="H641" s="272"/>
      <c r="I641" s="272"/>
      <c r="J641" s="272"/>
      <c r="K641" s="272"/>
      <c r="L641" s="272"/>
      <c r="M641" s="272"/>
      <c r="N641" s="272"/>
      <c r="O641" s="272"/>
      <c r="P641" s="272"/>
      <c r="Q641" s="272"/>
      <c r="R641" s="272"/>
      <c r="S641" s="272"/>
      <c r="T641" s="272"/>
      <c r="U641" s="272"/>
      <c r="V641" s="272"/>
      <c r="W641" s="272"/>
      <c r="X641" s="272"/>
      <c r="Y641" s="272"/>
      <c r="Z641" s="272"/>
      <c r="AA641" s="272"/>
      <c r="AB641" s="272"/>
    </row>
    <row r="642" spans="1:28" ht="14">
      <c r="A642" s="272"/>
      <c r="B642" s="272"/>
      <c r="C642" s="290"/>
      <c r="D642" s="291"/>
      <c r="E642" s="272"/>
      <c r="F642" s="290"/>
      <c r="G642" s="290"/>
      <c r="H642" s="272"/>
      <c r="I642" s="272"/>
      <c r="J642" s="272"/>
      <c r="K642" s="272"/>
      <c r="L642" s="272"/>
      <c r="M642" s="272"/>
      <c r="N642" s="272"/>
      <c r="O642" s="272"/>
      <c r="P642" s="272"/>
      <c r="Q642" s="272"/>
      <c r="R642" s="272"/>
      <c r="S642" s="272"/>
      <c r="T642" s="272"/>
      <c r="U642" s="272"/>
      <c r="V642" s="272"/>
      <c r="W642" s="272"/>
      <c r="X642" s="272"/>
      <c r="Y642" s="272"/>
      <c r="Z642" s="272"/>
      <c r="AA642" s="272"/>
      <c r="AB642" s="272"/>
    </row>
    <row r="643" spans="1:28" ht="14">
      <c r="A643" s="272"/>
      <c r="B643" s="272"/>
      <c r="C643" s="290"/>
      <c r="D643" s="291"/>
      <c r="E643" s="272"/>
      <c r="F643" s="290"/>
      <c r="G643" s="290"/>
      <c r="H643" s="272"/>
      <c r="I643" s="272"/>
      <c r="J643" s="272"/>
      <c r="K643" s="272"/>
      <c r="L643" s="272"/>
      <c r="M643" s="272"/>
      <c r="N643" s="272"/>
      <c r="O643" s="272"/>
      <c r="P643" s="272"/>
      <c r="Q643" s="272"/>
      <c r="R643" s="272"/>
      <c r="S643" s="272"/>
      <c r="T643" s="272"/>
      <c r="U643" s="272"/>
      <c r="V643" s="272"/>
      <c r="W643" s="272"/>
      <c r="X643" s="272"/>
      <c r="Y643" s="272"/>
      <c r="Z643" s="272"/>
      <c r="AA643" s="272"/>
      <c r="AB643" s="272"/>
    </row>
    <row r="644" spans="1:28" ht="14">
      <c r="A644" s="272"/>
      <c r="B644" s="272"/>
      <c r="C644" s="290"/>
      <c r="D644" s="291"/>
      <c r="E644" s="272"/>
      <c r="F644" s="290"/>
      <c r="G644" s="290"/>
      <c r="H644" s="272"/>
      <c r="I644" s="272"/>
      <c r="J644" s="272"/>
      <c r="K644" s="272"/>
      <c r="L644" s="272"/>
      <c r="M644" s="272"/>
      <c r="N644" s="272"/>
      <c r="O644" s="272"/>
      <c r="P644" s="272"/>
      <c r="Q644" s="272"/>
      <c r="R644" s="272"/>
      <c r="S644" s="272"/>
      <c r="T644" s="272"/>
      <c r="U644" s="272"/>
      <c r="V644" s="272"/>
      <c r="W644" s="272"/>
      <c r="X644" s="272"/>
      <c r="Y644" s="272"/>
      <c r="Z644" s="272"/>
      <c r="AA644" s="272"/>
      <c r="AB644" s="272"/>
    </row>
    <row r="645" spans="1:28" ht="14">
      <c r="A645" s="272"/>
      <c r="B645" s="272"/>
      <c r="C645" s="290"/>
      <c r="D645" s="291"/>
      <c r="E645" s="272"/>
      <c r="F645" s="290"/>
      <c r="G645" s="290"/>
      <c r="H645" s="272"/>
      <c r="I645" s="272"/>
      <c r="J645" s="272"/>
      <c r="K645" s="272"/>
      <c r="L645" s="272"/>
      <c r="M645" s="272"/>
      <c r="N645" s="272"/>
      <c r="O645" s="272"/>
      <c r="P645" s="272"/>
      <c r="Q645" s="272"/>
      <c r="R645" s="272"/>
      <c r="S645" s="272"/>
      <c r="T645" s="272"/>
      <c r="U645" s="272"/>
      <c r="V645" s="272"/>
      <c r="W645" s="272"/>
      <c r="X645" s="272"/>
      <c r="Y645" s="272"/>
      <c r="Z645" s="272"/>
      <c r="AA645" s="272"/>
      <c r="AB645" s="272"/>
    </row>
    <row r="646" spans="1:28" ht="14">
      <c r="A646" s="272"/>
      <c r="B646" s="272"/>
      <c r="C646" s="290"/>
      <c r="D646" s="291"/>
      <c r="E646" s="272"/>
      <c r="F646" s="290"/>
      <c r="G646" s="290"/>
      <c r="H646" s="272"/>
      <c r="I646" s="272"/>
      <c r="J646" s="272"/>
      <c r="K646" s="272"/>
      <c r="L646" s="272"/>
      <c r="M646" s="272"/>
      <c r="N646" s="272"/>
      <c r="O646" s="272"/>
      <c r="P646" s="272"/>
      <c r="Q646" s="272"/>
      <c r="R646" s="272"/>
      <c r="S646" s="272"/>
      <c r="T646" s="272"/>
      <c r="U646" s="272"/>
      <c r="V646" s="272"/>
      <c r="W646" s="272"/>
      <c r="X646" s="272"/>
      <c r="Y646" s="272"/>
      <c r="Z646" s="272"/>
      <c r="AA646" s="272"/>
      <c r="AB646" s="272"/>
    </row>
    <row r="647" spans="1:28" ht="14">
      <c r="A647" s="272"/>
      <c r="B647" s="272"/>
      <c r="C647" s="290"/>
      <c r="D647" s="291"/>
      <c r="E647" s="272"/>
      <c r="F647" s="290"/>
      <c r="G647" s="290"/>
      <c r="H647" s="272"/>
      <c r="I647" s="272"/>
      <c r="J647" s="272"/>
      <c r="K647" s="272"/>
      <c r="L647" s="272"/>
      <c r="M647" s="272"/>
      <c r="N647" s="272"/>
      <c r="O647" s="272"/>
      <c r="P647" s="272"/>
      <c r="Q647" s="272"/>
      <c r="R647" s="272"/>
      <c r="S647" s="272"/>
      <c r="T647" s="272"/>
      <c r="U647" s="272"/>
      <c r="V647" s="272"/>
      <c r="W647" s="272"/>
      <c r="X647" s="272"/>
      <c r="Y647" s="272"/>
      <c r="Z647" s="272"/>
      <c r="AA647" s="272"/>
      <c r="AB647" s="272"/>
    </row>
    <row r="648" spans="1:28" ht="14">
      <c r="A648" s="272"/>
      <c r="B648" s="272"/>
      <c r="C648" s="290"/>
      <c r="D648" s="291"/>
      <c r="E648" s="272"/>
      <c r="F648" s="290"/>
      <c r="G648" s="290"/>
      <c r="H648" s="272"/>
      <c r="I648" s="272"/>
      <c r="J648" s="272"/>
      <c r="K648" s="272"/>
      <c r="L648" s="272"/>
      <c r="M648" s="272"/>
      <c r="N648" s="272"/>
      <c r="O648" s="272"/>
      <c r="P648" s="272"/>
      <c r="Q648" s="272"/>
      <c r="R648" s="272"/>
      <c r="S648" s="272"/>
      <c r="T648" s="272"/>
      <c r="U648" s="272"/>
      <c r="V648" s="272"/>
      <c r="W648" s="272"/>
      <c r="X648" s="272"/>
      <c r="Y648" s="272"/>
      <c r="Z648" s="272"/>
      <c r="AA648" s="272"/>
      <c r="AB648" s="272"/>
    </row>
    <row r="649" spans="1:28" ht="14">
      <c r="A649" s="272"/>
      <c r="B649" s="272"/>
      <c r="C649" s="290"/>
      <c r="D649" s="291"/>
      <c r="E649" s="272"/>
      <c r="F649" s="290"/>
      <c r="G649" s="290"/>
      <c r="H649" s="272"/>
      <c r="I649" s="272"/>
      <c r="J649" s="272"/>
      <c r="K649" s="272"/>
      <c r="L649" s="272"/>
      <c r="M649" s="272"/>
      <c r="N649" s="272"/>
      <c r="O649" s="272"/>
      <c r="P649" s="272"/>
      <c r="Q649" s="272"/>
      <c r="R649" s="272"/>
      <c r="S649" s="272"/>
      <c r="T649" s="272"/>
      <c r="U649" s="272"/>
      <c r="V649" s="272"/>
      <c r="W649" s="272"/>
      <c r="X649" s="272"/>
      <c r="Y649" s="272"/>
      <c r="Z649" s="272"/>
      <c r="AA649" s="272"/>
      <c r="AB649" s="272"/>
    </row>
    <row r="650" spans="1:28" ht="14">
      <c r="A650" s="272"/>
      <c r="B650" s="272"/>
      <c r="C650" s="290"/>
      <c r="D650" s="291"/>
      <c r="E650" s="272"/>
      <c r="F650" s="290"/>
      <c r="G650" s="290"/>
      <c r="H650" s="272"/>
      <c r="I650" s="272"/>
      <c r="J650" s="272"/>
      <c r="K650" s="272"/>
      <c r="L650" s="272"/>
      <c r="M650" s="272"/>
      <c r="N650" s="272"/>
      <c r="O650" s="272"/>
      <c r="P650" s="272"/>
      <c r="Q650" s="272"/>
      <c r="R650" s="272"/>
      <c r="S650" s="272"/>
      <c r="T650" s="272"/>
      <c r="U650" s="272"/>
      <c r="V650" s="272"/>
      <c r="W650" s="272"/>
      <c r="X650" s="272"/>
      <c r="Y650" s="272"/>
      <c r="Z650" s="272"/>
      <c r="AA650" s="272"/>
      <c r="AB650" s="272"/>
    </row>
    <row r="651" spans="1:28" ht="14">
      <c r="A651" s="272"/>
      <c r="B651" s="272"/>
      <c r="C651" s="290"/>
      <c r="D651" s="291"/>
      <c r="E651" s="272"/>
      <c r="F651" s="290"/>
      <c r="G651" s="290"/>
      <c r="H651" s="272"/>
      <c r="I651" s="272"/>
      <c r="J651" s="272"/>
      <c r="K651" s="272"/>
      <c r="L651" s="272"/>
      <c r="M651" s="272"/>
      <c r="N651" s="272"/>
      <c r="O651" s="272"/>
      <c r="P651" s="272"/>
      <c r="Q651" s="272"/>
      <c r="R651" s="272"/>
      <c r="S651" s="272"/>
      <c r="T651" s="272"/>
      <c r="U651" s="272"/>
      <c r="V651" s="272"/>
      <c r="W651" s="272"/>
      <c r="X651" s="272"/>
      <c r="Y651" s="272"/>
      <c r="Z651" s="272"/>
      <c r="AA651" s="272"/>
      <c r="AB651" s="272"/>
    </row>
    <row r="652" spans="1:28" ht="14">
      <c r="A652" s="272"/>
      <c r="B652" s="272"/>
      <c r="C652" s="290"/>
      <c r="D652" s="291"/>
      <c r="E652" s="272"/>
      <c r="F652" s="290"/>
      <c r="G652" s="290"/>
      <c r="H652" s="272"/>
      <c r="I652" s="272"/>
      <c r="J652" s="272"/>
      <c r="K652" s="272"/>
      <c r="L652" s="272"/>
      <c r="M652" s="272"/>
      <c r="N652" s="272"/>
      <c r="O652" s="272"/>
      <c r="P652" s="272"/>
      <c r="Q652" s="272"/>
      <c r="R652" s="272"/>
      <c r="S652" s="272"/>
      <c r="T652" s="272"/>
      <c r="U652" s="272"/>
      <c r="V652" s="272"/>
      <c r="W652" s="272"/>
      <c r="X652" s="272"/>
      <c r="Y652" s="272"/>
      <c r="Z652" s="272"/>
      <c r="AA652" s="272"/>
      <c r="AB652" s="272"/>
    </row>
    <row r="653" spans="1:28" ht="14">
      <c r="A653" s="272"/>
      <c r="B653" s="272"/>
      <c r="C653" s="290"/>
      <c r="D653" s="291"/>
      <c r="E653" s="272"/>
      <c r="F653" s="290"/>
      <c r="G653" s="290"/>
      <c r="H653" s="272"/>
      <c r="I653" s="272"/>
      <c r="J653" s="272"/>
      <c r="K653" s="272"/>
      <c r="L653" s="272"/>
      <c r="M653" s="272"/>
      <c r="N653" s="272"/>
      <c r="O653" s="272"/>
      <c r="P653" s="272"/>
      <c r="Q653" s="272"/>
      <c r="R653" s="272"/>
      <c r="S653" s="272"/>
      <c r="T653" s="272"/>
      <c r="U653" s="272"/>
      <c r="V653" s="272"/>
      <c r="W653" s="272"/>
      <c r="X653" s="272"/>
      <c r="Y653" s="272"/>
      <c r="Z653" s="272"/>
      <c r="AA653" s="272"/>
      <c r="AB653" s="272"/>
    </row>
    <row r="654" spans="1:28" ht="14">
      <c r="A654" s="272"/>
      <c r="B654" s="272"/>
      <c r="C654" s="290"/>
      <c r="D654" s="291"/>
      <c r="E654" s="272"/>
      <c r="F654" s="290"/>
      <c r="G654" s="290"/>
      <c r="H654" s="272"/>
      <c r="I654" s="272"/>
      <c r="J654" s="272"/>
      <c r="K654" s="272"/>
      <c r="L654" s="272"/>
      <c r="M654" s="272"/>
      <c r="N654" s="272"/>
      <c r="O654" s="272"/>
      <c r="P654" s="272"/>
      <c r="Q654" s="272"/>
      <c r="R654" s="272"/>
      <c r="S654" s="272"/>
      <c r="T654" s="272"/>
      <c r="U654" s="272"/>
      <c r="V654" s="272"/>
      <c r="W654" s="272"/>
      <c r="X654" s="272"/>
      <c r="Y654" s="272"/>
      <c r="Z654" s="272"/>
      <c r="AA654" s="272"/>
      <c r="AB654" s="272"/>
    </row>
    <row r="655" spans="1:28" ht="14">
      <c r="A655" s="272"/>
      <c r="B655" s="272"/>
      <c r="C655" s="290"/>
      <c r="D655" s="291"/>
      <c r="E655" s="272"/>
      <c r="F655" s="290"/>
      <c r="G655" s="290"/>
      <c r="H655" s="272"/>
      <c r="I655" s="272"/>
      <c r="J655" s="272"/>
      <c r="K655" s="272"/>
      <c r="L655" s="272"/>
      <c r="M655" s="272"/>
      <c r="N655" s="272"/>
      <c r="O655" s="272"/>
      <c r="P655" s="272"/>
      <c r="Q655" s="272"/>
      <c r="R655" s="272"/>
      <c r="S655" s="272"/>
      <c r="T655" s="272"/>
      <c r="U655" s="272"/>
      <c r="V655" s="272"/>
      <c r="W655" s="272"/>
      <c r="X655" s="272"/>
      <c r="Y655" s="272"/>
      <c r="Z655" s="272"/>
      <c r="AA655" s="272"/>
      <c r="AB655" s="272"/>
    </row>
    <row r="656" spans="1:28" ht="14">
      <c r="A656" s="272"/>
      <c r="B656" s="272"/>
      <c r="C656" s="290"/>
      <c r="D656" s="291"/>
      <c r="E656" s="272"/>
      <c r="F656" s="290"/>
      <c r="G656" s="290"/>
      <c r="H656" s="272"/>
      <c r="I656" s="272"/>
      <c r="J656" s="272"/>
      <c r="K656" s="272"/>
      <c r="L656" s="272"/>
      <c r="M656" s="272"/>
      <c r="N656" s="272"/>
      <c r="O656" s="272"/>
      <c r="P656" s="272"/>
      <c r="Q656" s="272"/>
      <c r="R656" s="272"/>
      <c r="S656" s="272"/>
      <c r="T656" s="272"/>
      <c r="U656" s="272"/>
      <c r="V656" s="272"/>
      <c r="W656" s="272"/>
      <c r="X656" s="272"/>
      <c r="Y656" s="272"/>
      <c r="Z656" s="272"/>
      <c r="AA656" s="272"/>
      <c r="AB656" s="272"/>
    </row>
    <row r="657" spans="1:28" ht="14">
      <c r="A657" s="272"/>
      <c r="B657" s="272"/>
      <c r="C657" s="290"/>
      <c r="D657" s="291"/>
      <c r="E657" s="272"/>
      <c r="F657" s="290"/>
      <c r="G657" s="290"/>
      <c r="H657" s="272"/>
      <c r="I657" s="272"/>
      <c r="J657" s="272"/>
      <c r="K657" s="272"/>
      <c r="L657" s="272"/>
      <c r="M657" s="272"/>
      <c r="N657" s="272"/>
      <c r="O657" s="272"/>
      <c r="P657" s="272"/>
      <c r="Q657" s="272"/>
      <c r="R657" s="272"/>
      <c r="S657" s="272"/>
      <c r="T657" s="272"/>
      <c r="U657" s="272"/>
      <c r="V657" s="272"/>
      <c r="W657" s="272"/>
      <c r="X657" s="272"/>
      <c r="Y657" s="272"/>
      <c r="Z657" s="272"/>
      <c r="AA657" s="272"/>
      <c r="AB657" s="272"/>
    </row>
    <row r="658" spans="1:28" ht="14">
      <c r="A658" s="272"/>
      <c r="B658" s="272"/>
      <c r="C658" s="290"/>
      <c r="D658" s="291"/>
      <c r="E658" s="272"/>
      <c r="F658" s="290"/>
      <c r="G658" s="290"/>
      <c r="H658" s="272"/>
      <c r="I658" s="272"/>
      <c r="J658" s="272"/>
      <c r="K658" s="272"/>
      <c r="L658" s="272"/>
      <c r="M658" s="272"/>
      <c r="N658" s="272"/>
      <c r="O658" s="272"/>
      <c r="P658" s="272"/>
      <c r="Q658" s="272"/>
      <c r="R658" s="272"/>
      <c r="S658" s="272"/>
      <c r="T658" s="272"/>
      <c r="U658" s="272"/>
      <c r="V658" s="272"/>
      <c r="W658" s="272"/>
      <c r="X658" s="272"/>
      <c r="Y658" s="272"/>
      <c r="Z658" s="272"/>
      <c r="AA658" s="272"/>
      <c r="AB658" s="272"/>
    </row>
    <row r="659" spans="1:28" ht="14">
      <c r="A659" s="272"/>
      <c r="B659" s="272"/>
      <c r="C659" s="290"/>
      <c r="D659" s="291"/>
      <c r="E659" s="272"/>
      <c r="F659" s="290"/>
      <c r="G659" s="290"/>
      <c r="H659" s="272"/>
      <c r="I659" s="272"/>
      <c r="J659" s="272"/>
      <c r="K659" s="272"/>
      <c r="L659" s="272"/>
      <c r="M659" s="272"/>
      <c r="N659" s="272"/>
      <c r="O659" s="272"/>
      <c r="P659" s="272"/>
      <c r="Q659" s="272"/>
      <c r="R659" s="272"/>
      <c r="S659" s="272"/>
      <c r="T659" s="272"/>
      <c r="U659" s="272"/>
      <c r="V659" s="272"/>
      <c r="W659" s="272"/>
      <c r="X659" s="272"/>
      <c r="Y659" s="272"/>
      <c r="Z659" s="272"/>
      <c r="AA659" s="272"/>
      <c r="AB659" s="272"/>
    </row>
    <row r="660" spans="1:28" ht="14">
      <c r="A660" s="272"/>
      <c r="B660" s="272"/>
      <c r="C660" s="290"/>
      <c r="D660" s="291"/>
      <c r="E660" s="272"/>
      <c r="F660" s="290"/>
      <c r="G660" s="290"/>
      <c r="H660" s="272"/>
      <c r="I660" s="272"/>
      <c r="J660" s="272"/>
      <c r="K660" s="272"/>
      <c r="L660" s="272"/>
      <c r="M660" s="272"/>
      <c r="N660" s="272"/>
      <c r="O660" s="272"/>
      <c r="P660" s="272"/>
      <c r="Q660" s="272"/>
      <c r="R660" s="272"/>
      <c r="S660" s="272"/>
      <c r="T660" s="272"/>
      <c r="U660" s="272"/>
      <c r="V660" s="272"/>
      <c r="W660" s="272"/>
      <c r="X660" s="272"/>
      <c r="Y660" s="272"/>
      <c r="Z660" s="272"/>
      <c r="AA660" s="272"/>
      <c r="AB660" s="272"/>
    </row>
    <row r="661" spans="1:28" ht="14">
      <c r="A661" s="272"/>
      <c r="B661" s="272"/>
      <c r="C661" s="290"/>
      <c r="D661" s="291"/>
      <c r="E661" s="272"/>
      <c r="F661" s="290"/>
      <c r="G661" s="290"/>
      <c r="H661" s="272"/>
      <c r="I661" s="272"/>
      <c r="J661" s="272"/>
      <c r="K661" s="272"/>
      <c r="L661" s="272"/>
      <c r="M661" s="272"/>
      <c r="N661" s="272"/>
      <c r="O661" s="272"/>
      <c r="P661" s="272"/>
      <c r="Q661" s="272"/>
      <c r="R661" s="272"/>
      <c r="S661" s="272"/>
      <c r="T661" s="272"/>
      <c r="U661" s="272"/>
      <c r="V661" s="272"/>
      <c r="W661" s="272"/>
      <c r="X661" s="272"/>
      <c r="Y661" s="272"/>
      <c r="Z661" s="272"/>
      <c r="AA661" s="272"/>
      <c r="AB661" s="272"/>
    </row>
    <row r="662" spans="1:28" ht="14">
      <c r="A662" s="272"/>
      <c r="B662" s="272"/>
      <c r="C662" s="290"/>
      <c r="D662" s="291"/>
      <c r="E662" s="272"/>
      <c r="F662" s="290"/>
      <c r="G662" s="290"/>
      <c r="H662" s="272"/>
      <c r="I662" s="272"/>
      <c r="J662" s="272"/>
      <c r="K662" s="272"/>
      <c r="L662" s="272"/>
      <c r="M662" s="272"/>
      <c r="N662" s="272"/>
      <c r="O662" s="272"/>
      <c r="P662" s="272"/>
      <c r="Q662" s="272"/>
      <c r="R662" s="272"/>
      <c r="S662" s="272"/>
      <c r="T662" s="272"/>
      <c r="U662" s="272"/>
      <c r="V662" s="272"/>
      <c r="W662" s="272"/>
      <c r="X662" s="272"/>
      <c r="Y662" s="272"/>
      <c r="Z662" s="272"/>
      <c r="AA662" s="272"/>
      <c r="AB662" s="272"/>
    </row>
    <row r="663" spans="1:28" ht="14">
      <c r="A663" s="272"/>
      <c r="B663" s="272"/>
      <c r="C663" s="290"/>
      <c r="D663" s="291"/>
      <c r="E663" s="272"/>
      <c r="F663" s="290"/>
      <c r="G663" s="290"/>
      <c r="H663" s="272"/>
      <c r="I663" s="272"/>
      <c r="J663" s="272"/>
      <c r="K663" s="272"/>
      <c r="L663" s="272"/>
      <c r="M663" s="272"/>
      <c r="N663" s="272"/>
      <c r="O663" s="272"/>
      <c r="P663" s="272"/>
      <c r="Q663" s="272"/>
      <c r="R663" s="272"/>
      <c r="S663" s="272"/>
      <c r="T663" s="272"/>
      <c r="U663" s="272"/>
      <c r="V663" s="272"/>
      <c r="W663" s="272"/>
      <c r="X663" s="272"/>
      <c r="Y663" s="272"/>
      <c r="Z663" s="272"/>
      <c r="AA663" s="272"/>
      <c r="AB663" s="272"/>
    </row>
    <row r="664" spans="1:28" ht="14">
      <c r="A664" s="272"/>
      <c r="B664" s="272"/>
      <c r="C664" s="290"/>
      <c r="D664" s="291"/>
      <c r="E664" s="272"/>
      <c r="F664" s="290"/>
      <c r="G664" s="290"/>
      <c r="H664" s="272"/>
      <c r="I664" s="272"/>
      <c r="J664" s="272"/>
      <c r="K664" s="272"/>
      <c r="L664" s="272"/>
      <c r="M664" s="272"/>
      <c r="N664" s="272"/>
      <c r="O664" s="272"/>
      <c r="P664" s="272"/>
      <c r="Q664" s="272"/>
      <c r="R664" s="272"/>
      <c r="S664" s="272"/>
      <c r="T664" s="272"/>
      <c r="U664" s="272"/>
      <c r="V664" s="272"/>
      <c r="W664" s="272"/>
      <c r="X664" s="272"/>
      <c r="Y664" s="272"/>
      <c r="Z664" s="272"/>
      <c r="AA664" s="272"/>
      <c r="AB664" s="272"/>
    </row>
    <row r="665" spans="1:28" ht="14">
      <c r="A665" s="272"/>
      <c r="B665" s="272"/>
      <c r="C665" s="290"/>
      <c r="D665" s="291"/>
      <c r="E665" s="272"/>
      <c r="F665" s="290"/>
      <c r="G665" s="290"/>
      <c r="H665" s="272"/>
      <c r="I665" s="272"/>
      <c r="J665" s="272"/>
      <c r="K665" s="272"/>
      <c r="L665" s="272"/>
      <c r="M665" s="272"/>
      <c r="N665" s="272"/>
      <c r="O665" s="272"/>
      <c r="P665" s="272"/>
      <c r="Q665" s="272"/>
      <c r="R665" s="272"/>
      <c r="S665" s="272"/>
      <c r="T665" s="272"/>
      <c r="U665" s="272"/>
      <c r="V665" s="272"/>
      <c r="W665" s="272"/>
      <c r="X665" s="272"/>
      <c r="Y665" s="272"/>
      <c r="Z665" s="272"/>
      <c r="AA665" s="272"/>
      <c r="AB665" s="272"/>
    </row>
    <row r="666" spans="1:28" ht="14">
      <c r="A666" s="272"/>
      <c r="B666" s="272"/>
      <c r="C666" s="290"/>
      <c r="D666" s="291"/>
      <c r="E666" s="272"/>
      <c r="F666" s="290"/>
      <c r="G666" s="290"/>
      <c r="H666" s="272"/>
      <c r="I666" s="272"/>
      <c r="J666" s="272"/>
      <c r="K666" s="272"/>
      <c r="L666" s="272"/>
      <c r="M666" s="272"/>
      <c r="N666" s="272"/>
      <c r="O666" s="272"/>
      <c r="P666" s="272"/>
      <c r="Q666" s="272"/>
      <c r="R666" s="272"/>
      <c r="S666" s="272"/>
      <c r="T666" s="272"/>
      <c r="U666" s="272"/>
      <c r="V666" s="272"/>
      <c r="W666" s="272"/>
      <c r="X666" s="272"/>
      <c r="Y666" s="272"/>
      <c r="Z666" s="272"/>
      <c r="AA666" s="272"/>
      <c r="AB666" s="272"/>
    </row>
    <row r="667" spans="1:28" ht="14">
      <c r="A667" s="272"/>
      <c r="B667" s="272"/>
      <c r="C667" s="290"/>
      <c r="D667" s="291"/>
      <c r="E667" s="272"/>
      <c r="F667" s="290"/>
      <c r="G667" s="290"/>
      <c r="H667" s="272"/>
      <c r="I667" s="272"/>
      <c r="J667" s="272"/>
      <c r="K667" s="272"/>
      <c r="L667" s="272"/>
      <c r="M667" s="272"/>
      <c r="N667" s="272"/>
      <c r="O667" s="272"/>
      <c r="P667" s="272"/>
      <c r="Q667" s="272"/>
      <c r="R667" s="272"/>
      <c r="S667" s="272"/>
      <c r="T667" s="272"/>
      <c r="U667" s="272"/>
      <c r="V667" s="272"/>
      <c r="W667" s="272"/>
      <c r="X667" s="272"/>
      <c r="Y667" s="272"/>
      <c r="Z667" s="272"/>
      <c r="AA667" s="272"/>
      <c r="AB667" s="272"/>
    </row>
    <row r="668" spans="1:28" ht="14">
      <c r="A668" s="272"/>
      <c r="B668" s="272"/>
      <c r="C668" s="290"/>
      <c r="D668" s="291"/>
      <c r="E668" s="272"/>
      <c r="F668" s="290"/>
      <c r="G668" s="290"/>
      <c r="H668" s="272"/>
      <c r="I668" s="272"/>
      <c r="J668" s="272"/>
      <c r="K668" s="272"/>
      <c r="L668" s="272"/>
      <c r="M668" s="272"/>
      <c r="N668" s="272"/>
      <c r="O668" s="272"/>
      <c r="P668" s="272"/>
      <c r="Q668" s="272"/>
      <c r="R668" s="272"/>
      <c r="S668" s="272"/>
      <c r="T668" s="272"/>
      <c r="U668" s="272"/>
      <c r="V668" s="272"/>
      <c r="W668" s="272"/>
      <c r="X668" s="272"/>
      <c r="Y668" s="272"/>
      <c r="Z668" s="272"/>
      <c r="AA668" s="272"/>
      <c r="AB668" s="272"/>
    </row>
    <row r="669" spans="1:28" ht="14">
      <c r="A669" s="272"/>
      <c r="B669" s="272"/>
      <c r="C669" s="290"/>
      <c r="D669" s="291"/>
      <c r="E669" s="272"/>
      <c r="F669" s="290"/>
      <c r="G669" s="290"/>
      <c r="H669" s="272"/>
      <c r="I669" s="272"/>
      <c r="J669" s="272"/>
      <c r="K669" s="272"/>
      <c r="L669" s="272"/>
      <c r="M669" s="272"/>
      <c r="N669" s="272"/>
      <c r="O669" s="272"/>
      <c r="P669" s="272"/>
      <c r="Q669" s="272"/>
      <c r="R669" s="272"/>
      <c r="S669" s="272"/>
      <c r="T669" s="272"/>
      <c r="U669" s="272"/>
      <c r="V669" s="272"/>
      <c r="W669" s="272"/>
      <c r="X669" s="272"/>
      <c r="Y669" s="272"/>
      <c r="Z669" s="272"/>
      <c r="AA669" s="272"/>
      <c r="AB669" s="272"/>
    </row>
    <row r="670" spans="1:28" ht="14">
      <c r="A670" s="272"/>
      <c r="B670" s="272"/>
      <c r="C670" s="290"/>
      <c r="D670" s="291"/>
      <c r="E670" s="272"/>
      <c r="F670" s="290"/>
      <c r="G670" s="290"/>
      <c r="H670" s="272"/>
      <c r="I670" s="272"/>
      <c r="J670" s="272"/>
      <c r="K670" s="272"/>
      <c r="L670" s="272"/>
      <c r="M670" s="272"/>
      <c r="N670" s="272"/>
      <c r="O670" s="272"/>
      <c r="P670" s="272"/>
      <c r="Q670" s="272"/>
      <c r="R670" s="272"/>
      <c r="S670" s="272"/>
      <c r="T670" s="272"/>
      <c r="U670" s="272"/>
      <c r="V670" s="272"/>
      <c r="W670" s="272"/>
      <c r="X670" s="272"/>
      <c r="Y670" s="272"/>
      <c r="Z670" s="272"/>
      <c r="AA670" s="272"/>
      <c r="AB670" s="272"/>
    </row>
    <row r="671" spans="1:28" ht="14">
      <c r="A671" s="272"/>
      <c r="B671" s="272"/>
      <c r="C671" s="290"/>
      <c r="D671" s="291"/>
      <c r="E671" s="272"/>
      <c r="F671" s="290"/>
      <c r="G671" s="290"/>
      <c r="H671" s="272"/>
      <c r="I671" s="272"/>
      <c r="J671" s="272"/>
      <c r="K671" s="272"/>
      <c r="L671" s="272"/>
      <c r="M671" s="272"/>
      <c r="N671" s="272"/>
      <c r="O671" s="272"/>
      <c r="P671" s="272"/>
      <c r="Q671" s="272"/>
      <c r="R671" s="272"/>
      <c r="S671" s="272"/>
      <c r="T671" s="272"/>
      <c r="U671" s="272"/>
      <c r="V671" s="272"/>
      <c r="W671" s="272"/>
      <c r="X671" s="272"/>
      <c r="Y671" s="272"/>
      <c r="Z671" s="272"/>
      <c r="AA671" s="272"/>
      <c r="AB671" s="272"/>
    </row>
    <row r="672" spans="1:28" ht="14">
      <c r="A672" s="272"/>
      <c r="B672" s="272"/>
      <c r="C672" s="290"/>
      <c r="D672" s="291"/>
      <c r="E672" s="272"/>
      <c r="F672" s="290"/>
      <c r="G672" s="290"/>
      <c r="H672" s="272"/>
      <c r="I672" s="272"/>
      <c r="J672" s="272"/>
      <c r="K672" s="272"/>
      <c r="L672" s="272"/>
      <c r="M672" s="272"/>
      <c r="N672" s="272"/>
      <c r="O672" s="272"/>
      <c r="P672" s="272"/>
      <c r="Q672" s="272"/>
      <c r="R672" s="272"/>
      <c r="S672" s="272"/>
      <c r="T672" s="272"/>
      <c r="U672" s="272"/>
      <c r="V672" s="272"/>
      <c r="W672" s="272"/>
      <c r="X672" s="272"/>
      <c r="Y672" s="272"/>
      <c r="Z672" s="272"/>
      <c r="AA672" s="272"/>
      <c r="AB672" s="272"/>
    </row>
    <row r="673" spans="1:28" ht="14">
      <c r="A673" s="272"/>
      <c r="B673" s="272"/>
      <c r="C673" s="290"/>
      <c r="D673" s="291"/>
      <c r="E673" s="272"/>
      <c r="F673" s="290"/>
      <c r="G673" s="290"/>
      <c r="H673" s="272"/>
      <c r="I673" s="272"/>
      <c r="J673" s="272"/>
      <c r="K673" s="272"/>
      <c r="L673" s="272"/>
      <c r="M673" s="272"/>
      <c r="N673" s="272"/>
      <c r="O673" s="272"/>
      <c r="P673" s="272"/>
      <c r="Q673" s="272"/>
      <c r="R673" s="272"/>
      <c r="S673" s="272"/>
      <c r="T673" s="272"/>
      <c r="U673" s="272"/>
      <c r="V673" s="272"/>
      <c r="W673" s="272"/>
      <c r="X673" s="272"/>
      <c r="Y673" s="272"/>
      <c r="Z673" s="272"/>
      <c r="AA673" s="272"/>
      <c r="AB673" s="272"/>
    </row>
    <row r="674" spans="1:28" ht="14">
      <c r="A674" s="272"/>
      <c r="B674" s="272"/>
      <c r="C674" s="290"/>
      <c r="D674" s="291"/>
      <c r="E674" s="272"/>
      <c r="F674" s="290"/>
      <c r="G674" s="290"/>
      <c r="H674" s="272"/>
      <c r="I674" s="272"/>
      <c r="J674" s="272"/>
      <c r="K674" s="272"/>
      <c r="L674" s="272"/>
      <c r="M674" s="272"/>
      <c r="N674" s="272"/>
      <c r="O674" s="272"/>
      <c r="P674" s="272"/>
      <c r="Q674" s="272"/>
      <c r="R674" s="272"/>
      <c r="S674" s="272"/>
      <c r="T674" s="272"/>
      <c r="U674" s="272"/>
      <c r="V674" s="272"/>
      <c r="W674" s="272"/>
      <c r="X674" s="272"/>
      <c r="Y674" s="272"/>
      <c r="Z674" s="272"/>
      <c r="AA674" s="272"/>
      <c r="AB674" s="272"/>
    </row>
    <row r="675" spans="1:28" ht="14">
      <c r="A675" s="272"/>
      <c r="B675" s="272"/>
      <c r="C675" s="290"/>
      <c r="D675" s="291"/>
      <c r="E675" s="272"/>
      <c r="F675" s="290"/>
      <c r="G675" s="290"/>
      <c r="H675" s="272"/>
      <c r="I675" s="272"/>
      <c r="J675" s="272"/>
      <c r="K675" s="272"/>
      <c r="L675" s="272"/>
      <c r="M675" s="272"/>
      <c r="N675" s="272"/>
      <c r="O675" s="272"/>
      <c r="P675" s="272"/>
      <c r="Q675" s="272"/>
      <c r="R675" s="272"/>
      <c r="S675" s="272"/>
      <c r="T675" s="272"/>
      <c r="U675" s="272"/>
      <c r="V675" s="272"/>
      <c r="W675" s="272"/>
      <c r="X675" s="272"/>
      <c r="Y675" s="272"/>
      <c r="Z675" s="272"/>
      <c r="AA675" s="272"/>
      <c r="AB675" s="272"/>
    </row>
    <row r="676" spans="1:28" ht="14">
      <c r="A676" s="272"/>
      <c r="B676" s="272"/>
      <c r="C676" s="290"/>
      <c r="D676" s="291"/>
      <c r="E676" s="272"/>
      <c r="F676" s="290"/>
      <c r="G676" s="290"/>
      <c r="H676" s="272"/>
      <c r="I676" s="272"/>
      <c r="J676" s="272"/>
      <c r="K676" s="272"/>
      <c r="L676" s="272"/>
      <c r="M676" s="272"/>
      <c r="N676" s="272"/>
      <c r="O676" s="272"/>
      <c r="P676" s="272"/>
      <c r="Q676" s="272"/>
      <c r="R676" s="272"/>
      <c r="S676" s="272"/>
      <c r="T676" s="272"/>
      <c r="U676" s="272"/>
      <c r="V676" s="272"/>
      <c r="W676" s="272"/>
      <c r="X676" s="272"/>
      <c r="Y676" s="272"/>
      <c r="Z676" s="272"/>
      <c r="AA676" s="272"/>
      <c r="AB676" s="272"/>
    </row>
    <row r="677" spans="1:28" ht="14">
      <c r="A677" s="272"/>
      <c r="B677" s="272"/>
      <c r="C677" s="290"/>
      <c r="D677" s="291"/>
      <c r="E677" s="272"/>
      <c r="F677" s="290"/>
      <c r="G677" s="290"/>
      <c r="H677" s="272"/>
      <c r="I677" s="272"/>
      <c r="J677" s="272"/>
      <c r="K677" s="272"/>
      <c r="L677" s="272"/>
      <c r="M677" s="272"/>
      <c r="N677" s="272"/>
      <c r="O677" s="272"/>
      <c r="P677" s="272"/>
      <c r="Q677" s="272"/>
      <c r="R677" s="272"/>
      <c r="S677" s="272"/>
      <c r="T677" s="272"/>
      <c r="U677" s="272"/>
      <c r="V677" s="272"/>
      <c r="W677" s="272"/>
      <c r="X677" s="272"/>
      <c r="Y677" s="272"/>
      <c r="Z677" s="272"/>
      <c r="AA677" s="272"/>
      <c r="AB677" s="272"/>
    </row>
    <row r="678" spans="1:28" ht="14">
      <c r="A678" s="272"/>
      <c r="B678" s="272"/>
      <c r="C678" s="290"/>
      <c r="D678" s="291"/>
      <c r="E678" s="272"/>
      <c r="F678" s="290"/>
      <c r="G678" s="290"/>
      <c r="H678" s="272"/>
      <c r="I678" s="272"/>
      <c r="J678" s="272"/>
      <c r="K678" s="272"/>
      <c r="L678" s="272"/>
      <c r="M678" s="272"/>
      <c r="N678" s="272"/>
      <c r="O678" s="272"/>
      <c r="P678" s="272"/>
      <c r="Q678" s="272"/>
      <c r="R678" s="272"/>
      <c r="S678" s="272"/>
      <c r="T678" s="272"/>
      <c r="U678" s="272"/>
      <c r="V678" s="272"/>
      <c r="W678" s="272"/>
      <c r="X678" s="272"/>
      <c r="Y678" s="272"/>
      <c r="Z678" s="272"/>
      <c r="AA678" s="272"/>
      <c r="AB678" s="272"/>
    </row>
    <row r="679" spans="1:28" ht="14">
      <c r="A679" s="272"/>
      <c r="B679" s="272"/>
      <c r="C679" s="290"/>
      <c r="D679" s="291"/>
      <c r="E679" s="272"/>
      <c r="F679" s="290"/>
      <c r="G679" s="290"/>
      <c r="H679" s="272"/>
      <c r="I679" s="272"/>
      <c r="J679" s="272"/>
      <c r="K679" s="272"/>
      <c r="L679" s="272"/>
      <c r="M679" s="272"/>
      <c r="N679" s="272"/>
      <c r="O679" s="272"/>
      <c r="P679" s="272"/>
      <c r="Q679" s="272"/>
      <c r="R679" s="272"/>
      <c r="S679" s="272"/>
      <c r="T679" s="272"/>
      <c r="U679" s="272"/>
      <c r="V679" s="272"/>
      <c r="W679" s="272"/>
      <c r="X679" s="272"/>
      <c r="Y679" s="272"/>
      <c r="Z679" s="272"/>
      <c r="AA679" s="272"/>
      <c r="AB679" s="272"/>
    </row>
    <row r="680" spans="1:28" ht="14">
      <c r="A680" s="272"/>
      <c r="B680" s="272"/>
      <c r="C680" s="290"/>
      <c r="D680" s="291"/>
      <c r="E680" s="272"/>
      <c r="F680" s="290"/>
      <c r="G680" s="290"/>
      <c r="H680" s="272"/>
      <c r="I680" s="272"/>
      <c r="J680" s="272"/>
      <c r="K680" s="272"/>
      <c r="L680" s="272"/>
      <c r="M680" s="272"/>
      <c r="N680" s="272"/>
      <c r="O680" s="272"/>
      <c r="P680" s="272"/>
      <c r="Q680" s="272"/>
      <c r="R680" s="272"/>
      <c r="S680" s="272"/>
      <c r="T680" s="272"/>
      <c r="U680" s="272"/>
      <c r="V680" s="272"/>
      <c r="W680" s="272"/>
      <c r="X680" s="272"/>
      <c r="Y680" s="272"/>
      <c r="Z680" s="272"/>
      <c r="AA680" s="272"/>
      <c r="AB680" s="272"/>
    </row>
    <row r="681" spans="1:28" ht="14">
      <c r="A681" s="272"/>
      <c r="B681" s="272"/>
      <c r="C681" s="290"/>
      <c r="D681" s="291"/>
      <c r="E681" s="272"/>
      <c r="F681" s="290"/>
      <c r="G681" s="290"/>
      <c r="H681" s="272"/>
      <c r="I681" s="272"/>
      <c r="J681" s="272"/>
      <c r="K681" s="272"/>
      <c r="L681" s="272"/>
      <c r="M681" s="272"/>
      <c r="N681" s="272"/>
      <c r="O681" s="272"/>
      <c r="P681" s="272"/>
      <c r="Q681" s="272"/>
      <c r="R681" s="272"/>
      <c r="S681" s="272"/>
      <c r="T681" s="272"/>
      <c r="U681" s="272"/>
      <c r="V681" s="272"/>
      <c r="W681" s="272"/>
      <c r="X681" s="272"/>
      <c r="Y681" s="272"/>
      <c r="Z681" s="272"/>
      <c r="AA681" s="272"/>
      <c r="AB681" s="272"/>
    </row>
    <row r="682" spans="1:28" ht="14">
      <c r="A682" s="272"/>
      <c r="B682" s="272"/>
      <c r="C682" s="290"/>
      <c r="D682" s="291"/>
      <c r="E682" s="272"/>
      <c r="F682" s="290"/>
      <c r="G682" s="290"/>
      <c r="H682" s="272"/>
      <c r="I682" s="272"/>
      <c r="J682" s="272"/>
      <c r="K682" s="272"/>
      <c r="L682" s="272"/>
      <c r="M682" s="272"/>
      <c r="N682" s="272"/>
      <c r="O682" s="272"/>
      <c r="P682" s="272"/>
      <c r="Q682" s="272"/>
      <c r="R682" s="272"/>
      <c r="S682" s="272"/>
      <c r="T682" s="272"/>
      <c r="U682" s="272"/>
      <c r="V682" s="272"/>
      <c r="W682" s="272"/>
      <c r="X682" s="272"/>
      <c r="Y682" s="272"/>
      <c r="Z682" s="272"/>
      <c r="AA682" s="272"/>
      <c r="AB682" s="272"/>
    </row>
    <row r="683" spans="1:28" ht="14">
      <c r="A683" s="272"/>
      <c r="B683" s="272"/>
      <c r="C683" s="290"/>
      <c r="D683" s="291"/>
      <c r="E683" s="272"/>
      <c r="F683" s="290"/>
      <c r="G683" s="290"/>
      <c r="H683" s="272"/>
      <c r="I683" s="272"/>
      <c r="J683" s="272"/>
      <c r="K683" s="272"/>
      <c r="L683" s="272"/>
      <c r="M683" s="272"/>
      <c r="N683" s="272"/>
      <c r="O683" s="272"/>
      <c r="P683" s="272"/>
      <c r="Q683" s="272"/>
      <c r="R683" s="272"/>
      <c r="S683" s="272"/>
      <c r="T683" s="272"/>
      <c r="U683" s="272"/>
      <c r="V683" s="272"/>
      <c r="W683" s="272"/>
      <c r="X683" s="272"/>
      <c r="Y683" s="272"/>
      <c r="Z683" s="272"/>
      <c r="AA683" s="272"/>
      <c r="AB683" s="272"/>
    </row>
    <row r="684" spans="1:28" ht="14">
      <c r="A684" s="272"/>
      <c r="B684" s="272"/>
      <c r="C684" s="290"/>
      <c r="D684" s="291"/>
      <c r="E684" s="272"/>
      <c r="F684" s="290"/>
      <c r="G684" s="290"/>
      <c r="H684" s="272"/>
      <c r="I684" s="272"/>
      <c r="J684" s="272"/>
      <c r="K684" s="272"/>
      <c r="L684" s="272"/>
      <c r="M684" s="272"/>
      <c r="N684" s="272"/>
      <c r="O684" s="272"/>
      <c r="P684" s="272"/>
      <c r="Q684" s="272"/>
      <c r="R684" s="272"/>
      <c r="S684" s="272"/>
      <c r="T684" s="272"/>
      <c r="U684" s="272"/>
      <c r="V684" s="272"/>
      <c r="W684" s="272"/>
      <c r="X684" s="272"/>
      <c r="Y684" s="272"/>
      <c r="Z684" s="272"/>
      <c r="AA684" s="272"/>
      <c r="AB684" s="272"/>
    </row>
    <row r="685" spans="1:28" ht="14">
      <c r="A685" s="272"/>
      <c r="B685" s="272"/>
      <c r="C685" s="290"/>
      <c r="D685" s="291"/>
      <c r="E685" s="272"/>
      <c r="F685" s="290"/>
      <c r="G685" s="290"/>
      <c r="H685" s="272"/>
      <c r="I685" s="272"/>
      <c r="J685" s="272"/>
      <c r="K685" s="272"/>
      <c r="L685" s="272"/>
      <c r="M685" s="272"/>
      <c r="N685" s="272"/>
      <c r="O685" s="272"/>
      <c r="P685" s="272"/>
      <c r="Q685" s="272"/>
      <c r="R685" s="272"/>
      <c r="S685" s="272"/>
      <c r="T685" s="272"/>
      <c r="U685" s="272"/>
      <c r="V685" s="272"/>
      <c r="W685" s="272"/>
      <c r="X685" s="272"/>
      <c r="Y685" s="272"/>
      <c r="Z685" s="272"/>
      <c r="AA685" s="272"/>
      <c r="AB685" s="272"/>
    </row>
    <row r="686" spans="1:28" ht="14">
      <c r="A686" s="272"/>
      <c r="B686" s="272"/>
      <c r="C686" s="290"/>
      <c r="D686" s="291"/>
      <c r="E686" s="272"/>
      <c r="F686" s="290"/>
      <c r="G686" s="290"/>
      <c r="H686" s="272"/>
      <c r="I686" s="272"/>
      <c r="J686" s="272"/>
      <c r="K686" s="272"/>
      <c r="L686" s="272"/>
      <c r="M686" s="272"/>
      <c r="N686" s="272"/>
      <c r="O686" s="272"/>
      <c r="P686" s="272"/>
      <c r="Q686" s="272"/>
      <c r="R686" s="272"/>
      <c r="S686" s="272"/>
      <c r="T686" s="272"/>
      <c r="U686" s="272"/>
      <c r="V686" s="272"/>
      <c r="W686" s="272"/>
      <c r="X686" s="272"/>
      <c r="Y686" s="272"/>
      <c r="Z686" s="272"/>
      <c r="AA686" s="272"/>
      <c r="AB686" s="272"/>
    </row>
    <row r="687" spans="1:28" ht="14">
      <c r="A687" s="272"/>
      <c r="B687" s="272"/>
      <c r="C687" s="290"/>
      <c r="D687" s="291"/>
      <c r="E687" s="272"/>
      <c r="F687" s="290"/>
      <c r="G687" s="290"/>
      <c r="H687" s="272"/>
      <c r="I687" s="272"/>
      <c r="J687" s="272"/>
      <c r="K687" s="272"/>
      <c r="L687" s="272"/>
      <c r="M687" s="272"/>
      <c r="N687" s="272"/>
      <c r="O687" s="272"/>
      <c r="P687" s="272"/>
      <c r="Q687" s="272"/>
      <c r="R687" s="272"/>
      <c r="S687" s="272"/>
      <c r="T687" s="272"/>
      <c r="U687" s="272"/>
      <c r="V687" s="272"/>
      <c r="W687" s="272"/>
      <c r="X687" s="272"/>
      <c r="Y687" s="272"/>
      <c r="Z687" s="272"/>
      <c r="AA687" s="272"/>
      <c r="AB687" s="272"/>
    </row>
    <row r="688" spans="1:28" ht="14">
      <c r="A688" s="272"/>
      <c r="B688" s="272"/>
      <c r="C688" s="290"/>
      <c r="D688" s="291"/>
      <c r="E688" s="272"/>
      <c r="F688" s="290"/>
      <c r="G688" s="290"/>
      <c r="H688" s="272"/>
      <c r="I688" s="272"/>
      <c r="J688" s="272"/>
      <c r="K688" s="272"/>
      <c r="L688" s="272"/>
      <c r="M688" s="272"/>
      <c r="N688" s="272"/>
      <c r="O688" s="272"/>
      <c r="P688" s="272"/>
      <c r="Q688" s="272"/>
      <c r="R688" s="272"/>
      <c r="S688" s="272"/>
      <c r="T688" s="272"/>
      <c r="U688" s="272"/>
      <c r="V688" s="272"/>
      <c r="W688" s="272"/>
      <c r="X688" s="272"/>
      <c r="Y688" s="272"/>
      <c r="Z688" s="272"/>
      <c r="AA688" s="272"/>
      <c r="AB688" s="272"/>
    </row>
    <row r="689" spans="1:28" ht="14">
      <c r="A689" s="272"/>
      <c r="B689" s="272"/>
      <c r="C689" s="290"/>
      <c r="D689" s="291"/>
      <c r="E689" s="272"/>
      <c r="F689" s="290"/>
      <c r="G689" s="290"/>
      <c r="H689" s="272"/>
      <c r="I689" s="272"/>
      <c r="J689" s="272"/>
      <c r="K689" s="272"/>
      <c r="L689" s="272"/>
      <c r="M689" s="272"/>
      <c r="N689" s="272"/>
      <c r="O689" s="272"/>
      <c r="P689" s="272"/>
      <c r="Q689" s="272"/>
      <c r="R689" s="272"/>
      <c r="S689" s="272"/>
      <c r="T689" s="272"/>
      <c r="U689" s="272"/>
      <c r="V689" s="272"/>
      <c r="W689" s="272"/>
      <c r="X689" s="272"/>
      <c r="Y689" s="272"/>
      <c r="Z689" s="272"/>
      <c r="AA689" s="272"/>
      <c r="AB689" s="272"/>
    </row>
    <row r="690" spans="1:28" ht="14">
      <c r="A690" s="272"/>
      <c r="B690" s="272"/>
      <c r="C690" s="290"/>
      <c r="D690" s="291"/>
      <c r="E690" s="272"/>
      <c r="F690" s="290"/>
      <c r="G690" s="290"/>
      <c r="H690" s="272"/>
      <c r="I690" s="272"/>
      <c r="J690" s="272"/>
      <c r="K690" s="272"/>
      <c r="L690" s="272"/>
      <c r="M690" s="272"/>
      <c r="N690" s="272"/>
      <c r="O690" s="272"/>
      <c r="P690" s="272"/>
      <c r="Q690" s="272"/>
      <c r="R690" s="272"/>
      <c r="S690" s="272"/>
      <c r="T690" s="272"/>
      <c r="U690" s="272"/>
      <c r="V690" s="272"/>
      <c r="W690" s="272"/>
      <c r="X690" s="272"/>
      <c r="Y690" s="272"/>
      <c r="Z690" s="272"/>
      <c r="AA690" s="272"/>
      <c r="AB690" s="272"/>
    </row>
    <row r="691" spans="1:28" ht="14">
      <c r="A691" s="272"/>
      <c r="B691" s="272"/>
      <c r="C691" s="290"/>
      <c r="D691" s="291"/>
      <c r="E691" s="272"/>
      <c r="F691" s="290"/>
      <c r="G691" s="290"/>
      <c r="H691" s="272"/>
      <c r="I691" s="272"/>
      <c r="J691" s="272"/>
      <c r="K691" s="272"/>
      <c r="L691" s="272"/>
      <c r="M691" s="272"/>
      <c r="N691" s="272"/>
      <c r="O691" s="272"/>
      <c r="P691" s="272"/>
      <c r="Q691" s="272"/>
      <c r="R691" s="272"/>
      <c r="S691" s="272"/>
      <c r="T691" s="272"/>
      <c r="U691" s="272"/>
      <c r="V691" s="272"/>
      <c r="W691" s="272"/>
      <c r="X691" s="272"/>
      <c r="Y691" s="272"/>
      <c r="Z691" s="272"/>
      <c r="AA691" s="272"/>
      <c r="AB691" s="272"/>
    </row>
    <row r="692" spans="1:28" ht="14">
      <c r="A692" s="272"/>
      <c r="B692" s="272"/>
      <c r="C692" s="290"/>
      <c r="D692" s="291"/>
      <c r="E692" s="272"/>
      <c r="F692" s="290"/>
      <c r="G692" s="290"/>
      <c r="H692" s="272"/>
      <c r="I692" s="272"/>
      <c r="J692" s="272"/>
      <c r="K692" s="272"/>
      <c r="L692" s="272"/>
      <c r="M692" s="272"/>
      <c r="N692" s="272"/>
      <c r="O692" s="272"/>
      <c r="P692" s="272"/>
      <c r="Q692" s="272"/>
      <c r="R692" s="272"/>
      <c r="S692" s="272"/>
      <c r="T692" s="272"/>
      <c r="U692" s="272"/>
      <c r="V692" s="272"/>
      <c r="W692" s="272"/>
      <c r="X692" s="272"/>
      <c r="Y692" s="272"/>
      <c r="Z692" s="272"/>
      <c r="AA692" s="272"/>
      <c r="AB692" s="272"/>
    </row>
    <row r="693" spans="1:28" ht="14">
      <c r="A693" s="272"/>
      <c r="B693" s="272"/>
      <c r="C693" s="290"/>
      <c r="D693" s="291"/>
      <c r="E693" s="272"/>
      <c r="F693" s="290"/>
      <c r="G693" s="290"/>
      <c r="H693" s="272"/>
      <c r="I693" s="272"/>
      <c r="J693" s="272"/>
      <c r="K693" s="272"/>
      <c r="L693" s="272"/>
      <c r="M693" s="272"/>
      <c r="N693" s="272"/>
      <c r="O693" s="272"/>
      <c r="P693" s="272"/>
      <c r="Q693" s="272"/>
      <c r="R693" s="272"/>
      <c r="S693" s="272"/>
      <c r="T693" s="272"/>
      <c r="U693" s="272"/>
      <c r="V693" s="272"/>
      <c r="W693" s="272"/>
      <c r="X693" s="272"/>
      <c r="Y693" s="272"/>
      <c r="Z693" s="272"/>
      <c r="AA693" s="272"/>
      <c r="AB693" s="272"/>
    </row>
    <row r="694" spans="1:28" ht="14">
      <c r="A694" s="272"/>
      <c r="B694" s="272"/>
      <c r="C694" s="290"/>
      <c r="D694" s="291"/>
      <c r="E694" s="272"/>
      <c r="F694" s="290"/>
      <c r="G694" s="290"/>
      <c r="H694" s="272"/>
      <c r="I694" s="272"/>
      <c r="J694" s="272"/>
      <c r="K694" s="272"/>
      <c r="L694" s="272"/>
      <c r="M694" s="272"/>
      <c r="N694" s="272"/>
      <c r="O694" s="272"/>
      <c r="P694" s="272"/>
      <c r="Q694" s="272"/>
      <c r="R694" s="272"/>
      <c r="S694" s="272"/>
      <c r="T694" s="272"/>
      <c r="U694" s="272"/>
      <c r="V694" s="272"/>
      <c r="W694" s="272"/>
      <c r="X694" s="272"/>
      <c r="Y694" s="272"/>
      <c r="Z694" s="272"/>
      <c r="AA694" s="272"/>
      <c r="AB694" s="272"/>
    </row>
    <row r="695" spans="1:28" ht="14">
      <c r="A695" s="272"/>
      <c r="B695" s="272"/>
      <c r="C695" s="290"/>
      <c r="D695" s="291"/>
      <c r="E695" s="272"/>
      <c r="F695" s="290"/>
      <c r="G695" s="290"/>
      <c r="H695" s="272"/>
      <c r="I695" s="272"/>
      <c r="J695" s="272"/>
      <c r="K695" s="272"/>
      <c r="L695" s="272"/>
      <c r="M695" s="272"/>
      <c r="N695" s="272"/>
      <c r="O695" s="272"/>
      <c r="P695" s="272"/>
      <c r="Q695" s="272"/>
      <c r="R695" s="272"/>
      <c r="S695" s="272"/>
      <c r="T695" s="272"/>
      <c r="U695" s="272"/>
      <c r="V695" s="272"/>
      <c r="W695" s="272"/>
      <c r="X695" s="272"/>
      <c r="Y695" s="272"/>
      <c r="Z695" s="272"/>
      <c r="AA695" s="272"/>
      <c r="AB695" s="272"/>
    </row>
    <row r="696" spans="1:28" ht="14">
      <c r="A696" s="272"/>
      <c r="B696" s="272"/>
      <c r="C696" s="290"/>
      <c r="D696" s="291"/>
      <c r="E696" s="272"/>
      <c r="F696" s="290"/>
      <c r="G696" s="290"/>
      <c r="H696" s="272"/>
      <c r="I696" s="272"/>
      <c r="J696" s="272"/>
      <c r="K696" s="272"/>
      <c r="L696" s="272"/>
      <c r="M696" s="272"/>
      <c r="N696" s="272"/>
      <c r="O696" s="272"/>
      <c r="P696" s="272"/>
      <c r="Q696" s="272"/>
      <c r="R696" s="272"/>
      <c r="S696" s="272"/>
      <c r="T696" s="272"/>
      <c r="U696" s="272"/>
      <c r="V696" s="272"/>
      <c r="W696" s="272"/>
      <c r="X696" s="272"/>
      <c r="Y696" s="272"/>
      <c r="Z696" s="272"/>
      <c r="AA696" s="272"/>
      <c r="AB696" s="272"/>
    </row>
    <row r="697" spans="1:28" ht="14">
      <c r="A697" s="272"/>
      <c r="B697" s="272"/>
      <c r="C697" s="290"/>
      <c r="D697" s="291"/>
      <c r="E697" s="272"/>
      <c r="F697" s="290"/>
      <c r="G697" s="290"/>
      <c r="H697" s="272"/>
      <c r="I697" s="272"/>
      <c r="J697" s="272"/>
      <c r="K697" s="272"/>
      <c r="L697" s="272"/>
      <c r="M697" s="272"/>
      <c r="N697" s="272"/>
      <c r="O697" s="272"/>
      <c r="P697" s="272"/>
      <c r="Q697" s="272"/>
      <c r="R697" s="272"/>
      <c r="S697" s="272"/>
      <c r="T697" s="272"/>
      <c r="U697" s="272"/>
      <c r="V697" s="272"/>
      <c r="W697" s="272"/>
      <c r="X697" s="272"/>
      <c r="Y697" s="272"/>
      <c r="Z697" s="272"/>
      <c r="AA697" s="272"/>
      <c r="AB697" s="272"/>
    </row>
    <row r="698" spans="1:28" ht="14">
      <c r="A698" s="272"/>
      <c r="B698" s="272"/>
      <c r="C698" s="290"/>
      <c r="D698" s="291"/>
      <c r="E698" s="272"/>
      <c r="F698" s="290"/>
      <c r="G698" s="290"/>
      <c r="H698" s="272"/>
      <c r="I698" s="272"/>
      <c r="J698" s="272"/>
      <c r="K698" s="272"/>
      <c r="L698" s="272"/>
      <c r="M698" s="272"/>
      <c r="N698" s="272"/>
      <c r="O698" s="272"/>
      <c r="P698" s="272"/>
      <c r="Q698" s="272"/>
      <c r="R698" s="272"/>
      <c r="S698" s="272"/>
      <c r="T698" s="272"/>
      <c r="U698" s="272"/>
      <c r="V698" s="272"/>
      <c r="W698" s="272"/>
      <c r="X698" s="272"/>
      <c r="Y698" s="272"/>
      <c r="Z698" s="272"/>
      <c r="AA698" s="272"/>
      <c r="AB698" s="272"/>
    </row>
    <row r="699" spans="1:28" ht="14">
      <c r="A699" s="272"/>
      <c r="B699" s="272"/>
      <c r="C699" s="290"/>
      <c r="D699" s="291"/>
      <c r="E699" s="272"/>
      <c r="F699" s="290"/>
      <c r="G699" s="290"/>
      <c r="H699" s="272"/>
      <c r="I699" s="272"/>
      <c r="J699" s="272"/>
      <c r="K699" s="272"/>
      <c r="L699" s="272"/>
      <c r="M699" s="272"/>
      <c r="N699" s="272"/>
      <c r="O699" s="272"/>
      <c r="P699" s="272"/>
      <c r="Q699" s="272"/>
      <c r="R699" s="272"/>
      <c r="S699" s="272"/>
      <c r="T699" s="272"/>
      <c r="U699" s="272"/>
      <c r="V699" s="272"/>
      <c r="W699" s="272"/>
      <c r="X699" s="272"/>
      <c r="Y699" s="272"/>
      <c r="Z699" s="272"/>
      <c r="AA699" s="272"/>
      <c r="AB699" s="272"/>
    </row>
    <row r="700" spans="1:28" ht="14">
      <c r="A700" s="272"/>
      <c r="B700" s="272"/>
      <c r="C700" s="290"/>
      <c r="D700" s="291"/>
      <c r="E700" s="272"/>
      <c r="F700" s="290"/>
      <c r="G700" s="290"/>
      <c r="H700" s="272"/>
      <c r="I700" s="272"/>
      <c r="J700" s="272"/>
      <c r="K700" s="272"/>
      <c r="L700" s="272"/>
      <c r="M700" s="272"/>
      <c r="N700" s="272"/>
      <c r="O700" s="272"/>
      <c r="P700" s="272"/>
      <c r="Q700" s="272"/>
      <c r="R700" s="272"/>
      <c r="S700" s="272"/>
      <c r="T700" s="272"/>
      <c r="U700" s="272"/>
      <c r="V700" s="272"/>
      <c r="W700" s="272"/>
      <c r="X700" s="272"/>
      <c r="Y700" s="272"/>
      <c r="Z700" s="272"/>
      <c r="AA700" s="272"/>
      <c r="AB700" s="272"/>
    </row>
    <row r="701" spans="1:28" ht="14">
      <c r="A701" s="272"/>
      <c r="B701" s="272"/>
      <c r="C701" s="290"/>
      <c r="D701" s="291"/>
      <c r="E701" s="272"/>
      <c r="F701" s="290"/>
      <c r="G701" s="290"/>
      <c r="H701" s="272"/>
      <c r="I701" s="272"/>
      <c r="J701" s="272"/>
      <c r="K701" s="272"/>
      <c r="L701" s="272"/>
      <c r="M701" s="272"/>
      <c r="N701" s="272"/>
      <c r="O701" s="272"/>
      <c r="P701" s="272"/>
      <c r="Q701" s="272"/>
      <c r="R701" s="272"/>
      <c r="S701" s="272"/>
      <c r="T701" s="272"/>
      <c r="U701" s="272"/>
      <c r="V701" s="272"/>
      <c r="W701" s="272"/>
      <c r="X701" s="272"/>
      <c r="Y701" s="272"/>
      <c r="Z701" s="272"/>
      <c r="AA701" s="272"/>
      <c r="AB701" s="272"/>
    </row>
    <row r="702" spans="1:28" ht="14">
      <c r="A702" s="272"/>
      <c r="B702" s="272"/>
      <c r="C702" s="290"/>
      <c r="D702" s="291"/>
      <c r="E702" s="272"/>
      <c r="F702" s="290"/>
      <c r="G702" s="290"/>
      <c r="H702" s="272"/>
      <c r="I702" s="272"/>
      <c r="J702" s="272"/>
      <c r="K702" s="272"/>
      <c r="L702" s="272"/>
      <c r="M702" s="272"/>
      <c r="N702" s="272"/>
      <c r="O702" s="272"/>
      <c r="P702" s="272"/>
      <c r="Q702" s="272"/>
      <c r="R702" s="272"/>
      <c r="S702" s="272"/>
      <c r="T702" s="272"/>
      <c r="U702" s="272"/>
      <c r="V702" s="272"/>
      <c r="W702" s="272"/>
      <c r="X702" s="272"/>
      <c r="Y702" s="272"/>
      <c r="Z702" s="272"/>
      <c r="AA702" s="272"/>
      <c r="AB702" s="272"/>
    </row>
    <row r="703" spans="1:28" ht="14">
      <c r="A703" s="272"/>
      <c r="B703" s="272"/>
      <c r="C703" s="290"/>
      <c r="D703" s="291"/>
      <c r="E703" s="272"/>
      <c r="F703" s="290"/>
      <c r="G703" s="290"/>
      <c r="H703" s="272"/>
      <c r="I703" s="272"/>
      <c r="J703" s="272"/>
      <c r="K703" s="272"/>
      <c r="L703" s="272"/>
      <c r="M703" s="272"/>
      <c r="N703" s="272"/>
      <c r="O703" s="272"/>
      <c r="P703" s="272"/>
      <c r="Q703" s="272"/>
      <c r="R703" s="272"/>
      <c r="S703" s="272"/>
      <c r="T703" s="272"/>
      <c r="U703" s="272"/>
      <c r="V703" s="272"/>
      <c r="W703" s="272"/>
      <c r="X703" s="272"/>
      <c r="Y703" s="272"/>
      <c r="Z703" s="272"/>
      <c r="AA703" s="272"/>
      <c r="AB703" s="272"/>
    </row>
    <row r="704" spans="1:28" ht="14">
      <c r="A704" s="272"/>
      <c r="B704" s="272"/>
      <c r="C704" s="290"/>
      <c r="D704" s="291"/>
      <c r="E704" s="272"/>
      <c r="F704" s="290"/>
      <c r="G704" s="290"/>
      <c r="H704" s="272"/>
      <c r="I704" s="272"/>
      <c r="J704" s="272"/>
      <c r="K704" s="272"/>
      <c r="L704" s="272"/>
      <c r="M704" s="272"/>
      <c r="N704" s="272"/>
      <c r="O704" s="272"/>
      <c r="P704" s="272"/>
      <c r="Q704" s="272"/>
      <c r="R704" s="272"/>
      <c r="S704" s="272"/>
      <c r="T704" s="272"/>
      <c r="U704" s="272"/>
      <c r="V704" s="272"/>
      <c r="W704" s="272"/>
      <c r="X704" s="272"/>
      <c r="Y704" s="272"/>
      <c r="Z704" s="272"/>
      <c r="AA704" s="272"/>
      <c r="AB704" s="272"/>
    </row>
    <row r="705" spans="1:28" ht="14">
      <c r="A705" s="272"/>
      <c r="B705" s="272"/>
      <c r="C705" s="290"/>
      <c r="D705" s="291"/>
      <c r="E705" s="272"/>
      <c r="F705" s="290"/>
      <c r="G705" s="290"/>
      <c r="H705" s="272"/>
      <c r="I705" s="272"/>
      <c r="J705" s="272"/>
      <c r="K705" s="272"/>
      <c r="L705" s="272"/>
      <c r="M705" s="272"/>
      <c r="N705" s="272"/>
      <c r="O705" s="272"/>
      <c r="P705" s="272"/>
      <c r="Q705" s="272"/>
      <c r="R705" s="272"/>
      <c r="S705" s="272"/>
      <c r="T705" s="272"/>
      <c r="U705" s="272"/>
      <c r="V705" s="272"/>
      <c r="W705" s="272"/>
      <c r="X705" s="272"/>
      <c r="Y705" s="272"/>
      <c r="Z705" s="272"/>
      <c r="AA705" s="272"/>
      <c r="AB705" s="272"/>
    </row>
    <row r="706" spans="1:28" ht="14">
      <c r="A706" s="272"/>
      <c r="B706" s="272"/>
      <c r="C706" s="290"/>
      <c r="D706" s="291"/>
      <c r="E706" s="272"/>
      <c r="F706" s="290"/>
      <c r="G706" s="290"/>
      <c r="H706" s="272"/>
      <c r="I706" s="272"/>
      <c r="J706" s="272"/>
      <c r="K706" s="272"/>
      <c r="L706" s="272"/>
      <c r="M706" s="272"/>
      <c r="N706" s="272"/>
      <c r="O706" s="272"/>
      <c r="P706" s="272"/>
      <c r="Q706" s="272"/>
      <c r="R706" s="272"/>
      <c r="S706" s="272"/>
      <c r="T706" s="272"/>
      <c r="U706" s="272"/>
      <c r="V706" s="272"/>
      <c r="W706" s="272"/>
      <c r="X706" s="272"/>
      <c r="Y706" s="272"/>
      <c r="Z706" s="272"/>
      <c r="AA706" s="272"/>
      <c r="AB706" s="272"/>
    </row>
    <row r="707" spans="1:28" ht="14">
      <c r="A707" s="272"/>
      <c r="B707" s="272"/>
      <c r="C707" s="290"/>
      <c r="D707" s="291"/>
      <c r="E707" s="272"/>
      <c r="F707" s="290"/>
      <c r="G707" s="290"/>
      <c r="H707" s="272"/>
      <c r="I707" s="272"/>
      <c r="J707" s="272"/>
      <c r="K707" s="272"/>
      <c r="L707" s="272"/>
      <c r="M707" s="272"/>
      <c r="N707" s="272"/>
      <c r="O707" s="272"/>
      <c r="P707" s="272"/>
      <c r="Q707" s="272"/>
      <c r="R707" s="272"/>
      <c r="S707" s="272"/>
      <c r="T707" s="272"/>
      <c r="U707" s="272"/>
      <c r="V707" s="272"/>
      <c r="W707" s="272"/>
      <c r="X707" s="272"/>
      <c r="Y707" s="272"/>
      <c r="Z707" s="272"/>
      <c r="AA707" s="272"/>
      <c r="AB707" s="272"/>
    </row>
    <row r="708" spans="1:28" ht="14">
      <c r="A708" s="272"/>
      <c r="B708" s="272"/>
      <c r="C708" s="290"/>
      <c r="D708" s="291"/>
      <c r="E708" s="272"/>
      <c r="F708" s="290"/>
      <c r="G708" s="290"/>
      <c r="H708" s="272"/>
      <c r="I708" s="272"/>
      <c r="J708" s="272"/>
      <c r="K708" s="272"/>
      <c r="L708" s="272"/>
      <c r="M708" s="272"/>
      <c r="N708" s="272"/>
      <c r="O708" s="272"/>
      <c r="P708" s="272"/>
      <c r="Q708" s="272"/>
      <c r="R708" s="272"/>
      <c r="S708" s="272"/>
      <c r="T708" s="272"/>
      <c r="U708" s="272"/>
      <c r="V708" s="272"/>
      <c r="W708" s="272"/>
      <c r="X708" s="272"/>
      <c r="Y708" s="272"/>
      <c r="Z708" s="272"/>
      <c r="AA708" s="272"/>
      <c r="AB708" s="272"/>
    </row>
    <row r="709" spans="1:28" ht="14">
      <c r="A709" s="272"/>
      <c r="B709" s="272"/>
      <c r="C709" s="290"/>
      <c r="D709" s="291"/>
      <c r="E709" s="272"/>
      <c r="F709" s="290"/>
      <c r="G709" s="290"/>
      <c r="H709" s="272"/>
      <c r="I709" s="272"/>
      <c r="J709" s="272"/>
      <c r="K709" s="272"/>
      <c r="L709" s="272"/>
      <c r="M709" s="272"/>
      <c r="N709" s="272"/>
      <c r="O709" s="272"/>
      <c r="P709" s="272"/>
      <c r="Q709" s="272"/>
      <c r="R709" s="272"/>
      <c r="S709" s="272"/>
      <c r="T709" s="272"/>
      <c r="U709" s="272"/>
      <c r="V709" s="272"/>
      <c r="W709" s="272"/>
      <c r="X709" s="272"/>
      <c r="Y709" s="272"/>
      <c r="Z709" s="272"/>
      <c r="AA709" s="272"/>
      <c r="AB709" s="272"/>
    </row>
    <row r="710" spans="1:28" ht="14">
      <c r="A710" s="272"/>
      <c r="B710" s="272"/>
      <c r="C710" s="290"/>
      <c r="D710" s="291"/>
      <c r="E710" s="272"/>
      <c r="F710" s="290"/>
      <c r="G710" s="290"/>
      <c r="H710" s="272"/>
      <c r="I710" s="272"/>
      <c r="J710" s="272"/>
      <c r="K710" s="272"/>
      <c r="L710" s="272"/>
      <c r="M710" s="272"/>
      <c r="N710" s="272"/>
      <c r="O710" s="272"/>
      <c r="P710" s="272"/>
      <c r="Q710" s="272"/>
      <c r="R710" s="272"/>
      <c r="S710" s="272"/>
      <c r="T710" s="272"/>
      <c r="U710" s="272"/>
      <c r="V710" s="272"/>
      <c r="W710" s="272"/>
      <c r="X710" s="272"/>
      <c r="Y710" s="272"/>
      <c r="Z710" s="272"/>
      <c r="AA710" s="272"/>
      <c r="AB710" s="272"/>
    </row>
    <row r="711" spans="1:28" ht="14">
      <c r="A711" s="272"/>
      <c r="B711" s="272"/>
      <c r="C711" s="290"/>
      <c r="D711" s="291"/>
      <c r="E711" s="272"/>
      <c r="F711" s="290"/>
      <c r="G711" s="290"/>
      <c r="H711" s="272"/>
      <c r="I711" s="272"/>
      <c r="J711" s="272"/>
      <c r="K711" s="272"/>
      <c r="L711" s="272"/>
      <c r="M711" s="272"/>
      <c r="N711" s="272"/>
      <c r="O711" s="272"/>
      <c r="P711" s="272"/>
      <c r="Q711" s="272"/>
      <c r="R711" s="272"/>
      <c r="S711" s="272"/>
      <c r="T711" s="272"/>
      <c r="U711" s="272"/>
      <c r="V711" s="272"/>
      <c r="W711" s="272"/>
      <c r="X711" s="272"/>
      <c r="Y711" s="272"/>
      <c r="Z711" s="272"/>
      <c r="AA711" s="272"/>
      <c r="AB711" s="272"/>
    </row>
    <row r="712" spans="1:28" ht="14">
      <c r="A712" s="272"/>
      <c r="B712" s="272"/>
      <c r="C712" s="290"/>
      <c r="D712" s="291"/>
      <c r="E712" s="272"/>
      <c r="F712" s="290"/>
      <c r="G712" s="290"/>
      <c r="H712" s="272"/>
      <c r="I712" s="272"/>
      <c r="J712" s="272"/>
      <c r="K712" s="272"/>
      <c r="L712" s="272"/>
      <c r="M712" s="272"/>
      <c r="N712" s="272"/>
      <c r="O712" s="272"/>
      <c r="P712" s="272"/>
      <c r="Q712" s="272"/>
      <c r="R712" s="272"/>
      <c r="S712" s="272"/>
      <c r="T712" s="272"/>
      <c r="U712" s="272"/>
      <c r="V712" s="272"/>
      <c r="W712" s="272"/>
      <c r="X712" s="272"/>
      <c r="Y712" s="272"/>
      <c r="Z712" s="272"/>
      <c r="AA712" s="272"/>
      <c r="AB712" s="272"/>
    </row>
    <row r="713" spans="1:28" ht="14">
      <c r="A713" s="272"/>
      <c r="B713" s="272"/>
      <c r="C713" s="290"/>
      <c r="D713" s="291"/>
      <c r="E713" s="272"/>
      <c r="F713" s="290"/>
      <c r="G713" s="290"/>
      <c r="H713" s="272"/>
      <c r="I713" s="272"/>
      <c r="J713" s="272"/>
      <c r="K713" s="272"/>
      <c r="L713" s="272"/>
      <c r="M713" s="272"/>
      <c r="N713" s="272"/>
      <c r="O713" s="272"/>
      <c r="P713" s="272"/>
      <c r="Q713" s="272"/>
      <c r="R713" s="272"/>
      <c r="S713" s="272"/>
      <c r="T713" s="272"/>
      <c r="U713" s="272"/>
      <c r="V713" s="272"/>
      <c r="W713" s="272"/>
      <c r="X713" s="272"/>
      <c r="Y713" s="272"/>
      <c r="Z713" s="272"/>
      <c r="AA713" s="272"/>
      <c r="AB713" s="272"/>
    </row>
    <row r="714" spans="1:28" ht="14">
      <c r="A714" s="272"/>
      <c r="B714" s="272"/>
      <c r="C714" s="290"/>
      <c r="D714" s="291"/>
      <c r="E714" s="272"/>
      <c r="F714" s="290"/>
      <c r="G714" s="290"/>
      <c r="H714" s="272"/>
      <c r="I714" s="272"/>
      <c r="J714" s="272"/>
      <c r="K714" s="272"/>
      <c r="L714" s="272"/>
      <c r="M714" s="272"/>
      <c r="N714" s="272"/>
      <c r="O714" s="272"/>
      <c r="P714" s="272"/>
      <c r="Q714" s="272"/>
      <c r="R714" s="272"/>
      <c r="S714" s="272"/>
      <c r="T714" s="272"/>
      <c r="U714" s="272"/>
      <c r="V714" s="272"/>
      <c r="W714" s="272"/>
      <c r="X714" s="272"/>
      <c r="Y714" s="272"/>
      <c r="Z714" s="272"/>
      <c r="AA714" s="272"/>
      <c r="AB714" s="272"/>
    </row>
    <row r="715" spans="1:28" ht="14">
      <c r="A715" s="272"/>
      <c r="B715" s="272"/>
      <c r="C715" s="290"/>
      <c r="D715" s="291"/>
      <c r="E715" s="272"/>
      <c r="F715" s="290"/>
      <c r="G715" s="290"/>
      <c r="H715" s="272"/>
      <c r="I715" s="272"/>
      <c r="J715" s="272"/>
      <c r="K715" s="272"/>
      <c r="L715" s="272"/>
      <c r="M715" s="272"/>
      <c r="N715" s="272"/>
      <c r="O715" s="272"/>
      <c r="P715" s="272"/>
      <c r="Q715" s="272"/>
      <c r="R715" s="272"/>
      <c r="S715" s="272"/>
      <c r="T715" s="272"/>
      <c r="U715" s="272"/>
      <c r="V715" s="272"/>
      <c r="W715" s="272"/>
      <c r="X715" s="272"/>
      <c r="Y715" s="272"/>
      <c r="Z715" s="272"/>
      <c r="AA715" s="272"/>
      <c r="AB715" s="272"/>
    </row>
    <row r="716" spans="1:28" ht="14">
      <c r="A716" s="272"/>
      <c r="B716" s="272"/>
      <c r="C716" s="290"/>
      <c r="D716" s="291"/>
      <c r="E716" s="272"/>
      <c r="F716" s="290"/>
      <c r="G716" s="290"/>
      <c r="H716" s="272"/>
      <c r="I716" s="272"/>
      <c r="J716" s="272"/>
      <c r="K716" s="272"/>
      <c r="L716" s="272"/>
      <c r="M716" s="272"/>
      <c r="N716" s="272"/>
      <c r="O716" s="272"/>
      <c r="P716" s="272"/>
      <c r="Q716" s="272"/>
      <c r="R716" s="272"/>
      <c r="S716" s="272"/>
      <c r="T716" s="272"/>
      <c r="U716" s="272"/>
      <c r="V716" s="272"/>
      <c r="W716" s="272"/>
      <c r="X716" s="272"/>
      <c r="Y716" s="272"/>
      <c r="Z716" s="272"/>
      <c r="AA716" s="272"/>
      <c r="AB716" s="272"/>
    </row>
    <row r="717" spans="1:28" ht="14">
      <c r="A717" s="272"/>
      <c r="B717" s="272"/>
      <c r="C717" s="290"/>
      <c r="D717" s="291"/>
      <c r="E717" s="272"/>
      <c r="F717" s="290"/>
      <c r="G717" s="290"/>
      <c r="H717" s="272"/>
      <c r="I717" s="272"/>
      <c r="J717" s="272"/>
      <c r="K717" s="272"/>
      <c r="L717" s="272"/>
      <c r="M717" s="272"/>
      <c r="N717" s="272"/>
      <c r="O717" s="272"/>
      <c r="P717" s="272"/>
      <c r="Q717" s="272"/>
      <c r="R717" s="272"/>
      <c r="S717" s="272"/>
      <c r="T717" s="272"/>
      <c r="U717" s="272"/>
      <c r="V717" s="272"/>
      <c r="W717" s="272"/>
      <c r="X717" s="272"/>
      <c r="Y717" s="272"/>
      <c r="Z717" s="272"/>
      <c r="AA717" s="272"/>
      <c r="AB717" s="272"/>
    </row>
    <row r="718" spans="1:28" ht="14">
      <c r="A718" s="272"/>
      <c r="B718" s="272"/>
      <c r="C718" s="290"/>
      <c r="D718" s="291"/>
      <c r="E718" s="272"/>
      <c r="F718" s="290"/>
      <c r="G718" s="290"/>
      <c r="H718" s="272"/>
      <c r="I718" s="272"/>
      <c r="J718" s="272"/>
      <c r="K718" s="272"/>
      <c r="L718" s="272"/>
      <c r="M718" s="272"/>
      <c r="N718" s="272"/>
      <c r="O718" s="272"/>
      <c r="P718" s="272"/>
      <c r="Q718" s="272"/>
      <c r="R718" s="272"/>
      <c r="S718" s="272"/>
      <c r="T718" s="272"/>
      <c r="U718" s="272"/>
      <c r="V718" s="272"/>
      <c r="W718" s="272"/>
      <c r="X718" s="272"/>
      <c r="Y718" s="272"/>
      <c r="Z718" s="272"/>
      <c r="AA718" s="272"/>
      <c r="AB718" s="272"/>
    </row>
    <row r="719" spans="1:28" ht="14">
      <c r="A719" s="272"/>
      <c r="B719" s="272"/>
      <c r="C719" s="290"/>
      <c r="D719" s="291"/>
      <c r="E719" s="272"/>
      <c r="F719" s="290"/>
      <c r="G719" s="290"/>
      <c r="H719" s="272"/>
      <c r="I719" s="272"/>
      <c r="J719" s="272"/>
      <c r="K719" s="272"/>
      <c r="L719" s="272"/>
      <c r="M719" s="272"/>
      <c r="N719" s="272"/>
      <c r="O719" s="272"/>
      <c r="P719" s="272"/>
      <c r="Q719" s="272"/>
      <c r="R719" s="272"/>
      <c r="S719" s="272"/>
      <c r="T719" s="272"/>
      <c r="U719" s="272"/>
      <c r="V719" s="272"/>
      <c r="W719" s="272"/>
      <c r="X719" s="272"/>
      <c r="Y719" s="272"/>
      <c r="Z719" s="272"/>
      <c r="AA719" s="272"/>
      <c r="AB719" s="272"/>
    </row>
    <row r="720" spans="1:28" ht="14">
      <c r="A720" s="272"/>
      <c r="B720" s="272"/>
      <c r="C720" s="290"/>
      <c r="D720" s="291"/>
      <c r="E720" s="272"/>
      <c r="F720" s="290"/>
      <c r="G720" s="290"/>
      <c r="H720" s="272"/>
      <c r="I720" s="272"/>
      <c r="J720" s="272"/>
      <c r="K720" s="272"/>
      <c r="L720" s="272"/>
      <c r="M720" s="272"/>
      <c r="N720" s="272"/>
      <c r="O720" s="272"/>
      <c r="P720" s="272"/>
      <c r="Q720" s="272"/>
      <c r="R720" s="272"/>
      <c r="S720" s="272"/>
      <c r="T720" s="272"/>
      <c r="U720" s="272"/>
      <c r="V720" s="272"/>
      <c r="W720" s="272"/>
      <c r="X720" s="272"/>
      <c r="Y720" s="272"/>
      <c r="Z720" s="272"/>
      <c r="AA720" s="272"/>
      <c r="AB720" s="272"/>
    </row>
    <row r="721" spans="1:28" ht="14">
      <c r="A721" s="272"/>
      <c r="B721" s="272"/>
      <c r="C721" s="290"/>
      <c r="D721" s="291"/>
      <c r="E721" s="272"/>
      <c r="F721" s="290"/>
      <c r="G721" s="290"/>
      <c r="H721" s="272"/>
      <c r="I721" s="272"/>
      <c r="J721" s="272"/>
      <c r="K721" s="272"/>
      <c r="L721" s="272"/>
      <c r="M721" s="272"/>
      <c r="N721" s="272"/>
      <c r="O721" s="272"/>
      <c r="P721" s="272"/>
      <c r="Q721" s="272"/>
      <c r="R721" s="272"/>
      <c r="S721" s="272"/>
      <c r="T721" s="272"/>
      <c r="U721" s="272"/>
      <c r="V721" s="272"/>
      <c r="W721" s="272"/>
      <c r="X721" s="272"/>
      <c r="Y721" s="272"/>
      <c r="Z721" s="272"/>
      <c r="AA721" s="272"/>
      <c r="AB721" s="272"/>
    </row>
    <row r="722" spans="1:28" ht="14">
      <c r="A722" s="272"/>
      <c r="B722" s="272"/>
      <c r="C722" s="290"/>
      <c r="D722" s="291"/>
      <c r="E722" s="272"/>
      <c r="F722" s="290"/>
      <c r="G722" s="290"/>
      <c r="H722" s="272"/>
      <c r="I722" s="272"/>
      <c r="J722" s="272"/>
      <c r="K722" s="272"/>
      <c r="L722" s="272"/>
      <c r="M722" s="272"/>
      <c r="N722" s="272"/>
      <c r="O722" s="272"/>
      <c r="P722" s="272"/>
      <c r="Q722" s="272"/>
      <c r="R722" s="272"/>
      <c r="S722" s="272"/>
      <c r="T722" s="272"/>
      <c r="U722" s="272"/>
      <c r="V722" s="272"/>
      <c r="W722" s="272"/>
      <c r="X722" s="272"/>
      <c r="Y722" s="272"/>
      <c r="Z722" s="272"/>
      <c r="AA722" s="272"/>
      <c r="AB722" s="272"/>
    </row>
    <row r="723" spans="1:28" ht="14">
      <c r="A723" s="272"/>
      <c r="B723" s="272"/>
      <c r="C723" s="290"/>
      <c r="D723" s="291"/>
      <c r="E723" s="272"/>
      <c r="F723" s="290"/>
      <c r="G723" s="290"/>
      <c r="H723" s="272"/>
      <c r="I723" s="272"/>
      <c r="J723" s="272"/>
      <c r="K723" s="272"/>
      <c r="L723" s="272"/>
      <c r="M723" s="272"/>
      <c r="N723" s="272"/>
      <c r="O723" s="272"/>
      <c r="P723" s="272"/>
      <c r="Q723" s="272"/>
      <c r="R723" s="272"/>
      <c r="S723" s="272"/>
      <c r="T723" s="272"/>
      <c r="U723" s="272"/>
      <c r="V723" s="272"/>
      <c r="W723" s="272"/>
      <c r="X723" s="272"/>
      <c r="Y723" s="272"/>
      <c r="Z723" s="272"/>
      <c r="AA723" s="272"/>
      <c r="AB723" s="272"/>
    </row>
    <row r="724" spans="1:28" ht="14">
      <c r="A724" s="272"/>
      <c r="B724" s="272"/>
      <c r="C724" s="290"/>
      <c r="D724" s="291"/>
      <c r="E724" s="272"/>
      <c r="F724" s="290"/>
      <c r="G724" s="290"/>
      <c r="H724" s="272"/>
      <c r="I724" s="272"/>
      <c r="J724" s="272"/>
      <c r="K724" s="272"/>
      <c r="L724" s="272"/>
      <c r="M724" s="272"/>
      <c r="N724" s="272"/>
      <c r="O724" s="272"/>
      <c r="P724" s="272"/>
      <c r="Q724" s="272"/>
      <c r="R724" s="272"/>
      <c r="S724" s="272"/>
      <c r="T724" s="272"/>
      <c r="U724" s="272"/>
      <c r="V724" s="272"/>
      <c r="W724" s="272"/>
      <c r="X724" s="272"/>
      <c r="Y724" s="272"/>
      <c r="Z724" s="272"/>
      <c r="AA724" s="272"/>
      <c r="AB724" s="272"/>
    </row>
    <row r="725" spans="1:28" ht="14">
      <c r="A725" s="272"/>
      <c r="B725" s="272"/>
      <c r="C725" s="290"/>
      <c r="D725" s="291"/>
      <c r="E725" s="272"/>
      <c r="F725" s="290"/>
      <c r="G725" s="290"/>
      <c r="H725" s="272"/>
      <c r="I725" s="272"/>
      <c r="J725" s="272"/>
      <c r="K725" s="272"/>
      <c r="L725" s="272"/>
      <c r="M725" s="272"/>
      <c r="N725" s="272"/>
      <c r="O725" s="272"/>
      <c r="P725" s="272"/>
      <c r="Q725" s="272"/>
      <c r="R725" s="272"/>
      <c r="S725" s="272"/>
      <c r="T725" s="272"/>
      <c r="U725" s="272"/>
      <c r="V725" s="272"/>
      <c r="W725" s="272"/>
      <c r="X725" s="272"/>
      <c r="Y725" s="272"/>
      <c r="Z725" s="272"/>
      <c r="AA725" s="272"/>
      <c r="AB725" s="272"/>
    </row>
    <row r="726" spans="1:28" ht="14">
      <c r="A726" s="272"/>
      <c r="B726" s="272"/>
      <c r="C726" s="290"/>
      <c r="D726" s="291"/>
      <c r="E726" s="272"/>
      <c r="F726" s="290"/>
      <c r="G726" s="290"/>
      <c r="H726" s="272"/>
      <c r="I726" s="272"/>
      <c r="J726" s="272"/>
      <c r="K726" s="272"/>
      <c r="L726" s="272"/>
      <c r="M726" s="272"/>
      <c r="N726" s="272"/>
      <c r="O726" s="272"/>
      <c r="P726" s="272"/>
      <c r="Q726" s="272"/>
      <c r="R726" s="272"/>
      <c r="S726" s="272"/>
      <c r="T726" s="272"/>
      <c r="U726" s="272"/>
      <c r="V726" s="272"/>
      <c r="W726" s="272"/>
      <c r="X726" s="272"/>
      <c r="Y726" s="272"/>
      <c r="Z726" s="272"/>
      <c r="AA726" s="272"/>
      <c r="AB726" s="272"/>
    </row>
    <row r="727" spans="1:28" ht="14">
      <c r="A727" s="272"/>
      <c r="B727" s="272"/>
      <c r="C727" s="290"/>
      <c r="D727" s="291"/>
      <c r="E727" s="272"/>
      <c r="F727" s="290"/>
      <c r="G727" s="290"/>
      <c r="H727" s="272"/>
      <c r="I727" s="272"/>
      <c r="J727" s="272"/>
      <c r="K727" s="272"/>
      <c r="L727" s="272"/>
      <c r="M727" s="272"/>
      <c r="N727" s="272"/>
      <c r="O727" s="272"/>
      <c r="P727" s="272"/>
      <c r="Q727" s="272"/>
      <c r="R727" s="272"/>
      <c r="S727" s="272"/>
      <c r="T727" s="272"/>
      <c r="U727" s="272"/>
      <c r="V727" s="272"/>
      <c r="W727" s="272"/>
      <c r="X727" s="272"/>
      <c r="Y727" s="272"/>
      <c r="Z727" s="272"/>
      <c r="AA727" s="272"/>
      <c r="AB727" s="272"/>
    </row>
    <row r="728" spans="1:28" ht="14">
      <c r="A728" s="272"/>
      <c r="B728" s="272"/>
      <c r="C728" s="290"/>
      <c r="D728" s="291"/>
      <c r="E728" s="272"/>
      <c r="F728" s="290"/>
      <c r="G728" s="290"/>
      <c r="H728" s="272"/>
      <c r="I728" s="272"/>
      <c r="J728" s="272"/>
      <c r="K728" s="272"/>
      <c r="L728" s="272"/>
      <c r="M728" s="272"/>
      <c r="N728" s="272"/>
      <c r="O728" s="272"/>
      <c r="P728" s="272"/>
      <c r="Q728" s="272"/>
      <c r="R728" s="272"/>
      <c r="S728" s="272"/>
      <c r="T728" s="272"/>
      <c r="U728" s="272"/>
      <c r="V728" s="272"/>
      <c r="W728" s="272"/>
      <c r="X728" s="272"/>
      <c r="Y728" s="272"/>
      <c r="Z728" s="272"/>
      <c r="AA728" s="272"/>
      <c r="AB728" s="272"/>
    </row>
    <row r="729" spans="1:28" ht="14">
      <c r="A729" s="272"/>
      <c r="B729" s="272"/>
      <c r="C729" s="290"/>
      <c r="D729" s="291"/>
      <c r="E729" s="272"/>
      <c r="F729" s="290"/>
      <c r="G729" s="290"/>
      <c r="H729" s="272"/>
      <c r="I729" s="272"/>
      <c r="J729" s="272"/>
      <c r="K729" s="272"/>
      <c r="L729" s="272"/>
      <c r="M729" s="272"/>
      <c r="N729" s="272"/>
      <c r="O729" s="272"/>
      <c r="P729" s="272"/>
      <c r="Q729" s="272"/>
      <c r="R729" s="272"/>
      <c r="S729" s="272"/>
      <c r="T729" s="272"/>
      <c r="U729" s="272"/>
      <c r="V729" s="272"/>
      <c r="W729" s="272"/>
      <c r="X729" s="272"/>
      <c r="Y729" s="272"/>
      <c r="Z729" s="272"/>
      <c r="AA729" s="272"/>
      <c r="AB729" s="272"/>
    </row>
    <row r="730" spans="1:28" ht="14">
      <c r="A730" s="272"/>
      <c r="B730" s="272"/>
      <c r="C730" s="290"/>
      <c r="D730" s="291"/>
      <c r="E730" s="272"/>
      <c r="F730" s="290"/>
      <c r="G730" s="290"/>
      <c r="H730" s="272"/>
      <c r="I730" s="272"/>
      <c r="J730" s="272"/>
      <c r="K730" s="272"/>
      <c r="L730" s="272"/>
      <c r="M730" s="272"/>
      <c r="N730" s="272"/>
      <c r="O730" s="272"/>
      <c r="P730" s="272"/>
      <c r="Q730" s="272"/>
      <c r="R730" s="272"/>
      <c r="S730" s="272"/>
      <c r="T730" s="272"/>
      <c r="U730" s="272"/>
      <c r="V730" s="272"/>
      <c r="W730" s="272"/>
      <c r="X730" s="272"/>
      <c r="Y730" s="272"/>
      <c r="Z730" s="272"/>
      <c r="AA730" s="272"/>
      <c r="AB730" s="272"/>
    </row>
    <row r="731" spans="1:28" ht="14">
      <c r="A731" s="272"/>
      <c r="B731" s="272"/>
      <c r="C731" s="290"/>
      <c r="D731" s="291"/>
      <c r="E731" s="272"/>
      <c r="F731" s="290"/>
      <c r="G731" s="290"/>
      <c r="H731" s="272"/>
      <c r="I731" s="272"/>
      <c r="J731" s="272"/>
      <c r="K731" s="272"/>
      <c r="L731" s="272"/>
      <c r="M731" s="272"/>
      <c r="N731" s="272"/>
      <c r="O731" s="272"/>
      <c r="P731" s="272"/>
      <c r="Q731" s="272"/>
      <c r="R731" s="272"/>
      <c r="S731" s="272"/>
      <c r="T731" s="272"/>
      <c r="U731" s="272"/>
      <c r="V731" s="272"/>
      <c r="W731" s="272"/>
      <c r="X731" s="272"/>
      <c r="Y731" s="272"/>
      <c r="Z731" s="272"/>
      <c r="AA731" s="272"/>
      <c r="AB731" s="272"/>
    </row>
    <row r="732" spans="1:28" ht="14">
      <c r="A732" s="272"/>
      <c r="B732" s="272"/>
      <c r="C732" s="290"/>
      <c r="D732" s="291"/>
      <c r="E732" s="272"/>
      <c r="F732" s="290"/>
      <c r="G732" s="290"/>
      <c r="H732" s="272"/>
      <c r="I732" s="272"/>
      <c r="J732" s="272"/>
      <c r="K732" s="272"/>
      <c r="L732" s="272"/>
      <c r="M732" s="272"/>
      <c r="N732" s="272"/>
      <c r="O732" s="272"/>
      <c r="P732" s="272"/>
      <c r="Q732" s="272"/>
      <c r="R732" s="272"/>
      <c r="S732" s="272"/>
      <c r="T732" s="272"/>
      <c r="U732" s="272"/>
      <c r="V732" s="272"/>
      <c r="W732" s="272"/>
      <c r="X732" s="272"/>
      <c r="Y732" s="272"/>
      <c r="Z732" s="272"/>
      <c r="AA732" s="272"/>
      <c r="AB732" s="272"/>
    </row>
    <row r="733" spans="1:28" ht="14">
      <c r="A733" s="272"/>
      <c r="B733" s="272"/>
      <c r="C733" s="290"/>
      <c r="D733" s="291"/>
      <c r="E733" s="272"/>
      <c r="F733" s="290"/>
      <c r="G733" s="290"/>
      <c r="H733" s="272"/>
      <c r="I733" s="272"/>
      <c r="J733" s="272"/>
      <c r="K733" s="272"/>
      <c r="L733" s="272"/>
      <c r="M733" s="272"/>
      <c r="N733" s="272"/>
      <c r="O733" s="272"/>
      <c r="P733" s="272"/>
      <c r="Q733" s="272"/>
      <c r="R733" s="272"/>
      <c r="S733" s="272"/>
      <c r="T733" s="272"/>
      <c r="U733" s="272"/>
      <c r="V733" s="272"/>
      <c r="W733" s="272"/>
      <c r="X733" s="272"/>
      <c r="Y733" s="272"/>
      <c r="Z733" s="272"/>
      <c r="AA733" s="272"/>
      <c r="AB733" s="272"/>
    </row>
    <row r="734" spans="1:28" ht="14">
      <c r="A734" s="272"/>
      <c r="B734" s="272"/>
      <c r="C734" s="290"/>
      <c r="D734" s="291"/>
      <c r="E734" s="272"/>
      <c r="F734" s="290"/>
      <c r="G734" s="290"/>
      <c r="H734" s="272"/>
      <c r="I734" s="272"/>
      <c r="J734" s="272"/>
      <c r="K734" s="272"/>
      <c r="L734" s="272"/>
      <c r="M734" s="272"/>
      <c r="N734" s="272"/>
      <c r="O734" s="272"/>
      <c r="P734" s="272"/>
      <c r="Q734" s="272"/>
      <c r="R734" s="272"/>
      <c r="S734" s="272"/>
      <c r="T734" s="272"/>
      <c r="U734" s="272"/>
      <c r="V734" s="272"/>
      <c r="W734" s="272"/>
      <c r="X734" s="272"/>
      <c r="Y734" s="272"/>
      <c r="Z734" s="272"/>
      <c r="AA734" s="272"/>
      <c r="AB734" s="272"/>
    </row>
    <row r="735" spans="1:28" ht="14">
      <c r="A735" s="272"/>
      <c r="B735" s="272"/>
      <c r="C735" s="290"/>
      <c r="D735" s="291"/>
      <c r="E735" s="272"/>
      <c r="F735" s="290"/>
      <c r="G735" s="290"/>
      <c r="H735" s="272"/>
      <c r="I735" s="272"/>
      <c r="J735" s="272"/>
      <c r="K735" s="272"/>
      <c r="L735" s="272"/>
      <c r="M735" s="272"/>
      <c r="N735" s="272"/>
      <c r="O735" s="272"/>
      <c r="P735" s="272"/>
      <c r="Q735" s="272"/>
      <c r="R735" s="272"/>
      <c r="S735" s="272"/>
      <c r="T735" s="272"/>
      <c r="U735" s="272"/>
      <c r="V735" s="272"/>
      <c r="W735" s="272"/>
      <c r="X735" s="272"/>
      <c r="Y735" s="272"/>
      <c r="Z735" s="272"/>
      <c r="AA735" s="272"/>
      <c r="AB735" s="272"/>
    </row>
    <row r="736" spans="1:28" ht="14">
      <c r="A736" s="272"/>
      <c r="B736" s="272"/>
      <c r="C736" s="290"/>
      <c r="D736" s="291"/>
      <c r="E736" s="272"/>
      <c r="F736" s="290"/>
      <c r="G736" s="290"/>
      <c r="H736" s="272"/>
      <c r="I736" s="272"/>
      <c r="J736" s="272"/>
      <c r="K736" s="272"/>
      <c r="L736" s="272"/>
      <c r="M736" s="272"/>
      <c r="N736" s="272"/>
      <c r="O736" s="272"/>
      <c r="P736" s="272"/>
      <c r="Q736" s="272"/>
      <c r="R736" s="272"/>
      <c r="S736" s="272"/>
      <c r="T736" s="272"/>
      <c r="U736" s="272"/>
      <c r="V736" s="272"/>
      <c r="W736" s="272"/>
      <c r="X736" s="272"/>
      <c r="Y736" s="272"/>
      <c r="Z736" s="272"/>
      <c r="AA736" s="272"/>
      <c r="AB736" s="272"/>
    </row>
    <row r="737" spans="1:28" ht="14">
      <c r="A737" s="272"/>
      <c r="B737" s="272"/>
      <c r="C737" s="290"/>
      <c r="D737" s="291"/>
      <c r="E737" s="272"/>
      <c r="F737" s="290"/>
      <c r="G737" s="290"/>
      <c r="H737" s="272"/>
      <c r="I737" s="272"/>
      <c r="J737" s="272"/>
      <c r="K737" s="272"/>
      <c r="L737" s="272"/>
      <c r="M737" s="272"/>
      <c r="N737" s="272"/>
      <c r="O737" s="272"/>
      <c r="P737" s="272"/>
      <c r="Q737" s="272"/>
      <c r="R737" s="272"/>
      <c r="S737" s="272"/>
      <c r="T737" s="272"/>
      <c r="U737" s="272"/>
      <c r="V737" s="272"/>
      <c r="W737" s="272"/>
      <c r="X737" s="272"/>
      <c r="Y737" s="272"/>
      <c r="Z737" s="272"/>
      <c r="AA737" s="272"/>
      <c r="AB737" s="272"/>
    </row>
    <row r="738" spans="1:28" ht="14">
      <c r="A738" s="272"/>
      <c r="B738" s="272"/>
      <c r="C738" s="290"/>
      <c r="D738" s="291"/>
      <c r="E738" s="272"/>
      <c r="F738" s="290"/>
      <c r="G738" s="290"/>
      <c r="H738" s="272"/>
      <c r="I738" s="272"/>
      <c r="J738" s="272"/>
      <c r="K738" s="272"/>
      <c r="L738" s="272"/>
      <c r="M738" s="272"/>
      <c r="N738" s="272"/>
      <c r="O738" s="272"/>
      <c r="P738" s="272"/>
      <c r="Q738" s="272"/>
      <c r="R738" s="272"/>
      <c r="S738" s="272"/>
      <c r="T738" s="272"/>
      <c r="U738" s="272"/>
      <c r="V738" s="272"/>
      <c r="W738" s="272"/>
      <c r="X738" s="272"/>
      <c r="Y738" s="272"/>
      <c r="Z738" s="272"/>
      <c r="AA738" s="272"/>
      <c r="AB738" s="272"/>
    </row>
    <row r="739" spans="1:28" ht="14">
      <c r="A739" s="272"/>
      <c r="B739" s="272"/>
      <c r="C739" s="290"/>
      <c r="D739" s="291"/>
      <c r="E739" s="272"/>
      <c r="F739" s="290"/>
      <c r="G739" s="290"/>
      <c r="H739" s="272"/>
      <c r="I739" s="272"/>
      <c r="J739" s="272"/>
      <c r="K739" s="272"/>
      <c r="L739" s="272"/>
      <c r="M739" s="272"/>
      <c r="N739" s="272"/>
      <c r="O739" s="272"/>
      <c r="P739" s="272"/>
      <c r="Q739" s="272"/>
      <c r="R739" s="272"/>
      <c r="S739" s="272"/>
      <c r="T739" s="272"/>
      <c r="U739" s="272"/>
      <c r="V739" s="272"/>
      <c r="W739" s="272"/>
      <c r="X739" s="272"/>
      <c r="Y739" s="272"/>
      <c r="Z739" s="272"/>
      <c r="AA739" s="272"/>
      <c r="AB739" s="272"/>
    </row>
    <row r="740" spans="1:28" ht="14">
      <c r="A740" s="272"/>
      <c r="B740" s="272"/>
      <c r="C740" s="290"/>
      <c r="D740" s="291"/>
      <c r="E740" s="272"/>
      <c r="F740" s="290"/>
      <c r="G740" s="290"/>
      <c r="H740" s="272"/>
      <c r="I740" s="272"/>
      <c r="J740" s="272"/>
      <c r="K740" s="272"/>
      <c r="L740" s="272"/>
      <c r="M740" s="272"/>
      <c r="N740" s="272"/>
      <c r="O740" s="272"/>
      <c r="P740" s="272"/>
      <c r="Q740" s="272"/>
      <c r="R740" s="272"/>
      <c r="S740" s="272"/>
      <c r="T740" s="272"/>
      <c r="U740" s="272"/>
      <c r="V740" s="272"/>
      <c r="W740" s="272"/>
      <c r="X740" s="272"/>
      <c r="Y740" s="272"/>
      <c r="Z740" s="272"/>
      <c r="AA740" s="272"/>
      <c r="AB740" s="272"/>
    </row>
    <row r="741" spans="1:28" ht="14">
      <c r="A741" s="272"/>
      <c r="B741" s="272"/>
      <c r="C741" s="290"/>
      <c r="D741" s="291"/>
      <c r="E741" s="272"/>
      <c r="F741" s="290"/>
      <c r="G741" s="290"/>
      <c r="H741" s="272"/>
      <c r="I741" s="272"/>
      <c r="J741" s="272"/>
      <c r="K741" s="272"/>
      <c r="L741" s="272"/>
      <c r="M741" s="272"/>
      <c r="N741" s="272"/>
      <c r="O741" s="272"/>
      <c r="P741" s="272"/>
      <c r="Q741" s="272"/>
      <c r="R741" s="272"/>
      <c r="S741" s="272"/>
      <c r="T741" s="272"/>
      <c r="U741" s="272"/>
      <c r="V741" s="272"/>
      <c r="W741" s="272"/>
      <c r="X741" s="272"/>
      <c r="Y741" s="272"/>
      <c r="Z741" s="272"/>
      <c r="AA741" s="272"/>
      <c r="AB741" s="272"/>
    </row>
    <row r="742" spans="1:28" ht="14">
      <c r="A742" s="272"/>
      <c r="B742" s="272"/>
      <c r="C742" s="290"/>
      <c r="D742" s="291"/>
      <c r="E742" s="272"/>
      <c r="F742" s="290"/>
      <c r="G742" s="290"/>
      <c r="H742" s="272"/>
      <c r="I742" s="272"/>
      <c r="J742" s="272"/>
      <c r="K742" s="272"/>
      <c r="L742" s="272"/>
      <c r="M742" s="272"/>
      <c r="N742" s="272"/>
      <c r="O742" s="272"/>
      <c r="P742" s="272"/>
      <c r="Q742" s="272"/>
      <c r="R742" s="272"/>
      <c r="S742" s="272"/>
      <c r="T742" s="272"/>
      <c r="U742" s="272"/>
      <c r="V742" s="272"/>
      <c r="W742" s="272"/>
      <c r="X742" s="272"/>
      <c r="Y742" s="272"/>
      <c r="Z742" s="272"/>
      <c r="AA742" s="272"/>
      <c r="AB742" s="272"/>
    </row>
    <row r="743" spans="1:28" ht="14">
      <c r="A743" s="272"/>
      <c r="B743" s="272"/>
      <c r="C743" s="290"/>
      <c r="D743" s="291"/>
      <c r="E743" s="272"/>
      <c r="F743" s="290"/>
      <c r="G743" s="290"/>
      <c r="H743" s="272"/>
      <c r="I743" s="272"/>
      <c r="J743" s="272"/>
      <c r="K743" s="272"/>
      <c r="L743" s="272"/>
      <c r="M743" s="272"/>
      <c r="N743" s="272"/>
      <c r="O743" s="272"/>
      <c r="P743" s="272"/>
      <c r="Q743" s="272"/>
      <c r="R743" s="272"/>
      <c r="S743" s="272"/>
      <c r="T743" s="272"/>
      <c r="U743" s="272"/>
      <c r="V743" s="272"/>
      <c r="W743" s="272"/>
      <c r="X743" s="272"/>
      <c r="Y743" s="272"/>
      <c r="Z743" s="272"/>
      <c r="AA743" s="272"/>
      <c r="AB743" s="272"/>
    </row>
    <row r="744" spans="1:28" ht="14">
      <c r="A744" s="272"/>
      <c r="B744" s="272"/>
      <c r="C744" s="290"/>
      <c r="D744" s="291"/>
      <c r="E744" s="272"/>
      <c r="F744" s="290"/>
      <c r="G744" s="290"/>
      <c r="H744" s="272"/>
      <c r="I744" s="272"/>
      <c r="J744" s="272"/>
      <c r="K744" s="272"/>
      <c r="L744" s="272"/>
      <c r="M744" s="272"/>
      <c r="N744" s="272"/>
      <c r="O744" s="272"/>
      <c r="P744" s="272"/>
      <c r="Q744" s="272"/>
      <c r="R744" s="272"/>
      <c r="S744" s="272"/>
      <c r="T744" s="272"/>
      <c r="U744" s="272"/>
      <c r="V744" s="272"/>
      <c r="W744" s="272"/>
      <c r="X744" s="272"/>
      <c r="Y744" s="272"/>
      <c r="Z744" s="272"/>
      <c r="AA744" s="272"/>
      <c r="AB744" s="272"/>
    </row>
    <row r="745" spans="1:28" ht="14">
      <c r="A745" s="272"/>
      <c r="B745" s="272"/>
      <c r="C745" s="290"/>
      <c r="D745" s="291"/>
      <c r="E745" s="272"/>
      <c r="F745" s="290"/>
      <c r="G745" s="290"/>
      <c r="H745" s="272"/>
      <c r="I745" s="272"/>
      <c r="J745" s="272"/>
      <c r="K745" s="272"/>
      <c r="L745" s="272"/>
      <c r="M745" s="272"/>
      <c r="N745" s="272"/>
      <c r="O745" s="272"/>
      <c r="P745" s="272"/>
      <c r="Q745" s="272"/>
      <c r="R745" s="272"/>
      <c r="S745" s="272"/>
      <c r="T745" s="272"/>
      <c r="U745" s="272"/>
      <c r="V745" s="272"/>
      <c r="W745" s="272"/>
      <c r="X745" s="272"/>
      <c r="Y745" s="272"/>
      <c r="Z745" s="272"/>
      <c r="AA745" s="272"/>
      <c r="AB745" s="272"/>
    </row>
    <row r="746" spans="1:28" ht="14">
      <c r="A746" s="272"/>
      <c r="B746" s="272"/>
      <c r="C746" s="290"/>
      <c r="D746" s="291"/>
      <c r="E746" s="272"/>
      <c r="F746" s="290"/>
      <c r="G746" s="290"/>
      <c r="H746" s="272"/>
      <c r="I746" s="272"/>
      <c r="J746" s="272"/>
      <c r="K746" s="272"/>
      <c r="L746" s="272"/>
      <c r="M746" s="272"/>
      <c r="N746" s="272"/>
      <c r="O746" s="272"/>
      <c r="P746" s="272"/>
      <c r="Q746" s="272"/>
      <c r="R746" s="272"/>
      <c r="S746" s="272"/>
      <c r="T746" s="272"/>
      <c r="U746" s="272"/>
      <c r="V746" s="272"/>
      <c r="W746" s="272"/>
      <c r="X746" s="272"/>
      <c r="Y746" s="272"/>
      <c r="Z746" s="272"/>
      <c r="AA746" s="272"/>
      <c r="AB746" s="272"/>
    </row>
    <row r="747" spans="1:28" ht="14">
      <c r="A747" s="272"/>
      <c r="B747" s="272"/>
      <c r="C747" s="290"/>
      <c r="D747" s="291"/>
      <c r="E747" s="272"/>
      <c r="F747" s="290"/>
      <c r="G747" s="290"/>
      <c r="H747" s="272"/>
      <c r="I747" s="272"/>
      <c r="J747" s="272"/>
      <c r="K747" s="272"/>
      <c r="L747" s="272"/>
      <c r="M747" s="272"/>
      <c r="N747" s="272"/>
      <c r="O747" s="272"/>
      <c r="P747" s="272"/>
      <c r="Q747" s="272"/>
      <c r="R747" s="272"/>
      <c r="S747" s="272"/>
      <c r="T747" s="272"/>
      <c r="U747" s="272"/>
      <c r="V747" s="272"/>
      <c r="W747" s="272"/>
      <c r="X747" s="272"/>
      <c r="Y747" s="272"/>
      <c r="Z747" s="272"/>
      <c r="AA747" s="272"/>
      <c r="AB747" s="272"/>
    </row>
    <row r="748" spans="1:28" ht="14">
      <c r="A748" s="272"/>
      <c r="B748" s="272"/>
      <c r="C748" s="290"/>
      <c r="D748" s="291"/>
      <c r="E748" s="272"/>
      <c r="F748" s="290"/>
      <c r="G748" s="290"/>
      <c r="H748" s="272"/>
      <c r="I748" s="272"/>
      <c r="J748" s="272"/>
      <c r="K748" s="272"/>
      <c r="L748" s="272"/>
      <c r="M748" s="272"/>
      <c r="N748" s="272"/>
      <c r="O748" s="272"/>
      <c r="P748" s="272"/>
      <c r="Q748" s="272"/>
      <c r="R748" s="272"/>
      <c r="S748" s="272"/>
      <c r="T748" s="272"/>
      <c r="U748" s="272"/>
      <c r="V748" s="272"/>
      <c r="W748" s="272"/>
      <c r="X748" s="272"/>
      <c r="Y748" s="272"/>
      <c r="Z748" s="272"/>
      <c r="AA748" s="272"/>
      <c r="AB748" s="272"/>
    </row>
    <row r="749" spans="1:28" ht="14">
      <c r="A749" s="272"/>
      <c r="B749" s="272"/>
      <c r="C749" s="290"/>
      <c r="D749" s="291"/>
      <c r="E749" s="272"/>
      <c r="F749" s="290"/>
      <c r="G749" s="290"/>
      <c r="H749" s="272"/>
      <c r="I749" s="272"/>
      <c r="J749" s="272"/>
      <c r="K749" s="272"/>
      <c r="L749" s="272"/>
      <c r="M749" s="272"/>
      <c r="N749" s="272"/>
      <c r="O749" s="272"/>
      <c r="P749" s="272"/>
      <c r="Q749" s="272"/>
      <c r="R749" s="272"/>
      <c r="S749" s="272"/>
      <c r="T749" s="272"/>
      <c r="U749" s="272"/>
      <c r="V749" s="272"/>
      <c r="W749" s="272"/>
      <c r="X749" s="272"/>
      <c r="Y749" s="272"/>
      <c r="Z749" s="272"/>
      <c r="AA749" s="272"/>
      <c r="AB749" s="272"/>
    </row>
    <row r="750" spans="1:28" ht="14">
      <c r="A750" s="272"/>
      <c r="B750" s="272"/>
      <c r="C750" s="290"/>
      <c r="D750" s="291"/>
      <c r="E750" s="272"/>
      <c r="F750" s="290"/>
      <c r="G750" s="290"/>
      <c r="H750" s="272"/>
      <c r="I750" s="272"/>
      <c r="J750" s="272"/>
      <c r="K750" s="272"/>
      <c r="L750" s="272"/>
      <c r="M750" s="272"/>
      <c r="N750" s="272"/>
      <c r="O750" s="272"/>
      <c r="P750" s="272"/>
      <c r="Q750" s="272"/>
      <c r="R750" s="272"/>
      <c r="S750" s="272"/>
      <c r="T750" s="272"/>
      <c r="U750" s="272"/>
      <c r="V750" s="272"/>
      <c r="W750" s="272"/>
      <c r="X750" s="272"/>
      <c r="Y750" s="272"/>
      <c r="Z750" s="272"/>
      <c r="AA750" s="272"/>
      <c r="AB750" s="272"/>
    </row>
    <row r="751" spans="1:28" ht="14">
      <c r="A751" s="272"/>
      <c r="B751" s="272"/>
      <c r="C751" s="290"/>
      <c r="D751" s="291"/>
      <c r="E751" s="272"/>
      <c r="F751" s="290"/>
      <c r="G751" s="290"/>
      <c r="H751" s="272"/>
      <c r="I751" s="272"/>
      <c r="J751" s="272"/>
      <c r="K751" s="272"/>
      <c r="L751" s="272"/>
      <c r="M751" s="272"/>
      <c r="N751" s="272"/>
      <c r="O751" s="272"/>
      <c r="P751" s="272"/>
      <c r="Q751" s="272"/>
      <c r="R751" s="272"/>
      <c r="S751" s="272"/>
      <c r="T751" s="272"/>
      <c r="U751" s="272"/>
      <c r="V751" s="272"/>
      <c r="W751" s="272"/>
      <c r="X751" s="272"/>
      <c r="Y751" s="272"/>
      <c r="Z751" s="272"/>
      <c r="AA751" s="272"/>
      <c r="AB751" s="272"/>
    </row>
    <row r="752" spans="1:28" ht="14">
      <c r="A752" s="272"/>
      <c r="B752" s="272"/>
      <c r="C752" s="290"/>
      <c r="D752" s="291"/>
      <c r="E752" s="272"/>
      <c r="F752" s="290"/>
      <c r="G752" s="290"/>
      <c r="H752" s="272"/>
      <c r="I752" s="272"/>
      <c r="J752" s="272"/>
      <c r="K752" s="272"/>
      <c r="L752" s="272"/>
      <c r="M752" s="272"/>
      <c r="N752" s="272"/>
      <c r="O752" s="272"/>
      <c r="P752" s="272"/>
      <c r="Q752" s="272"/>
      <c r="R752" s="272"/>
      <c r="S752" s="272"/>
      <c r="T752" s="272"/>
      <c r="U752" s="272"/>
      <c r="V752" s="272"/>
      <c r="W752" s="272"/>
      <c r="X752" s="272"/>
      <c r="Y752" s="272"/>
      <c r="Z752" s="272"/>
      <c r="AA752" s="272"/>
      <c r="AB752" s="272"/>
    </row>
    <row r="753" spans="1:28" ht="14">
      <c r="A753" s="272"/>
      <c r="B753" s="272"/>
      <c r="C753" s="290"/>
      <c r="D753" s="291"/>
      <c r="E753" s="272"/>
      <c r="F753" s="290"/>
      <c r="G753" s="290"/>
      <c r="H753" s="272"/>
      <c r="I753" s="272"/>
      <c r="J753" s="272"/>
      <c r="K753" s="272"/>
      <c r="L753" s="272"/>
      <c r="M753" s="272"/>
      <c r="N753" s="272"/>
      <c r="O753" s="272"/>
      <c r="P753" s="272"/>
      <c r="Q753" s="272"/>
      <c r="R753" s="272"/>
      <c r="S753" s="272"/>
      <c r="T753" s="272"/>
      <c r="U753" s="272"/>
      <c r="V753" s="272"/>
      <c r="W753" s="272"/>
      <c r="X753" s="272"/>
      <c r="Y753" s="272"/>
      <c r="Z753" s="272"/>
      <c r="AA753" s="272"/>
      <c r="AB753" s="272"/>
    </row>
    <row r="754" spans="1:28" ht="14">
      <c r="A754" s="272"/>
      <c r="B754" s="272"/>
      <c r="C754" s="290"/>
      <c r="D754" s="291"/>
      <c r="E754" s="272"/>
      <c r="F754" s="290"/>
      <c r="G754" s="290"/>
      <c r="H754" s="272"/>
      <c r="I754" s="272"/>
      <c r="J754" s="272"/>
      <c r="K754" s="272"/>
      <c r="L754" s="272"/>
      <c r="M754" s="272"/>
      <c r="N754" s="272"/>
      <c r="O754" s="272"/>
      <c r="P754" s="272"/>
      <c r="Q754" s="272"/>
      <c r="R754" s="272"/>
      <c r="S754" s="272"/>
      <c r="T754" s="272"/>
      <c r="U754" s="272"/>
      <c r="V754" s="272"/>
      <c r="W754" s="272"/>
      <c r="X754" s="272"/>
      <c r="Y754" s="272"/>
      <c r="Z754" s="272"/>
      <c r="AA754" s="272"/>
      <c r="AB754" s="272"/>
    </row>
    <row r="755" spans="1:28" ht="14">
      <c r="A755" s="272"/>
      <c r="B755" s="272"/>
      <c r="C755" s="290"/>
      <c r="D755" s="291"/>
      <c r="E755" s="272"/>
      <c r="F755" s="290"/>
      <c r="G755" s="290"/>
      <c r="H755" s="272"/>
      <c r="I755" s="272"/>
      <c r="J755" s="272"/>
      <c r="K755" s="272"/>
      <c r="L755" s="272"/>
      <c r="M755" s="272"/>
      <c r="N755" s="272"/>
      <c r="O755" s="272"/>
      <c r="P755" s="272"/>
      <c r="Q755" s="272"/>
      <c r="R755" s="272"/>
      <c r="S755" s="272"/>
      <c r="T755" s="272"/>
      <c r="U755" s="272"/>
      <c r="V755" s="272"/>
      <c r="W755" s="272"/>
      <c r="X755" s="272"/>
      <c r="Y755" s="272"/>
      <c r="Z755" s="272"/>
      <c r="AA755" s="272"/>
      <c r="AB755" s="272"/>
    </row>
    <row r="756" spans="1:28" ht="14">
      <c r="A756" s="272"/>
      <c r="B756" s="272"/>
      <c r="C756" s="290"/>
      <c r="D756" s="291"/>
      <c r="E756" s="272"/>
      <c r="F756" s="290"/>
      <c r="G756" s="290"/>
      <c r="H756" s="272"/>
      <c r="I756" s="272"/>
      <c r="J756" s="272"/>
      <c r="K756" s="272"/>
      <c r="L756" s="272"/>
      <c r="M756" s="272"/>
      <c r="N756" s="272"/>
      <c r="O756" s="272"/>
      <c r="P756" s="272"/>
      <c r="Q756" s="272"/>
      <c r="R756" s="272"/>
      <c r="S756" s="272"/>
      <c r="T756" s="272"/>
      <c r="U756" s="272"/>
      <c r="V756" s="272"/>
      <c r="W756" s="272"/>
      <c r="X756" s="272"/>
      <c r="Y756" s="272"/>
      <c r="Z756" s="272"/>
      <c r="AA756" s="272"/>
      <c r="AB756" s="272"/>
    </row>
    <row r="757" spans="1:28" ht="14">
      <c r="A757" s="272"/>
      <c r="B757" s="272"/>
      <c r="C757" s="290"/>
      <c r="D757" s="291"/>
      <c r="E757" s="272"/>
      <c r="F757" s="290"/>
      <c r="G757" s="290"/>
      <c r="H757" s="272"/>
      <c r="I757" s="272"/>
      <c r="J757" s="272"/>
      <c r="K757" s="272"/>
      <c r="L757" s="272"/>
      <c r="M757" s="272"/>
      <c r="N757" s="272"/>
      <c r="O757" s="272"/>
      <c r="P757" s="272"/>
      <c r="Q757" s="272"/>
      <c r="R757" s="272"/>
      <c r="S757" s="272"/>
      <c r="T757" s="272"/>
      <c r="U757" s="272"/>
      <c r="V757" s="272"/>
      <c r="W757" s="272"/>
      <c r="X757" s="272"/>
      <c r="Y757" s="272"/>
      <c r="Z757" s="272"/>
      <c r="AA757" s="272"/>
      <c r="AB757" s="272"/>
    </row>
    <row r="758" spans="1:28" ht="14">
      <c r="A758" s="272"/>
      <c r="B758" s="272"/>
      <c r="C758" s="290"/>
      <c r="D758" s="291"/>
      <c r="E758" s="272"/>
      <c r="F758" s="290"/>
      <c r="G758" s="290"/>
      <c r="H758" s="272"/>
      <c r="I758" s="272"/>
      <c r="J758" s="272"/>
      <c r="K758" s="272"/>
      <c r="L758" s="272"/>
      <c r="M758" s="272"/>
      <c r="N758" s="272"/>
      <c r="O758" s="272"/>
      <c r="P758" s="272"/>
      <c r="Q758" s="272"/>
      <c r="R758" s="272"/>
      <c r="S758" s="272"/>
      <c r="T758" s="272"/>
      <c r="U758" s="272"/>
      <c r="V758" s="272"/>
      <c r="W758" s="272"/>
      <c r="X758" s="272"/>
      <c r="Y758" s="272"/>
      <c r="Z758" s="272"/>
      <c r="AA758" s="272"/>
      <c r="AB758" s="272"/>
    </row>
    <row r="759" spans="1:28" ht="14">
      <c r="A759" s="272"/>
      <c r="B759" s="272"/>
      <c r="C759" s="290"/>
      <c r="D759" s="291"/>
      <c r="E759" s="272"/>
      <c r="F759" s="290"/>
      <c r="G759" s="290"/>
      <c r="H759" s="272"/>
      <c r="I759" s="272"/>
      <c r="J759" s="272"/>
      <c r="K759" s="272"/>
      <c r="L759" s="272"/>
      <c r="M759" s="272"/>
      <c r="N759" s="272"/>
      <c r="O759" s="272"/>
      <c r="P759" s="272"/>
      <c r="Q759" s="272"/>
      <c r="R759" s="272"/>
      <c r="S759" s="272"/>
      <c r="T759" s="272"/>
      <c r="U759" s="272"/>
      <c r="V759" s="272"/>
      <c r="W759" s="272"/>
      <c r="X759" s="272"/>
      <c r="Y759" s="272"/>
      <c r="Z759" s="272"/>
      <c r="AA759" s="272"/>
      <c r="AB759" s="272"/>
    </row>
    <row r="760" spans="1:28" ht="14">
      <c r="A760" s="272"/>
      <c r="B760" s="272"/>
      <c r="C760" s="290"/>
      <c r="D760" s="291"/>
      <c r="E760" s="272"/>
      <c r="F760" s="290"/>
      <c r="G760" s="290"/>
      <c r="H760" s="272"/>
      <c r="I760" s="272"/>
      <c r="J760" s="272"/>
      <c r="K760" s="272"/>
      <c r="L760" s="272"/>
      <c r="M760" s="272"/>
      <c r="N760" s="272"/>
      <c r="O760" s="272"/>
      <c r="P760" s="272"/>
      <c r="Q760" s="272"/>
      <c r="R760" s="272"/>
      <c r="S760" s="272"/>
      <c r="T760" s="272"/>
      <c r="U760" s="272"/>
      <c r="V760" s="272"/>
      <c r="W760" s="272"/>
      <c r="X760" s="272"/>
      <c r="Y760" s="272"/>
      <c r="Z760" s="272"/>
      <c r="AA760" s="272"/>
      <c r="AB760" s="272"/>
    </row>
    <row r="761" spans="1:28" ht="14">
      <c r="A761" s="272"/>
      <c r="B761" s="272"/>
      <c r="C761" s="290"/>
      <c r="D761" s="291"/>
      <c r="E761" s="272"/>
      <c r="F761" s="290"/>
      <c r="G761" s="290"/>
      <c r="H761" s="272"/>
      <c r="I761" s="272"/>
      <c r="J761" s="272"/>
      <c r="K761" s="272"/>
      <c r="L761" s="272"/>
      <c r="M761" s="272"/>
      <c r="N761" s="272"/>
      <c r="O761" s="272"/>
      <c r="P761" s="272"/>
      <c r="Q761" s="272"/>
      <c r="R761" s="272"/>
      <c r="S761" s="272"/>
      <c r="T761" s="272"/>
      <c r="U761" s="272"/>
      <c r="V761" s="272"/>
      <c r="W761" s="272"/>
      <c r="X761" s="272"/>
      <c r="Y761" s="272"/>
      <c r="Z761" s="272"/>
      <c r="AA761" s="272"/>
      <c r="AB761" s="272"/>
    </row>
    <row r="762" spans="1:28" ht="14">
      <c r="A762" s="272"/>
      <c r="B762" s="272"/>
      <c r="C762" s="290"/>
      <c r="D762" s="291"/>
      <c r="E762" s="272"/>
      <c r="F762" s="290"/>
      <c r="G762" s="290"/>
      <c r="H762" s="272"/>
      <c r="I762" s="272"/>
      <c r="J762" s="272"/>
      <c r="K762" s="272"/>
      <c r="L762" s="272"/>
      <c r="M762" s="272"/>
      <c r="N762" s="272"/>
      <c r="O762" s="272"/>
      <c r="P762" s="272"/>
      <c r="Q762" s="272"/>
      <c r="R762" s="272"/>
      <c r="S762" s="272"/>
      <c r="T762" s="272"/>
      <c r="U762" s="272"/>
      <c r="V762" s="272"/>
      <c r="W762" s="272"/>
      <c r="X762" s="272"/>
      <c r="Y762" s="272"/>
      <c r="Z762" s="272"/>
      <c r="AA762" s="272"/>
      <c r="AB762" s="272"/>
    </row>
    <row r="763" spans="1:28" ht="14">
      <c r="A763" s="272"/>
      <c r="B763" s="272"/>
      <c r="C763" s="290"/>
      <c r="D763" s="291"/>
      <c r="E763" s="272"/>
      <c r="F763" s="290"/>
      <c r="G763" s="290"/>
      <c r="H763" s="272"/>
      <c r="I763" s="272"/>
      <c r="J763" s="272"/>
      <c r="K763" s="272"/>
      <c r="L763" s="272"/>
      <c r="M763" s="272"/>
      <c r="N763" s="272"/>
      <c r="O763" s="272"/>
      <c r="P763" s="272"/>
      <c r="Q763" s="272"/>
      <c r="R763" s="272"/>
      <c r="S763" s="272"/>
      <c r="T763" s="272"/>
      <c r="U763" s="272"/>
      <c r="V763" s="272"/>
      <c r="W763" s="272"/>
      <c r="X763" s="272"/>
      <c r="Y763" s="272"/>
      <c r="Z763" s="272"/>
      <c r="AA763" s="272"/>
      <c r="AB763" s="272"/>
    </row>
    <row r="764" spans="1:28" ht="14">
      <c r="A764" s="272"/>
      <c r="B764" s="272"/>
      <c r="C764" s="290"/>
      <c r="D764" s="291"/>
      <c r="E764" s="272"/>
      <c r="F764" s="290"/>
      <c r="G764" s="290"/>
      <c r="H764" s="272"/>
      <c r="I764" s="272"/>
      <c r="J764" s="272"/>
      <c r="K764" s="272"/>
      <c r="L764" s="272"/>
      <c r="M764" s="272"/>
      <c r="N764" s="272"/>
      <c r="O764" s="272"/>
      <c r="P764" s="272"/>
      <c r="Q764" s="272"/>
      <c r="R764" s="272"/>
      <c r="S764" s="272"/>
      <c r="T764" s="272"/>
      <c r="U764" s="272"/>
      <c r="V764" s="272"/>
      <c r="W764" s="272"/>
      <c r="X764" s="272"/>
      <c r="Y764" s="272"/>
      <c r="Z764" s="272"/>
      <c r="AA764" s="272"/>
      <c r="AB764" s="272"/>
    </row>
    <row r="765" spans="1:28" ht="14">
      <c r="A765" s="272"/>
      <c r="B765" s="272"/>
      <c r="C765" s="290"/>
      <c r="D765" s="291"/>
      <c r="E765" s="272"/>
      <c r="F765" s="290"/>
      <c r="G765" s="290"/>
      <c r="H765" s="272"/>
      <c r="I765" s="272"/>
      <c r="J765" s="272"/>
      <c r="K765" s="272"/>
      <c r="L765" s="272"/>
      <c r="M765" s="272"/>
      <c r="N765" s="272"/>
      <c r="O765" s="272"/>
      <c r="P765" s="272"/>
      <c r="Q765" s="272"/>
      <c r="R765" s="272"/>
      <c r="S765" s="272"/>
      <c r="T765" s="272"/>
      <c r="U765" s="272"/>
      <c r="V765" s="272"/>
      <c r="W765" s="272"/>
      <c r="X765" s="272"/>
      <c r="Y765" s="272"/>
      <c r="Z765" s="272"/>
      <c r="AA765" s="272"/>
      <c r="AB765" s="272"/>
    </row>
    <row r="766" spans="1:28" ht="14">
      <c r="A766" s="272"/>
      <c r="B766" s="272"/>
      <c r="C766" s="290"/>
      <c r="D766" s="291"/>
      <c r="E766" s="272"/>
      <c r="F766" s="290"/>
      <c r="G766" s="290"/>
      <c r="H766" s="272"/>
      <c r="I766" s="272"/>
      <c r="J766" s="272"/>
      <c r="K766" s="272"/>
      <c r="L766" s="272"/>
      <c r="M766" s="272"/>
      <c r="N766" s="272"/>
      <c r="O766" s="272"/>
      <c r="P766" s="272"/>
      <c r="Q766" s="272"/>
      <c r="R766" s="272"/>
      <c r="S766" s="272"/>
      <c r="T766" s="272"/>
      <c r="U766" s="272"/>
      <c r="V766" s="272"/>
      <c r="W766" s="272"/>
      <c r="X766" s="272"/>
      <c r="Y766" s="272"/>
      <c r="Z766" s="272"/>
      <c r="AA766" s="272"/>
      <c r="AB766" s="272"/>
    </row>
    <row r="767" spans="1:28" ht="14">
      <c r="A767" s="272"/>
      <c r="B767" s="272"/>
      <c r="C767" s="290"/>
      <c r="D767" s="291"/>
      <c r="E767" s="272"/>
      <c r="F767" s="290"/>
      <c r="G767" s="290"/>
      <c r="H767" s="272"/>
      <c r="I767" s="272"/>
      <c r="J767" s="272"/>
      <c r="K767" s="272"/>
      <c r="L767" s="272"/>
      <c r="M767" s="272"/>
      <c r="N767" s="272"/>
      <c r="O767" s="272"/>
      <c r="P767" s="272"/>
      <c r="Q767" s="272"/>
      <c r="R767" s="272"/>
      <c r="S767" s="272"/>
      <c r="T767" s="272"/>
      <c r="U767" s="272"/>
      <c r="V767" s="272"/>
      <c r="W767" s="272"/>
      <c r="X767" s="272"/>
      <c r="Y767" s="272"/>
      <c r="Z767" s="272"/>
      <c r="AA767" s="272"/>
      <c r="AB767" s="272"/>
    </row>
    <row r="768" spans="1:28" ht="14">
      <c r="A768" s="272"/>
      <c r="B768" s="272"/>
      <c r="C768" s="290"/>
      <c r="D768" s="291"/>
      <c r="E768" s="272"/>
      <c r="F768" s="290"/>
      <c r="G768" s="290"/>
      <c r="H768" s="272"/>
      <c r="I768" s="272"/>
      <c r="J768" s="272"/>
      <c r="K768" s="272"/>
      <c r="L768" s="272"/>
      <c r="M768" s="272"/>
      <c r="N768" s="272"/>
      <c r="O768" s="272"/>
      <c r="P768" s="272"/>
      <c r="Q768" s="272"/>
      <c r="R768" s="272"/>
      <c r="S768" s="272"/>
      <c r="T768" s="272"/>
      <c r="U768" s="272"/>
      <c r="V768" s="272"/>
      <c r="W768" s="272"/>
      <c r="X768" s="272"/>
      <c r="Y768" s="272"/>
      <c r="Z768" s="272"/>
      <c r="AA768" s="272"/>
      <c r="AB768" s="272"/>
    </row>
    <row r="769" spans="1:28" ht="14">
      <c r="A769" s="272"/>
      <c r="B769" s="272"/>
      <c r="C769" s="290"/>
      <c r="D769" s="291"/>
      <c r="E769" s="272"/>
      <c r="F769" s="290"/>
      <c r="G769" s="290"/>
      <c r="H769" s="272"/>
      <c r="I769" s="272"/>
      <c r="J769" s="272"/>
      <c r="K769" s="272"/>
      <c r="L769" s="272"/>
      <c r="M769" s="272"/>
      <c r="N769" s="272"/>
      <c r="O769" s="272"/>
      <c r="P769" s="272"/>
      <c r="Q769" s="272"/>
      <c r="R769" s="272"/>
      <c r="S769" s="272"/>
      <c r="T769" s="272"/>
      <c r="U769" s="272"/>
      <c r="V769" s="272"/>
      <c r="W769" s="272"/>
      <c r="X769" s="272"/>
      <c r="Y769" s="272"/>
      <c r="Z769" s="272"/>
      <c r="AA769" s="272"/>
      <c r="AB769" s="272"/>
    </row>
    <row r="770" spans="1:28" ht="14">
      <c r="A770" s="272"/>
      <c r="B770" s="272"/>
      <c r="C770" s="290"/>
      <c r="D770" s="291"/>
      <c r="E770" s="272"/>
      <c r="F770" s="290"/>
      <c r="G770" s="290"/>
      <c r="H770" s="272"/>
      <c r="I770" s="272"/>
      <c r="J770" s="272"/>
      <c r="K770" s="272"/>
      <c r="L770" s="272"/>
      <c r="M770" s="272"/>
      <c r="N770" s="272"/>
      <c r="O770" s="272"/>
      <c r="P770" s="272"/>
      <c r="Q770" s="272"/>
      <c r="R770" s="272"/>
      <c r="S770" s="272"/>
      <c r="T770" s="272"/>
      <c r="U770" s="272"/>
      <c r="V770" s="272"/>
      <c r="W770" s="272"/>
      <c r="X770" s="272"/>
      <c r="Y770" s="272"/>
      <c r="Z770" s="272"/>
      <c r="AA770" s="272"/>
      <c r="AB770" s="272"/>
    </row>
    <row r="771" spans="1:28" ht="14">
      <c r="A771" s="272"/>
      <c r="B771" s="272"/>
      <c r="C771" s="290"/>
      <c r="D771" s="291"/>
      <c r="E771" s="272"/>
      <c r="F771" s="290"/>
      <c r="G771" s="290"/>
      <c r="H771" s="272"/>
      <c r="I771" s="272"/>
      <c r="J771" s="272"/>
      <c r="K771" s="272"/>
      <c r="L771" s="272"/>
      <c r="M771" s="272"/>
      <c r="N771" s="272"/>
      <c r="O771" s="272"/>
      <c r="P771" s="272"/>
      <c r="Q771" s="272"/>
      <c r="R771" s="272"/>
      <c r="S771" s="272"/>
      <c r="T771" s="272"/>
      <c r="U771" s="272"/>
      <c r="V771" s="272"/>
      <c r="W771" s="272"/>
      <c r="X771" s="272"/>
      <c r="Y771" s="272"/>
      <c r="Z771" s="272"/>
      <c r="AA771" s="272"/>
      <c r="AB771" s="272"/>
    </row>
    <row r="772" spans="1:28" ht="14">
      <c r="A772" s="272"/>
      <c r="B772" s="272"/>
      <c r="C772" s="290"/>
      <c r="D772" s="291"/>
      <c r="E772" s="272"/>
      <c r="F772" s="290"/>
      <c r="G772" s="290"/>
      <c r="H772" s="272"/>
      <c r="I772" s="272"/>
      <c r="J772" s="272"/>
      <c r="K772" s="272"/>
      <c r="L772" s="272"/>
      <c r="M772" s="272"/>
      <c r="N772" s="272"/>
      <c r="O772" s="272"/>
      <c r="P772" s="272"/>
      <c r="Q772" s="272"/>
      <c r="R772" s="272"/>
      <c r="S772" s="272"/>
      <c r="T772" s="272"/>
      <c r="U772" s="272"/>
      <c r="V772" s="272"/>
      <c r="W772" s="272"/>
      <c r="X772" s="272"/>
      <c r="Y772" s="272"/>
      <c r="Z772" s="272"/>
      <c r="AA772" s="272"/>
      <c r="AB772" s="272"/>
    </row>
    <row r="773" spans="1:28" ht="14">
      <c r="A773" s="272"/>
      <c r="B773" s="272"/>
      <c r="C773" s="290"/>
      <c r="D773" s="291"/>
      <c r="E773" s="272"/>
      <c r="F773" s="290"/>
      <c r="G773" s="290"/>
      <c r="H773" s="272"/>
      <c r="I773" s="272"/>
      <c r="J773" s="272"/>
      <c r="K773" s="272"/>
      <c r="L773" s="272"/>
      <c r="M773" s="272"/>
      <c r="N773" s="272"/>
      <c r="O773" s="272"/>
      <c r="P773" s="272"/>
      <c r="Q773" s="272"/>
      <c r="R773" s="272"/>
      <c r="S773" s="272"/>
      <c r="T773" s="272"/>
      <c r="U773" s="272"/>
      <c r="V773" s="272"/>
      <c r="W773" s="272"/>
      <c r="X773" s="272"/>
      <c r="Y773" s="272"/>
      <c r="Z773" s="272"/>
      <c r="AA773" s="272"/>
      <c r="AB773" s="272"/>
    </row>
    <row r="774" spans="1:28" ht="14">
      <c r="A774" s="272"/>
      <c r="B774" s="272"/>
      <c r="C774" s="290"/>
      <c r="D774" s="291"/>
      <c r="E774" s="272"/>
      <c r="F774" s="290"/>
      <c r="G774" s="290"/>
      <c r="H774" s="272"/>
      <c r="I774" s="272"/>
      <c r="J774" s="272"/>
      <c r="K774" s="272"/>
      <c r="L774" s="272"/>
      <c r="M774" s="272"/>
      <c r="N774" s="272"/>
      <c r="O774" s="272"/>
      <c r="P774" s="272"/>
      <c r="Q774" s="272"/>
      <c r="R774" s="272"/>
      <c r="S774" s="272"/>
      <c r="T774" s="272"/>
      <c r="U774" s="272"/>
      <c r="V774" s="272"/>
      <c r="W774" s="272"/>
      <c r="X774" s="272"/>
      <c r="Y774" s="272"/>
      <c r="Z774" s="272"/>
      <c r="AA774" s="272"/>
      <c r="AB774" s="272"/>
    </row>
    <row r="775" spans="1:28" ht="14">
      <c r="A775" s="272"/>
      <c r="B775" s="272"/>
      <c r="C775" s="290"/>
      <c r="D775" s="291"/>
      <c r="E775" s="272"/>
      <c r="F775" s="290"/>
      <c r="G775" s="290"/>
      <c r="H775" s="272"/>
      <c r="I775" s="272"/>
      <c r="J775" s="272"/>
      <c r="K775" s="272"/>
      <c r="L775" s="272"/>
      <c r="M775" s="272"/>
      <c r="N775" s="272"/>
      <c r="O775" s="272"/>
      <c r="P775" s="272"/>
      <c r="Q775" s="272"/>
      <c r="R775" s="272"/>
      <c r="S775" s="272"/>
      <c r="T775" s="272"/>
      <c r="U775" s="272"/>
      <c r="V775" s="272"/>
      <c r="W775" s="272"/>
      <c r="X775" s="272"/>
      <c r="Y775" s="272"/>
      <c r="Z775" s="272"/>
      <c r="AA775" s="272"/>
      <c r="AB775" s="272"/>
    </row>
    <row r="776" spans="1:28" ht="14">
      <c r="A776" s="272"/>
      <c r="B776" s="272"/>
      <c r="C776" s="290"/>
      <c r="D776" s="291"/>
      <c r="E776" s="272"/>
      <c r="F776" s="290"/>
      <c r="G776" s="290"/>
      <c r="H776" s="272"/>
      <c r="I776" s="272"/>
      <c r="J776" s="272"/>
      <c r="K776" s="272"/>
      <c r="L776" s="272"/>
      <c r="M776" s="272"/>
      <c r="N776" s="272"/>
      <c r="O776" s="272"/>
      <c r="P776" s="272"/>
      <c r="Q776" s="272"/>
      <c r="R776" s="272"/>
      <c r="S776" s="272"/>
      <c r="T776" s="272"/>
      <c r="U776" s="272"/>
      <c r="V776" s="272"/>
      <c r="W776" s="272"/>
      <c r="X776" s="272"/>
      <c r="Y776" s="272"/>
      <c r="Z776" s="272"/>
      <c r="AA776" s="272"/>
      <c r="AB776" s="272"/>
    </row>
    <row r="777" spans="1:28" ht="14">
      <c r="A777" s="272"/>
      <c r="B777" s="272"/>
      <c r="C777" s="290"/>
      <c r="D777" s="291"/>
      <c r="E777" s="272"/>
      <c r="F777" s="290"/>
      <c r="G777" s="290"/>
      <c r="H777" s="272"/>
      <c r="I777" s="272"/>
      <c r="J777" s="272"/>
      <c r="K777" s="272"/>
      <c r="L777" s="272"/>
      <c r="M777" s="272"/>
      <c r="N777" s="272"/>
      <c r="O777" s="272"/>
      <c r="P777" s="272"/>
      <c r="Q777" s="272"/>
      <c r="R777" s="272"/>
      <c r="S777" s="272"/>
      <c r="T777" s="272"/>
      <c r="U777" s="272"/>
      <c r="V777" s="272"/>
      <c r="W777" s="272"/>
      <c r="X777" s="272"/>
      <c r="Y777" s="272"/>
      <c r="Z777" s="272"/>
      <c r="AA777" s="272"/>
      <c r="AB777" s="272"/>
    </row>
    <row r="778" spans="1:28" ht="14">
      <c r="A778" s="272"/>
      <c r="B778" s="272"/>
      <c r="C778" s="290"/>
      <c r="D778" s="291"/>
      <c r="E778" s="272"/>
      <c r="F778" s="290"/>
      <c r="G778" s="290"/>
      <c r="H778" s="272"/>
      <c r="I778" s="272"/>
      <c r="J778" s="272"/>
      <c r="K778" s="272"/>
      <c r="L778" s="272"/>
      <c r="M778" s="272"/>
      <c r="N778" s="272"/>
      <c r="O778" s="272"/>
      <c r="P778" s="272"/>
      <c r="Q778" s="272"/>
      <c r="R778" s="272"/>
      <c r="S778" s="272"/>
      <c r="T778" s="272"/>
      <c r="U778" s="272"/>
      <c r="V778" s="272"/>
      <c r="W778" s="272"/>
      <c r="X778" s="272"/>
      <c r="Y778" s="272"/>
      <c r="Z778" s="272"/>
      <c r="AA778" s="272"/>
      <c r="AB778" s="272"/>
    </row>
    <row r="779" spans="1:28" ht="14">
      <c r="A779" s="272"/>
      <c r="B779" s="272"/>
      <c r="C779" s="290"/>
      <c r="D779" s="291"/>
      <c r="E779" s="272"/>
      <c r="F779" s="290"/>
      <c r="G779" s="290"/>
      <c r="H779" s="272"/>
      <c r="I779" s="272"/>
      <c r="J779" s="272"/>
      <c r="K779" s="272"/>
      <c r="L779" s="272"/>
      <c r="M779" s="272"/>
      <c r="N779" s="272"/>
      <c r="O779" s="272"/>
      <c r="P779" s="272"/>
      <c r="Q779" s="272"/>
      <c r="R779" s="272"/>
      <c r="S779" s="272"/>
      <c r="T779" s="272"/>
      <c r="U779" s="272"/>
      <c r="V779" s="272"/>
      <c r="W779" s="272"/>
      <c r="X779" s="272"/>
      <c r="Y779" s="272"/>
      <c r="Z779" s="272"/>
      <c r="AA779" s="272"/>
      <c r="AB779" s="272"/>
    </row>
    <row r="780" spans="1:28" ht="14">
      <c r="A780" s="272"/>
      <c r="B780" s="272"/>
      <c r="C780" s="290"/>
      <c r="D780" s="291"/>
      <c r="E780" s="272"/>
      <c r="F780" s="290"/>
      <c r="G780" s="290"/>
      <c r="H780" s="272"/>
      <c r="I780" s="272"/>
      <c r="J780" s="272"/>
      <c r="K780" s="272"/>
      <c r="L780" s="272"/>
      <c r="M780" s="272"/>
      <c r="N780" s="272"/>
      <c r="O780" s="272"/>
      <c r="P780" s="272"/>
      <c r="Q780" s="272"/>
      <c r="R780" s="272"/>
      <c r="S780" s="272"/>
      <c r="T780" s="272"/>
      <c r="U780" s="272"/>
      <c r="V780" s="272"/>
      <c r="W780" s="272"/>
      <c r="X780" s="272"/>
      <c r="Y780" s="272"/>
      <c r="Z780" s="272"/>
      <c r="AA780" s="272"/>
      <c r="AB780" s="272"/>
    </row>
    <row r="781" spans="1:28" ht="14">
      <c r="A781" s="272"/>
      <c r="B781" s="272"/>
      <c r="C781" s="290"/>
      <c r="D781" s="291"/>
      <c r="E781" s="272"/>
      <c r="F781" s="290"/>
      <c r="G781" s="290"/>
      <c r="H781" s="272"/>
      <c r="I781" s="272"/>
      <c r="J781" s="272"/>
      <c r="K781" s="272"/>
      <c r="L781" s="272"/>
      <c r="M781" s="272"/>
      <c r="N781" s="272"/>
      <c r="O781" s="272"/>
      <c r="P781" s="272"/>
      <c r="Q781" s="272"/>
      <c r="R781" s="272"/>
      <c r="S781" s="272"/>
      <c r="T781" s="272"/>
      <c r="U781" s="272"/>
      <c r="V781" s="272"/>
      <c r="W781" s="272"/>
      <c r="X781" s="272"/>
      <c r="Y781" s="272"/>
      <c r="Z781" s="272"/>
      <c r="AA781" s="272"/>
      <c r="AB781" s="272"/>
    </row>
    <row r="782" spans="1:28" ht="14">
      <c r="A782" s="272"/>
      <c r="B782" s="272"/>
      <c r="C782" s="290"/>
      <c r="D782" s="291"/>
      <c r="E782" s="272"/>
      <c r="F782" s="290"/>
      <c r="G782" s="290"/>
      <c r="H782" s="272"/>
      <c r="I782" s="272"/>
      <c r="J782" s="272"/>
      <c r="K782" s="272"/>
      <c r="L782" s="272"/>
      <c r="M782" s="272"/>
      <c r="N782" s="272"/>
      <c r="O782" s="272"/>
      <c r="P782" s="272"/>
      <c r="Q782" s="272"/>
      <c r="R782" s="272"/>
      <c r="S782" s="272"/>
      <c r="T782" s="272"/>
      <c r="U782" s="272"/>
      <c r="V782" s="272"/>
      <c r="W782" s="272"/>
      <c r="X782" s="272"/>
      <c r="Y782" s="272"/>
      <c r="Z782" s="272"/>
      <c r="AA782" s="272"/>
      <c r="AB782" s="272"/>
    </row>
    <row r="783" spans="1:28" ht="14">
      <c r="A783" s="272"/>
      <c r="B783" s="272"/>
      <c r="C783" s="290"/>
      <c r="D783" s="291"/>
      <c r="E783" s="272"/>
      <c r="F783" s="290"/>
      <c r="G783" s="290"/>
      <c r="H783" s="272"/>
      <c r="I783" s="272"/>
      <c r="J783" s="272"/>
      <c r="K783" s="272"/>
      <c r="L783" s="272"/>
      <c r="M783" s="272"/>
      <c r="N783" s="272"/>
      <c r="O783" s="272"/>
      <c r="P783" s="272"/>
      <c r="Q783" s="272"/>
      <c r="R783" s="272"/>
      <c r="S783" s="272"/>
      <c r="T783" s="272"/>
      <c r="U783" s="272"/>
      <c r="V783" s="272"/>
      <c r="W783" s="272"/>
      <c r="X783" s="272"/>
      <c r="Y783" s="272"/>
      <c r="Z783" s="272"/>
      <c r="AA783" s="272"/>
      <c r="AB783" s="272"/>
    </row>
    <row r="784" spans="1:28" ht="14">
      <c r="A784" s="272"/>
      <c r="B784" s="272"/>
      <c r="C784" s="290"/>
      <c r="D784" s="291"/>
      <c r="E784" s="272"/>
      <c r="F784" s="290"/>
      <c r="G784" s="290"/>
      <c r="H784" s="272"/>
      <c r="I784" s="272"/>
      <c r="J784" s="272"/>
      <c r="K784" s="272"/>
      <c r="L784" s="272"/>
      <c r="M784" s="272"/>
      <c r="N784" s="272"/>
      <c r="O784" s="272"/>
      <c r="P784" s="272"/>
      <c r="Q784" s="272"/>
      <c r="R784" s="272"/>
      <c r="S784" s="272"/>
      <c r="T784" s="272"/>
      <c r="U784" s="272"/>
      <c r="V784" s="272"/>
      <c r="W784" s="272"/>
      <c r="X784" s="272"/>
      <c r="Y784" s="272"/>
      <c r="Z784" s="272"/>
      <c r="AA784" s="272"/>
      <c r="AB784" s="272"/>
    </row>
    <row r="785" spans="1:28" ht="14">
      <c r="A785" s="272"/>
      <c r="B785" s="272"/>
      <c r="C785" s="290"/>
      <c r="D785" s="291"/>
      <c r="E785" s="272"/>
      <c r="F785" s="290"/>
      <c r="G785" s="290"/>
      <c r="H785" s="272"/>
      <c r="I785" s="272"/>
      <c r="J785" s="272"/>
      <c r="K785" s="272"/>
      <c r="L785" s="272"/>
      <c r="M785" s="272"/>
      <c r="N785" s="272"/>
      <c r="O785" s="272"/>
      <c r="P785" s="272"/>
      <c r="Q785" s="272"/>
      <c r="R785" s="272"/>
      <c r="S785" s="272"/>
      <c r="T785" s="272"/>
      <c r="U785" s="272"/>
      <c r="V785" s="272"/>
      <c r="W785" s="272"/>
      <c r="X785" s="272"/>
      <c r="Y785" s="272"/>
      <c r="Z785" s="272"/>
      <c r="AA785" s="272"/>
      <c r="AB785" s="272"/>
    </row>
    <row r="786" spans="1:28" ht="14">
      <c r="A786" s="272"/>
      <c r="B786" s="272"/>
      <c r="C786" s="290"/>
      <c r="D786" s="291"/>
      <c r="E786" s="272"/>
      <c r="F786" s="290"/>
      <c r="G786" s="290"/>
      <c r="H786" s="272"/>
      <c r="I786" s="272"/>
      <c r="J786" s="272"/>
      <c r="K786" s="272"/>
      <c r="L786" s="272"/>
      <c r="M786" s="272"/>
      <c r="N786" s="272"/>
      <c r="O786" s="272"/>
      <c r="P786" s="272"/>
      <c r="Q786" s="272"/>
      <c r="R786" s="272"/>
      <c r="S786" s="272"/>
      <c r="T786" s="272"/>
      <c r="U786" s="272"/>
      <c r="V786" s="272"/>
      <c r="W786" s="272"/>
      <c r="X786" s="272"/>
      <c r="Y786" s="272"/>
      <c r="Z786" s="272"/>
      <c r="AA786" s="272"/>
      <c r="AB786" s="272"/>
    </row>
    <row r="787" spans="1:28" ht="14">
      <c r="A787" s="272"/>
      <c r="B787" s="272"/>
      <c r="C787" s="290"/>
      <c r="D787" s="291"/>
      <c r="E787" s="272"/>
      <c r="F787" s="290"/>
      <c r="G787" s="290"/>
      <c r="H787" s="272"/>
      <c r="I787" s="272"/>
      <c r="J787" s="272"/>
      <c r="K787" s="272"/>
      <c r="L787" s="272"/>
      <c r="M787" s="272"/>
      <c r="N787" s="272"/>
      <c r="O787" s="272"/>
      <c r="P787" s="272"/>
      <c r="Q787" s="272"/>
      <c r="R787" s="272"/>
      <c r="S787" s="272"/>
      <c r="T787" s="272"/>
      <c r="U787" s="272"/>
      <c r="V787" s="272"/>
      <c r="W787" s="272"/>
      <c r="X787" s="272"/>
      <c r="Y787" s="272"/>
      <c r="Z787" s="272"/>
      <c r="AA787" s="272"/>
      <c r="AB787" s="272"/>
    </row>
    <row r="788" spans="1:28" ht="14">
      <c r="A788" s="272"/>
      <c r="B788" s="272"/>
      <c r="C788" s="290"/>
      <c r="D788" s="291"/>
      <c r="E788" s="272"/>
      <c r="F788" s="290"/>
      <c r="G788" s="290"/>
      <c r="H788" s="272"/>
      <c r="I788" s="272"/>
      <c r="J788" s="272"/>
      <c r="K788" s="272"/>
      <c r="L788" s="272"/>
      <c r="M788" s="272"/>
      <c r="N788" s="272"/>
      <c r="O788" s="272"/>
      <c r="P788" s="272"/>
      <c r="Q788" s="272"/>
      <c r="R788" s="272"/>
      <c r="S788" s="272"/>
      <c r="T788" s="272"/>
      <c r="U788" s="272"/>
      <c r="V788" s="272"/>
      <c r="W788" s="272"/>
      <c r="X788" s="272"/>
      <c r="Y788" s="272"/>
      <c r="Z788" s="272"/>
      <c r="AA788" s="272"/>
      <c r="AB788" s="272"/>
    </row>
    <row r="789" spans="1:28" ht="14">
      <c r="A789" s="272"/>
      <c r="B789" s="272"/>
      <c r="C789" s="290"/>
      <c r="D789" s="291"/>
      <c r="E789" s="272"/>
      <c r="F789" s="290"/>
      <c r="G789" s="290"/>
      <c r="H789" s="272"/>
      <c r="I789" s="272"/>
      <c r="J789" s="272"/>
      <c r="K789" s="272"/>
      <c r="L789" s="272"/>
      <c r="M789" s="272"/>
      <c r="N789" s="272"/>
      <c r="O789" s="272"/>
      <c r="P789" s="272"/>
      <c r="Q789" s="272"/>
      <c r="R789" s="272"/>
      <c r="S789" s="272"/>
      <c r="T789" s="272"/>
      <c r="U789" s="272"/>
      <c r="V789" s="272"/>
      <c r="W789" s="272"/>
      <c r="X789" s="272"/>
      <c r="Y789" s="272"/>
      <c r="Z789" s="272"/>
      <c r="AA789" s="272"/>
      <c r="AB789" s="272"/>
    </row>
    <row r="790" spans="1:28" ht="14">
      <c r="A790" s="272"/>
      <c r="B790" s="272"/>
      <c r="C790" s="290"/>
      <c r="D790" s="291"/>
      <c r="E790" s="272"/>
      <c r="F790" s="290"/>
      <c r="G790" s="290"/>
      <c r="H790" s="272"/>
      <c r="I790" s="272"/>
      <c r="J790" s="272"/>
      <c r="K790" s="272"/>
      <c r="L790" s="272"/>
      <c r="M790" s="272"/>
      <c r="N790" s="272"/>
      <c r="O790" s="272"/>
      <c r="P790" s="272"/>
      <c r="Q790" s="272"/>
      <c r="R790" s="272"/>
      <c r="S790" s="272"/>
      <c r="T790" s="272"/>
      <c r="U790" s="272"/>
      <c r="V790" s="272"/>
      <c r="W790" s="272"/>
      <c r="X790" s="272"/>
      <c r="Y790" s="272"/>
      <c r="Z790" s="272"/>
      <c r="AA790" s="272"/>
      <c r="AB790" s="272"/>
    </row>
    <row r="791" spans="1:28" ht="14">
      <c r="A791" s="272"/>
      <c r="B791" s="272"/>
      <c r="C791" s="290"/>
      <c r="D791" s="291"/>
      <c r="E791" s="272"/>
      <c r="F791" s="290"/>
      <c r="G791" s="290"/>
      <c r="H791" s="272"/>
      <c r="I791" s="272"/>
      <c r="J791" s="272"/>
      <c r="K791" s="272"/>
      <c r="L791" s="272"/>
      <c r="M791" s="272"/>
      <c r="N791" s="272"/>
      <c r="O791" s="272"/>
      <c r="P791" s="272"/>
      <c r="Q791" s="272"/>
      <c r="R791" s="272"/>
      <c r="S791" s="272"/>
      <c r="T791" s="272"/>
      <c r="U791" s="272"/>
      <c r="V791" s="272"/>
      <c r="W791" s="272"/>
      <c r="X791" s="272"/>
      <c r="Y791" s="272"/>
      <c r="Z791" s="272"/>
      <c r="AA791" s="272"/>
      <c r="AB791" s="272"/>
    </row>
    <row r="792" spans="1:28" ht="14">
      <c r="A792" s="272"/>
      <c r="B792" s="272"/>
      <c r="C792" s="290"/>
      <c r="D792" s="291"/>
      <c r="E792" s="272"/>
      <c r="F792" s="290"/>
      <c r="G792" s="290"/>
      <c r="H792" s="272"/>
      <c r="I792" s="272"/>
      <c r="J792" s="272"/>
      <c r="K792" s="272"/>
      <c r="L792" s="272"/>
      <c r="M792" s="272"/>
      <c r="N792" s="272"/>
      <c r="O792" s="272"/>
      <c r="P792" s="272"/>
      <c r="Q792" s="272"/>
      <c r="R792" s="272"/>
      <c r="S792" s="272"/>
      <c r="T792" s="272"/>
      <c r="U792" s="272"/>
      <c r="V792" s="272"/>
      <c r="W792" s="272"/>
      <c r="X792" s="272"/>
      <c r="Y792" s="272"/>
      <c r="Z792" s="272"/>
      <c r="AA792" s="272"/>
      <c r="AB792" s="272"/>
    </row>
    <row r="793" spans="1:28" ht="14">
      <c r="A793" s="272"/>
      <c r="B793" s="272"/>
      <c r="C793" s="290"/>
      <c r="D793" s="291"/>
      <c r="E793" s="272"/>
      <c r="F793" s="290"/>
      <c r="G793" s="290"/>
      <c r="H793" s="272"/>
      <c r="I793" s="272"/>
      <c r="J793" s="272"/>
      <c r="K793" s="272"/>
      <c r="L793" s="272"/>
      <c r="M793" s="272"/>
      <c r="N793" s="272"/>
      <c r="O793" s="272"/>
      <c r="P793" s="272"/>
      <c r="Q793" s="272"/>
      <c r="R793" s="272"/>
      <c r="S793" s="272"/>
      <c r="T793" s="272"/>
      <c r="U793" s="272"/>
      <c r="V793" s="272"/>
      <c r="W793" s="272"/>
      <c r="X793" s="272"/>
      <c r="Y793" s="272"/>
      <c r="Z793" s="272"/>
      <c r="AA793" s="272"/>
      <c r="AB793" s="272"/>
    </row>
    <row r="794" spans="1:28" ht="14">
      <c r="A794" s="272"/>
      <c r="B794" s="272"/>
      <c r="C794" s="290"/>
      <c r="D794" s="291"/>
      <c r="E794" s="272"/>
      <c r="F794" s="290"/>
      <c r="G794" s="290"/>
      <c r="H794" s="272"/>
      <c r="I794" s="272"/>
      <c r="J794" s="272"/>
      <c r="K794" s="272"/>
      <c r="L794" s="272"/>
      <c r="M794" s="272"/>
      <c r="N794" s="272"/>
      <c r="O794" s="272"/>
      <c r="P794" s="272"/>
      <c r="Q794" s="272"/>
      <c r="R794" s="272"/>
      <c r="S794" s="272"/>
      <c r="T794" s="272"/>
      <c r="U794" s="272"/>
      <c r="V794" s="272"/>
      <c r="W794" s="272"/>
      <c r="X794" s="272"/>
      <c r="Y794" s="272"/>
      <c r="Z794" s="272"/>
      <c r="AA794" s="272"/>
      <c r="AB794" s="272"/>
    </row>
    <row r="795" spans="1:28" ht="14">
      <c r="A795" s="272"/>
      <c r="B795" s="272"/>
      <c r="C795" s="290"/>
      <c r="D795" s="291"/>
      <c r="E795" s="272"/>
      <c r="F795" s="290"/>
      <c r="G795" s="290"/>
      <c r="H795" s="272"/>
      <c r="I795" s="272"/>
      <c r="J795" s="272"/>
      <c r="K795" s="272"/>
      <c r="L795" s="272"/>
      <c r="M795" s="272"/>
      <c r="N795" s="272"/>
      <c r="O795" s="272"/>
      <c r="P795" s="272"/>
      <c r="Q795" s="272"/>
      <c r="R795" s="272"/>
      <c r="S795" s="272"/>
      <c r="T795" s="272"/>
      <c r="U795" s="272"/>
      <c r="V795" s="272"/>
      <c r="W795" s="272"/>
      <c r="X795" s="272"/>
      <c r="Y795" s="272"/>
      <c r="Z795" s="272"/>
      <c r="AA795" s="272"/>
      <c r="AB795" s="272"/>
    </row>
    <row r="796" spans="1:28" ht="14">
      <c r="A796" s="272"/>
      <c r="B796" s="272"/>
      <c r="C796" s="290"/>
      <c r="D796" s="291"/>
      <c r="E796" s="272"/>
      <c r="F796" s="290"/>
      <c r="G796" s="290"/>
      <c r="H796" s="272"/>
      <c r="I796" s="272"/>
      <c r="J796" s="272"/>
      <c r="K796" s="272"/>
      <c r="L796" s="272"/>
      <c r="M796" s="272"/>
      <c r="N796" s="272"/>
      <c r="O796" s="272"/>
      <c r="P796" s="272"/>
      <c r="Q796" s="272"/>
      <c r="R796" s="272"/>
      <c r="S796" s="272"/>
      <c r="T796" s="272"/>
      <c r="U796" s="272"/>
      <c r="V796" s="272"/>
      <c r="W796" s="272"/>
      <c r="X796" s="272"/>
      <c r="Y796" s="272"/>
      <c r="Z796" s="272"/>
      <c r="AA796" s="272"/>
      <c r="AB796" s="272"/>
    </row>
    <row r="797" spans="1:28" ht="14">
      <c r="A797" s="272"/>
      <c r="B797" s="272"/>
      <c r="C797" s="290"/>
      <c r="D797" s="291"/>
      <c r="E797" s="272"/>
      <c r="F797" s="290"/>
      <c r="G797" s="290"/>
      <c r="H797" s="272"/>
      <c r="I797" s="272"/>
      <c r="J797" s="272"/>
      <c r="K797" s="272"/>
      <c r="L797" s="272"/>
      <c r="M797" s="272"/>
      <c r="N797" s="272"/>
      <c r="O797" s="272"/>
      <c r="P797" s="272"/>
      <c r="Q797" s="272"/>
      <c r="R797" s="272"/>
      <c r="S797" s="272"/>
      <c r="T797" s="272"/>
      <c r="U797" s="272"/>
      <c r="V797" s="272"/>
      <c r="W797" s="272"/>
      <c r="X797" s="272"/>
      <c r="Y797" s="272"/>
      <c r="Z797" s="272"/>
      <c r="AA797" s="272"/>
      <c r="AB797" s="272"/>
    </row>
    <row r="798" spans="1:28" ht="14">
      <c r="A798" s="272"/>
      <c r="B798" s="272"/>
      <c r="C798" s="290"/>
      <c r="D798" s="291"/>
      <c r="E798" s="272"/>
      <c r="F798" s="290"/>
      <c r="G798" s="290"/>
      <c r="H798" s="272"/>
      <c r="I798" s="272"/>
      <c r="J798" s="272"/>
      <c r="K798" s="272"/>
      <c r="L798" s="272"/>
      <c r="M798" s="272"/>
      <c r="N798" s="272"/>
      <c r="O798" s="272"/>
      <c r="P798" s="272"/>
      <c r="Q798" s="272"/>
      <c r="R798" s="272"/>
      <c r="S798" s="272"/>
      <c r="T798" s="272"/>
      <c r="U798" s="272"/>
      <c r="V798" s="272"/>
      <c r="W798" s="272"/>
      <c r="X798" s="272"/>
      <c r="Y798" s="272"/>
      <c r="Z798" s="272"/>
      <c r="AA798" s="272"/>
      <c r="AB798" s="272"/>
    </row>
    <row r="799" spans="1:28" ht="14">
      <c r="A799" s="272"/>
      <c r="B799" s="272"/>
      <c r="C799" s="290"/>
      <c r="D799" s="291"/>
      <c r="E799" s="272"/>
      <c r="F799" s="290"/>
      <c r="G799" s="290"/>
      <c r="H799" s="272"/>
      <c r="I799" s="272"/>
      <c r="J799" s="272"/>
      <c r="K799" s="272"/>
      <c r="L799" s="272"/>
      <c r="M799" s="272"/>
      <c r="N799" s="272"/>
      <c r="O799" s="272"/>
      <c r="P799" s="272"/>
      <c r="Q799" s="272"/>
      <c r="R799" s="272"/>
      <c r="S799" s="272"/>
      <c r="T799" s="272"/>
      <c r="U799" s="272"/>
      <c r="V799" s="272"/>
      <c r="W799" s="272"/>
      <c r="X799" s="272"/>
      <c r="Y799" s="272"/>
      <c r="Z799" s="272"/>
      <c r="AA799" s="272"/>
      <c r="AB799" s="272"/>
    </row>
    <row r="800" spans="1:28" ht="14">
      <c r="A800" s="272"/>
      <c r="B800" s="272"/>
      <c r="C800" s="290"/>
      <c r="D800" s="291"/>
      <c r="E800" s="272"/>
      <c r="F800" s="290"/>
      <c r="G800" s="290"/>
      <c r="H800" s="272"/>
      <c r="I800" s="272"/>
      <c r="J800" s="272"/>
      <c r="K800" s="272"/>
      <c r="L800" s="272"/>
      <c r="M800" s="272"/>
      <c r="N800" s="272"/>
      <c r="O800" s="272"/>
      <c r="P800" s="272"/>
      <c r="Q800" s="272"/>
      <c r="R800" s="272"/>
      <c r="S800" s="272"/>
      <c r="T800" s="272"/>
      <c r="U800" s="272"/>
      <c r="V800" s="272"/>
      <c r="W800" s="272"/>
      <c r="X800" s="272"/>
      <c r="Y800" s="272"/>
      <c r="Z800" s="272"/>
      <c r="AA800" s="272"/>
      <c r="AB800" s="272"/>
    </row>
    <row r="801" spans="1:28" ht="14">
      <c r="A801" s="272"/>
      <c r="B801" s="272"/>
      <c r="C801" s="290"/>
      <c r="D801" s="291"/>
      <c r="E801" s="272"/>
      <c r="F801" s="290"/>
      <c r="G801" s="290"/>
      <c r="H801" s="272"/>
      <c r="I801" s="272"/>
      <c r="J801" s="272"/>
      <c r="K801" s="272"/>
      <c r="L801" s="272"/>
      <c r="M801" s="272"/>
      <c r="N801" s="272"/>
      <c r="O801" s="272"/>
      <c r="P801" s="272"/>
      <c r="Q801" s="272"/>
      <c r="R801" s="272"/>
      <c r="S801" s="272"/>
      <c r="T801" s="272"/>
      <c r="U801" s="272"/>
      <c r="V801" s="272"/>
      <c r="W801" s="272"/>
      <c r="X801" s="272"/>
      <c r="Y801" s="272"/>
      <c r="Z801" s="272"/>
      <c r="AA801" s="272"/>
      <c r="AB801" s="272"/>
    </row>
    <row r="802" spans="1:28" ht="14">
      <c r="A802" s="272"/>
      <c r="B802" s="272"/>
      <c r="C802" s="290"/>
      <c r="D802" s="291"/>
      <c r="E802" s="272"/>
      <c r="F802" s="290"/>
      <c r="G802" s="290"/>
      <c r="H802" s="272"/>
      <c r="I802" s="272"/>
      <c r="J802" s="272"/>
      <c r="K802" s="272"/>
      <c r="L802" s="272"/>
      <c r="M802" s="272"/>
      <c r="N802" s="272"/>
      <c r="O802" s="272"/>
      <c r="P802" s="272"/>
      <c r="Q802" s="272"/>
      <c r="R802" s="272"/>
      <c r="S802" s="272"/>
      <c r="T802" s="272"/>
      <c r="U802" s="272"/>
      <c r="V802" s="272"/>
      <c r="W802" s="272"/>
      <c r="X802" s="272"/>
      <c r="Y802" s="272"/>
      <c r="Z802" s="272"/>
      <c r="AA802" s="272"/>
      <c r="AB802" s="272"/>
    </row>
    <row r="803" spans="1:28" ht="14">
      <c r="A803" s="272"/>
      <c r="B803" s="272"/>
      <c r="C803" s="290"/>
      <c r="D803" s="291"/>
      <c r="E803" s="272"/>
      <c r="F803" s="290"/>
      <c r="G803" s="290"/>
      <c r="H803" s="272"/>
      <c r="I803" s="272"/>
      <c r="J803" s="272"/>
      <c r="K803" s="272"/>
      <c r="L803" s="272"/>
      <c r="M803" s="272"/>
      <c r="N803" s="272"/>
      <c r="O803" s="272"/>
      <c r="P803" s="272"/>
      <c r="Q803" s="272"/>
      <c r="R803" s="272"/>
      <c r="S803" s="272"/>
      <c r="T803" s="272"/>
      <c r="U803" s="272"/>
      <c r="V803" s="272"/>
      <c r="W803" s="272"/>
      <c r="X803" s="272"/>
      <c r="Y803" s="272"/>
      <c r="Z803" s="272"/>
      <c r="AA803" s="272"/>
      <c r="AB803" s="272"/>
    </row>
    <row r="804" spans="1:28" ht="14">
      <c r="A804" s="272"/>
      <c r="B804" s="272"/>
      <c r="C804" s="290"/>
      <c r="D804" s="291"/>
      <c r="E804" s="272"/>
      <c r="F804" s="290"/>
      <c r="G804" s="290"/>
      <c r="H804" s="272"/>
      <c r="I804" s="272"/>
      <c r="J804" s="272"/>
      <c r="K804" s="272"/>
      <c r="L804" s="272"/>
      <c r="M804" s="272"/>
      <c r="N804" s="272"/>
      <c r="O804" s="272"/>
      <c r="P804" s="272"/>
      <c r="Q804" s="272"/>
      <c r="R804" s="272"/>
      <c r="S804" s="272"/>
      <c r="T804" s="272"/>
      <c r="U804" s="272"/>
      <c r="V804" s="272"/>
      <c r="W804" s="272"/>
      <c r="X804" s="272"/>
      <c r="Y804" s="272"/>
      <c r="Z804" s="272"/>
      <c r="AA804" s="272"/>
      <c r="AB804" s="272"/>
    </row>
    <row r="805" spans="1:28" ht="14">
      <c r="A805" s="272"/>
      <c r="B805" s="272"/>
      <c r="C805" s="290"/>
      <c r="D805" s="291"/>
      <c r="E805" s="272"/>
      <c r="F805" s="290"/>
      <c r="G805" s="290"/>
      <c r="H805" s="272"/>
      <c r="I805" s="272"/>
      <c r="J805" s="272"/>
      <c r="K805" s="272"/>
      <c r="L805" s="272"/>
      <c r="M805" s="272"/>
      <c r="N805" s="272"/>
      <c r="O805" s="272"/>
      <c r="P805" s="272"/>
      <c r="Q805" s="272"/>
      <c r="R805" s="272"/>
      <c r="S805" s="272"/>
      <c r="T805" s="272"/>
      <c r="U805" s="272"/>
      <c r="V805" s="272"/>
      <c r="W805" s="272"/>
      <c r="X805" s="272"/>
      <c r="Y805" s="272"/>
      <c r="Z805" s="272"/>
      <c r="AA805" s="272"/>
      <c r="AB805" s="272"/>
    </row>
    <row r="806" spans="1:28" ht="14">
      <c r="A806" s="272"/>
      <c r="B806" s="272"/>
      <c r="C806" s="290"/>
      <c r="D806" s="291"/>
      <c r="E806" s="272"/>
      <c r="F806" s="290"/>
      <c r="G806" s="290"/>
      <c r="H806" s="272"/>
      <c r="I806" s="272"/>
      <c r="J806" s="272"/>
      <c r="K806" s="272"/>
      <c r="L806" s="272"/>
      <c r="M806" s="272"/>
      <c r="N806" s="272"/>
      <c r="O806" s="272"/>
      <c r="P806" s="272"/>
      <c r="Q806" s="272"/>
      <c r="R806" s="272"/>
      <c r="S806" s="272"/>
      <c r="T806" s="272"/>
      <c r="U806" s="272"/>
      <c r="V806" s="272"/>
      <c r="W806" s="272"/>
      <c r="X806" s="272"/>
      <c r="Y806" s="272"/>
      <c r="Z806" s="272"/>
      <c r="AA806" s="272"/>
      <c r="AB806" s="272"/>
    </row>
    <row r="807" spans="1:28" ht="14">
      <c r="A807" s="272"/>
      <c r="B807" s="272"/>
      <c r="C807" s="290"/>
      <c r="D807" s="291"/>
      <c r="E807" s="272"/>
      <c r="F807" s="290"/>
      <c r="G807" s="290"/>
      <c r="H807" s="272"/>
      <c r="I807" s="272"/>
      <c r="J807" s="272"/>
      <c r="K807" s="272"/>
      <c r="L807" s="272"/>
      <c r="M807" s="272"/>
      <c r="N807" s="272"/>
      <c r="O807" s="272"/>
      <c r="P807" s="272"/>
      <c r="Q807" s="272"/>
      <c r="R807" s="272"/>
      <c r="S807" s="272"/>
      <c r="T807" s="272"/>
      <c r="U807" s="272"/>
      <c r="V807" s="272"/>
      <c r="W807" s="272"/>
      <c r="X807" s="272"/>
      <c r="Y807" s="272"/>
      <c r="Z807" s="272"/>
      <c r="AA807" s="272"/>
      <c r="AB807" s="272"/>
    </row>
    <row r="808" spans="1:28" ht="14">
      <c r="A808" s="272"/>
      <c r="B808" s="272"/>
      <c r="C808" s="290"/>
      <c r="D808" s="291"/>
      <c r="E808" s="272"/>
      <c r="F808" s="290"/>
      <c r="G808" s="290"/>
      <c r="H808" s="272"/>
      <c r="I808" s="272"/>
      <c r="J808" s="272"/>
      <c r="K808" s="272"/>
      <c r="L808" s="272"/>
      <c r="M808" s="272"/>
      <c r="N808" s="272"/>
      <c r="O808" s="272"/>
      <c r="P808" s="272"/>
      <c r="Q808" s="272"/>
      <c r="R808" s="272"/>
      <c r="S808" s="272"/>
      <c r="T808" s="272"/>
      <c r="U808" s="272"/>
      <c r="V808" s="272"/>
      <c r="W808" s="272"/>
      <c r="X808" s="272"/>
      <c r="Y808" s="272"/>
      <c r="Z808" s="272"/>
      <c r="AA808" s="272"/>
      <c r="AB808" s="272"/>
    </row>
    <row r="809" spans="1:28" ht="14">
      <c r="A809" s="272"/>
      <c r="B809" s="272"/>
      <c r="C809" s="290"/>
      <c r="D809" s="291"/>
      <c r="E809" s="272"/>
      <c r="F809" s="290"/>
      <c r="G809" s="290"/>
      <c r="H809" s="272"/>
      <c r="I809" s="272"/>
      <c r="J809" s="272"/>
      <c r="K809" s="272"/>
      <c r="L809" s="272"/>
      <c r="M809" s="272"/>
      <c r="N809" s="272"/>
      <c r="O809" s="272"/>
      <c r="P809" s="272"/>
      <c r="Q809" s="272"/>
      <c r="R809" s="272"/>
      <c r="S809" s="272"/>
      <c r="T809" s="272"/>
      <c r="U809" s="272"/>
      <c r="V809" s="272"/>
      <c r="W809" s="272"/>
      <c r="X809" s="272"/>
      <c r="Y809" s="272"/>
      <c r="Z809" s="272"/>
      <c r="AA809" s="272"/>
      <c r="AB809" s="272"/>
    </row>
    <row r="810" spans="1:28" ht="14">
      <c r="A810" s="272"/>
      <c r="B810" s="272"/>
      <c r="C810" s="290"/>
      <c r="D810" s="291"/>
      <c r="E810" s="272"/>
      <c r="F810" s="290"/>
      <c r="G810" s="290"/>
      <c r="H810" s="272"/>
      <c r="I810" s="272"/>
      <c r="J810" s="272"/>
      <c r="K810" s="272"/>
      <c r="L810" s="272"/>
      <c r="M810" s="272"/>
      <c r="N810" s="272"/>
      <c r="O810" s="272"/>
      <c r="P810" s="272"/>
      <c r="Q810" s="272"/>
      <c r="R810" s="272"/>
      <c r="S810" s="272"/>
      <c r="T810" s="272"/>
      <c r="U810" s="272"/>
      <c r="V810" s="272"/>
      <c r="W810" s="272"/>
      <c r="X810" s="272"/>
      <c r="Y810" s="272"/>
      <c r="Z810" s="272"/>
      <c r="AA810" s="272"/>
      <c r="AB810" s="272"/>
    </row>
    <row r="811" spans="1:28" ht="14">
      <c r="A811" s="272"/>
      <c r="B811" s="272"/>
      <c r="C811" s="290"/>
      <c r="D811" s="291"/>
      <c r="E811" s="272"/>
      <c r="F811" s="290"/>
      <c r="G811" s="290"/>
      <c r="H811" s="272"/>
      <c r="I811" s="272"/>
      <c r="J811" s="272"/>
      <c r="K811" s="272"/>
      <c r="L811" s="272"/>
      <c r="M811" s="272"/>
      <c r="N811" s="272"/>
      <c r="O811" s="272"/>
      <c r="P811" s="272"/>
      <c r="Q811" s="272"/>
      <c r="R811" s="272"/>
      <c r="S811" s="272"/>
      <c r="T811" s="272"/>
      <c r="U811" s="272"/>
      <c r="V811" s="272"/>
      <c r="W811" s="272"/>
      <c r="X811" s="272"/>
      <c r="Y811" s="272"/>
      <c r="Z811" s="272"/>
      <c r="AA811" s="272"/>
      <c r="AB811" s="272"/>
    </row>
    <row r="812" spans="1:28" ht="14">
      <c r="A812" s="272"/>
      <c r="B812" s="272"/>
      <c r="C812" s="290"/>
      <c r="D812" s="291"/>
      <c r="E812" s="272"/>
      <c r="F812" s="290"/>
      <c r="G812" s="290"/>
      <c r="H812" s="272"/>
      <c r="I812" s="272"/>
      <c r="J812" s="272"/>
      <c r="K812" s="272"/>
      <c r="L812" s="272"/>
      <c r="M812" s="272"/>
      <c r="N812" s="272"/>
      <c r="O812" s="272"/>
      <c r="P812" s="272"/>
      <c r="Q812" s="272"/>
      <c r="R812" s="272"/>
      <c r="S812" s="272"/>
      <c r="T812" s="272"/>
      <c r="U812" s="272"/>
      <c r="V812" s="272"/>
      <c r="W812" s="272"/>
      <c r="X812" s="272"/>
      <c r="Y812" s="272"/>
      <c r="Z812" s="272"/>
      <c r="AA812" s="272"/>
      <c r="AB812" s="272"/>
    </row>
    <row r="813" spans="1:28" ht="14">
      <c r="A813" s="272"/>
      <c r="B813" s="272"/>
      <c r="C813" s="290"/>
      <c r="D813" s="291"/>
      <c r="E813" s="272"/>
      <c r="F813" s="290"/>
      <c r="G813" s="290"/>
      <c r="H813" s="272"/>
      <c r="I813" s="272"/>
      <c r="J813" s="272"/>
      <c r="K813" s="272"/>
      <c r="L813" s="272"/>
      <c r="M813" s="272"/>
      <c r="N813" s="272"/>
      <c r="O813" s="272"/>
      <c r="P813" s="272"/>
      <c r="Q813" s="272"/>
      <c r="R813" s="272"/>
      <c r="S813" s="272"/>
      <c r="T813" s="272"/>
      <c r="U813" s="272"/>
      <c r="V813" s="272"/>
      <c r="W813" s="272"/>
      <c r="X813" s="272"/>
      <c r="Y813" s="272"/>
      <c r="Z813" s="272"/>
      <c r="AA813" s="272"/>
      <c r="AB813" s="272"/>
    </row>
    <row r="814" spans="1:28" ht="14">
      <c r="A814" s="272"/>
      <c r="B814" s="272"/>
      <c r="C814" s="290"/>
      <c r="D814" s="291"/>
      <c r="E814" s="272"/>
      <c r="F814" s="290"/>
      <c r="G814" s="290"/>
      <c r="H814" s="272"/>
      <c r="I814" s="272"/>
      <c r="J814" s="272"/>
      <c r="K814" s="272"/>
      <c r="L814" s="272"/>
      <c r="M814" s="272"/>
      <c r="N814" s="272"/>
      <c r="O814" s="272"/>
      <c r="P814" s="272"/>
      <c r="Q814" s="272"/>
      <c r="R814" s="272"/>
      <c r="S814" s="272"/>
      <c r="T814" s="272"/>
      <c r="U814" s="272"/>
      <c r="V814" s="272"/>
      <c r="W814" s="272"/>
      <c r="X814" s="272"/>
      <c r="Y814" s="272"/>
      <c r="Z814" s="272"/>
      <c r="AA814" s="272"/>
      <c r="AB814" s="272"/>
    </row>
    <row r="815" spans="1:28" ht="14">
      <c r="A815" s="272"/>
      <c r="B815" s="272"/>
      <c r="C815" s="290"/>
      <c r="D815" s="291"/>
      <c r="E815" s="272"/>
      <c r="F815" s="290"/>
      <c r="G815" s="290"/>
      <c r="H815" s="272"/>
      <c r="I815" s="272"/>
      <c r="J815" s="272"/>
      <c r="K815" s="272"/>
      <c r="L815" s="272"/>
      <c r="M815" s="272"/>
      <c r="N815" s="272"/>
      <c r="O815" s="272"/>
      <c r="P815" s="272"/>
      <c r="Q815" s="272"/>
      <c r="R815" s="272"/>
      <c r="S815" s="272"/>
      <c r="T815" s="272"/>
      <c r="U815" s="272"/>
      <c r="V815" s="272"/>
      <c r="W815" s="272"/>
      <c r="X815" s="272"/>
      <c r="Y815" s="272"/>
      <c r="Z815" s="272"/>
      <c r="AA815" s="272"/>
      <c r="AB815" s="272"/>
    </row>
    <row r="816" spans="1:28" ht="14">
      <c r="A816" s="272"/>
      <c r="B816" s="272"/>
      <c r="C816" s="290"/>
      <c r="D816" s="291"/>
      <c r="E816" s="272"/>
      <c r="F816" s="290"/>
      <c r="G816" s="290"/>
      <c r="H816" s="272"/>
      <c r="I816" s="272"/>
      <c r="J816" s="272"/>
      <c r="K816" s="272"/>
      <c r="L816" s="272"/>
      <c r="M816" s="272"/>
      <c r="N816" s="272"/>
      <c r="O816" s="272"/>
      <c r="P816" s="272"/>
      <c r="Q816" s="272"/>
      <c r="R816" s="272"/>
      <c r="S816" s="272"/>
      <c r="T816" s="272"/>
      <c r="U816" s="272"/>
      <c r="V816" s="272"/>
      <c r="W816" s="272"/>
      <c r="X816" s="272"/>
      <c r="Y816" s="272"/>
      <c r="Z816" s="272"/>
      <c r="AA816" s="272"/>
      <c r="AB816" s="272"/>
    </row>
    <row r="817" spans="1:28" ht="14">
      <c r="A817" s="272"/>
      <c r="B817" s="272"/>
      <c r="C817" s="290"/>
      <c r="D817" s="291"/>
      <c r="E817" s="272"/>
      <c r="F817" s="290"/>
      <c r="G817" s="290"/>
      <c r="H817" s="272"/>
      <c r="I817" s="272"/>
      <c r="J817" s="272"/>
      <c r="K817" s="272"/>
      <c r="L817" s="272"/>
      <c r="M817" s="272"/>
      <c r="N817" s="272"/>
      <c r="O817" s="272"/>
      <c r="P817" s="272"/>
      <c r="Q817" s="272"/>
      <c r="R817" s="272"/>
      <c r="S817" s="272"/>
      <c r="T817" s="272"/>
      <c r="U817" s="272"/>
      <c r="V817" s="272"/>
      <c r="W817" s="272"/>
      <c r="X817" s="272"/>
      <c r="Y817" s="272"/>
      <c r="Z817" s="272"/>
      <c r="AA817" s="272"/>
      <c r="AB817" s="272"/>
    </row>
    <row r="818" spans="1:28" ht="14">
      <c r="A818" s="272"/>
      <c r="B818" s="272"/>
      <c r="C818" s="290"/>
      <c r="D818" s="291"/>
      <c r="E818" s="272"/>
      <c r="F818" s="290"/>
      <c r="G818" s="290"/>
      <c r="H818" s="272"/>
      <c r="I818" s="272"/>
      <c r="J818" s="272"/>
      <c r="K818" s="272"/>
      <c r="L818" s="272"/>
      <c r="M818" s="272"/>
      <c r="N818" s="272"/>
      <c r="O818" s="272"/>
      <c r="P818" s="272"/>
      <c r="Q818" s="272"/>
      <c r="R818" s="272"/>
      <c r="S818" s="272"/>
      <c r="T818" s="272"/>
      <c r="U818" s="272"/>
      <c r="V818" s="272"/>
      <c r="W818" s="272"/>
      <c r="X818" s="272"/>
      <c r="Y818" s="272"/>
      <c r="Z818" s="272"/>
      <c r="AA818" s="272"/>
      <c r="AB818" s="272"/>
    </row>
    <row r="819" spans="1:28" ht="14">
      <c r="A819" s="272"/>
      <c r="B819" s="272"/>
      <c r="C819" s="290"/>
      <c r="D819" s="291"/>
      <c r="E819" s="272"/>
      <c r="F819" s="290"/>
      <c r="G819" s="290"/>
      <c r="H819" s="272"/>
      <c r="I819" s="272"/>
      <c r="J819" s="272"/>
      <c r="K819" s="272"/>
      <c r="L819" s="272"/>
      <c r="M819" s="272"/>
      <c r="N819" s="272"/>
      <c r="O819" s="272"/>
      <c r="P819" s="272"/>
      <c r="Q819" s="272"/>
      <c r="R819" s="272"/>
      <c r="S819" s="272"/>
      <c r="T819" s="272"/>
      <c r="U819" s="272"/>
      <c r="V819" s="272"/>
      <c r="W819" s="272"/>
      <c r="X819" s="272"/>
      <c r="Y819" s="272"/>
      <c r="Z819" s="272"/>
      <c r="AA819" s="272"/>
      <c r="AB819" s="272"/>
    </row>
    <row r="820" spans="1:28" ht="14">
      <c r="A820" s="272"/>
      <c r="B820" s="272"/>
      <c r="C820" s="290"/>
      <c r="D820" s="291"/>
      <c r="E820" s="272"/>
      <c r="F820" s="290"/>
      <c r="G820" s="290"/>
      <c r="H820" s="272"/>
      <c r="I820" s="272"/>
      <c r="J820" s="272"/>
      <c r="K820" s="272"/>
      <c r="L820" s="272"/>
      <c r="M820" s="272"/>
      <c r="N820" s="272"/>
      <c r="O820" s="272"/>
      <c r="P820" s="272"/>
      <c r="Q820" s="272"/>
      <c r="R820" s="272"/>
      <c r="S820" s="272"/>
      <c r="T820" s="272"/>
      <c r="U820" s="272"/>
      <c r="V820" s="272"/>
      <c r="W820" s="272"/>
      <c r="X820" s="272"/>
      <c r="Y820" s="272"/>
      <c r="Z820" s="272"/>
      <c r="AA820" s="272"/>
      <c r="AB820" s="272"/>
    </row>
    <row r="821" spans="1:28" ht="14">
      <c r="A821" s="272"/>
      <c r="B821" s="272"/>
      <c r="C821" s="290"/>
      <c r="D821" s="291"/>
      <c r="E821" s="272"/>
      <c r="F821" s="290"/>
      <c r="G821" s="290"/>
      <c r="H821" s="272"/>
      <c r="I821" s="272"/>
      <c r="J821" s="272"/>
      <c r="K821" s="272"/>
      <c r="L821" s="272"/>
      <c r="M821" s="272"/>
      <c r="N821" s="272"/>
      <c r="O821" s="272"/>
      <c r="P821" s="272"/>
      <c r="Q821" s="272"/>
      <c r="R821" s="272"/>
      <c r="S821" s="272"/>
      <c r="T821" s="272"/>
      <c r="U821" s="272"/>
      <c r="V821" s="272"/>
      <c r="W821" s="272"/>
      <c r="X821" s="272"/>
      <c r="Y821" s="272"/>
      <c r="Z821" s="272"/>
      <c r="AA821" s="272"/>
      <c r="AB821" s="272"/>
    </row>
    <row r="822" spans="1:28" ht="14">
      <c r="A822" s="272"/>
      <c r="B822" s="272"/>
      <c r="C822" s="290"/>
      <c r="D822" s="291"/>
      <c r="E822" s="272"/>
      <c r="F822" s="290"/>
      <c r="G822" s="290"/>
      <c r="H822" s="272"/>
      <c r="I822" s="272"/>
      <c r="J822" s="272"/>
      <c r="K822" s="272"/>
      <c r="L822" s="272"/>
      <c r="M822" s="272"/>
      <c r="N822" s="272"/>
      <c r="O822" s="272"/>
      <c r="P822" s="272"/>
      <c r="Q822" s="272"/>
      <c r="R822" s="272"/>
      <c r="S822" s="272"/>
      <c r="T822" s="272"/>
      <c r="U822" s="272"/>
      <c r="V822" s="272"/>
      <c r="W822" s="272"/>
      <c r="X822" s="272"/>
      <c r="Y822" s="272"/>
      <c r="Z822" s="272"/>
      <c r="AA822" s="272"/>
      <c r="AB822" s="272"/>
    </row>
    <row r="823" spans="1:28" ht="14">
      <c r="A823" s="272"/>
      <c r="B823" s="272"/>
      <c r="C823" s="290"/>
      <c r="D823" s="291"/>
      <c r="E823" s="272"/>
      <c r="F823" s="290"/>
      <c r="G823" s="290"/>
      <c r="H823" s="272"/>
      <c r="I823" s="272"/>
      <c r="J823" s="272"/>
      <c r="K823" s="272"/>
      <c r="L823" s="272"/>
      <c r="M823" s="272"/>
      <c r="N823" s="272"/>
      <c r="O823" s="272"/>
      <c r="P823" s="272"/>
      <c r="Q823" s="272"/>
      <c r="R823" s="272"/>
      <c r="S823" s="272"/>
      <c r="T823" s="272"/>
      <c r="U823" s="272"/>
      <c r="V823" s="272"/>
      <c r="W823" s="272"/>
      <c r="X823" s="272"/>
      <c r="Y823" s="272"/>
      <c r="Z823" s="272"/>
      <c r="AA823" s="272"/>
      <c r="AB823" s="272"/>
    </row>
    <row r="824" spans="1:28" ht="14">
      <c r="A824" s="272"/>
      <c r="B824" s="272"/>
      <c r="C824" s="290"/>
      <c r="D824" s="291"/>
      <c r="E824" s="272"/>
      <c r="F824" s="290"/>
      <c r="G824" s="290"/>
      <c r="H824" s="272"/>
      <c r="I824" s="272"/>
      <c r="J824" s="272"/>
      <c r="K824" s="272"/>
      <c r="L824" s="272"/>
      <c r="M824" s="272"/>
      <c r="N824" s="272"/>
      <c r="O824" s="272"/>
      <c r="P824" s="272"/>
      <c r="Q824" s="272"/>
      <c r="R824" s="272"/>
      <c r="S824" s="272"/>
      <c r="T824" s="272"/>
      <c r="U824" s="272"/>
      <c r="V824" s="272"/>
      <c r="W824" s="272"/>
      <c r="X824" s="272"/>
      <c r="Y824" s="272"/>
      <c r="Z824" s="272"/>
      <c r="AA824" s="272"/>
      <c r="AB824" s="272"/>
    </row>
    <row r="825" spans="1:28" ht="14">
      <c r="A825" s="272"/>
      <c r="B825" s="272"/>
      <c r="C825" s="290"/>
      <c r="D825" s="291"/>
      <c r="E825" s="272"/>
      <c r="F825" s="290"/>
      <c r="G825" s="290"/>
      <c r="H825" s="272"/>
      <c r="I825" s="272"/>
      <c r="J825" s="272"/>
      <c r="K825" s="272"/>
      <c r="L825" s="272"/>
      <c r="M825" s="272"/>
      <c r="N825" s="272"/>
      <c r="O825" s="272"/>
      <c r="P825" s="272"/>
      <c r="Q825" s="272"/>
      <c r="R825" s="272"/>
      <c r="S825" s="272"/>
      <c r="T825" s="272"/>
      <c r="U825" s="272"/>
      <c r="V825" s="272"/>
      <c r="W825" s="272"/>
      <c r="X825" s="272"/>
      <c r="Y825" s="272"/>
      <c r="Z825" s="272"/>
      <c r="AA825" s="272"/>
      <c r="AB825" s="272"/>
    </row>
    <row r="826" spans="1:28" ht="14">
      <c r="A826" s="272"/>
      <c r="B826" s="272"/>
      <c r="C826" s="290"/>
      <c r="D826" s="291"/>
      <c r="E826" s="272"/>
      <c r="F826" s="290"/>
      <c r="G826" s="290"/>
      <c r="H826" s="272"/>
      <c r="I826" s="272"/>
      <c r="J826" s="272"/>
      <c r="K826" s="272"/>
      <c r="L826" s="272"/>
      <c r="M826" s="272"/>
      <c r="N826" s="272"/>
      <c r="O826" s="272"/>
      <c r="P826" s="272"/>
      <c r="Q826" s="272"/>
      <c r="R826" s="272"/>
      <c r="S826" s="272"/>
      <c r="T826" s="272"/>
      <c r="U826" s="272"/>
      <c r="V826" s="272"/>
      <c r="W826" s="272"/>
      <c r="X826" s="272"/>
      <c r="Y826" s="272"/>
      <c r="Z826" s="272"/>
      <c r="AA826" s="272"/>
      <c r="AB826" s="272"/>
    </row>
    <row r="827" spans="1:28" ht="14">
      <c r="A827" s="272"/>
      <c r="B827" s="272"/>
      <c r="C827" s="290"/>
      <c r="D827" s="291"/>
      <c r="E827" s="272"/>
      <c r="F827" s="290"/>
      <c r="G827" s="290"/>
      <c r="H827" s="272"/>
      <c r="I827" s="272"/>
      <c r="J827" s="272"/>
      <c r="K827" s="272"/>
      <c r="L827" s="272"/>
      <c r="M827" s="272"/>
      <c r="N827" s="272"/>
      <c r="O827" s="272"/>
      <c r="P827" s="272"/>
      <c r="Q827" s="272"/>
      <c r="R827" s="272"/>
      <c r="S827" s="272"/>
      <c r="T827" s="272"/>
      <c r="U827" s="272"/>
      <c r="V827" s="272"/>
      <c r="W827" s="272"/>
      <c r="X827" s="272"/>
      <c r="Y827" s="272"/>
      <c r="Z827" s="272"/>
      <c r="AA827" s="272"/>
      <c r="AB827" s="272"/>
    </row>
    <row r="828" spans="1:28" ht="14">
      <c r="A828" s="272"/>
      <c r="B828" s="272"/>
      <c r="C828" s="290"/>
      <c r="D828" s="291"/>
      <c r="E828" s="272"/>
      <c r="F828" s="290"/>
      <c r="G828" s="290"/>
      <c r="H828" s="272"/>
      <c r="I828" s="272"/>
      <c r="J828" s="272"/>
      <c r="K828" s="272"/>
      <c r="L828" s="272"/>
      <c r="M828" s="272"/>
      <c r="N828" s="272"/>
      <c r="O828" s="272"/>
      <c r="P828" s="272"/>
      <c r="Q828" s="272"/>
      <c r="R828" s="272"/>
      <c r="S828" s="272"/>
      <c r="T828" s="272"/>
      <c r="U828" s="272"/>
      <c r="V828" s="272"/>
      <c r="W828" s="272"/>
      <c r="X828" s="272"/>
      <c r="Y828" s="272"/>
      <c r="Z828" s="272"/>
      <c r="AA828" s="272"/>
      <c r="AB828" s="272"/>
    </row>
    <row r="829" spans="1:28" ht="14">
      <c r="A829" s="272"/>
      <c r="B829" s="272"/>
      <c r="C829" s="290"/>
      <c r="D829" s="291"/>
      <c r="E829" s="272"/>
      <c r="F829" s="290"/>
      <c r="G829" s="290"/>
      <c r="H829" s="272"/>
      <c r="I829" s="272"/>
      <c r="J829" s="272"/>
      <c r="K829" s="272"/>
      <c r="L829" s="272"/>
      <c r="M829" s="272"/>
      <c r="N829" s="272"/>
      <c r="O829" s="272"/>
      <c r="P829" s="272"/>
      <c r="Q829" s="272"/>
      <c r="R829" s="272"/>
      <c r="S829" s="272"/>
      <c r="T829" s="272"/>
      <c r="U829" s="272"/>
      <c r="V829" s="272"/>
      <c r="W829" s="272"/>
      <c r="X829" s="272"/>
      <c r="Y829" s="272"/>
      <c r="Z829" s="272"/>
      <c r="AA829" s="272"/>
      <c r="AB829" s="272"/>
    </row>
    <row r="830" spans="1:28" ht="14">
      <c r="A830" s="272"/>
      <c r="B830" s="272"/>
      <c r="C830" s="290"/>
      <c r="D830" s="291"/>
      <c r="E830" s="272"/>
      <c r="F830" s="290"/>
      <c r="G830" s="290"/>
      <c r="H830" s="272"/>
      <c r="I830" s="272"/>
      <c r="J830" s="272"/>
      <c r="K830" s="272"/>
      <c r="L830" s="272"/>
      <c r="M830" s="272"/>
      <c r="N830" s="272"/>
      <c r="O830" s="272"/>
      <c r="P830" s="272"/>
      <c r="Q830" s="272"/>
      <c r="R830" s="272"/>
      <c r="S830" s="272"/>
      <c r="T830" s="272"/>
      <c r="U830" s="272"/>
      <c r="V830" s="272"/>
      <c r="W830" s="272"/>
      <c r="X830" s="272"/>
      <c r="Y830" s="272"/>
      <c r="Z830" s="272"/>
      <c r="AA830" s="272"/>
      <c r="AB830" s="272"/>
    </row>
    <row r="831" spans="1:28" ht="14">
      <c r="A831" s="272"/>
      <c r="B831" s="272"/>
      <c r="C831" s="290"/>
      <c r="D831" s="291"/>
      <c r="E831" s="272"/>
      <c r="F831" s="290"/>
      <c r="G831" s="290"/>
      <c r="H831" s="272"/>
      <c r="I831" s="272"/>
      <c r="J831" s="272"/>
      <c r="K831" s="272"/>
      <c r="L831" s="272"/>
      <c r="M831" s="272"/>
      <c r="N831" s="272"/>
      <c r="O831" s="272"/>
      <c r="P831" s="272"/>
      <c r="Q831" s="272"/>
      <c r="R831" s="272"/>
      <c r="S831" s="272"/>
      <c r="T831" s="272"/>
      <c r="U831" s="272"/>
      <c r="V831" s="272"/>
      <c r="W831" s="272"/>
      <c r="X831" s="272"/>
      <c r="Y831" s="272"/>
      <c r="Z831" s="272"/>
      <c r="AA831" s="272"/>
      <c r="AB831" s="272"/>
    </row>
    <row r="832" spans="1:28" ht="14">
      <c r="A832" s="272"/>
      <c r="B832" s="272"/>
      <c r="C832" s="290"/>
      <c r="D832" s="291"/>
      <c r="E832" s="272"/>
      <c r="F832" s="290"/>
      <c r="G832" s="290"/>
      <c r="H832" s="272"/>
      <c r="I832" s="272"/>
      <c r="J832" s="272"/>
      <c r="K832" s="272"/>
      <c r="L832" s="272"/>
      <c r="M832" s="272"/>
      <c r="N832" s="272"/>
      <c r="O832" s="272"/>
      <c r="P832" s="272"/>
      <c r="Q832" s="272"/>
      <c r="R832" s="272"/>
      <c r="S832" s="272"/>
      <c r="T832" s="272"/>
      <c r="U832" s="272"/>
      <c r="V832" s="272"/>
      <c r="W832" s="272"/>
      <c r="X832" s="272"/>
      <c r="Y832" s="272"/>
      <c r="Z832" s="272"/>
      <c r="AA832" s="272"/>
      <c r="AB832" s="272"/>
    </row>
    <row r="833" spans="1:28" ht="14">
      <c r="A833" s="272"/>
      <c r="B833" s="272"/>
      <c r="C833" s="290"/>
      <c r="D833" s="291"/>
      <c r="E833" s="272"/>
      <c r="F833" s="290"/>
      <c r="G833" s="290"/>
      <c r="H833" s="272"/>
      <c r="I833" s="272"/>
      <c r="J833" s="272"/>
      <c r="K833" s="272"/>
      <c r="L833" s="272"/>
      <c r="M833" s="272"/>
      <c r="N833" s="272"/>
      <c r="O833" s="272"/>
      <c r="P833" s="272"/>
      <c r="Q833" s="272"/>
      <c r="R833" s="272"/>
      <c r="S833" s="272"/>
      <c r="T833" s="272"/>
      <c r="U833" s="272"/>
      <c r="V833" s="272"/>
      <c r="W833" s="272"/>
      <c r="X833" s="272"/>
      <c r="Y833" s="272"/>
      <c r="Z833" s="272"/>
      <c r="AA833" s="272"/>
      <c r="AB833" s="272"/>
    </row>
    <row r="834" spans="1:28" ht="14">
      <c r="A834" s="272"/>
      <c r="B834" s="272"/>
      <c r="C834" s="290"/>
      <c r="D834" s="291"/>
      <c r="E834" s="272"/>
      <c r="F834" s="290"/>
      <c r="G834" s="290"/>
      <c r="H834" s="272"/>
      <c r="I834" s="272"/>
      <c r="J834" s="272"/>
      <c r="K834" s="272"/>
      <c r="L834" s="272"/>
      <c r="M834" s="272"/>
      <c r="N834" s="272"/>
      <c r="O834" s="272"/>
      <c r="P834" s="272"/>
      <c r="Q834" s="272"/>
      <c r="R834" s="272"/>
      <c r="S834" s="272"/>
      <c r="T834" s="272"/>
      <c r="U834" s="272"/>
      <c r="V834" s="272"/>
      <c r="W834" s="272"/>
      <c r="X834" s="272"/>
      <c r="Y834" s="272"/>
      <c r="Z834" s="272"/>
      <c r="AA834" s="272"/>
      <c r="AB834" s="272"/>
    </row>
    <row r="835" spans="1:28" ht="14">
      <c r="A835" s="272"/>
      <c r="B835" s="272"/>
      <c r="C835" s="290"/>
      <c r="D835" s="291"/>
      <c r="E835" s="272"/>
      <c r="F835" s="290"/>
      <c r="G835" s="290"/>
      <c r="H835" s="272"/>
      <c r="I835" s="272"/>
      <c r="J835" s="272"/>
      <c r="K835" s="272"/>
      <c r="L835" s="272"/>
      <c r="M835" s="272"/>
      <c r="N835" s="272"/>
      <c r="O835" s="272"/>
      <c r="P835" s="272"/>
      <c r="Q835" s="272"/>
      <c r="R835" s="272"/>
      <c r="S835" s="272"/>
      <c r="T835" s="272"/>
      <c r="U835" s="272"/>
      <c r="V835" s="272"/>
      <c r="W835" s="272"/>
      <c r="X835" s="272"/>
      <c r="Y835" s="272"/>
      <c r="Z835" s="272"/>
      <c r="AA835" s="272"/>
      <c r="AB835" s="272"/>
    </row>
    <row r="836" spans="1:28" ht="14">
      <c r="A836" s="272"/>
      <c r="B836" s="272"/>
      <c r="C836" s="290"/>
      <c r="D836" s="291"/>
      <c r="E836" s="272"/>
      <c r="F836" s="290"/>
      <c r="G836" s="290"/>
      <c r="H836" s="272"/>
      <c r="I836" s="272"/>
      <c r="J836" s="272"/>
      <c r="K836" s="272"/>
      <c r="L836" s="272"/>
      <c r="M836" s="272"/>
      <c r="N836" s="272"/>
      <c r="O836" s="272"/>
      <c r="P836" s="272"/>
      <c r="Q836" s="272"/>
      <c r="R836" s="272"/>
      <c r="S836" s="272"/>
      <c r="T836" s="272"/>
      <c r="U836" s="272"/>
      <c r="V836" s="272"/>
      <c r="W836" s="272"/>
      <c r="X836" s="272"/>
      <c r="Y836" s="272"/>
      <c r="Z836" s="272"/>
      <c r="AA836" s="272"/>
      <c r="AB836" s="272"/>
    </row>
    <row r="837" spans="1:28" ht="14">
      <c r="A837" s="272"/>
      <c r="B837" s="272"/>
      <c r="C837" s="290"/>
      <c r="D837" s="291"/>
      <c r="E837" s="272"/>
      <c r="F837" s="290"/>
      <c r="G837" s="290"/>
      <c r="H837" s="272"/>
      <c r="I837" s="272"/>
      <c r="J837" s="272"/>
      <c r="K837" s="272"/>
      <c r="L837" s="272"/>
      <c r="M837" s="272"/>
      <c r="N837" s="272"/>
      <c r="O837" s="272"/>
      <c r="P837" s="272"/>
      <c r="Q837" s="272"/>
      <c r="R837" s="272"/>
      <c r="S837" s="272"/>
      <c r="T837" s="272"/>
      <c r="U837" s="272"/>
      <c r="V837" s="272"/>
      <c r="W837" s="272"/>
      <c r="X837" s="272"/>
      <c r="Y837" s="272"/>
      <c r="Z837" s="272"/>
      <c r="AA837" s="272"/>
      <c r="AB837" s="272"/>
    </row>
    <row r="838" spans="1:28" ht="14">
      <c r="A838" s="272"/>
      <c r="B838" s="272"/>
      <c r="C838" s="290"/>
      <c r="D838" s="291"/>
      <c r="E838" s="272"/>
      <c r="F838" s="290"/>
      <c r="G838" s="290"/>
      <c r="H838" s="272"/>
      <c r="I838" s="272"/>
      <c r="J838" s="272"/>
      <c r="K838" s="272"/>
      <c r="L838" s="272"/>
      <c r="M838" s="272"/>
      <c r="N838" s="272"/>
      <c r="O838" s="272"/>
      <c r="P838" s="272"/>
      <c r="Q838" s="272"/>
      <c r="R838" s="272"/>
      <c r="S838" s="272"/>
      <c r="T838" s="272"/>
      <c r="U838" s="272"/>
      <c r="V838" s="272"/>
      <c r="W838" s="272"/>
      <c r="X838" s="272"/>
      <c r="Y838" s="272"/>
      <c r="Z838" s="272"/>
      <c r="AA838" s="272"/>
      <c r="AB838" s="272"/>
    </row>
    <row r="839" spans="1:28" ht="14">
      <c r="A839" s="272"/>
      <c r="B839" s="272"/>
      <c r="C839" s="290"/>
      <c r="D839" s="291"/>
      <c r="E839" s="272"/>
      <c r="F839" s="290"/>
      <c r="G839" s="290"/>
      <c r="H839" s="272"/>
      <c r="I839" s="272"/>
      <c r="J839" s="272"/>
      <c r="K839" s="272"/>
      <c r="L839" s="272"/>
      <c r="M839" s="272"/>
      <c r="N839" s="272"/>
      <c r="O839" s="272"/>
      <c r="P839" s="272"/>
      <c r="Q839" s="272"/>
      <c r="R839" s="272"/>
      <c r="S839" s="272"/>
      <c r="T839" s="272"/>
      <c r="U839" s="272"/>
      <c r="V839" s="272"/>
      <c r="W839" s="272"/>
      <c r="X839" s="272"/>
      <c r="Y839" s="272"/>
      <c r="Z839" s="272"/>
      <c r="AA839" s="272"/>
      <c r="AB839" s="272"/>
    </row>
    <row r="840" spans="1:28" ht="14">
      <c r="A840" s="272"/>
      <c r="B840" s="272"/>
      <c r="C840" s="290"/>
      <c r="D840" s="291"/>
      <c r="E840" s="272"/>
      <c r="F840" s="290"/>
      <c r="G840" s="290"/>
      <c r="H840" s="272"/>
      <c r="I840" s="272"/>
      <c r="J840" s="272"/>
      <c r="K840" s="272"/>
      <c r="L840" s="272"/>
      <c r="M840" s="272"/>
      <c r="N840" s="272"/>
      <c r="O840" s="272"/>
      <c r="P840" s="272"/>
      <c r="Q840" s="272"/>
      <c r="R840" s="272"/>
      <c r="S840" s="272"/>
      <c r="T840" s="272"/>
      <c r="U840" s="272"/>
      <c r="V840" s="272"/>
      <c r="W840" s="272"/>
      <c r="X840" s="272"/>
      <c r="Y840" s="272"/>
      <c r="Z840" s="272"/>
      <c r="AA840" s="272"/>
      <c r="AB840" s="272"/>
    </row>
    <row r="841" spans="1:28" ht="14">
      <c r="A841" s="272"/>
      <c r="B841" s="272"/>
      <c r="C841" s="290"/>
      <c r="D841" s="291"/>
      <c r="E841" s="272"/>
      <c r="F841" s="290"/>
      <c r="G841" s="290"/>
      <c r="H841" s="272"/>
      <c r="I841" s="272"/>
      <c r="J841" s="272"/>
      <c r="K841" s="272"/>
      <c r="L841" s="272"/>
      <c r="M841" s="272"/>
      <c r="N841" s="272"/>
      <c r="O841" s="272"/>
      <c r="P841" s="272"/>
      <c r="Q841" s="272"/>
      <c r="R841" s="272"/>
      <c r="S841" s="272"/>
      <c r="T841" s="272"/>
      <c r="U841" s="272"/>
      <c r="V841" s="272"/>
      <c r="W841" s="272"/>
      <c r="X841" s="272"/>
      <c r="Y841" s="272"/>
      <c r="Z841" s="272"/>
      <c r="AA841" s="272"/>
      <c r="AB841" s="272"/>
    </row>
    <row r="842" spans="1:28" ht="14">
      <c r="A842" s="272"/>
      <c r="B842" s="272"/>
      <c r="C842" s="290"/>
      <c r="D842" s="291"/>
      <c r="E842" s="272"/>
      <c r="F842" s="290"/>
      <c r="G842" s="290"/>
      <c r="H842" s="272"/>
      <c r="I842" s="272"/>
      <c r="J842" s="272"/>
      <c r="K842" s="272"/>
      <c r="L842" s="272"/>
      <c r="M842" s="272"/>
      <c r="N842" s="272"/>
      <c r="O842" s="272"/>
      <c r="P842" s="272"/>
      <c r="Q842" s="272"/>
      <c r="R842" s="272"/>
      <c r="S842" s="272"/>
      <c r="T842" s="272"/>
      <c r="U842" s="272"/>
      <c r="V842" s="272"/>
      <c r="W842" s="272"/>
      <c r="X842" s="272"/>
      <c r="Y842" s="272"/>
      <c r="Z842" s="272"/>
      <c r="AA842" s="272"/>
      <c r="AB842" s="272"/>
    </row>
    <row r="843" spans="1:28" ht="14">
      <c r="A843" s="272"/>
      <c r="B843" s="272"/>
      <c r="C843" s="290"/>
      <c r="D843" s="291"/>
      <c r="E843" s="272"/>
      <c r="F843" s="290"/>
      <c r="G843" s="290"/>
      <c r="H843" s="272"/>
      <c r="I843" s="272"/>
      <c r="J843" s="272"/>
      <c r="K843" s="272"/>
      <c r="L843" s="272"/>
      <c r="M843" s="272"/>
      <c r="N843" s="272"/>
      <c r="O843" s="272"/>
      <c r="P843" s="272"/>
      <c r="Q843" s="272"/>
      <c r="R843" s="272"/>
      <c r="S843" s="272"/>
      <c r="T843" s="272"/>
      <c r="U843" s="272"/>
      <c r="V843" s="272"/>
      <c r="W843" s="272"/>
      <c r="X843" s="272"/>
      <c r="Y843" s="272"/>
      <c r="Z843" s="272"/>
      <c r="AA843" s="272"/>
      <c r="AB843" s="272"/>
    </row>
    <row r="844" spans="1:28" ht="14">
      <c r="A844" s="272"/>
      <c r="B844" s="272"/>
      <c r="C844" s="290"/>
      <c r="D844" s="291"/>
      <c r="E844" s="272"/>
      <c r="F844" s="290"/>
      <c r="G844" s="290"/>
      <c r="H844" s="272"/>
      <c r="I844" s="272"/>
      <c r="J844" s="272"/>
      <c r="K844" s="272"/>
      <c r="L844" s="272"/>
      <c r="M844" s="272"/>
      <c r="N844" s="272"/>
      <c r="O844" s="272"/>
      <c r="P844" s="272"/>
      <c r="Q844" s="272"/>
      <c r="R844" s="272"/>
      <c r="S844" s="272"/>
      <c r="T844" s="272"/>
      <c r="U844" s="272"/>
      <c r="V844" s="272"/>
      <c r="W844" s="272"/>
      <c r="X844" s="272"/>
      <c r="Y844" s="272"/>
      <c r="Z844" s="272"/>
      <c r="AA844" s="272"/>
      <c r="AB844" s="272"/>
    </row>
    <row r="845" spans="1:28" ht="14">
      <c r="A845" s="272"/>
      <c r="B845" s="272"/>
      <c r="C845" s="290"/>
      <c r="D845" s="291"/>
      <c r="E845" s="272"/>
      <c r="F845" s="290"/>
      <c r="G845" s="290"/>
      <c r="H845" s="272"/>
      <c r="I845" s="272"/>
      <c r="J845" s="272"/>
      <c r="K845" s="272"/>
      <c r="L845" s="272"/>
      <c r="M845" s="272"/>
      <c r="N845" s="272"/>
      <c r="O845" s="272"/>
      <c r="P845" s="272"/>
      <c r="Q845" s="272"/>
      <c r="R845" s="272"/>
      <c r="S845" s="272"/>
      <c r="T845" s="272"/>
      <c r="U845" s="272"/>
      <c r="V845" s="272"/>
      <c r="W845" s="272"/>
      <c r="X845" s="272"/>
      <c r="Y845" s="272"/>
      <c r="Z845" s="272"/>
      <c r="AA845" s="272"/>
      <c r="AB845" s="272"/>
    </row>
    <row r="846" spans="1:28" ht="14">
      <c r="A846" s="272"/>
      <c r="B846" s="272"/>
      <c r="C846" s="290"/>
      <c r="D846" s="291"/>
      <c r="E846" s="272"/>
      <c r="F846" s="290"/>
      <c r="G846" s="290"/>
      <c r="H846" s="272"/>
      <c r="I846" s="272"/>
      <c r="J846" s="272"/>
      <c r="K846" s="272"/>
      <c r="L846" s="272"/>
      <c r="M846" s="272"/>
      <c r="N846" s="272"/>
      <c r="O846" s="272"/>
      <c r="P846" s="272"/>
      <c r="Q846" s="272"/>
      <c r="R846" s="272"/>
      <c r="S846" s="272"/>
      <c r="T846" s="272"/>
      <c r="U846" s="272"/>
      <c r="V846" s="272"/>
      <c r="W846" s="272"/>
      <c r="X846" s="272"/>
      <c r="Y846" s="272"/>
      <c r="Z846" s="272"/>
      <c r="AA846" s="272"/>
      <c r="AB846" s="272"/>
    </row>
    <row r="847" spans="1:28" ht="14">
      <c r="A847" s="272"/>
      <c r="B847" s="272"/>
      <c r="C847" s="290"/>
      <c r="D847" s="291"/>
      <c r="E847" s="272"/>
      <c r="F847" s="290"/>
      <c r="G847" s="290"/>
      <c r="H847" s="272"/>
      <c r="I847" s="272"/>
      <c r="J847" s="272"/>
      <c r="K847" s="272"/>
      <c r="L847" s="272"/>
      <c r="M847" s="272"/>
      <c r="N847" s="272"/>
      <c r="O847" s="272"/>
      <c r="P847" s="272"/>
      <c r="Q847" s="272"/>
      <c r="R847" s="272"/>
      <c r="S847" s="272"/>
      <c r="T847" s="272"/>
      <c r="U847" s="272"/>
      <c r="V847" s="272"/>
      <c r="W847" s="272"/>
      <c r="X847" s="272"/>
      <c r="Y847" s="272"/>
      <c r="Z847" s="272"/>
      <c r="AA847" s="272"/>
      <c r="AB847" s="272"/>
    </row>
    <row r="848" spans="1:28" ht="14">
      <c r="A848" s="272"/>
      <c r="B848" s="272"/>
      <c r="C848" s="290"/>
      <c r="D848" s="291"/>
      <c r="E848" s="272"/>
      <c r="F848" s="290"/>
      <c r="G848" s="290"/>
      <c r="H848" s="272"/>
      <c r="I848" s="272"/>
      <c r="J848" s="272"/>
      <c r="K848" s="272"/>
      <c r="L848" s="272"/>
      <c r="M848" s="272"/>
      <c r="N848" s="272"/>
      <c r="O848" s="272"/>
      <c r="P848" s="272"/>
      <c r="Q848" s="272"/>
      <c r="R848" s="272"/>
      <c r="S848" s="272"/>
      <c r="T848" s="272"/>
      <c r="U848" s="272"/>
      <c r="V848" s="272"/>
      <c r="W848" s="272"/>
      <c r="X848" s="272"/>
      <c r="Y848" s="272"/>
      <c r="Z848" s="272"/>
      <c r="AA848" s="272"/>
      <c r="AB848" s="272"/>
    </row>
    <row r="849" spans="1:28" ht="14">
      <c r="A849" s="272"/>
      <c r="B849" s="272"/>
      <c r="C849" s="290"/>
      <c r="D849" s="291"/>
      <c r="E849" s="272"/>
      <c r="F849" s="290"/>
      <c r="G849" s="290"/>
      <c r="H849" s="272"/>
      <c r="I849" s="272"/>
      <c r="J849" s="272"/>
      <c r="K849" s="272"/>
      <c r="L849" s="272"/>
      <c r="M849" s="272"/>
      <c r="N849" s="272"/>
      <c r="O849" s="272"/>
      <c r="P849" s="272"/>
      <c r="Q849" s="272"/>
      <c r="R849" s="272"/>
      <c r="S849" s="272"/>
      <c r="T849" s="272"/>
      <c r="U849" s="272"/>
      <c r="V849" s="272"/>
      <c r="W849" s="272"/>
      <c r="X849" s="272"/>
      <c r="Y849" s="272"/>
      <c r="Z849" s="272"/>
      <c r="AA849" s="272"/>
      <c r="AB849" s="272"/>
    </row>
    <row r="850" spans="1:28" ht="14">
      <c r="A850" s="272"/>
      <c r="B850" s="272"/>
      <c r="C850" s="290"/>
      <c r="D850" s="291"/>
      <c r="E850" s="272"/>
      <c r="F850" s="290"/>
      <c r="G850" s="290"/>
      <c r="H850" s="272"/>
      <c r="I850" s="272"/>
      <c r="J850" s="272"/>
      <c r="K850" s="272"/>
      <c r="L850" s="272"/>
      <c r="M850" s="272"/>
      <c r="N850" s="272"/>
      <c r="O850" s="272"/>
      <c r="P850" s="272"/>
      <c r="Q850" s="272"/>
      <c r="R850" s="272"/>
      <c r="S850" s="272"/>
      <c r="T850" s="272"/>
      <c r="U850" s="272"/>
      <c r="V850" s="272"/>
      <c r="W850" s="272"/>
      <c r="X850" s="272"/>
      <c r="Y850" s="272"/>
      <c r="Z850" s="272"/>
      <c r="AA850" s="272"/>
      <c r="AB850" s="272"/>
    </row>
    <row r="851" spans="1:28" ht="14">
      <c r="A851" s="272"/>
      <c r="B851" s="272"/>
      <c r="C851" s="290"/>
      <c r="D851" s="291"/>
      <c r="E851" s="272"/>
      <c r="F851" s="290"/>
      <c r="G851" s="290"/>
      <c r="H851" s="272"/>
      <c r="I851" s="272"/>
      <c r="J851" s="272"/>
      <c r="K851" s="272"/>
      <c r="L851" s="272"/>
      <c r="M851" s="272"/>
      <c r="N851" s="272"/>
      <c r="O851" s="272"/>
      <c r="P851" s="272"/>
      <c r="Q851" s="272"/>
      <c r="R851" s="272"/>
      <c r="S851" s="272"/>
      <c r="T851" s="272"/>
      <c r="U851" s="272"/>
      <c r="V851" s="272"/>
      <c r="W851" s="272"/>
      <c r="X851" s="272"/>
      <c r="Y851" s="272"/>
      <c r="Z851" s="272"/>
      <c r="AA851" s="272"/>
      <c r="AB851" s="272"/>
    </row>
    <row r="852" spans="1:28" ht="14">
      <c r="A852" s="272"/>
      <c r="B852" s="272"/>
      <c r="C852" s="290"/>
      <c r="D852" s="291"/>
      <c r="E852" s="272"/>
      <c r="F852" s="290"/>
      <c r="G852" s="290"/>
      <c r="H852" s="272"/>
      <c r="I852" s="272"/>
      <c r="J852" s="272"/>
      <c r="K852" s="272"/>
      <c r="L852" s="272"/>
      <c r="M852" s="272"/>
      <c r="N852" s="272"/>
      <c r="O852" s="272"/>
      <c r="P852" s="272"/>
      <c r="Q852" s="272"/>
      <c r="R852" s="272"/>
      <c r="S852" s="272"/>
      <c r="T852" s="272"/>
      <c r="U852" s="272"/>
      <c r="V852" s="272"/>
      <c r="W852" s="272"/>
      <c r="X852" s="272"/>
      <c r="Y852" s="272"/>
      <c r="Z852" s="272"/>
      <c r="AA852" s="272"/>
      <c r="AB852" s="272"/>
    </row>
    <row r="853" spans="1:28" ht="14">
      <c r="A853" s="272"/>
      <c r="B853" s="272"/>
      <c r="C853" s="290"/>
      <c r="D853" s="291"/>
      <c r="E853" s="272"/>
      <c r="F853" s="290"/>
      <c r="G853" s="290"/>
      <c r="H853" s="272"/>
      <c r="I853" s="272"/>
      <c r="J853" s="272"/>
      <c r="K853" s="272"/>
      <c r="L853" s="272"/>
      <c r="M853" s="272"/>
      <c r="N853" s="272"/>
      <c r="O853" s="272"/>
      <c r="P853" s="272"/>
      <c r="Q853" s="272"/>
      <c r="R853" s="272"/>
      <c r="S853" s="272"/>
      <c r="T853" s="272"/>
      <c r="U853" s="272"/>
      <c r="V853" s="272"/>
      <c r="W853" s="272"/>
      <c r="X853" s="272"/>
      <c r="Y853" s="272"/>
      <c r="Z853" s="272"/>
      <c r="AA853" s="272"/>
      <c r="AB853" s="272"/>
    </row>
    <row r="854" spans="1:28" ht="14">
      <c r="A854" s="272"/>
      <c r="B854" s="272"/>
      <c r="C854" s="290"/>
      <c r="D854" s="291"/>
      <c r="E854" s="272"/>
      <c r="F854" s="290"/>
      <c r="G854" s="290"/>
      <c r="H854" s="272"/>
      <c r="I854" s="272"/>
      <c r="J854" s="272"/>
      <c r="K854" s="272"/>
      <c r="L854" s="272"/>
      <c r="M854" s="272"/>
      <c r="N854" s="272"/>
      <c r="O854" s="272"/>
      <c r="P854" s="272"/>
      <c r="Q854" s="272"/>
      <c r="R854" s="272"/>
      <c r="S854" s="272"/>
      <c r="T854" s="272"/>
      <c r="U854" s="272"/>
      <c r="V854" s="272"/>
      <c r="W854" s="272"/>
      <c r="X854" s="272"/>
      <c r="Y854" s="272"/>
      <c r="Z854" s="272"/>
      <c r="AA854" s="272"/>
      <c r="AB854" s="272"/>
    </row>
    <row r="855" spans="1:28" ht="14">
      <c r="A855" s="272"/>
      <c r="B855" s="272"/>
      <c r="C855" s="290"/>
      <c r="D855" s="291"/>
      <c r="E855" s="272"/>
      <c r="F855" s="290"/>
      <c r="G855" s="290"/>
      <c r="H855" s="272"/>
      <c r="I855" s="272"/>
      <c r="J855" s="272"/>
      <c r="K855" s="272"/>
      <c r="L855" s="272"/>
      <c r="M855" s="272"/>
      <c r="N855" s="272"/>
      <c r="O855" s="272"/>
      <c r="P855" s="272"/>
      <c r="Q855" s="272"/>
      <c r="R855" s="272"/>
      <c r="S855" s="272"/>
      <c r="T855" s="272"/>
      <c r="U855" s="272"/>
      <c r="V855" s="272"/>
      <c r="W855" s="272"/>
      <c r="X855" s="272"/>
      <c r="Y855" s="272"/>
      <c r="Z855" s="272"/>
      <c r="AA855" s="272"/>
      <c r="AB855" s="272"/>
    </row>
    <row r="856" spans="1:28" ht="14">
      <c r="A856" s="272"/>
      <c r="B856" s="272"/>
      <c r="C856" s="290"/>
      <c r="D856" s="291"/>
      <c r="E856" s="272"/>
      <c r="F856" s="290"/>
      <c r="G856" s="290"/>
      <c r="H856" s="272"/>
      <c r="I856" s="272"/>
      <c r="J856" s="272"/>
      <c r="K856" s="272"/>
      <c r="L856" s="272"/>
      <c r="M856" s="272"/>
      <c r="N856" s="272"/>
      <c r="O856" s="272"/>
      <c r="P856" s="272"/>
      <c r="Q856" s="272"/>
      <c r="R856" s="272"/>
      <c r="S856" s="272"/>
      <c r="T856" s="272"/>
      <c r="U856" s="272"/>
      <c r="V856" s="272"/>
      <c r="W856" s="272"/>
      <c r="X856" s="272"/>
      <c r="Y856" s="272"/>
      <c r="Z856" s="272"/>
      <c r="AA856" s="272"/>
      <c r="AB856" s="272"/>
    </row>
    <row r="857" spans="1:28" ht="14">
      <c r="A857" s="272"/>
      <c r="B857" s="272"/>
      <c r="C857" s="290"/>
      <c r="D857" s="291"/>
      <c r="E857" s="272"/>
      <c r="F857" s="290"/>
      <c r="G857" s="290"/>
      <c r="H857" s="272"/>
      <c r="I857" s="272"/>
      <c r="J857" s="272"/>
      <c r="K857" s="272"/>
      <c r="L857" s="272"/>
      <c r="M857" s="272"/>
      <c r="N857" s="272"/>
      <c r="O857" s="272"/>
      <c r="P857" s="272"/>
      <c r="Q857" s="272"/>
      <c r="R857" s="272"/>
      <c r="S857" s="272"/>
      <c r="T857" s="272"/>
      <c r="U857" s="272"/>
      <c r="V857" s="272"/>
      <c r="W857" s="272"/>
      <c r="X857" s="272"/>
      <c r="Y857" s="272"/>
      <c r="Z857" s="272"/>
      <c r="AA857" s="272"/>
      <c r="AB857" s="272"/>
    </row>
    <row r="858" spans="1:28" ht="14">
      <c r="A858" s="272"/>
      <c r="B858" s="272"/>
      <c r="C858" s="290"/>
      <c r="D858" s="291"/>
      <c r="E858" s="272"/>
      <c r="F858" s="290"/>
      <c r="G858" s="290"/>
      <c r="H858" s="272"/>
      <c r="I858" s="272"/>
      <c r="J858" s="272"/>
      <c r="K858" s="272"/>
      <c r="L858" s="272"/>
      <c r="M858" s="272"/>
      <c r="N858" s="272"/>
      <c r="O858" s="272"/>
      <c r="P858" s="272"/>
      <c r="Q858" s="272"/>
      <c r="R858" s="272"/>
      <c r="S858" s="272"/>
      <c r="T858" s="272"/>
      <c r="U858" s="272"/>
      <c r="V858" s="272"/>
      <c r="W858" s="272"/>
      <c r="X858" s="272"/>
      <c r="Y858" s="272"/>
      <c r="Z858" s="272"/>
      <c r="AA858" s="272"/>
      <c r="AB858" s="272"/>
    </row>
    <row r="859" spans="1:28" ht="14">
      <c r="A859" s="272"/>
      <c r="B859" s="272"/>
      <c r="C859" s="290"/>
      <c r="D859" s="291"/>
      <c r="E859" s="272"/>
      <c r="F859" s="290"/>
      <c r="G859" s="290"/>
      <c r="H859" s="272"/>
      <c r="I859" s="272"/>
      <c r="J859" s="272"/>
      <c r="K859" s="272"/>
      <c r="L859" s="272"/>
      <c r="M859" s="272"/>
      <c r="N859" s="272"/>
      <c r="O859" s="272"/>
      <c r="P859" s="272"/>
      <c r="Q859" s="272"/>
      <c r="R859" s="272"/>
      <c r="S859" s="272"/>
      <c r="T859" s="272"/>
      <c r="U859" s="272"/>
      <c r="V859" s="272"/>
      <c r="W859" s="272"/>
      <c r="X859" s="272"/>
      <c r="Y859" s="272"/>
      <c r="Z859" s="272"/>
      <c r="AA859" s="272"/>
      <c r="AB859" s="272"/>
    </row>
    <row r="860" spans="1:28" ht="14">
      <c r="A860" s="272"/>
      <c r="B860" s="272"/>
      <c r="C860" s="290"/>
      <c r="D860" s="291"/>
      <c r="E860" s="272"/>
      <c r="F860" s="290"/>
      <c r="G860" s="290"/>
      <c r="H860" s="272"/>
      <c r="I860" s="272"/>
      <c r="J860" s="272"/>
      <c r="K860" s="272"/>
      <c r="L860" s="272"/>
      <c r="M860" s="272"/>
      <c r="N860" s="272"/>
      <c r="O860" s="272"/>
      <c r="P860" s="272"/>
      <c r="Q860" s="272"/>
      <c r="R860" s="272"/>
      <c r="S860" s="272"/>
      <c r="T860" s="272"/>
      <c r="U860" s="272"/>
      <c r="V860" s="272"/>
      <c r="W860" s="272"/>
      <c r="X860" s="272"/>
      <c r="Y860" s="272"/>
      <c r="Z860" s="272"/>
      <c r="AA860" s="272"/>
      <c r="AB860" s="272"/>
    </row>
    <row r="861" spans="1:28" ht="14">
      <c r="A861" s="272"/>
      <c r="B861" s="272"/>
      <c r="C861" s="290"/>
      <c r="D861" s="291"/>
      <c r="E861" s="272"/>
      <c r="F861" s="290"/>
      <c r="G861" s="290"/>
      <c r="H861" s="272"/>
      <c r="I861" s="272"/>
      <c r="J861" s="272"/>
      <c r="K861" s="272"/>
      <c r="L861" s="272"/>
      <c r="M861" s="272"/>
      <c r="N861" s="272"/>
      <c r="O861" s="272"/>
      <c r="P861" s="272"/>
      <c r="Q861" s="272"/>
      <c r="R861" s="272"/>
      <c r="S861" s="272"/>
      <c r="T861" s="272"/>
      <c r="U861" s="272"/>
      <c r="V861" s="272"/>
      <c r="W861" s="272"/>
      <c r="X861" s="272"/>
      <c r="Y861" s="272"/>
      <c r="Z861" s="272"/>
      <c r="AA861" s="272"/>
      <c r="AB861" s="272"/>
    </row>
    <row r="862" spans="1:28" ht="14">
      <c r="A862" s="272"/>
      <c r="B862" s="272"/>
      <c r="C862" s="290"/>
      <c r="D862" s="291"/>
      <c r="E862" s="272"/>
      <c r="F862" s="290"/>
      <c r="G862" s="290"/>
      <c r="H862" s="272"/>
      <c r="I862" s="272"/>
      <c r="J862" s="272"/>
      <c r="K862" s="272"/>
      <c r="L862" s="272"/>
      <c r="M862" s="272"/>
      <c r="N862" s="272"/>
      <c r="O862" s="272"/>
      <c r="P862" s="272"/>
      <c r="Q862" s="272"/>
      <c r="R862" s="272"/>
      <c r="S862" s="272"/>
      <c r="T862" s="272"/>
      <c r="U862" s="272"/>
      <c r="V862" s="272"/>
      <c r="W862" s="272"/>
      <c r="X862" s="272"/>
      <c r="Y862" s="272"/>
      <c r="Z862" s="272"/>
      <c r="AA862" s="272"/>
      <c r="AB862" s="272"/>
    </row>
    <row r="863" spans="1:28" ht="14">
      <c r="A863" s="272"/>
      <c r="B863" s="272"/>
      <c r="C863" s="290"/>
      <c r="D863" s="291"/>
      <c r="E863" s="272"/>
      <c r="F863" s="290"/>
      <c r="G863" s="290"/>
      <c r="H863" s="272"/>
      <c r="I863" s="272"/>
      <c r="J863" s="272"/>
      <c r="K863" s="272"/>
      <c r="L863" s="272"/>
      <c r="M863" s="272"/>
      <c r="N863" s="272"/>
      <c r="O863" s="272"/>
      <c r="P863" s="272"/>
      <c r="Q863" s="272"/>
      <c r="R863" s="272"/>
      <c r="S863" s="272"/>
      <c r="T863" s="272"/>
      <c r="U863" s="272"/>
      <c r="V863" s="272"/>
      <c r="W863" s="272"/>
      <c r="X863" s="272"/>
      <c r="Y863" s="272"/>
      <c r="Z863" s="272"/>
      <c r="AA863" s="272"/>
      <c r="AB863" s="272"/>
    </row>
    <row r="864" spans="1:28" ht="14">
      <c r="A864" s="272"/>
      <c r="B864" s="272"/>
      <c r="C864" s="290"/>
      <c r="D864" s="291"/>
      <c r="E864" s="272"/>
      <c r="F864" s="290"/>
      <c r="G864" s="290"/>
      <c r="H864" s="272"/>
      <c r="I864" s="272"/>
      <c r="J864" s="272"/>
      <c r="K864" s="272"/>
      <c r="L864" s="272"/>
      <c r="M864" s="272"/>
      <c r="N864" s="272"/>
      <c r="O864" s="272"/>
      <c r="P864" s="272"/>
      <c r="Q864" s="272"/>
      <c r="R864" s="272"/>
      <c r="S864" s="272"/>
      <c r="T864" s="272"/>
      <c r="U864" s="272"/>
      <c r="V864" s="272"/>
      <c r="W864" s="272"/>
      <c r="X864" s="272"/>
      <c r="Y864" s="272"/>
      <c r="Z864" s="272"/>
      <c r="AA864" s="272"/>
      <c r="AB864" s="272"/>
    </row>
    <row r="865" spans="1:28" ht="14">
      <c r="A865" s="272"/>
      <c r="B865" s="272"/>
      <c r="C865" s="290"/>
      <c r="D865" s="291"/>
      <c r="E865" s="272"/>
      <c r="F865" s="290"/>
      <c r="G865" s="290"/>
      <c r="H865" s="272"/>
      <c r="I865" s="272"/>
      <c r="J865" s="272"/>
      <c r="K865" s="272"/>
      <c r="L865" s="272"/>
      <c r="M865" s="272"/>
      <c r="N865" s="272"/>
      <c r="O865" s="272"/>
      <c r="P865" s="272"/>
      <c r="Q865" s="272"/>
      <c r="R865" s="272"/>
      <c r="S865" s="272"/>
      <c r="T865" s="272"/>
      <c r="U865" s="272"/>
      <c r="V865" s="272"/>
      <c r="W865" s="272"/>
      <c r="X865" s="272"/>
      <c r="Y865" s="272"/>
      <c r="Z865" s="272"/>
      <c r="AA865" s="272"/>
      <c r="AB865" s="272"/>
    </row>
    <row r="866" spans="1:28" ht="14">
      <c r="A866" s="272"/>
      <c r="B866" s="272"/>
      <c r="C866" s="290"/>
      <c r="D866" s="291"/>
      <c r="E866" s="272"/>
      <c r="F866" s="290"/>
      <c r="G866" s="290"/>
      <c r="H866" s="272"/>
      <c r="I866" s="272"/>
      <c r="J866" s="272"/>
      <c r="K866" s="272"/>
      <c r="L866" s="272"/>
      <c r="M866" s="272"/>
      <c r="N866" s="272"/>
      <c r="O866" s="272"/>
      <c r="P866" s="272"/>
      <c r="Q866" s="272"/>
      <c r="R866" s="272"/>
      <c r="S866" s="272"/>
      <c r="T866" s="272"/>
      <c r="U866" s="272"/>
      <c r="V866" s="272"/>
      <c r="W866" s="272"/>
      <c r="X866" s="272"/>
      <c r="Y866" s="272"/>
      <c r="Z866" s="272"/>
      <c r="AA866" s="272"/>
      <c r="AB866" s="272"/>
    </row>
    <row r="867" spans="1:28" ht="14">
      <c r="A867" s="272"/>
      <c r="B867" s="272"/>
      <c r="C867" s="290"/>
      <c r="D867" s="291"/>
      <c r="E867" s="272"/>
      <c r="F867" s="290"/>
      <c r="G867" s="290"/>
      <c r="H867" s="272"/>
      <c r="I867" s="272"/>
      <c r="J867" s="272"/>
      <c r="K867" s="272"/>
      <c r="L867" s="272"/>
      <c r="M867" s="272"/>
      <c r="N867" s="272"/>
      <c r="O867" s="272"/>
      <c r="P867" s="272"/>
      <c r="Q867" s="272"/>
      <c r="R867" s="272"/>
      <c r="S867" s="272"/>
      <c r="T867" s="272"/>
      <c r="U867" s="272"/>
      <c r="V867" s="272"/>
      <c r="W867" s="272"/>
      <c r="X867" s="272"/>
      <c r="Y867" s="272"/>
      <c r="Z867" s="272"/>
      <c r="AA867" s="272"/>
      <c r="AB867" s="272"/>
    </row>
    <row r="868" spans="1:28" ht="14">
      <c r="A868" s="272"/>
      <c r="B868" s="272"/>
      <c r="C868" s="290"/>
      <c r="D868" s="291"/>
      <c r="E868" s="272"/>
      <c r="F868" s="290"/>
      <c r="G868" s="290"/>
      <c r="H868" s="272"/>
      <c r="I868" s="272"/>
      <c r="J868" s="272"/>
      <c r="K868" s="272"/>
      <c r="L868" s="272"/>
      <c r="M868" s="272"/>
      <c r="N868" s="272"/>
      <c r="O868" s="272"/>
      <c r="P868" s="272"/>
      <c r="Q868" s="272"/>
      <c r="R868" s="272"/>
      <c r="S868" s="272"/>
      <c r="T868" s="272"/>
      <c r="U868" s="272"/>
      <c r="V868" s="272"/>
      <c r="W868" s="272"/>
      <c r="X868" s="272"/>
      <c r="Y868" s="272"/>
      <c r="Z868" s="272"/>
      <c r="AA868" s="272"/>
      <c r="AB868" s="272"/>
    </row>
    <row r="869" spans="1:28" ht="14">
      <c r="A869" s="272"/>
      <c r="B869" s="272"/>
      <c r="C869" s="290"/>
      <c r="D869" s="291"/>
      <c r="E869" s="272"/>
      <c r="F869" s="290"/>
      <c r="G869" s="290"/>
      <c r="H869" s="272"/>
      <c r="I869" s="272"/>
      <c r="J869" s="272"/>
      <c r="K869" s="272"/>
      <c r="L869" s="272"/>
      <c r="M869" s="272"/>
      <c r="N869" s="272"/>
      <c r="O869" s="272"/>
      <c r="P869" s="272"/>
      <c r="Q869" s="272"/>
      <c r="R869" s="272"/>
      <c r="S869" s="272"/>
      <c r="T869" s="272"/>
      <c r="U869" s="272"/>
      <c r="V869" s="272"/>
      <c r="W869" s="272"/>
      <c r="X869" s="272"/>
      <c r="Y869" s="272"/>
      <c r="Z869" s="272"/>
      <c r="AA869" s="272"/>
      <c r="AB869" s="272"/>
    </row>
    <row r="870" spans="1:28" ht="14">
      <c r="A870" s="272"/>
      <c r="B870" s="272"/>
      <c r="C870" s="290"/>
      <c r="D870" s="291"/>
      <c r="E870" s="272"/>
      <c r="F870" s="290"/>
      <c r="G870" s="290"/>
      <c r="H870" s="272"/>
      <c r="I870" s="272"/>
      <c r="J870" s="272"/>
      <c r="K870" s="272"/>
      <c r="L870" s="272"/>
      <c r="M870" s="272"/>
      <c r="N870" s="272"/>
      <c r="O870" s="272"/>
      <c r="P870" s="272"/>
      <c r="Q870" s="272"/>
      <c r="R870" s="272"/>
      <c r="S870" s="272"/>
      <c r="T870" s="272"/>
      <c r="U870" s="272"/>
      <c r="V870" s="272"/>
      <c r="W870" s="272"/>
      <c r="X870" s="272"/>
      <c r="Y870" s="272"/>
      <c r="Z870" s="272"/>
      <c r="AA870" s="272"/>
      <c r="AB870" s="272"/>
    </row>
    <row r="871" spans="1:28" ht="14">
      <c r="A871" s="272"/>
      <c r="B871" s="272"/>
      <c r="C871" s="290"/>
      <c r="D871" s="291"/>
      <c r="E871" s="272"/>
      <c r="F871" s="290"/>
      <c r="G871" s="290"/>
      <c r="H871" s="272"/>
      <c r="I871" s="272"/>
      <c r="J871" s="272"/>
      <c r="K871" s="272"/>
      <c r="L871" s="272"/>
      <c r="M871" s="272"/>
      <c r="N871" s="272"/>
      <c r="O871" s="272"/>
      <c r="P871" s="272"/>
      <c r="Q871" s="272"/>
      <c r="R871" s="272"/>
      <c r="S871" s="272"/>
      <c r="T871" s="272"/>
      <c r="U871" s="272"/>
      <c r="V871" s="272"/>
      <c r="W871" s="272"/>
      <c r="X871" s="272"/>
      <c r="Y871" s="272"/>
      <c r="Z871" s="272"/>
      <c r="AA871" s="272"/>
      <c r="AB871" s="272"/>
    </row>
    <row r="872" spans="1:28" ht="14">
      <c r="A872" s="272"/>
      <c r="B872" s="272"/>
      <c r="C872" s="290"/>
      <c r="D872" s="291"/>
      <c r="E872" s="272"/>
      <c r="F872" s="290"/>
      <c r="G872" s="290"/>
      <c r="H872" s="272"/>
      <c r="I872" s="272"/>
      <c r="J872" s="272"/>
      <c r="K872" s="272"/>
      <c r="L872" s="272"/>
      <c r="M872" s="272"/>
      <c r="N872" s="272"/>
      <c r="O872" s="272"/>
      <c r="P872" s="272"/>
      <c r="Q872" s="272"/>
      <c r="R872" s="272"/>
      <c r="S872" s="272"/>
      <c r="T872" s="272"/>
      <c r="U872" s="272"/>
      <c r="V872" s="272"/>
      <c r="W872" s="272"/>
      <c r="X872" s="272"/>
      <c r="Y872" s="272"/>
      <c r="Z872" s="272"/>
      <c r="AA872" s="272"/>
      <c r="AB872" s="272"/>
    </row>
    <row r="873" spans="1:28" ht="14">
      <c r="A873" s="272"/>
      <c r="B873" s="272"/>
      <c r="C873" s="290"/>
      <c r="D873" s="291"/>
      <c r="E873" s="272"/>
      <c r="F873" s="290"/>
      <c r="G873" s="290"/>
      <c r="H873" s="272"/>
      <c r="I873" s="272"/>
      <c r="J873" s="272"/>
      <c r="K873" s="272"/>
      <c r="L873" s="272"/>
      <c r="M873" s="272"/>
      <c r="N873" s="272"/>
      <c r="O873" s="272"/>
      <c r="P873" s="272"/>
      <c r="Q873" s="272"/>
      <c r="R873" s="272"/>
      <c r="S873" s="272"/>
      <c r="T873" s="272"/>
      <c r="U873" s="272"/>
      <c r="V873" s="272"/>
      <c r="W873" s="272"/>
      <c r="X873" s="272"/>
      <c r="Y873" s="272"/>
      <c r="Z873" s="272"/>
      <c r="AA873" s="272"/>
      <c r="AB873" s="272"/>
    </row>
    <row r="874" spans="1:28" ht="14">
      <c r="A874" s="272"/>
      <c r="B874" s="272"/>
      <c r="C874" s="290"/>
      <c r="D874" s="291"/>
      <c r="E874" s="272"/>
      <c r="F874" s="290"/>
      <c r="G874" s="290"/>
      <c r="H874" s="272"/>
      <c r="I874" s="272"/>
      <c r="J874" s="272"/>
      <c r="K874" s="272"/>
      <c r="L874" s="272"/>
      <c r="M874" s="272"/>
      <c r="N874" s="272"/>
      <c r="O874" s="272"/>
      <c r="P874" s="272"/>
      <c r="Q874" s="272"/>
      <c r="R874" s="272"/>
      <c r="S874" s="272"/>
      <c r="T874" s="272"/>
      <c r="U874" s="272"/>
      <c r="V874" s="272"/>
      <c r="W874" s="272"/>
      <c r="X874" s="272"/>
      <c r="Y874" s="272"/>
      <c r="Z874" s="272"/>
      <c r="AA874" s="272"/>
      <c r="AB874" s="272"/>
    </row>
    <row r="875" spans="1:28" ht="14">
      <c r="A875" s="272"/>
      <c r="B875" s="272"/>
      <c r="C875" s="290"/>
      <c r="D875" s="291"/>
      <c r="E875" s="272"/>
      <c r="F875" s="290"/>
      <c r="G875" s="290"/>
      <c r="H875" s="272"/>
      <c r="I875" s="272"/>
      <c r="J875" s="272"/>
      <c r="K875" s="272"/>
      <c r="L875" s="272"/>
      <c r="M875" s="272"/>
      <c r="N875" s="272"/>
      <c r="O875" s="272"/>
      <c r="P875" s="272"/>
      <c r="Q875" s="272"/>
      <c r="R875" s="272"/>
      <c r="S875" s="272"/>
      <c r="T875" s="272"/>
      <c r="U875" s="272"/>
      <c r="V875" s="272"/>
      <c r="W875" s="272"/>
      <c r="X875" s="272"/>
      <c r="Y875" s="272"/>
      <c r="Z875" s="272"/>
      <c r="AA875" s="272"/>
      <c r="AB875" s="272"/>
    </row>
    <row r="876" spans="1:28" ht="14">
      <c r="A876" s="272"/>
      <c r="B876" s="272"/>
      <c r="C876" s="290"/>
      <c r="D876" s="291"/>
      <c r="E876" s="272"/>
      <c r="F876" s="290"/>
      <c r="G876" s="290"/>
      <c r="H876" s="272"/>
      <c r="I876" s="272"/>
      <c r="J876" s="272"/>
      <c r="K876" s="272"/>
      <c r="L876" s="272"/>
      <c r="M876" s="272"/>
      <c r="N876" s="272"/>
      <c r="O876" s="272"/>
      <c r="P876" s="272"/>
      <c r="Q876" s="272"/>
      <c r="R876" s="272"/>
      <c r="S876" s="272"/>
      <c r="T876" s="272"/>
      <c r="U876" s="272"/>
      <c r="V876" s="272"/>
      <c r="W876" s="272"/>
      <c r="X876" s="272"/>
      <c r="Y876" s="272"/>
      <c r="Z876" s="272"/>
      <c r="AA876" s="272"/>
      <c r="AB876" s="272"/>
    </row>
    <row r="877" spans="1:28" ht="14">
      <c r="A877" s="272"/>
      <c r="B877" s="272"/>
      <c r="C877" s="290"/>
      <c r="D877" s="291"/>
      <c r="E877" s="272"/>
      <c r="F877" s="290"/>
      <c r="G877" s="290"/>
      <c r="H877" s="272"/>
      <c r="I877" s="272"/>
      <c r="J877" s="272"/>
      <c r="K877" s="272"/>
      <c r="L877" s="272"/>
      <c r="M877" s="272"/>
      <c r="N877" s="272"/>
      <c r="O877" s="272"/>
      <c r="P877" s="272"/>
      <c r="Q877" s="272"/>
      <c r="R877" s="272"/>
      <c r="S877" s="272"/>
      <c r="T877" s="272"/>
      <c r="U877" s="272"/>
      <c r="V877" s="272"/>
      <c r="W877" s="272"/>
      <c r="X877" s="272"/>
      <c r="Y877" s="272"/>
      <c r="Z877" s="272"/>
      <c r="AA877" s="272"/>
      <c r="AB877" s="272"/>
    </row>
    <row r="878" spans="1:28" ht="14">
      <c r="A878" s="272"/>
      <c r="B878" s="272"/>
      <c r="C878" s="290"/>
      <c r="D878" s="291"/>
      <c r="E878" s="272"/>
      <c r="F878" s="290"/>
      <c r="G878" s="290"/>
      <c r="H878" s="272"/>
      <c r="I878" s="272"/>
      <c r="J878" s="272"/>
      <c r="K878" s="272"/>
      <c r="L878" s="272"/>
      <c r="M878" s="272"/>
      <c r="N878" s="272"/>
      <c r="O878" s="272"/>
      <c r="P878" s="272"/>
      <c r="Q878" s="272"/>
      <c r="R878" s="272"/>
      <c r="S878" s="272"/>
      <c r="T878" s="272"/>
      <c r="U878" s="272"/>
      <c r="V878" s="272"/>
      <c r="W878" s="272"/>
      <c r="X878" s="272"/>
      <c r="Y878" s="272"/>
      <c r="Z878" s="272"/>
      <c r="AA878" s="272"/>
      <c r="AB878" s="272"/>
    </row>
    <row r="879" spans="1:28" ht="14">
      <c r="A879" s="272"/>
      <c r="B879" s="272"/>
      <c r="C879" s="290"/>
      <c r="D879" s="291"/>
      <c r="E879" s="272"/>
      <c r="F879" s="290"/>
      <c r="G879" s="290"/>
      <c r="H879" s="272"/>
      <c r="I879" s="272"/>
      <c r="J879" s="272"/>
      <c r="K879" s="272"/>
      <c r="L879" s="272"/>
      <c r="M879" s="272"/>
      <c r="N879" s="272"/>
      <c r="O879" s="272"/>
      <c r="P879" s="272"/>
      <c r="Q879" s="272"/>
      <c r="R879" s="272"/>
      <c r="S879" s="272"/>
      <c r="T879" s="272"/>
      <c r="U879" s="272"/>
      <c r="V879" s="272"/>
      <c r="W879" s="272"/>
      <c r="X879" s="272"/>
      <c r="Y879" s="272"/>
      <c r="Z879" s="272"/>
      <c r="AA879" s="272"/>
      <c r="AB879" s="272"/>
    </row>
    <row r="880" spans="1:28" ht="14">
      <c r="A880" s="272"/>
      <c r="B880" s="272"/>
      <c r="C880" s="290"/>
      <c r="D880" s="291"/>
      <c r="E880" s="272"/>
      <c r="F880" s="290"/>
      <c r="G880" s="290"/>
      <c r="H880" s="272"/>
      <c r="I880" s="272"/>
      <c r="J880" s="272"/>
      <c r="K880" s="272"/>
      <c r="L880" s="272"/>
      <c r="M880" s="272"/>
      <c r="N880" s="272"/>
      <c r="O880" s="272"/>
      <c r="P880" s="272"/>
      <c r="Q880" s="272"/>
      <c r="R880" s="272"/>
      <c r="S880" s="272"/>
      <c r="T880" s="272"/>
      <c r="U880" s="272"/>
      <c r="V880" s="272"/>
      <c r="W880" s="272"/>
      <c r="X880" s="272"/>
      <c r="Y880" s="272"/>
      <c r="Z880" s="272"/>
      <c r="AA880" s="272"/>
      <c r="AB880" s="272"/>
    </row>
    <row r="881" spans="1:28" ht="14">
      <c r="A881" s="272"/>
      <c r="B881" s="272"/>
      <c r="C881" s="290"/>
      <c r="D881" s="291"/>
      <c r="E881" s="272"/>
      <c r="F881" s="290"/>
      <c r="G881" s="290"/>
      <c r="H881" s="272"/>
      <c r="I881" s="272"/>
      <c r="J881" s="272"/>
      <c r="K881" s="272"/>
      <c r="L881" s="272"/>
      <c r="M881" s="272"/>
      <c r="N881" s="272"/>
      <c r="O881" s="272"/>
      <c r="P881" s="272"/>
      <c r="Q881" s="272"/>
      <c r="R881" s="272"/>
      <c r="S881" s="272"/>
      <c r="T881" s="272"/>
      <c r="U881" s="272"/>
      <c r="V881" s="272"/>
      <c r="W881" s="272"/>
      <c r="X881" s="272"/>
      <c r="Y881" s="272"/>
      <c r="Z881" s="272"/>
      <c r="AA881" s="272"/>
      <c r="AB881" s="272"/>
    </row>
    <row r="882" spans="1:28" ht="14">
      <c r="A882" s="272"/>
      <c r="B882" s="272"/>
      <c r="C882" s="290"/>
      <c r="D882" s="291"/>
      <c r="E882" s="272"/>
      <c r="F882" s="290"/>
      <c r="G882" s="290"/>
      <c r="H882" s="272"/>
      <c r="I882" s="272"/>
      <c r="J882" s="272"/>
      <c r="K882" s="272"/>
      <c r="L882" s="272"/>
      <c r="M882" s="272"/>
      <c r="N882" s="272"/>
      <c r="O882" s="272"/>
      <c r="P882" s="272"/>
      <c r="Q882" s="272"/>
      <c r="R882" s="272"/>
      <c r="S882" s="272"/>
      <c r="T882" s="272"/>
      <c r="U882" s="272"/>
      <c r="V882" s="272"/>
      <c r="W882" s="272"/>
      <c r="X882" s="272"/>
      <c r="Y882" s="272"/>
      <c r="Z882" s="272"/>
      <c r="AA882" s="272"/>
      <c r="AB882" s="272"/>
    </row>
    <row r="883" spans="1:28" ht="14">
      <c r="A883" s="272"/>
      <c r="B883" s="272"/>
      <c r="C883" s="290"/>
      <c r="D883" s="291"/>
      <c r="E883" s="272"/>
      <c r="F883" s="290"/>
      <c r="G883" s="290"/>
      <c r="H883" s="272"/>
      <c r="I883" s="272"/>
      <c r="J883" s="272"/>
      <c r="K883" s="272"/>
      <c r="L883" s="272"/>
      <c r="M883" s="272"/>
      <c r="N883" s="272"/>
      <c r="O883" s="272"/>
      <c r="P883" s="272"/>
      <c r="Q883" s="272"/>
      <c r="R883" s="272"/>
      <c r="S883" s="272"/>
      <c r="T883" s="272"/>
      <c r="U883" s="272"/>
      <c r="V883" s="272"/>
      <c r="W883" s="272"/>
      <c r="X883" s="272"/>
      <c r="Y883" s="272"/>
      <c r="Z883" s="272"/>
      <c r="AA883" s="272"/>
      <c r="AB883" s="272"/>
    </row>
    <row r="884" spans="1:28" ht="14">
      <c r="A884" s="272"/>
      <c r="B884" s="272"/>
      <c r="C884" s="290"/>
      <c r="D884" s="291"/>
      <c r="E884" s="272"/>
      <c r="F884" s="290"/>
      <c r="G884" s="290"/>
      <c r="H884" s="272"/>
      <c r="I884" s="272"/>
      <c r="J884" s="272"/>
      <c r="K884" s="272"/>
      <c r="L884" s="272"/>
      <c r="M884" s="272"/>
      <c r="N884" s="272"/>
      <c r="O884" s="272"/>
      <c r="P884" s="272"/>
      <c r="Q884" s="272"/>
      <c r="R884" s="272"/>
      <c r="S884" s="272"/>
      <c r="T884" s="272"/>
      <c r="U884" s="272"/>
      <c r="V884" s="272"/>
      <c r="W884" s="272"/>
      <c r="X884" s="272"/>
      <c r="Y884" s="272"/>
      <c r="Z884" s="272"/>
      <c r="AA884" s="272"/>
      <c r="AB884" s="272"/>
    </row>
    <row r="885" spans="1:28" ht="14">
      <c r="A885" s="272"/>
      <c r="B885" s="272"/>
      <c r="C885" s="290"/>
      <c r="D885" s="291"/>
      <c r="E885" s="272"/>
      <c r="F885" s="290"/>
      <c r="G885" s="290"/>
      <c r="H885" s="272"/>
      <c r="I885" s="272"/>
      <c r="J885" s="272"/>
      <c r="K885" s="272"/>
      <c r="L885" s="272"/>
      <c r="M885" s="272"/>
      <c r="N885" s="272"/>
      <c r="O885" s="272"/>
      <c r="P885" s="272"/>
      <c r="Q885" s="272"/>
      <c r="R885" s="272"/>
      <c r="S885" s="272"/>
      <c r="T885" s="272"/>
      <c r="U885" s="272"/>
      <c r="V885" s="272"/>
      <c r="W885" s="272"/>
      <c r="X885" s="272"/>
      <c r="Y885" s="272"/>
      <c r="Z885" s="272"/>
      <c r="AA885" s="272"/>
      <c r="AB885" s="272"/>
    </row>
    <row r="886" spans="1:28" ht="14">
      <c r="A886" s="272"/>
      <c r="B886" s="272"/>
      <c r="C886" s="290"/>
      <c r="D886" s="291"/>
      <c r="E886" s="272"/>
      <c r="F886" s="290"/>
      <c r="G886" s="290"/>
      <c r="H886" s="272"/>
      <c r="I886" s="272"/>
      <c r="J886" s="272"/>
      <c r="K886" s="272"/>
      <c r="L886" s="272"/>
      <c r="M886" s="272"/>
      <c r="N886" s="272"/>
      <c r="O886" s="272"/>
      <c r="P886" s="272"/>
      <c r="Q886" s="272"/>
      <c r="R886" s="272"/>
      <c r="S886" s="272"/>
      <c r="T886" s="272"/>
      <c r="U886" s="272"/>
      <c r="V886" s="272"/>
      <c r="W886" s="272"/>
      <c r="X886" s="272"/>
      <c r="Y886" s="272"/>
      <c r="Z886" s="272"/>
      <c r="AA886" s="272"/>
      <c r="AB886" s="272"/>
    </row>
    <row r="887" spans="1:28" ht="14">
      <c r="A887" s="272"/>
      <c r="B887" s="272"/>
      <c r="C887" s="290"/>
      <c r="D887" s="291"/>
      <c r="E887" s="272"/>
      <c r="F887" s="290"/>
      <c r="G887" s="290"/>
      <c r="H887" s="272"/>
      <c r="I887" s="272"/>
      <c r="J887" s="272"/>
      <c r="K887" s="272"/>
      <c r="L887" s="272"/>
      <c r="M887" s="272"/>
      <c r="N887" s="272"/>
      <c r="O887" s="272"/>
      <c r="P887" s="272"/>
      <c r="Q887" s="272"/>
      <c r="R887" s="272"/>
      <c r="S887" s="272"/>
      <c r="T887" s="272"/>
      <c r="U887" s="272"/>
      <c r="V887" s="272"/>
      <c r="W887" s="272"/>
      <c r="X887" s="272"/>
      <c r="Y887" s="272"/>
      <c r="Z887" s="272"/>
      <c r="AA887" s="272"/>
      <c r="AB887" s="272"/>
    </row>
    <row r="888" spans="1:28" ht="14">
      <c r="A888" s="272"/>
      <c r="B888" s="272"/>
      <c r="C888" s="290"/>
      <c r="D888" s="291"/>
      <c r="E888" s="272"/>
      <c r="F888" s="290"/>
      <c r="G888" s="290"/>
      <c r="H888" s="272"/>
      <c r="I888" s="272"/>
      <c r="J888" s="272"/>
      <c r="K888" s="272"/>
      <c r="L888" s="272"/>
      <c r="M888" s="272"/>
      <c r="N888" s="272"/>
      <c r="O888" s="272"/>
      <c r="P888" s="272"/>
      <c r="Q888" s="272"/>
      <c r="R888" s="272"/>
      <c r="S888" s="272"/>
      <c r="T888" s="272"/>
      <c r="U888" s="272"/>
      <c r="V888" s="272"/>
      <c r="W888" s="272"/>
      <c r="X888" s="272"/>
      <c r="Y888" s="272"/>
      <c r="Z888" s="272"/>
      <c r="AA888" s="272"/>
      <c r="AB888" s="272"/>
    </row>
    <row r="889" spans="1:28" ht="14">
      <c r="A889" s="272"/>
      <c r="B889" s="272"/>
      <c r="C889" s="290"/>
      <c r="D889" s="291"/>
      <c r="E889" s="272"/>
      <c r="F889" s="290"/>
      <c r="G889" s="290"/>
      <c r="H889" s="272"/>
      <c r="I889" s="272"/>
      <c r="J889" s="272"/>
      <c r="K889" s="272"/>
      <c r="L889" s="272"/>
      <c r="M889" s="272"/>
      <c r="N889" s="272"/>
      <c r="O889" s="272"/>
      <c r="P889" s="272"/>
      <c r="Q889" s="272"/>
      <c r="R889" s="272"/>
      <c r="S889" s="272"/>
      <c r="T889" s="272"/>
      <c r="U889" s="272"/>
      <c r="V889" s="272"/>
      <c r="W889" s="272"/>
      <c r="X889" s="272"/>
      <c r="Y889" s="272"/>
      <c r="Z889" s="272"/>
      <c r="AA889" s="272"/>
      <c r="AB889" s="272"/>
    </row>
    <row r="890" spans="1:28" ht="14">
      <c r="A890" s="272"/>
      <c r="B890" s="272"/>
      <c r="C890" s="290"/>
      <c r="D890" s="291"/>
      <c r="E890" s="272"/>
      <c r="F890" s="290"/>
      <c r="G890" s="290"/>
      <c r="H890" s="272"/>
      <c r="I890" s="272"/>
      <c r="J890" s="272"/>
      <c r="K890" s="272"/>
      <c r="L890" s="272"/>
      <c r="M890" s="272"/>
      <c r="N890" s="272"/>
      <c r="O890" s="272"/>
      <c r="P890" s="272"/>
      <c r="Q890" s="272"/>
      <c r="R890" s="272"/>
      <c r="S890" s="272"/>
      <c r="T890" s="272"/>
      <c r="U890" s="272"/>
      <c r="V890" s="272"/>
      <c r="W890" s="272"/>
      <c r="X890" s="272"/>
      <c r="Y890" s="272"/>
      <c r="Z890" s="272"/>
      <c r="AA890" s="272"/>
      <c r="AB890" s="272"/>
    </row>
    <row r="891" spans="1:28" ht="14">
      <c r="A891" s="272"/>
      <c r="B891" s="272"/>
      <c r="C891" s="290"/>
      <c r="D891" s="291"/>
      <c r="E891" s="272"/>
      <c r="F891" s="290"/>
      <c r="G891" s="290"/>
      <c r="H891" s="272"/>
      <c r="I891" s="272"/>
      <c r="J891" s="272"/>
      <c r="K891" s="272"/>
      <c r="L891" s="272"/>
      <c r="M891" s="272"/>
      <c r="N891" s="272"/>
      <c r="O891" s="272"/>
      <c r="P891" s="272"/>
      <c r="Q891" s="272"/>
      <c r="R891" s="272"/>
      <c r="S891" s="272"/>
      <c r="T891" s="272"/>
      <c r="U891" s="272"/>
      <c r="V891" s="272"/>
      <c r="W891" s="272"/>
      <c r="X891" s="272"/>
      <c r="Y891" s="272"/>
      <c r="Z891" s="272"/>
      <c r="AA891" s="272"/>
      <c r="AB891" s="272"/>
    </row>
    <row r="892" spans="1:28" ht="14">
      <c r="A892" s="272"/>
      <c r="B892" s="272"/>
      <c r="C892" s="290"/>
      <c r="D892" s="291"/>
      <c r="E892" s="272"/>
      <c r="F892" s="290"/>
      <c r="G892" s="290"/>
      <c r="H892" s="272"/>
      <c r="I892" s="272"/>
      <c r="J892" s="272"/>
      <c r="K892" s="272"/>
      <c r="L892" s="272"/>
      <c r="M892" s="272"/>
      <c r="N892" s="272"/>
      <c r="O892" s="272"/>
      <c r="P892" s="272"/>
      <c r="Q892" s="272"/>
      <c r="R892" s="272"/>
      <c r="S892" s="272"/>
      <c r="T892" s="272"/>
      <c r="U892" s="272"/>
      <c r="V892" s="272"/>
      <c r="W892" s="272"/>
      <c r="X892" s="272"/>
      <c r="Y892" s="272"/>
      <c r="Z892" s="272"/>
      <c r="AA892" s="272"/>
      <c r="AB892" s="272"/>
    </row>
    <row r="893" spans="1:28" ht="14">
      <c r="A893" s="272"/>
      <c r="B893" s="272"/>
      <c r="C893" s="290"/>
      <c r="D893" s="291"/>
      <c r="E893" s="272"/>
      <c r="F893" s="290"/>
      <c r="G893" s="290"/>
      <c r="H893" s="272"/>
      <c r="I893" s="272"/>
      <c r="J893" s="272"/>
      <c r="K893" s="272"/>
      <c r="L893" s="272"/>
      <c r="M893" s="272"/>
      <c r="N893" s="272"/>
      <c r="O893" s="272"/>
      <c r="P893" s="272"/>
      <c r="Q893" s="272"/>
      <c r="R893" s="272"/>
      <c r="S893" s="272"/>
      <c r="T893" s="272"/>
      <c r="U893" s="272"/>
      <c r="V893" s="272"/>
      <c r="W893" s="272"/>
      <c r="X893" s="272"/>
      <c r="Y893" s="272"/>
      <c r="Z893" s="272"/>
      <c r="AA893" s="272"/>
      <c r="AB893" s="272"/>
    </row>
    <row r="894" spans="1:28" ht="14">
      <c r="A894" s="272"/>
      <c r="B894" s="272"/>
      <c r="C894" s="290"/>
      <c r="D894" s="291"/>
      <c r="E894" s="272"/>
      <c r="F894" s="290"/>
      <c r="G894" s="290"/>
      <c r="H894" s="272"/>
      <c r="I894" s="272"/>
      <c r="J894" s="272"/>
      <c r="K894" s="272"/>
      <c r="L894" s="272"/>
      <c r="M894" s="272"/>
      <c r="N894" s="272"/>
      <c r="O894" s="272"/>
      <c r="P894" s="272"/>
      <c r="Q894" s="272"/>
      <c r="R894" s="272"/>
      <c r="S894" s="272"/>
      <c r="T894" s="272"/>
      <c r="U894" s="272"/>
      <c r="V894" s="272"/>
      <c r="W894" s="272"/>
      <c r="X894" s="272"/>
      <c r="Y894" s="272"/>
      <c r="Z894" s="272"/>
      <c r="AA894" s="272"/>
      <c r="AB894" s="272"/>
    </row>
    <row r="895" spans="1:28" ht="14">
      <c r="A895" s="272"/>
      <c r="B895" s="272"/>
      <c r="C895" s="290"/>
      <c r="D895" s="291"/>
      <c r="E895" s="272"/>
      <c r="F895" s="290"/>
      <c r="G895" s="290"/>
      <c r="H895" s="272"/>
      <c r="I895" s="272"/>
      <c r="J895" s="272"/>
      <c r="K895" s="272"/>
      <c r="L895" s="272"/>
      <c r="M895" s="272"/>
      <c r="N895" s="272"/>
      <c r="O895" s="272"/>
      <c r="P895" s="272"/>
      <c r="Q895" s="272"/>
      <c r="R895" s="272"/>
      <c r="S895" s="272"/>
      <c r="T895" s="272"/>
      <c r="U895" s="272"/>
      <c r="V895" s="272"/>
      <c r="W895" s="272"/>
      <c r="X895" s="272"/>
      <c r="Y895" s="272"/>
      <c r="Z895" s="272"/>
      <c r="AA895" s="272"/>
      <c r="AB895" s="272"/>
    </row>
    <row r="896" spans="1:28" ht="14">
      <c r="A896" s="272"/>
      <c r="B896" s="272"/>
      <c r="C896" s="290"/>
      <c r="D896" s="291"/>
      <c r="E896" s="272"/>
      <c r="F896" s="290"/>
      <c r="G896" s="290"/>
      <c r="H896" s="272"/>
      <c r="I896" s="272"/>
      <c r="J896" s="272"/>
      <c r="K896" s="272"/>
      <c r="L896" s="272"/>
      <c r="M896" s="272"/>
      <c r="N896" s="272"/>
      <c r="O896" s="272"/>
      <c r="P896" s="272"/>
      <c r="Q896" s="272"/>
      <c r="R896" s="272"/>
      <c r="S896" s="272"/>
      <c r="T896" s="272"/>
      <c r="U896" s="272"/>
      <c r="V896" s="272"/>
      <c r="W896" s="272"/>
      <c r="X896" s="272"/>
      <c r="Y896" s="272"/>
      <c r="Z896" s="272"/>
      <c r="AA896" s="272"/>
      <c r="AB896" s="272"/>
    </row>
    <row r="897" spans="1:28" ht="14">
      <c r="A897" s="272"/>
      <c r="B897" s="272"/>
      <c r="C897" s="290"/>
      <c r="D897" s="291"/>
      <c r="E897" s="272"/>
      <c r="F897" s="290"/>
      <c r="G897" s="290"/>
      <c r="H897" s="272"/>
      <c r="I897" s="272"/>
      <c r="J897" s="272"/>
      <c r="K897" s="272"/>
      <c r="L897" s="272"/>
      <c r="M897" s="272"/>
      <c r="N897" s="272"/>
      <c r="O897" s="272"/>
      <c r="P897" s="272"/>
      <c r="Q897" s="272"/>
      <c r="R897" s="272"/>
      <c r="S897" s="272"/>
      <c r="T897" s="272"/>
      <c r="U897" s="272"/>
      <c r="V897" s="272"/>
      <c r="W897" s="272"/>
      <c r="X897" s="272"/>
      <c r="Y897" s="272"/>
      <c r="Z897" s="272"/>
      <c r="AA897" s="272"/>
      <c r="AB897" s="272"/>
    </row>
    <row r="898" spans="1:28" ht="14">
      <c r="A898" s="272"/>
      <c r="B898" s="272"/>
      <c r="C898" s="290"/>
      <c r="D898" s="291"/>
      <c r="E898" s="272"/>
      <c r="F898" s="290"/>
      <c r="G898" s="290"/>
      <c r="H898" s="272"/>
      <c r="I898" s="272"/>
      <c r="J898" s="272"/>
      <c r="K898" s="272"/>
      <c r="L898" s="272"/>
      <c r="M898" s="272"/>
      <c r="N898" s="272"/>
      <c r="O898" s="272"/>
      <c r="P898" s="272"/>
      <c r="Q898" s="272"/>
      <c r="R898" s="272"/>
      <c r="S898" s="272"/>
      <c r="T898" s="272"/>
      <c r="U898" s="272"/>
      <c r="V898" s="272"/>
      <c r="W898" s="272"/>
      <c r="X898" s="272"/>
      <c r="Y898" s="272"/>
      <c r="Z898" s="272"/>
      <c r="AA898" s="272"/>
      <c r="AB898" s="272"/>
    </row>
    <row r="899" spans="1:28" ht="14">
      <c r="A899" s="272"/>
      <c r="B899" s="272"/>
      <c r="C899" s="290"/>
      <c r="D899" s="291"/>
      <c r="E899" s="272"/>
      <c r="F899" s="290"/>
      <c r="G899" s="290"/>
      <c r="H899" s="272"/>
      <c r="I899" s="272"/>
      <c r="J899" s="272"/>
      <c r="K899" s="272"/>
      <c r="L899" s="272"/>
      <c r="M899" s="272"/>
      <c r="N899" s="272"/>
      <c r="O899" s="272"/>
      <c r="P899" s="272"/>
      <c r="Q899" s="272"/>
      <c r="R899" s="272"/>
      <c r="S899" s="272"/>
      <c r="T899" s="272"/>
      <c r="U899" s="272"/>
      <c r="V899" s="272"/>
      <c r="W899" s="272"/>
      <c r="X899" s="272"/>
      <c r="Y899" s="272"/>
      <c r="Z899" s="272"/>
      <c r="AA899" s="272"/>
      <c r="AB899" s="272"/>
    </row>
    <row r="900" spans="1:28" ht="14">
      <c r="A900" s="272"/>
      <c r="B900" s="272"/>
      <c r="C900" s="290"/>
      <c r="D900" s="291"/>
      <c r="E900" s="272"/>
      <c r="F900" s="290"/>
      <c r="G900" s="290"/>
      <c r="H900" s="272"/>
      <c r="I900" s="272"/>
      <c r="J900" s="272"/>
      <c r="K900" s="272"/>
      <c r="L900" s="272"/>
      <c r="M900" s="272"/>
      <c r="N900" s="272"/>
      <c r="O900" s="272"/>
      <c r="P900" s="272"/>
      <c r="Q900" s="272"/>
      <c r="R900" s="272"/>
      <c r="S900" s="272"/>
      <c r="T900" s="272"/>
      <c r="U900" s="272"/>
      <c r="V900" s="272"/>
      <c r="W900" s="272"/>
      <c r="X900" s="272"/>
      <c r="Y900" s="272"/>
      <c r="Z900" s="272"/>
      <c r="AA900" s="272"/>
      <c r="AB900" s="272"/>
    </row>
    <row r="901" spans="1:28" ht="14">
      <c r="A901" s="272"/>
      <c r="B901" s="272"/>
      <c r="C901" s="290"/>
      <c r="D901" s="291"/>
      <c r="E901" s="272"/>
      <c r="F901" s="290"/>
      <c r="G901" s="290"/>
      <c r="H901" s="272"/>
      <c r="I901" s="272"/>
      <c r="J901" s="272"/>
      <c r="K901" s="272"/>
      <c r="L901" s="272"/>
      <c r="M901" s="272"/>
      <c r="N901" s="272"/>
      <c r="O901" s="272"/>
      <c r="P901" s="272"/>
      <c r="Q901" s="272"/>
      <c r="R901" s="272"/>
      <c r="S901" s="272"/>
      <c r="T901" s="272"/>
      <c r="U901" s="272"/>
      <c r="V901" s="272"/>
      <c r="W901" s="272"/>
      <c r="X901" s="272"/>
      <c r="Y901" s="272"/>
      <c r="Z901" s="272"/>
      <c r="AA901" s="272"/>
      <c r="AB901" s="272"/>
    </row>
    <row r="902" spans="1:28" ht="14">
      <c r="A902" s="272"/>
      <c r="B902" s="272"/>
      <c r="C902" s="290"/>
      <c r="D902" s="291"/>
      <c r="E902" s="272"/>
      <c r="F902" s="290"/>
      <c r="G902" s="290"/>
      <c r="H902" s="272"/>
      <c r="I902" s="272"/>
      <c r="J902" s="272"/>
      <c r="K902" s="272"/>
      <c r="L902" s="272"/>
      <c r="M902" s="272"/>
      <c r="N902" s="272"/>
      <c r="O902" s="272"/>
      <c r="P902" s="272"/>
      <c r="Q902" s="272"/>
      <c r="R902" s="272"/>
      <c r="S902" s="272"/>
      <c r="T902" s="272"/>
      <c r="U902" s="272"/>
      <c r="V902" s="272"/>
      <c r="W902" s="272"/>
      <c r="X902" s="272"/>
      <c r="Y902" s="272"/>
      <c r="Z902" s="272"/>
      <c r="AA902" s="272"/>
      <c r="AB902" s="272"/>
    </row>
    <row r="903" spans="1:28" ht="14">
      <c r="A903" s="272"/>
      <c r="B903" s="272"/>
      <c r="C903" s="290"/>
      <c r="D903" s="291"/>
      <c r="E903" s="272"/>
      <c r="F903" s="290"/>
      <c r="G903" s="290"/>
      <c r="H903" s="272"/>
      <c r="I903" s="272"/>
      <c r="J903" s="272"/>
      <c r="K903" s="272"/>
      <c r="L903" s="272"/>
      <c r="M903" s="272"/>
      <c r="N903" s="272"/>
      <c r="O903" s="272"/>
      <c r="P903" s="272"/>
      <c r="Q903" s="272"/>
      <c r="R903" s="272"/>
      <c r="S903" s="272"/>
      <c r="T903" s="272"/>
      <c r="U903" s="272"/>
      <c r="V903" s="272"/>
      <c r="W903" s="272"/>
      <c r="X903" s="272"/>
      <c r="Y903" s="272"/>
      <c r="Z903" s="272"/>
      <c r="AA903" s="272"/>
      <c r="AB903" s="272"/>
    </row>
    <row r="904" spans="1:28" ht="14">
      <c r="A904" s="272"/>
      <c r="B904" s="272"/>
      <c r="C904" s="290"/>
      <c r="D904" s="291"/>
      <c r="E904" s="272"/>
      <c r="F904" s="290"/>
      <c r="G904" s="290"/>
      <c r="H904" s="272"/>
      <c r="I904" s="272"/>
      <c r="J904" s="272"/>
      <c r="K904" s="272"/>
      <c r="L904" s="272"/>
      <c r="M904" s="272"/>
      <c r="N904" s="272"/>
      <c r="O904" s="272"/>
      <c r="P904" s="272"/>
      <c r="Q904" s="272"/>
      <c r="R904" s="272"/>
      <c r="S904" s="272"/>
      <c r="T904" s="272"/>
      <c r="U904" s="272"/>
      <c r="V904" s="272"/>
      <c r="W904" s="272"/>
      <c r="X904" s="272"/>
      <c r="Y904" s="272"/>
      <c r="Z904" s="272"/>
      <c r="AA904" s="272"/>
      <c r="AB904" s="272"/>
    </row>
    <row r="905" spans="1:28" ht="14">
      <c r="A905" s="272"/>
      <c r="B905" s="272"/>
      <c r="C905" s="290"/>
      <c r="D905" s="291"/>
      <c r="E905" s="272"/>
      <c r="F905" s="290"/>
      <c r="G905" s="290"/>
      <c r="H905" s="272"/>
      <c r="I905" s="272"/>
      <c r="J905" s="272"/>
      <c r="K905" s="272"/>
      <c r="L905" s="272"/>
      <c r="M905" s="272"/>
      <c r="N905" s="272"/>
      <c r="O905" s="272"/>
      <c r="P905" s="272"/>
      <c r="Q905" s="272"/>
      <c r="R905" s="272"/>
      <c r="S905" s="272"/>
      <c r="T905" s="272"/>
      <c r="U905" s="272"/>
      <c r="V905" s="272"/>
      <c r="W905" s="272"/>
      <c r="X905" s="272"/>
      <c r="Y905" s="272"/>
      <c r="Z905" s="272"/>
      <c r="AA905" s="272"/>
      <c r="AB905" s="272"/>
    </row>
    <row r="906" spans="1:28" ht="14">
      <c r="A906" s="272"/>
      <c r="B906" s="272"/>
      <c r="C906" s="290"/>
      <c r="D906" s="291"/>
      <c r="E906" s="272"/>
      <c r="F906" s="290"/>
      <c r="G906" s="290"/>
      <c r="H906" s="272"/>
      <c r="I906" s="272"/>
      <c r="J906" s="272"/>
      <c r="K906" s="272"/>
      <c r="L906" s="272"/>
      <c r="M906" s="272"/>
      <c r="N906" s="272"/>
      <c r="O906" s="272"/>
      <c r="P906" s="272"/>
      <c r="Q906" s="272"/>
      <c r="R906" s="272"/>
      <c r="S906" s="272"/>
      <c r="T906" s="272"/>
      <c r="U906" s="272"/>
      <c r="V906" s="272"/>
      <c r="W906" s="272"/>
      <c r="X906" s="272"/>
      <c r="Y906" s="272"/>
      <c r="Z906" s="272"/>
      <c r="AA906" s="272"/>
      <c r="AB906" s="272"/>
    </row>
    <row r="907" spans="1:28" ht="14">
      <c r="A907" s="272"/>
      <c r="B907" s="272"/>
      <c r="C907" s="290"/>
      <c r="D907" s="291"/>
      <c r="E907" s="272"/>
      <c r="F907" s="290"/>
      <c r="G907" s="290"/>
      <c r="H907" s="272"/>
      <c r="I907" s="272"/>
      <c r="J907" s="272"/>
      <c r="K907" s="272"/>
      <c r="L907" s="272"/>
      <c r="M907" s="272"/>
      <c r="N907" s="272"/>
      <c r="O907" s="272"/>
      <c r="P907" s="272"/>
      <c r="Q907" s="272"/>
      <c r="R907" s="272"/>
      <c r="S907" s="272"/>
      <c r="T907" s="272"/>
      <c r="U907" s="272"/>
      <c r="V907" s="272"/>
      <c r="W907" s="272"/>
      <c r="X907" s="272"/>
      <c r="Y907" s="272"/>
      <c r="Z907" s="272"/>
      <c r="AA907" s="272"/>
      <c r="AB907" s="272"/>
    </row>
    <row r="908" spans="1:28" ht="14">
      <c r="A908" s="272"/>
      <c r="B908" s="272"/>
      <c r="C908" s="290"/>
      <c r="D908" s="291"/>
      <c r="E908" s="272"/>
      <c r="F908" s="290"/>
      <c r="G908" s="290"/>
      <c r="H908" s="272"/>
      <c r="I908" s="272"/>
      <c r="J908" s="272"/>
      <c r="K908" s="272"/>
      <c r="L908" s="272"/>
      <c r="M908" s="272"/>
      <c r="N908" s="272"/>
      <c r="O908" s="272"/>
      <c r="P908" s="272"/>
      <c r="Q908" s="272"/>
      <c r="R908" s="272"/>
      <c r="S908" s="272"/>
      <c r="T908" s="272"/>
      <c r="U908" s="272"/>
      <c r="V908" s="272"/>
      <c r="W908" s="272"/>
      <c r="X908" s="272"/>
      <c r="Y908" s="272"/>
      <c r="Z908" s="272"/>
      <c r="AA908" s="272"/>
      <c r="AB908" s="272"/>
    </row>
    <row r="909" spans="1:28" ht="14">
      <c r="A909" s="272"/>
      <c r="B909" s="272"/>
      <c r="C909" s="290"/>
      <c r="D909" s="291"/>
      <c r="E909" s="272"/>
      <c r="F909" s="290"/>
      <c r="G909" s="290"/>
      <c r="H909" s="272"/>
      <c r="I909" s="272"/>
      <c r="J909" s="272"/>
      <c r="K909" s="272"/>
      <c r="L909" s="272"/>
      <c r="M909" s="272"/>
      <c r="N909" s="272"/>
      <c r="O909" s="272"/>
      <c r="P909" s="272"/>
      <c r="Q909" s="272"/>
      <c r="R909" s="272"/>
      <c r="S909" s="272"/>
      <c r="T909" s="272"/>
      <c r="U909" s="272"/>
      <c r="V909" s="272"/>
      <c r="W909" s="272"/>
      <c r="X909" s="272"/>
      <c r="Y909" s="272"/>
      <c r="Z909" s="272"/>
      <c r="AA909" s="272"/>
      <c r="AB909" s="272"/>
    </row>
    <row r="910" spans="1:28" ht="14">
      <c r="A910" s="272"/>
      <c r="B910" s="272"/>
      <c r="C910" s="290"/>
      <c r="D910" s="291"/>
      <c r="E910" s="272"/>
      <c r="F910" s="290"/>
      <c r="G910" s="290"/>
      <c r="H910" s="272"/>
      <c r="I910" s="272"/>
      <c r="J910" s="272"/>
      <c r="K910" s="272"/>
      <c r="L910" s="272"/>
      <c r="M910" s="272"/>
      <c r="N910" s="272"/>
      <c r="O910" s="272"/>
      <c r="P910" s="272"/>
      <c r="Q910" s="272"/>
      <c r="R910" s="272"/>
      <c r="S910" s="272"/>
      <c r="T910" s="272"/>
      <c r="U910" s="272"/>
      <c r="V910" s="272"/>
      <c r="W910" s="272"/>
      <c r="X910" s="272"/>
      <c r="Y910" s="272"/>
      <c r="Z910" s="272"/>
      <c r="AA910" s="272"/>
      <c r="AB910" s="272"/>
    </row>
    <row r="911" spans="1:28" ht="14">
      <c r="A911" s="272"/>
      <c r="B911" s="272"/>
      <c r="C911" s="290"/>
      <c r="D911" s="291"/>
      <c r="E911" s="272"/>
      <c r="F911" s="290"/>
      <c r="G911" s="290"/>
      <c r="H911" s="272"/>
      <c r="I911" s="272"/>
      <c r="J911" s="272"/>
      <c r="K911" s="272"/>
      <c r="L911" s="272"/>
      <c r="M911" s="272"/>
      <c r="N911" s="272"/>
      <c r="O911" s="272"/>
      <c r="P911" s="272"/>
      <c r="Q911" s="272"/>
      <c r="R911" s="272"/>
      <c r="S911" s="272"/>
      <c r="T911" s="272"/>
      <c r="U911" s="272"/>
      <c r="V911" s="272"/>
      <c r="W911" s="272"/>
      <c r="X911" s="272"/>
      <c r="Y911" s="272"/>
      <c r="Z911" s="272"/>
      <c r="AA911" s="272"/>
      <c r="AB911" s="272"/>
    </row>
    <row r="912" spans="1:28" ht="14">
      <c r="A912" s="272"/>
      <c r="B912" s="272"/>
      <c r="C912" s="290"/>
      <c r="D912" s="291"/>
      <c r="E912" s="272"/>
      <c r="F912" s="290"/>
      <c r="G912" s="290"/>
      <c r="H912" s="272"/>
      <c r="I912" s="272"/>
      <c r="J912" s="272"/>
      <c r="K912" s="272"/>
      <c r="L912" s="272"/>
      <c r="M912" s="272"/>
      <c r="N912" s="272"/>
      <c r="O912" s="272"/>
      <c r="P912" s="272"/>
      <c r="Q912" s="272"/>
      <c r="R912" s="272"/>
      <c r="S912" s="272"/>
      <c r="T912" s="272"/>
      <c r="U912" s="272"/>
      <c r="V912" s="272"/>
      <c r="W912" s="272"/>
      <c r="X912" s="272"/>
      <c r="Y912" s="272"/>
      <c r="Z912" s="272"/>
      <c r="AA912" s="272"/>
      <c r="AB912" s="272"/>
    </row>
    <row r="913" spans="1:28" ht="14">
      <c r="A913" s="272"/>
      <c r="B913" s="272"/>
      <c r="C913" s="290"/>
      <c r="D913" s="291"/>
      <c r="E913" s="272"/>
      <c r="F913" s="290"/>
      <c r="G913" s="290"/>
      <c r="H913" s="272"/>
      <c r="I913" s="272"/>
      <c r="J913" s="272"/>
      <c r="K913" s="272"/>
      <c r="L913" s="272"/>
      <c r="M913" s="272"/>
      <c r="N913" s="272"/>
      <c r="O913" s="272"/>
      <c r="P913" s="272"/>
      <c r="Q913" s="272"/>
      <c r="R913" s="272"/>
      <c r="S913" s="272"/>
      <c r="T913" s="272"/>
      <c r="U913" s="272"/>
      <c r="V913" s="272"/>
      <c r="W913" s="272"/>
      <c r="X913" s="272"/>
      <c r="Y913" s="272"/>
      <c r="Z913" s="272"/>
      <c r="AA913" s="272"/>
      <c r="AB913" s="272"/>
    </row>
    <row r="914" spans="1:28" ht="14">
      <c r="A914" s="272"/>
      <c r="B914" s="272"/>
      <c r="C914" s="290"/>
      <c r="D914" s="291"/>
      <c r="E914" s="272"/>
      <c r="F914" s="290"/>
      <c r="G914" s="290"/>
      <c r="H914" s="272"/>
      <c r="I914" s="272"/>
      <c r="J914" s="272"/>
      <c r="K914" s="272"/>
      <c r="L914" s="272"/>
      <c r="M914" s="272"/>
      <c r="N914" s="272"/>
      <c r="O914" s="272"/>
      <c r="P914" s="272"/>
      <c r="Q914" s="272"/>
      <c r="R914" s="272"/>
      <c r="S914" s="272"/>
      <c r="T914" s="272"/>
      <c r="U914" s="272"/>
      <c r="V914" s="272"/>
      <c r="W914" s="272"/>
      <c r="X914" s="272"/>
      <c r="Y914" s="272"/>
      <c r="Z914" s="272"/>
      <c r="AA914" s="272"/>
      <c r="AB914" s="272"/>
    </row>
    <row r="915" spans="1:28" ht="14">
      <c r="A915" s="272"/>
      <c r="B915" s="272"/>
      <c r="C915" s="290"/>
      <c r="D915" s="291"/>
      <c r="E915" s="272"/>
      <c r="F915" s="290"/>
      <c r="G915" s="290"/>
      <c r="H915" s="272"/>
      <c r="I915" s="272"/>
      <c r="J915" s="272"/>
      <c r="K915" s="272"/>
      <c r="L915" s="272"/>
      <c r="M915" s="272"/>
      <c r="N915" s="272"/>
      <c r="O915" s="272"/>
      <c r="P915" s="272"/>
      <c r="Q915" s="272"/>
      <c r="R915" s="272"/>
      <c r="S915" s="272"/>
      <c r="T915" s="272"/>
      <c r="U915" s="272"/>
      <c r="V915" s="272"/>
      <c r="W915" s="272"/>
      <c r="X915" s="272"/>
      <c r="Y915" s="272"/>
      <c r="Z915" s="272"/>
      <c r="AA915" s="272"/>
      <c r="AB915" s="272"/>
    </row>
    <row r="916" spans="1:28" ht="14">
      <c r="A916" s="272"/>
      <c r="B916" s="272"/>
      <c r="C916" s="290"/>
      <c r="D916" s="291"/>
      <c r="E916" s="272"/>
      <c r="F916" s="290"/>
      <c r="G916" s="290"/>
      <c r="H916" s="272"/>
      <c r="I916" s="272"/>
      <c r="J916" s="272"/>
      <c r="K916" s="272"/>
      <c r="L916" s="272"/>
      <c r="M916" s="272"/>
      <c r="N916" s="272"/>
      <c r="O916" s="272"/>
      <c r="P916" s="272"/>
      <c r="Q916" s="272"/>
      <c r="R916" s="272"/>
      <c r="S916" s="272"/>
      <c r="T916" s="272"/>
      <c r="U916" s="272"/>
      <c r="V916" s="272"/>
      <c r="W916" s="272"/>
      <c r="X916" s="272"/>
      <c r="Y916" s="272"/>
      <c r="Z916" s="272"/>
      <c r="AA916" s="272"/>
      <c r="AB916" s="272"/>
    </row>
    <row r="917" spans="1:28" ht="14">
      <c r="A917" s="272"/>
      <c r="B917" s="272"/>
      <c r="C917" s="290"/>
      <c r="D917" s="291"/>
      <c r="E917" s="272"/>
      <c r="F917" s="290"/>
      <c r="G917" s="290"/>
      <c r="H917" s="272"/>
      <c r="I917" s="272"/>
      <c r="J917" s="272"/>
      <c r="K917" s="272"/>
      <c r="L917" s="272"/>
      <c r="M917" s="272"/>
      <c r="N917" s="272"/>
      <c r="O917" s="272"/>
      <c r="P917" s="272"/>
      <c r="Q917" s="272"/>
      <c r="R917" s="272"/>
      <c r="S917" s="272"/>
      <c r="T917" s="272"/>
      <c r="U917" s="272"/>
      <c r="V917" s="272"/>
      <c r="W917" s="272"/>
      <c r="X917" s="272"/>
      <c r="Y917" s="272"/>
      <c r="Z917" s="272"/>
      <c r="AA917" s="272"/>
      <c r="AB917" s="272"/>
    </row>
    <row r="918" spans="1:28" ht="14">
      <c r="A918" s="272"/>
      <c r="B918" s="272"/>
      <c r="C918" s="290"/>
      <c r="D918" s="291"/>
      <c r="E918" s="272"/>
      <c r="F918" s="290"/>
      <c r="G918" s="290"/>
      <c r="H918" s="272"/>
      <c r="I918" s="272"/>
      <c r="J918" s="272"/>
      <c r="K918" s="272"/>
      <c r="L918" s="272"/>
      <c r="M918" s="272"/>
      <c r="N918" s="272"/>
      <c r="O918" s="272"/>
      <c r="P918" s="272"/>
      <c r="Q918" s="272"/>
      <c r="R918" s="272"/>
      <c r="S918" s="272"/>
      <c r="T918" s="272"/>
      <c r="U918" s="272"/>
      <c r="V918" s="272"/>
      <c r="W918" s="272"/>
      <c r="X918" s="272"/>
      <c r="Y918" s="272"/>
      <c r="Z918" s="272"/>
      <c r="AA918" s="272"/>
      <c r="AB918" s="272"/>
    </row>
    <row r="919" spans="1:28" ht="14">
      <c r="A919" s="272"/>
      <c r="B919" s="272"/>
      <c r="C919" s="290"/>
      <c r="D919" s="291"/>
      <c r="E919" s="272"/>
      <c r="F919" s="290"/>
      <c r="G919" s="290"/>
      <c r="H919" s="272"/>
      <c r="I919" s="272"/>
      <c r="J919" s="272"/>
      <c r="K919" s="272"/>
      <c r="L919" s="272"/>
      <c r="M919" s="272"/>
      <c r="N919" s="272"/>
      <c r="O919" s="272"/>
      <c r="P919" s="272"/>
      <c r="Q919" s="272"/>
      <c r="R919" s="272"/>
      <c r="S919" s="272"/>
      <c r="T919" s="272"/>
      <c r="U919" s="272"/>
      <c r="V919" s="272"/>
      <c r="W919" s="272"/>
      <c r="X919" s="272"/>
      <c r="Y919" s="272"/>
      <c r="Z919" s="272"/>
      <c r="AA919" s="272"/>
      <c r="AB919" s="272"/>
    </row>
    <row r="920" spans="1:28" ht="14">
      <c r="A920" s="272"/>
      <c r="B920" s="272"/>
      <c r="C920" s="290"/>
      <c r="D920" s="291"/>
      <c r="E920" s="272"/>
      <c r="F920" s="290"/>
      <c r="G920" s="290"/>
      <c r="H920" s="272"/>
      <c r="I920" s="272"/>
      <c r="J920" s="272"/>
      <c r="K920" s="272"/>
      <c r="L920" s="272"/>
      <c r="M920" s="272"/>
      <c r="N920" s="272"/>
      <c r="O920" s="272"/>
      <c r="P920" s="272"/>
      <c r="Q920" s="272"/>
      <c r="R920" s="272"/>
      <c r="S920" s="272"/>
      <c r="T920" s="272"/>
      <c r="U920" s="272"/>
      <c r="V920" s="272"/>
      <c r="W920" s="272"/>
      <c r="X920" s="272"/>
      <c r="Y920" s="272"/>
      <c r="Z920" s="272"/>
      <c r="AA920" s="272"/>
      <c r="AB920" s="272"/>
    </row>
    <row r="921" spans="1:28" ht="14">
      <c r="A921" s="272"/>
      <c r="B921" s="272"/>
      <c r="C921" s="290"/>
      <c r="D921" s="291"/>
      <c r="E921" s="272"/>
      <c r="F921" s="290"/>
      <c r="G921" s="290"/>
      <c r="H921" s="272"/>
      <c r="I921" s="272"/>
      <c r="J921" s="272"/>
      <c r="K921" s="272"/>
      <c r="L921" s="272"/>
      <c r="M921" s="272"/>
      <c r="N921" s="272"/>
      <c r="O921" s="272"/>
      <c r="P921" s="272"/>
      <c r="Q921" s="272"/>
      <c r="R921" s="272"/>
      <c r="S921" s="272"/>
      <c r="T921" s="272"/>
      <c r="U921" s="272"/>
      <c r="V921" s="272"/>
      <c r="W921" s="272"/>
      <c r="X921" s="272"/>
      <c r="Y921" s="272"/>
      <c r="Z921" s="272"/>
      <c r="AA921" s="272"/>
      <c r="AB921" s="272"/>
    </row>
    <row r="922" spans="1:28" ht="14">
      <c r="A922" s="272"/>
      <c r="B922" s="272"/>
      <c r="C922" s="290"/>
      <c r="D922" s="291"/>
      <c r="E922" s="272"/>
      <c r="F922" s="290"/>
      <c r="G922" s="290"/>
      <c r="H922" s="272"/>
      <c r="I922" s="272"/>
      <c r="J922" s="272"/>
      <c r="K922" s="272"/>
      <c r="L922" s="272"/>
      <c r="M922" s="272"/>
      <c r="N922" s="272"/>
      <c r="O922" s="272"/>
      <c r="P922" s="272"/>
      <c r="Q922" s="272"/>
      <c r="R922" s="272"/>
      <c r="S922" s="272"/>
      <c r="T922" s="272"/>
      <c r="U922" s="272"/>
      <c r="V922" s="272"/>
      <c r="W922" s="272"/>
      <c r="X922" s="272"/>
      <c r="Y922" s="272"/>
      <c r="Z922" s="272"/>
      <c r="AA922" s="272"/>
      <c r="AB922" s="272"/>
    </row>
    <row r="923" spans="1:28" ht="14">
      <c r="A923" s="272"/>
      <c r="B923" s="272"/>
      <c r="C923" s="290"/>
      <c r="D923" s="291"/>
      <c r="E923" s="272"/>
      <c r="F923" s="290"/>
      <c r="G923" s="290"/>
      <c r="H923" s="272"/>
      <c r="I923" s="272"/>
      <c r="J923" s="272"/>
      <c r="K923" s="272"/>
      <c r="L923" s="272"/>
      <c r="M923" s="272"/>
      <c r="N923" s="272"/>
      <c r="O923" s="272"/>
      <c r="P923" s="272"/>
      <c r="Q923" s="272"/>
      <c r="R923" s="272"/>
      <c r="S923" s="272"/>
      <c r="T923" s="272"/>
      <c r="U923" s="272"/>
      <c r="V923" s="272"/>
      <c r="W923" s="272"/>
      <c r="X923" s="272"/>
      <c r="Y923" s="272"/>
      <c r="Z923" s="272"/>
      <c r="AA923" s="272"/>
      <c r="AB923" s="272"/>
    </row>
    <row r="924" spans="1:28" ht="14">
      <c r="A924" s="272"/>
      <c r="B924" s="272"/>
      <c r="C924" s="290"/>
      <c r="D924" s="291"/>
      <c r="E924" s="272"/>
      <c r="F924" s="290"/>
      <c r="G924" s="290"/>
      <c r="H924" s="272"/>
      <c r="I924" s="272"/>
      <c r="J924" s="272"/>
      <c r="K924" s="272"/>
      <c r="L924" s="272"/>
      <c r="M924" s="272"/>
      <c r="N924" s="272"/>
      <c r="O924" s="272"/>
      <c r="P924" s="272"/>
      <c r="Q924" s="272"/>
      <c r="R924" s="272"/>
      <c r="S924" s="272"/>
      <c r="T924" s="272"/>
      <c r="U924" s="272"/>
      <c r="V924" s="272"/>
      <c r="W924" s="272"/>
      <c r="X924" s="272"/>
      <c r="Y924" s="272"/>
      <c r="Z924" s="272"/>
      <c r="AA924" s="272"/>
      <c r="AB924" s="272"/>
    </row>
    <row r="925" spans="1:28" ht="14">
      <c r="A925" s="272"/>
      <c r="B925" s="272"/>
      <c r="C925" s="290"/>
      <c r="D925" s="291"/>
      <c r="E925" s="272"/>
      <c r="F925" s="290"/>
      <c r="G925" s="290"/>
      <c r="H925" s="272"/>
      <c r="I925" s="272"/>
      <c r="J925" s="272"/>
      <c r="K925" s="272"/>
      <c r="L925" s="272"/>
      <c r="M925" s="272"/>
      <c r="N925" s="272"/>
      <c r="O925" s="272"/>
      <c r="P925" s="272"/>
      <c r="Q925" s="272"/>
      <c r="R925" s="272"/>
      <c r="S925" s="272"/>
      <c r="T925" s="272"/>
      <c r="U925" s="272"/>
      <c r="V925" s="272"/>
      <c r="W925" s="272"/>
      <c r="X925" s="272"/>
      <c r="Y925" s="272"/>
      <c r="Z925" s="272"/>
      <c r="AA925" s="272"/>
      <c r="AB925" s="272"/>
    </row>
    <row r="926" spans="1:28" ht="14">
      <c r="A926" s="272"/>
      <c r="B926" s="272"/>
      <c r="C926" s="290"/>
      <c r="D926" s="291"/>
      <c r="E926" s="272"/>
      <c r="F926" s="290"/>
      <c r="G926" s="290"/>
      <c r="H926" s="272"/>
      <c r="I926" s="272"/>
      <c r="J926" s="272"/>
      <c r="K926" s="272"/>
      <c r="L926" s="272"/>
      <c r="M926" s="272"/>
      <c r="N926" s="272"/>
      <c r="O926" s="272"/>
      <c r="P926" s="272"/>
      <c r="Q926" s="272"/>
      <c r="R926" s="272"/>
      <c r="S926" s="272"/>
      <c r="T926" s="272"/>
      <c r="U926" s="272"/>
      <c r="V926" s="272"/>
      <c r="W926" s="272"/>
      <c r="X926" s="272"/>
      <c r="Y926" s="272"/>
      <c r="Z926" s="272"/>
      <c r="AA926" s="272"/>
      <c r="AB926" s="272"/>
    </row>
    <row r="927" spans="1:28" ht="14">
      <c r="A927" s="272"/>
      <c r="B927" s="272"/>
      <c r="C927" s="290"/>
      <c r="D927" s="291"/>
      <c r="E927" s="272"/>
      <c r="F927" s="290"/>
      <c r="G927" s="290"/>
      <c r="H927" s="272"/>
      <c r="I927" s="272"/>
      <c r="J927" s="272"/>
      <c r="K927" s="272"/>
      <c r="L927" s="272"/>
      <c r="M927" s="272"/>
      <c r="N927" s="272"/>
      <c r="O927" s="272"/>
      <c r="P927" s="272"/>
      <c r="Q927" s="272"/>
      <c r="R927" s="272"/>
      <c r="S927" s="272"/>
      <c r="T927" s="272"/>
      <c r="U927" s="272"/>
      <c r="V927" s="272"/>
      <c r="W927" s="272"/>
      <c r="X927" s="272"/>
      <c r="Y927" s="272"/>
      <c r="Z927" s="272"/>
      <c r="AA927" s="272"/>
      <c r="AB927" s="272"/>
    </row>
    <row r="928" spans="1:28" ht="14">
      <c r="A928" s="272"/>
      <c r="B928" s="272"/>
      <c r="C928" s="290"/>
      <c r="D928" s="291"/>
      <c r="E928" s="272"/>
      <c r="F928" s="290"/>
      <c r="G928" s="290"/>
      <c r="H928" s="272"/>
      <c r="I928" s="272"/>
      <c r="J928" s="272"/>
      <c r="K928" s="272"/>
      <c r="L928" s="272"/>
      <c r="M928" s="272"/>
      <c r="N928" s="272"/>
      <c r="O928" s="272"/>
      <c r="P928" s="272"/>
      <c r="Q928" s="272"/>
      <c r="R928" s="272"/>
      <c r="S928" s="272"/>
      <c r="T928" s="272"/>
      <c r="U928" s="272"/>
      <c r="V928" s="272"/>
      <c r="W928" s="272"/>
      <c r="X928" s="272"/>
      <c r="Y928" s="272"/>
      <c r="Z928" s="272"/>
      <c r="AA928" s="272"/>
      <c r="AB928" s="272"/>
    </row>
    <row r="929" spans="1:28" ht="14">
      <c r="A929" s="272"/>
      <c r="B929" s="272"/>
      <c r="C929" s="290"/>
      <c r="D929" s="291"/>
      <c r="E929" s="272"/>
      <c r="F929" s="290"/>
      <c r="G929" s="290"/>
      <c r="H929" s="272"/>
      <c r="I929" s="272"/>
      <c r="J929" s="272"/>
      <c r="K929" s="272"/>
      <c r="L929" s="272"/>
      <c r="M929" s="272"/>
      <c r="N929" s="272"/>
      <c r="O929" s="272"/>
      <c r="P929" s="272"/>
      <c r="Q929" s="272"/>
      <c r="R929" s="272"/>
      <c r="S929" s="272"/>
      <c r="T929" s="272"/>
      <c r="U929" s="272"/>
      <c r="V929" s="272"/>
      <c r="W929" s="272"/>
      <c r="X929" s="272"/>
      <c r="Y929" s="272"/>
      <c r="Z929" s="272"/>
      <c r="AA929" s="272"/>
      <c r="AB929" s="272"/>
    </row>
    <row r="930" spans="1:28" ht="14">
      <c r="A930" s="272"/>
      <c r="B930" s="272"/>
      <c r="C930" s="290"/>
      <c r="D930" s="291"/>
      <c r="E930" s="272"/>
      <c r="F930" s="290"/>
      <c r="G930" s="290"/>
      <c r="H930" s="272"/>
      <c r="I930" s="272"/>
      <c r="J930" s="272"/>
      <c r="K930" s="272"/>
      <c r="L930" s="272"/>
      <c r="M930" s="272"/>
      <c r="N930" s="272"/>
      <c r="O930" s="272"/>
      <c r="P930" s="272"/>
      <c r="Q930" s="272"/>
      <c r="R930" s="272"/>
      <c r="S930" s="272"/>
      <c r="T930" s="272"/>
      <c r="U930" s="272"/>
      <c r="V930" s="272"/>
      <c r="W930" s="272"/>
      <c r="X930" s="272"/>
      <c r="Y930" s="272"/>
      <c r="Z930" s="272"/>
      <c r="AA930" s="272"/>
      <c r="AB930" s="272"/>
    </row>
    <row r="931" spans="1:28" ht="14">
      <c r="A931" s="272"/>
      <c r="B931" s="272"/>
      <c r="C931" s="290"/>
      <c r="D931" s="291"/>
      <c r="E931" s="272"/>
      <c r="F931" s="290"/>
      <c r="G931" s="290"/>
      <c r="H931" s="272"/>
      <c r="I931" s="272"/>
      <c r="J931" s="272"/>
      <c r="K931" s="272"/>
      <c r="L931" s="272"/>
      <c r="M931" s="272"/>
      <c r="N931" s="272"/>
      <c r="O931" s="272"/>
      <c r="P931" s="272"/>
      <c r="Q931" s="272"/>
      <c r="R931" s="272"/>
      <c r="S931" s="272"/>
      <c r="T931" s="272"/>
      <c r="U931" s="272"/>
      <c r="V931" s="272"/>
      <c r="W931" s="272"/>
      <c r="X931" s="272"/>
      <c r="Y931" s="272"/>
      <c r="Z931" s="272"/>
      <c r="AA931" s="272"/>
      <c r="AB931" s="272"/>
    </row>
    <row r="932" spans="1:28" ht="14">
      <c r="A932" s="272"/>
      <c r="B932" s="272"/>
      <c r="C932" s="290"/>
      <c r="D932" s="291"/>
      <c r="E932" s="272"/>
      <c r="F932" s="290"/>
      <c r="G932" s="290"/>
      <c r="H932" s="272"/>
      <c r="I932" s="272"/>
      <c r="J932" s="272"/>
      <c r="K932" s="272"/>
      <c r="L932" s="272"/>
      <c r="M932" s="272"/>
      <c r="N932" s="272"/>
      <c r="O932" s="272"/>
      <c r="P932" s="272"/>
      <c r="Q932" s="272"/>
      <c r="R932" s="272"/>
      <c r="S932" s="272"/>
      <c r="T932" s="272"/>
      <c r="U932" s="272"/>
      <c r="V932" s="272"/>
      <c r="W932" s="272"/>
      <c r="X932" s="272"/>
      <c r="Y932" s="272"/>
      <c r="Z932" s="272"/>
      <c r="AA932" s="272"/>
      <c r="AB932" s="272"/>
    </row>
    <row r="933" spans="1:28" ht="14">
      <c r="A933" s="272"/>
      <c r="B933" s="272"/>
      <c r="C933" s="290"/>
      <c r="D933" s="291"/>
      <c r="E933" s="272"/>
      <c r="F933" s="290"/>
      <c r="G933" s="290"/>
      <c r="H933" s="272"/>
      <c r="I933" s="272"/>
      <c r="J933" s="272"/>
      <c r="K933" s="272"/>
      <c r="L933" s="272"/>
      <c r="M933" s="272"/>
      <c r="N933" s="272"/>
      <c r="O933" s="272"/>
      <c r="P933" s="272"/>
      <c r="Q933" s="272"/>
      <c r="R933" s="272"/>
      <c r="S933" s="272"/>
      <c r="T933" s="272"/>
      <c r="U933" s="272"/>
      <c r="V933" s="272"/>
      <c r="W933" s="272"/>
      <c r="X933" s="272"/>
      <c r="Y933" s="272"/>
      <c r="Z933" s="272"/>
      <c r="AA933" s="272"/>
      <c r="AB933" s="272"/>
    </row>
    <row r="934" spans="1:28" ht="14">
      <c r="A934" s="272"/>
      <c r="B934" s="272"/>
      <c r="C934" s="290"/>
      <c r="D934" s="291"/>
      <c r="E934" s="272"/>
      <c r="F934" s="290"/>
      <c r="G934" s="290"/>
      <c r="H934" s="272"/>
      <c r="I934" s="272"/>
      <c r="J934" s="272"/>
      <c r="K934" s="272"/>
      <c r="L934" s="272"/>
      <c r="M934" s="272"/>
      <c r="N934" s="272"/>
      <c r="O934" s="272"/>
      <c r="P934" s="272"/>
      <c r="Q934" s="272"/>
      <c r="R934" s="272"/>
      <c r="S934" s="272"/>
      <c r="T934" s="272"/>
      <c r="U934" s="272"/>
      <c r="V934" s="272"/>
      <c r="W934" s="272"/>
      <c r="X934" s="272"/>
      <c r="Y934" s="272"/>
      <c r="Z934" s="272"/>
      <c r="AA934" s="272"/>
      <c r="AB934" s="272"/>
    </row>
    <row r="935" spans="1:28" ht="14">
      <c r="A935" s="272"/>
      <c r="B935" s="272"/>
      <c r="C935" s="290"/>
      <c r="D935" s="291"/>
      <c r="E935" s="272"/>
      <c r="F935" s="290"/>
      <c r="G935" s="290"/>
      <c r="H935" s="272"/>
      <c r="I935" s="272"/>
      <c r="J935" s="272"/>
      <c r="K935" s="272"/>
      <c r="L935" s="272"/>
      <c r="M935" s="272"/>
      <c r="N935" s="272"/>
      <c r="O935" s="272"/>
      <c r="P935" s="272"/>
      <c r="Q935" s="272"/>
      <c r="R935" s="272"/>
      <c r="S935" s="272"/>
      <c r="T935" s="272"/>
      <c r="U935" s="272"/>
      <c r="V935" s="272"/>
      <c r="W935" s="272"/>
      <c r="X935" s="272"/>
      <c r="Y935" s="272"/>
      <c r="Z935" s="272"/>
      <c r="AA935" s="272"/>
      <c r="AB935" s="272"/>
    </row>
    <row r="936" spans="1:28" ht="14">
      <c r="A936" s="272"/>
      <c r="B936" s="272"/>
      <c r="C936" s="290"/>
      <c r="D936" s="291"/>
      <c r="E936" s="272"/>
      <c r="F936" s="290"/>
      <c r="G936" s="290"/>
      <c r="H936" s="272"/>
      <c r="I936" s="272"/>
      <c r="J936" s="272"/>
      <c r="K936" s="272"/>
      <c r="L936" s="272"/>
      <c r="M936" s="272"/>
      <c r="N936" s="272"/>
      <c r="O936" s="272"/>
      <c r="P936" s="272"/>
      <c r="Q936" s="272"/>
      <c r="R936" s="272"/>
      <c r="S936" s="272"/>
      <c r="T936" s="272"/>
      <c r="U936" s="272"/>
      <c r="V936" s="272"/>
      <c r="W936" s="272"/>
      <c r="X936" s="272"/>
      <c r="Y936" s="272"/>
      <c r="Z936" s="272"/>
      <c r="AA936" s="272"/>
      <c r="AB936" s="272"/>
    </row>
    <row r="937" spans="1:28" ht="14">
      <c r="A937" s="272"/>
      <c r="B937" s="272"/>
      <c r="C937" s="290"/>
      <c r="D937" s="291"/>
      <c r="E937" s="272"/>
      <c r="F937" s="290"/>
      <c r="G937" s="290"/>
      <c r="H937" s="272"/>
      <c r="I937" s="272"/>
      <c r="J937" s="272"/>
      <c r="K937" s="272"/>
      <c r="L937" s="272"/>
      <c r="M937" s="272"/>
      <c r="N937" s="272"/>
      <c r="O937" s="272"/>
      <c r="P937" s="272"/>
      <c r="Q937" s="272"/>
      <c r="R937" s="272"/>
      <c r="S937" s="272"/>
      <c r="T937" s="272"/>
      <c r="U937" s="272"/>
      <c r="V937" s="272"/>
      <c r="W937" s="272"/>
      <c r="X937" s="272"/>
      <c r="Y937" s="272"/>
      <c r="Z937" s="272"/>
      <c r="AA937" s="272"/>
      <c r="AB937" s="272"/>
    </row>
    <row r="938" spans="1:28" ht="14">
      <c r="A938" s="272"/>
      <c r="B938" s="272"/>
      <c r="C938" s="290"/>
      <c r="D938" s="291"/>
      <c r="E938" s="272"/>
      <c r="F938" s="290"/>
      <c r="G938" s="290"/>
      <c r="H938" s="272"/>
      <c r="I938" s="272"/>
      <c r="J938" s="272"/>
      <c r="K938" s="272"/>
      <c r="L938" s="272"/>
      <c r="M938" s="272"/>
      <c r="N938" s="272"/>
      <c r="O938" s="272"/>
      <c r="P938" s="272"/>
      <c r="Q938" s="272"/>
      <c r="R938" s="272"/>
      <c r="S938" s="272"/>
      <c r="T938" s="272"/>
      <c r="U938" s="272"/>
      <c r="V938" s="272"/>
      <c r="W938" s="272"/>
      <c r="X938" s="272"/>
      <c r="Y938" s="272"/>
      <c r="Z938" s="272"/>
      <c r="AA938" s="272"/>
      <c r="AB938" s="272"/>
    </row>
    <row r="939" spans="1:28" ht="14">
      <c r="A939" s="272"/>
      <c r="B939" s="272"/>
      <c r="C939" s="290"/>
      <c r="D939" s="291"/>
      <c r="E939" s="272"/>
      <c r="F939" s="290"/>
      <c r="G939" s="290"/>
      <c r="H939" s="272"/>
      <c r="I939" s="272"/>
      <c r="J939" s="272"/>
      <c r="K939" s="272"/>
      <c r="L939" s="272"/>
      <c r="M939" s="272"/>
      <c r="N939" s="272"/>
      <c r="O939" s="272"/>
      <c r="P939" s="272"/>
      <c r="Q939" s="272"/>
      <c r="R939" s="272"/>
      <c r="S939" s="272"/>
      <c r="T939" s="272"/>
      <c r="U939" s="272"/>
      <c r="V939" s="272"/>
      <c r="W939" s="272"/>
      <c r="X939" s="272"/>
      <c r="Y939" s="272"/>
      <c r="Z939" s="272"/>
      <c r="AA939" s="272"/>
      <c r="AB939" s="272"/>
    </row>
    <row r="940" spans="1:28" ht="14">
      <c r="A940" s="272"/>
      <c r="B940" s="272"/>
      <c r="C940" s="290"/>
      <c r="D940" s="291"/>
      <c r="E940" s="272"/>
      <c r="F940" s="290"/>
      <c r="G940" s="290"/>
      <c r="H940" s="272"/>
      <c r="I940" s="272"/>
      <c r="J940" s="272"/>
      <c r="K940" s="272"/>
      <c r="L940" s="272"/>
      <c r="M940" s="272"/>
      <c r="N940" s="272"/>
      <c r="O940" s="272"/>
      <c r="P940" s="272"/>
      <c r="Q940" s="272"/>
      <c r="R940" s="272"/>
      <c r="S940" s="272"/>
      <c r="T940" s="272"/>
      <c r="U940" s="272"/>
      <c r="V940" s="272"/>
      <c r="W940" s="272"/>
      <c r="X940" s="272"/>
      <c r="Y940" s="272"/>
      <c r="Z940" s="272"/>
      <c r="AA940" s="272"/>
      <c r="AB940" s="272"/>
    </row>
    <row r="941" spans="1:28" ht="14">
      <c r="A941" s="272"/>
      <c r="B941" s="272"/>
      <c r="C941" s="290"/>
      <c r="D941" s="291"/>
      <c r="E941" s="272"/>
      <c r="F941" s="290"/>
      <c r="G941" s="290"/>
      <c r="H941" s="272"/>
      <c r="I941" s="272"/>
      <c r="J941" s="272"/>
      <c r="K941" s="272"/>
      <c r="L941" s="272"/>
      <c r="M941" s="272"/>
      <c r="N941" s="272"/>
      <c r="O941" s="272"/>
      <c r="P941" s="272"/>
      <c r="Q941" s="272"/>
      <c r="R941" s="272"/>
      <c r="S941" s="272"/>
      <c r="T941" s="272"/>
      <c r="U941" s="272"/>
      <c r="V941" s="272"/>
      <c r="W941" s="272"/>
      <c r="X941" s="272"/>
      <c r="Y941" s="272"/>
      <c r="Z941" s="272"/>
      <c r="AA941" s="272"/>
      <c r="AB941" s="272"/>
    </row>
    <row r="942" spans="1:28" ht="14">
      <c r="A942" s="272"/>
      <c r="B942" s="272"/>
      <c r="C942" s="290"/>
      <c r="D942" s="291"/>
      <c r="E942" s="272"/>
      <c r="F942" s="290"/>
      <c r="G942" s="290"/>
      <c r="H942" s="272"/>
      <c r="I942" s="272"/>
      <c r="J942" s="272"/>
      <c r="K942" s="272"/>
      <c r="L942" s="272"/>
      <c r="M942" s="272"/>
      <c r="N942" s="272"/>
      <c r="O942" s="272"/>
      <c r="P942" s="272"/>
      <c r="Q942" s="272"/>
      <c r="R942" s="272"/>
      <c r="S942" s="272"/>
      <c r="T942" s="272"/>
      <c r="U942" s="272"/>
      <c r="V942" s="272"/>
      <c r="W942" s="272"/>
      <c r="X942" s="272"/>
      <c r="Y942" s="272"/>
      <c r="Z942" s="272"/>
      <c r="AA942" s="272"/>
      <c r="AB942" s="272"/>
    </row>
    <row r="943" spans="1:28" ht="14">
      <c r="A943" s="272"/>
      <c r="B943" s="272"/>
      <c r="C943" s="290"/>
      <c r="D943" s="291"/>
      <c r="E943" s="272"/>
      <c r="F943" s="290"/>
      <c r="G943" s="290"/>
      <c r="H943" s="272"/>
      <c r="I943" s="272"/>
      <c r="J943" s="272"/>
      <c r="K943" s="272"/>
      <c r="L943" s="272"/>
      <c r="M943" s="272"/>
      <c r="N943" s="272"/>
      <c r="O943" s="272"/>
      <c r="P943" s="272"/>
      <c r="Q943" s="272"/>
      <c r="R943" s="272"/>
      <c r="S943" s="272"/>
      <c r="T943" s="272"/>
      <c r="U943" s="272"/>
      <c r="V943" s="272"/>
      <c r="W943" s="272"/>
      <c r="X943" s="272"/>
      <c r="Y943" s="272"/>
      <c r="Z943" s="272"/>
      <c r="AA943" s="272"/>
      <c r="AB943" s="272"/>
    </row>
    <row r="944" spans="1:28" ht="14">
      <c r="A944" s="272"/>
      <c r="B944" s="272"/>
      <c r="C944" s="290"/>
      <c r="D944" s="291"/>
      <c r="E944" s="272"/>
      <c r="F944" s="290"/>
      <c r="G944" s="290"/>
      <c r="H944" s="272"/>
      <c r="I944" s="272"/>
      <c r="J944" s="272"/>
      <c r="K944" s="272"/>
      <c r="L944" s="272"/>
      <c r="M944" s="272"/>
      <c r="N944" s="272"/>
      <c r="O944" s="272"/>
      <c r="P944" s="272"/>
      <c r="Q944" s="272"/>
      <c r="R944" s="272"/>
      <c r="S944" s="272"/>
      <c r="T944" s="272"/>
      <c r="U944" s="272"/>
      <c r="V944" s="272"/>
      <c r="W944" s="272"/>
      <c r="X944" s="272"/>
      <c r="Y944" s="272"/>
      <c r="Z944" s="272"/>
      <c r="AA944" s="272"/>
      <c r="AB944" s="272"/>
    </row>
    <row r="945" spans="1:28" ht="14">
      <c r="A945" s="272"/>
      <c r="B945" s="272"/>
      <c r="C945" s="290"/>
      <c r="D945" s="291"/>
      <c r="E945" s="272"/>
      <c r="F945" s="290"/>
      <c r="G945" s="290"/>
      <c r="H945" s="272"/>
      <c r="I945" s="272"/>
      <c r="J945" s="272"/>
      <c r="K945" s="272"/>
      <c r="L945" s="272"/>
      <c r="M945" s="272"/>
      <c r="N945" s="272"/>
      <c r="O945" s="272"/>
      <c r="P945" s="272"/>
      <c r="Q945" s="272"/>
      <c r="R945" s="272"/>
      <c r="S945" s="272"/>
      <c r="T945" s="272"/>
      <c r="U945" s="272"/>
      <c r="V945" s="272"/>
      <c r="W945" s="272"/>
      <c r="X945" s="272"/>
      <c r="Y945" s="272"/>
      <c r="Z945" s="272"/>
      <c r="AA945" s="272"/>
      <c r="AB945" s="272"/>
    </row>
    <row r="946" spans="1:28" ht="14">
      <c r="A946" s="272"/>
      <c r="B946" s="272"/>
      <c r="C946" s="290"/>
      <c r="D946" s="291"/>
      <c r="E946" s="272"/>
      <c r="F946" s="290"/>
      <c r="G946" s="290"/>
      <c r="H946" s="272"/>
      <c r="I946" s="272"/>
      <c r="J946" s="272"/>
      <c r="K946" s="272"/>
      <c r="L946" s="272"/>
      <c r="M946" s="272"/>
      <c r="N946" s="272"/>
      <c r="O946" s="272"/>
      <c r="P946" s="272"/>
      <c r="Q946" s="272"/>
      <c r="R946" s="272"/>
      <c r="S946" s="272"/>
      <c r="T946" s="272"/>
      <c r="U946" s="272"/>
      <c r="V946" s="272"/>
      <c r="W946" s="272"/>
      <c r="X946" s="272"/>
      <c r="Y946" s="272"/>
      <c r="Z946" s="272"/>
      <c r="AA946" s="272"/>
      <c r="AB946" s="272"/>
    </row>
    <row r="947" spans="1:28" ht="14">
      <c r="A947" s="272"/>
      <c r="B947" s="272"/>
      <c r="C947" s="290"/>
      <c r="D947" s="291"/>
      <c r="E947" s="272"/>
      <c r="F947" s="290"/>
      <c r="G947" s="290"/>
      <c r="H947" s="272"/>
      <c r="I947" s="272"/>
      <c r="J947" s="272"/>
      <c r="K947" s="272"/>
      <c r="L947" s="272"/>
      <c r="M947" s="272"/>
      <c r="N947" s="272"/>
      <c r="O947" s="272"/>
      <c r="P947" s="272"/>
      <c r="Q947" s="272"/>
      <c r="R947" s="272"/>
      <c r="S947" s="272"/>
      <c r="T947" s="272"/>
      <c r="U947" s="272"/>
      <c r="V947" s="272"/>
      <c r="W947" s="272"/>
      <c r="X947" s="272"/>
      <c r="Y947" s="272"/>
      <c r="Z947" s="272"/>
      <c r="AA947" s="272"/>
      <c r="AB947" s="272"/>
    </row>
    <row r="948" spans="1:28" ht="14">
      <c r="A948" s="272"/>
      <c r="B948" s="272"/>
      <c r="C948" s="290"/>
      <c r="D948" s="291"/>
      <c r="E948" s="272"/>
      <c r="F948" s="290"/>
      <c r="G948" s="290"/>
      <c r="H948" s="272"/>
      <c r="I948" s="272"/>
      <c r="J948" s="272"/>
      <c r="K948" s="272"/>
      <c r="L948" s="272"/>
      <c r="M948" s="272"/>
      <c r="N948" s="272"/>
      <c r="O948" s="272"/>
      <c r="P948" s="272"/>
      <c r="Q948" s="272"/>
      <c r="R948" s="272"/>
      <c r="S948" s="272"/>
      <c r="T948" s="272"/>
      <c r="U948" s="272"/>
      <c r="V948" s="272"/>
      <c r="W948" s="272"/>
      <c r="X948" s="272"/>
      <c r="Y948" s="272"/>
      <c r="Z948" s="272"/>
      <c r="AA948" s="272"/>
      <c r="AB948" s="272"/>
    </row>
    <row r="949" spans="1:28" ht="14">
      <c r="A949" s="272"/>
      <c r="B949" s="272"/>
      <c r="C949" s="290"/>
      <c r="D949" s="291"/>
      <c r="E949" s="272"/>
      <c r="F949" s="290"/>
      <c r="G949" s="290"/>
      <c r="H949" s="272"/>
      <c r="I949" s="272"/>
      <c r="J949" s="272"/>
      <c r="K949" s="272"/>
      <c r="L949" s="272"/>
      <c r="M949" s="272"/>
      <c r="N949" s="272"/>
      <c r="O949" s="272"/>
      <c r="P949" s="272"/>
      <c r="Q949" s="272"/>
      <c r="R949" s="272"/>
      <c r="S949" s="272"/>
      <c r="T949" s="272"/>
      <c r="U949" s="272"/>
      <c r="V949" s="272"/>
      <c r="W949" s="272"/>
      <c r="X949" s="272"/>
      <c r="Y949" s="272"/>
      <c r="Z949" s="272"/>
      <c r="AA949" s="272"/>
      <c r="AB949" s="272"/>
    </row>
    <row r="950" spans="1:28" ht="14">
      <c r="A950" s="272"/>
      <c r="B950" s="272"/>
      <c r="C950" s="290"/>
      <c r="D950" s="291"/>
      <c r="E950" s="272"/>
      <c r="F950" s="290"/>
      <c r="G950" s="290"/>
      <c r="H950" s="272"/>
      <c r="I950" s="272"/>
      <c r="J950" s="272"/>
      <c r="K950" s="272"/>
      <c r="L950" s="272"/>
      <c r="M950" s="272"/>
      <c r="N950" s="272"/>
      <c r="O950" s="272"/>
      <c r="P950" s="272"/>
      <c r="Q950" s="272"/>
      <c r="R950" s="272"/>
      <c r="S950" s="272"/>
      <c r="T950" s="272"/>
      <c r="U950" s="272"/>
      <c r="V950" s="272"/>
      <c r="W950" s="272"/>
      <c r="X950" s="272"/>
      <c r="Y950" s="272"/>
      <c r="Z950" s="272"/>
      <c r="AA950" s="272"/>
      <c r="AB950" s="272"/>
    </row>
    <row r="951" spans="1:28" ht="14">
      <c r="A951" s="272"/>
      <c r="B951" s="272"/>
      <c r="C951" s="290"/>
      <c r="D951" s="291"/>
      <c r="E951" s="272"/>
      <c r="F951" s="290"/>
      <c r="G951" s="290"/>
      <c r="H951" s="272"/>
      <c r="I951" s="272"/>
      <c r="J951" s="272"/>
      <c r="K951" s="272"/>
      <c r="L951" s="272"/>
      <c r="M951" s="272"/>
      <c r="N951" s="272"/>
      <c r="O951" s="272"/>
      <c r="P951" s="272"/>
      <c r="Q951" s="272"/>
      <c r="R951" s="272"/>
      <c r="S951" s="272"/>
      <c r="T951" s="272"/>
      <c r="U951" s="272"/>
      <c r="V951" s="272"/>
      <c r="W951" s="272"/>
      <c r="X951" s="272"/>
      <c r="Y951" s="272"/>
      <c r="Z951" s="272"/>
      <c r="AA951" s="272"/>
      <c r="AB951" s="272"/>
    </row>
    <row r="952" spans="1:28" ht="14">
      <c r="A952" s="272"/>
      <c r="B952" s="272"/>
      <c r="C952" s="290"/>
      <c r="D952" s="291"/>
      <c r="E952" s="272"/>
      <c r="F952" s="290"/>
      <c r="G952" s="290"/>
      <c r="H952" s="272"/>
      <c r="I952" s="272"/>
      <c r="J952" s="272"/>
      <c r="K952" s="272"/>
      <c r="L952" s="272"/>
      <c r="M952" s="272"/>
      <c r="N952" s="272"/>
      <c r="O952" s="272"/>
      <c r="P952" s="272"/>
      <c r="Q952" s="272"/>
      <c r="R952" s="272"/>
      <c r="S952" s="272"/>
      <c r="T952" s="272"/>
      <c r="U952" s="272"/>
      <c r="V952" s="272"/>
      <c r="W952" s="272"/>
      <c r="X952" s="272"/>
      <c r="Y952" s="272"/>
      <c r="Z952" s="272"/>
      <c r="AA952" s="272"/>
      <c r="AB952" s="272"/>
    </row>
    <row r="953" spans="1:28" ht="14">
      <c r="A953" s="272"/>
      <c r="B953" s="272"/>
      <c r="C953" s="290"/>
      <c r="D953" s="291"/>
      <c r="E953" s="272"/>
      <c r="F953" s="290"/>
      <c r="G953" s="290"/>
      <c r="H953" s="272"/>
      <c r="I953" s="272"/>
      <c r="J953" s="272"/>
      <c r="K953" s="272"/>
      <c r="L953" s="272"/>
      <c r="M953" s="272"/>
      <c r="N953" s="272"/>
      <c r="O953" s="272"/>
      <c r="P953" s="272"/>
      <c r="Q953" s="272"/>
      <c r="R953" s="272"/>
      <c r="S953" s="272"/>
      <c r="T953" s="272"/>
      <c r="U953" s="272"/>
      <c r="V953" s="272"/>
      <c r="W953" s="272"/>
      <c r="X953" s="272"/>
      <c r="Y953" s="272"/>
      <c r="Z953" s="272"/>
      <c r="AA953" s="272"/>
      <c r="AB953" s="272"/>
    </row>
    <row r="954" spans="1:28" ht="14">
      <c r="A954" s="272"/>
      <c r="B954" s="272"/>
      <c r="C954" s="290"/>
      <c r="D954" s="291"/>
      <c r="E954" s="272"/>
      <c r="F954" s="290"/>
      <c r="G954" s="290"/>
      <c r="H954" s="272"/>
      <c r="I954" s="272"/>
      <c r="J954" s="272"/>
      <c r="K954" s="272"/>
      <c r="L954" s="272"/>
      <c r="M954" s="272"/>
      <c r="N954" s="272"/>
      <c r="O954" s="272"/>
      <c r="P954" s="272"/>
      <c r="Q954" s="272"/>
      <c r="R954" s="272"/>
      <c r="S954" s="272"/>
      <c r="T954" s="272"/>
      <c r="U954" s="272"/>
      <c r="V954" s="272"/>
      <c r="W954" s="272"/>
      <c r="X954" s="272"/>
      <c r="Y954" s="272"/>
      <c r="Z954" s="272"/>
      <c r="AA954" s="272"/>
      <c r="AB954" s="272"/>
    </row>
    <row r="955" spans="1:28" ht="14">
      <c r="A955" s="272"/>
      <c r="B955" s="272"/>
      <c r="C955" s="290"/>
      <c r="D955" s="291"/>
      <c r="E955" s="272"/>
      <c r="F955" s="290"/>
      <c r="G955" s="290"/>
      <c r="H955" s="272"/>
      <c r="I955" s="272"/>
      <c r="J955" s="272"/>
      <c r="K955" s="272"/>
      <c r="L955" s="272"/>
      <c r="M955" s="272"/>
      <c r="N955" s="272"/>
      <c r="O955" s="272"/>
      <c r="P955" s="272"/>
      <c r="Q955" s="272"/>
      <c r="R955" s="272"/>
      <c r="S955" s="272"/>
      <c r="T955" s="272"/>
      <c r="U955" s="272"/>
      <c r="V955" s="272"/>
      <c r="W955" s="272"/>
      <c r="X955" s="272"/>
      <c r="Y955" s="272"/>
      <c r="Z955" s="272"/>
      <c r="AA955" s="272"/>
      <c r="AB955" s="272"/>
    </row>
    <row r="956" spans="1:28" ht="14">
      <c r="A956" s="272"/>
      <c r="B956" s="272"/>
      <c r="C956" s="290"/>
      <c r="D956" s="291"/>
      <c r="E956" s="272"/>
      <c r="F956" s="290"/>
      <c r="G956" s="290"/>
      <c r="H956" s="272"/>
      <c r="I956" s="272"/>
      <c r="J956" s="272"/>
      <c r="K956" s="272"/>
      <c r="L956" s="272"/>
      <c r="M956" s="272"/>
      <c r="N956" s="272"/>
      <c r="O956" s="272"/>
      <c r="P956" s="272"/>
      <c r="Q956" s="272"/>
      <c r="R956" s="272"/>
      <c r="S956" s="272"/>
      <c r="T956" s="272"/>
      <c r="U956" s="272"/>
      <c r="V956" s="272"/>
      <c r="W956" s="272"/>
      <c r="X956" s="272"/>
      <c r="Y956" s="272"/>
      <c r="Z956" s="272"/>
      <c r="AA956" s="272"/>
      <c r="AB956" s="272"/>
    </row>
    <row r="957" spans="1:28" ht="14">
      <c r="A957" s="272"/>
      <c r="B957" s="272"/>
      <c r="C957" s="290"/>
      <c r="D957" s="291"/>
      <c r="E957" s="272"/>
      <c r="F957" s="290"/>
      <c r="G957" s="290"/>
      <c r="H957" s="272"/>
      <c r="I957" s="272"/>
      <c r="J957" s="272"/>
      <c r="K957" s="272"/>
      <c r="L957" s="272"/>
      <c r="M957" s="272"/>
      <c r="N957" s="272"/>
      <c r="O957" s="272"/>
      <c r="P957" s="272"/>
      <c r="Q957" s="272"/>
      <c r="R957" s="272"/>
      <c r="S957" s="272"/>
      <c r="T957" s="272"/>
      <c r="U957" s="272"/>
      <c r="V957" s="272"/>
      <c r="W957" s="272"/>
      <c r="X957" s="272"/>
      <c r="Y957" s="272"/>
      <c r="Z957" s="272"/>
      <c r="AA957" s="272"/>
      <c r="AB957" s="272"/>
    </row>
    <row r="958" spans="1:28" ht="14">
      <c r="A958" s="272"/>
      <c r="B958" s="272"/>
      <c r="C958" s="290"/>
      <c r="D958" s="291"/>
      <c r="E958" s="272"/>
      <c r="F958" s="290"/>
      <c r="G958" s="290"/>
      <c r="H958" s="272"/>
      <c r="I958" s="272"/>
      <c r="J958" s="272"/>
      <c r="K958" s="272"/>
      <c r="L958" s="272"/>
      <c r="M958" s="272"/>
      <c r="N958" s="272"/>
      <c r="O958" s="272"/>
      <c r="P958" s="272"/>
      <c r="Q958" s="272"/>
      <c r="R958" s="272"/>
      <c r="S958" s="272"/>
      <c r="T958" s="272"/>
      <c r="U958" s="272"/>
      <c r="V958" s="272"/>
      <c r="W958" s="272"/>
      <c r="X958" s="272"/>
      <c r="Y958" s="272"/>
      <c r="Z958" s="272"/>
      <c r="AA958" s="272"/>
      <c r="AB958" s="272"/>
    </row>
    <row r="959" spans="1:28" ht="14">
      <c r="A959" s="272"/>
      <c r="B959" s="272"/>
      <c r="C959" s="290"/>
      <c r="D959" s="291"/>
      <c r="E959" s="272"/>
      <c r="F959" s="290"/>
      <c r="G959" s="290"/>
      <c r="H959" s="272"/>
      <c r="I959" s="272"/>
      <c r="J959" s="272"/>
      <c r="K959" s="272"/>
      <c r="L959" s="272"/>
      <c r="M959" s="272"/>
      <c r="N959" s="272"/>
      <c r="O959" s="272"/>
      <c r="P959" s="272"/>
      <c r="Q959" s="272"/>
      <c r="R959" s="272"/>
      <c r="S959" s="272"/>
      <c r="T959" s="272"/>
      <c r="U959" s="272"/>
      <c r="V959" s="272"/>
      <c r="W959" s="272"/>
      <c r="X959" s="272"/>
      <c r="Y959" s="272"/>
      <c r="Z959" s="272"/>
      <c r="AA959" s="272"/>
      <c r="AB959" s="272"/>
    </row>
    <row r="960" spans="1:28" ht="14">
      <c r="A960" s="272"/>
      <c r="B960" s="272"/>
      <c r="C960" s="290"/>
      <c r="D960" s="291"/>
      <c r="E960" s="272"/>
      <c r="F960" s="290"/>
      <c r="G960" s="290"/>
      <c r="H960" s="272"/>
      <c r="I960" s="272"/>
      <c r="J960" s="272"/>
      <c r="K960" s="272"/>
      <c r="L960" s="272"/>
      <c r="M960" s="272"/>
      <c r="N960" s="272"/>
      <c r="O960" s="272"/>
      <c r="P960" s="272"/>
      <c r="Q960" s="272"/>
      <c r="R960" s="272"/>
      <c r="S960" s="272"/>
      <c r="T960" s="272"/>
      <c r="U960" s="272"/>
      <c r="V960" s="272"/>
      <c r="W960" s="272"/>
      <c r="X960" s="272"/>
      <c r="Y960" s="272"/>
      <c r="Z960" s="272"/>
      <c r="AA960" s="272"/>
      <c r="AB960" s="272"/>
    </row>
    <row r="961" spans="1:28" ht="14">
      <c r="A961" s="272"/>
      <c r="B961" s="272"/>
      <c r="C961" s="290"/>
      <c r="D961" s="291"/>
      <c r="E961" s="272"/>
      <c r="F961" s="290"/>
      <c r="G961" s="290"/>
      <c r="H961" s="272"/>
      <c r="I961" s="272"/>
      <c r="J961" s="272"/>
      <c r="K961" s="272"/>
      <c r="L961" s="272"/>
      <c r="M961" s="272"/>
      <c r="N961" s="272"/>
      <c r="O961" s="272"/>
      <c r="P961" s="272"/>
      <c r="Q961" s="272"/>
      <c r="R961" s="272"/>
      <c r="S961" s="272"/>
      <c r="T961" s="272"/>
      <c r="U961" s="272"/>
      <c r="V961" s="272"/>
      <c r="W961" s="272"/>
      <c r="X961" s="272"/>
      <c r="Y961" s="272"/>
      <c r="Z961" s="272"/>
      <c r="AA961" s="272"/>
      <c r="AB961" s="272"/>
    </row>
    <row r="962" spans="1:28" ht="14">
      <c r="A962" s="272"/>
      <c r="B962" s="272"/>
      <c r="C962" s="290"/>
      <c r="D962" s="291"/>
      <c r="E962" s="272"/>
      <c r="F962" s="290"/>
      <c r="G962" s="290"/>
      <c r="H962" s="272"/>
      <c r="I962" s="272"/>
      <c r="J962" s="272"/>
      <c r="K962" s="272"/>
      <c r="L962" s="272"/>
      <c r="M962" s="272"/>
      <c r="N962" s="272"/>
      <c r="O962" s="272"/>
      <c r="P962" s="272"/>
      <c r="Q962" s="272"/>
      <c r="R962" s="272"/>
      <c r="S962" s="272"/>
      <c r="T962" s="272"/>
      <c r="U962" s="272"/>
      <c r="V962" s="272"/>
      <c r="W962" s="272"/>
      <c r="X962" s="272"/>
      <c r="Y962" s="272"/>
      <c r="Z962" s="272"/>
      <c r="AA962" s="272"/>
      <c r="AB962" s="272"/>
    </row>
    <row r="963" spans="1:28" ht="14">
      <c r="A963" s="272"/>
      <c r="B963" s="272"/>
      <c r="C963" s="290"/>
      <c r="D963" s="291"/>
      <c r="E963" s="272"/>
      <c r="F963" s="290"/>
      <c r="G963" s="290"/>
      <c r="H963" s="272"/>
      <c r="I963" s="272"/>
      <c r="J963" s="272"/>
      <c r="K963" s="272"/>
      <c r="L963" s="272"/>
      <c r="M963" s="272"/>
      <c r="N963" s="272"/>
      <c r="O963" s="272"/>
      <c r="P963" s="272"/>
      <c r="Q963" s="272"/>
      <c r="R963" s="272"/>
      <c r="S963" s="272"/>
      <c r="T963" s="272"/>
      <c r="U963" s="272"/>
      <c r="V963" s="272"/>
      <c r="W963" s="272"/>
      <c r="X963" s="272"/>
      <c r="Y963" s="272"/>
      <c r="Z963" s="272"/>
      <c r="AA963" s="272"/>
      <c r="AB963" s="272"/>
    </row>
    <row r="964" spans="1:28" ht="14">
      <c r="A964" s="272"/>
      <c r="B964" s="272"/>
      <c r="C964" s="290"/>
      <c r="D964" s="291"/>
      <c r="E964" s="272"/>
      <c r="F964" s="290"/>
      <c r="G964" s="290"/>
      <c r="H964" s="272"/>
      <c r="I964" s="272"/>
      <c r="J964" s="272"/>
      <c r="K964" s="272"/>
      <c r="L964" s="272"/>
      <c r="M964" s="272"/>
      <c r="N964" s="272"/>
      <c r="O964" s="272"/>
      <c r="P964" s="272"/>
      <c r="Q964" s="272"/>
      <c r="R964" s="272"/>
      <c r="S964" s="272"/>
      <c r="T964" s="272"/>
      <c r="U964" s="272"/>
      <c r="V964" s="272"/>
      <c r="W964" s="272"/>
      <c r="X964" s="272"/>
      <c r="Y964" s="272"/>
      <c r="Z964" s="272"/>
      <c r="AA964" s="272"/>
      <c r="AB964" s="272"/>
    </row>
    <row r="965" spans="1:28" ht="14">
      <c r="A965" s="272"/>
      <c r="B965" s="272"/>
      <c r="C965" s="290"/>
      <c r="D965" s="291"/>
      <c r="E965" s="272"/>
      <c r="F965" s="290"/>
      <c r="G965" s="290"/>
      <c r="H965" s="272"/>
      <c r="I965" s="272"/>
      <c r="J965" s="272"/>
      <c r="K965" s="272"/>
      <c r="L965" s="272"/>
      <c r="M965" s="272"/>
      <c r="N965" s="272"/>
      <c r="O965" s="272"/>
      <c r="P965" s="272"/>
      <c r="Q965" s="272"/>
      <c r="R965" s="272"/>
      <c r="S965" s="272"/>
      <c r="T965" s="272"/>
      <c r="U965" s="272"/>
      <c r="V965" s="272"/>
      <c r="W965" s="272"/>
      <c r="X965" s="272"/>
      <c r="Y965" s="272"/>
      <c r="Z965" s="272"/>
      <c r="AA965" s="272"/>
      <c r="AB965" s="272"/>
    </row>
    <row r="966" spans="1:28" ht="14">
      <c r="A966" s="272"/>
      <c r="B966" s="272"/>
      <c r="C966" s="290"/>
      <c r="D966" s="291"/>
      <c r="E966" s="272"/>
      <c r="F966" s="290"/>
      <c r="G966" s="290"/>
      <c r="H966" s="272"/>
      <c r="I966" s="272"/>
      <c r="J966" s="272"/>
      <c r="K966" s="272"/>
      <c r="L966" s="272"/>
      <c r="M966" s="272"/>
      <c r="N966" s="272"/>
      <c r="O966" s="272"/>
      <c r="P966" s="272"/>
      <c r="Q966" s="272"/>
      <c r="R966" s="272"/>
      <c r="S966" s="272"/>
      <c r="T966" s="272"/>
      <c r="U966" s="272"/>
      <c r="V966" s="272"/>
      <c r="W966" s="272"/>
      <c r="X966" s="272"/>
      <c r="Y966" s="272"/>
      <c r="Z966" s="272"/>
      <c r="AA966" s="272"/>
      <c r="AB966" s="272"/>
    </row>
    <row r="967" spans="1:28" ht="14">
      <c r="A967" s="272"/>
      <c r="B967" s="272"/>
      <c r="C967" s="290"/>
      <c r="D967" s="291"/>
      <c r="E967" s="272"/>
      <c r="F967" s="290"/>
      <c r="G967" s="290"/>
      <c r="H967" s="272"/>
      <c r="I967" s="272"/>
      <c r="J967" s="272"/>
      <c r="K967" s="272"/>
      <c r="L967" s="272"/>
      <c r="M967" s="272"/>
      <c r="N967" s="272"/>
      <c r="O967" s="272"/>
      <c r="P967" s="272"/>
      <c r="Q967" s="272"/>
      <c r="R967" s="272"/>
      <c r="S967" s="272"/>
      <c r="T967" s="272"/>
      <c r="U967" s="272"/>
      <c r="V967" s="272"/>
      <c r="W967" s="272"/>
      <c r="X967" s="272"/>
      <c r="Y967" s="272"/>
      <c r="Z967" s="272"/>
      <c r="AA967" s="272"/>
      <c r="AB967" s="272"/>
    </row>
    <row r="968" spans="1:28" ht="14">
      <c r="A968" s="272"/>
      <c r="B968" s="272"/>
      <c r="C968" s="290"/>
      <c r="D968" s="291"/>
      <c r="E968" s="272"/>
      <c r="F968" s="290"/>
      <c r="G968" s="290"/>
      <c r="H968" s="272"/>
      <c r="I968" s="272"/>
      <c r="J968" s="272"/>
      <c r="K968" s="272"/>
      <c r="L968" s="272"/>
      <c r="M968" s="272"/>
      <c r="N968" s="272"/>
      <c r="O968" s="272"/>
      <c r="P968" s="272"/>
      <c r="Q968" s="272"/>
      <c r="R968" s="272"/>
      <c r="S968" s="272"/>
      <c r="T968" s="272"/>
      <c r="U968" s="272"/>
      <c r="V968" s="272"/>
      <c r="W968" s="272"/>
      <c r="X968" s="272"/>
      <c r="Y968" s="272"/>
      <c r="Z968" s="272"/>
      <c r="AA968" s="272"/>
      <c r="AB968" s="272"/>
    </row>
    <row r="969" spans="1:28" ht="14">
      <c r="A969" s="272"/>
      <c r="B969" s="272"/>
      <c r="C969" s="290"/>
      <c r="D969" s="291"/>
      <c r="E969" s="272"/>
      <c r="F969" s="290"/>
      <c r="G969" s="290"/>
      <c r="H969" s="272"/>
      <c r="I969" s="272"/>
      <c r="J969" s="272"/>
      <c r="K969" s="272"/>
      <c r="L969" s="272"/>
      <c r="M969" s="272"/>
      <c r="N969" s="272"/>
      <c r="O969" s="272"/>
      <c r="P969" s="272"/>
      <c r="Q969" s="272"/>
      <c r="R969" s="272"/>
      <c r="S969" s="272"/>
      <c r="T969" s="272"/>
      <c r="U969" s="272"/>
      <c r="V969" s="272"/>
      <c r="W969" s="272"/>
      <c r="X969" s="272"/>
      <c r="Y969" s="272"/>
      <c r="Z969" s="272"/>
      <c r="AA969" s="272"/>
      <c r="AB969" s="272"/>
    </row>
    <row r="970" spans="1:28" ht="14">
      <c r="A970" s="272"/>
      <c r="B970" s="272"/>
      <c r="C970" s="290"/>
      <c r="D970" s="291"/>
      <c r="E970" s="272"/>
      <c r="F970" s="290"/>
      <c r="G970" s="290"/>
      <c r="H970" s="272"/>
      <c r="I970" s="272"/>
      <c r="J970" s="272"/>
      <c r="K970" s="272"/>
      <c r="L970" s="272"/>
      <c r="M970" s="272"/>
      <c r="N970" s="272"/>
      <c r="O970" s="272"/>
      <c r="P970" s="272"/>
      <c r="Q970" s="272"/>
      <c r="R970" s="272"/>
      <c r="S970" s="272"/>
      <c r="T970" s="272"/>
      <c r="U970" s="272"/>
      <c r="V970" s="272"/>
      <c r="W970" s="272"/>
      <c r="X970" s="272"/>
      <c r="Y970" s="272"/>
      <c r="Z970" s="272"/>
      <c r="AA970" s="272"/>
      <c r="AB970" s="272"/>
    </row>
    <row r="971" spans="1:28" ht="14">
      <c r="A971" s="272"/>
      <c r="B971" s="272"/>
      <c r="C971" s="290"/>
      <c r="D971" s="291"/>
      <c r="E971" s="272"/>
      <c r="F971" s="290"/>
      <c r="G971" s="290"/>
      <c r="H971" s="272"/>
      <c r="I971" s="272"/>
      <c r="J971" s="272"/>
      <c r="K971" s="272"/>
      <c r="L971" s="272"/>
      <c r="M971" s="272"/>
      <c r="N971" s="272"/>
      <c r="O971" s="272"/>
      <c r="P971" s="272"/>
      <c r="Q971" s="272"/>
      <c r="R971" s="272"/>
      <c r="S971" s="272"/>
      <c r="T971" s="272"/>
      <c r="U971" s="272"/>
      <c r="V971" s="272"/>
      <c r="W971" s="272"/>
      <c r="X971" s="272"/>
      <c r="Y971" s="272"/>
      <c r="Z971" s="272"/>
      <c r="AA971" s="272"/>
      <c r="AB971" s="272"/>
    </row>
    <row r="972" spans="1:28" ht="14">
      <c r="A972" s="272"/>
      <c r="B972" s="272"/>
      <c r="C972" s="290"/>
      <c r="D972" s="291"/>
      <c r="E972" s="272"/>
      <c r="F972" s="290"/>
      <c r="G972" s="290"/>
      <c r="H972" s="272"/>
      <c r="I972" s="272"/>
      <c r="J972" s="272"/>
      <c r="K972" s="272"/>
      <c r="L972" s="272"/>
      <c r="M972" s="272"/>
      <c r="N972" s="272"/>
      <c r="O972" s="272"/>
      <c r="P972" s="272"/>
      <c r="Q972" s="272"/>
      <c r="R972" s="272"/>
      <c r="S972" s="272"/>
      <c r="T972" s="272"/>
      <c r="U972" s="272"/>
      <c r="V972" s="272"/>
      <c r="W972" s="272"/>
      <c r="X972" s="272"/>
      <c r="Y972" s="272"/>
      <c r="Z972" s="272"/>
      <c r="AA972" s="272"/>
      <c r="AB972" s="272"/>
    </row>
    <row r="973" spans="1:28" ht="14">
      <c r="A973" s="272"/>
      <c r="B973" s="272"/>
      <c r="C973" s="290"/>
      <c r="D973" s="291"/>
      <c r="E973" s="272"/>
      <c r="F973" s="290"/>
      <c r="G973" s="290"/>
      <c r="H973" s="272"/>
      <c r="I973" s="272"/>
      <c r="J973" s="272"/>
      <c r="K973" s="272"/>
      <c r="L973" s="272"/>
      <c r="M973" s="272"/>
      <c r="N973" s="272"/>
      <c r="O973" s="272"/>
      <c r="P973" s="272"/>
      <c r="Q973" s="272"/>
      <c r="R973" s="272"/>
      <c r="S973" s="272"/>
      <c r="T973" s="272"/>
      <c r="U973" s="272"/>
      <c r="V973" s="272"/>
      <c r="W973" s="272"/>
      <c r="X973" s="272"/>
      <c r="Y973" s="272"/>
      <c r="Z973" s="272"/>
      <c r="AA973" s="272"/>
      <c r="AB973" s="272"/>
    </row>
    <row r="974" spans="1:28" ht="14">
      <c r="A974" s="272"/>
      <c r="B974" s="272"/>
      <c r="C974" s="290"/>
      <c r="D974" s="291"/>
      <c r="E974" s="272"/>
      <c r="F974" s="290"/>
      <c r="G974" s="290"/>
      <c r="H974" s="272"/>
      <c r="I974" s="272"/>
      <c r="J974" s="272"/>
      <c r="K974" s="272"/>
      <c r="L974" s="272"/>
      <c r="M974" s="272"/>
      <c r="N974" s="272"/>
      <c r="O974" s="272"/>
      <c r="P974" s="272"/>
      <c r="Q974" s="272"/>
      <c r="R974" s="272"/>
      <c r="S974" s="272"/>
      <c r="T974" s="272"/>
      <c r="U974" s="272"/>
      <c r="V974" s="272"/>
      <c r="W974" s="272"/>
      <c r="X974" s="272"/>
      <c r="Y974" s="272"/>
      <c r="Z974" s="272"/>
      <c r="AA974" s="272"/>
      <c r="AB974" s="272"/>
    </row>
    <row r="975" spans="1:28" ht="14">
      <c r="A975" s="272"/>
      <c r="B975" s="272"/>
      <c r="C975" s="290"/>
      <c r="D975" s="291"/>
      <c r="E975" s="272"/>
      <c r="F975" s="290"/>
      <c r="G975" s="290"/>
      <c r="H975" s="272"/>
      <c r="I975" s="272"/>
      <c r="J975" s="272"/>
      <c r="K975" s="272"/>
      <c r="L975" s="272"/>
      <c r="M975" s="272"/>
      <c r="N975" s="272"/>
      <c r="O975" s="272"/>
      <c r="P975" s="272"/>
      <c r="Q975" s="272"/>
      <c r="R975" s="272"/>
      <c r="S975" s="272"/>
      <c r="T975" s="272"/>
      <c r="U975" s="272"/>
      <c r="V975" s="272"/>
      <c r="W975" s="272"/>
      <c r="X975" s="272"/>
      <c r="Y975" s="272"/>
      <c r="Z975" s="272"/>
      <c r="AA975" s="272"/>
      <c r="AB975" s="272"/>
    </row>
    <row r="976" spans="1:28" ht="14">
      <c r="A976" s="272"/>
      <c r="B976" s="272"/>
      <c r="C976" s="290"/>
      <c r="D976" s="291"/>
      <c r="E976" s="272"/>
      <c r="F976" s="290"/>
      <c r="G976" s="290"/>
      <c r="H976" s="272"/>
      <c r="I976" s="272"/>
      <c r="J976" s="272"/>
      <c r="K976" s="272"/>
      <c r="L976" s="272"/>
      <c r="M976" s="272"/>
      <c r="N976" s="272"/>
      <c r="O976" s="272"/>
      <c r="P976" s="272"/>
      <c r="Q976" s="272"/>
      <c r="R976" s="272"/>
      <c r="S976" s="272"/>
      <c r="T976" s="272"/>
      <c r="U976" s="272"/>
      <c r="V976" s="272"/>
      <c r="W976" s="272"/>
      <c r="X976" s="272"/>
      <c r="Y976" s="272"/>
      <c r="Z976" s="272"/>
      <c r="AA976" s="272"/>
      <c r="AB976" s="272"/>
    </row>
    <row r="977" spans="1:28" ht="14">
      <c r="A977" s="272"/>
      <c r="B977" s="272"/>
      <c r="C977" s="290"/>
      <c r="D977" s="291"/>
      <c r="E977" s="272"/>
      <c r="F977" s="290"/>
      <c r="G977" s="290"/>
      <c r="H977" s="272"/>
      <c r="I977" s="272"/>
      <c r="J977" s="272"/>
      <c r="K977" s="272"/>
      <c r="L977" s="272"/>
      <c r="M977" s="272"/>
      <c r="N977" s="272"/>
      <c r="O977" s="272"/>
      <c r="P977" s="272"/>
      <c r="Q977" s="272"/>
      <c r="R977" s="272"/>
      <c r="S977" s="272"/>
      <c r="T977" s="272"/>
      <c r="U977" s="272"/>
      <c r="V977" s="272"/>
      <c r="W977" s="272"/>
      <c r="X977" s="272"/>
      <c r="Y977" s="272"/>
      <c r="Z977" s="272"/>
      <c r="AA977" s="272"/>
      <c r="AB977" s="272"/>
    </row>
    <row r="978" spans="1:28" ht="14">
      <c r="A978" s="272"/>
      <c r="B978" s="272"/>
      <c r="C978" s="290"/>
      <c r="D978" s="291"/>
      <c r="E978" s="272"/>
      <c r="F978" s="290"/>
      <c r="G978" s="290"/>
      <c r="H978" s="272"/>
      <c r="I978" s="272"/>
      <c r="J978" s="272"/>
      <c r="K978" s="272"/>
      <c r="L978" s="272"/>
      <c r="M978" s="272"/>
      <c r="N978" s="272"/>
      <c r="O978" s="272"/>
      <c r="P978" s="272"/>
      <c r="Q978" s="272"/>
      <c r="R978" s="272"/>
      <c r="S978" s="272"/>
      <c r="T978" s="272"/>
      <c r="U978" s="272"/>
      <c r="V978" s="272"/>
      <c r="W978" s="272"/>
      <c r="X978" s="272"/>
      <c r="Y978" s="272"/>
      <c r="Z978" s="272"/>
      <c r="AA978" s="272"/>
      <c r="AB978" s="272"/>
    </row>
    <row r="979" spans="1:28" ht="14">
      <c r="A979" s="272"/>
      <c r="B979" s="272"/>
      <c r="C979" s="290"/>
      <c r="D979" s="291"/>
      <c r="E979" s="272"/>
      <c r="F979" s="290"/>
      <c r="G979" s="290"/>
      <c r="H979" s="272"/>
      <c r="I979" s="272"/>
      <c r="J979" s="272"/>
      <c r="K979" s="272"/>
      <c r="L979" s="272"/>
      <c r="M979" s="272"/>
      <c r="N979" s="272"/>
      <c r="O979" s="272"/>
      <c r="P979" s="272"/>
      <c r="Q979" s="272"/>
      <c r="R979" s="272"/>
      <c r="S979" s="272"/>
      <c r="T979" s="272"/>
      <c r="U979" s="272"/>
      <c r="V979" s="272"/>
      <c r="W979" s="272"/>
      <c r="X979" s="272"/>
      <c r="Y979" s="272"/>
      <c r="Z979" s="272"/>
      <c r="AA979" s="272"/>
      <c r="AB979" s="272"/>
    </row>
    <row r="980" spans="1:28" ht="14">
      <c r="A980" s="272"/>
      <c r="B980" s="272"/>
      <c r="C980" s="290"/>
      <c r="D980" s="291"/>
      <c r="E980" s="272"/>
      <c r="F980" s="290"/>
      <c r="G980" s="290"/>
      <c r="H980" s="272"/>
      <c r="I980" s="272"/>
      <c r="J980" s="272"/>
      <c r="K980" s="272"/>
      <c r="L980" s="272"/>
      <c r="M980" s="272"/>
      <c r="N980" s="272"/>
      <c r="O980" s="272"/>
      <c r="P980" s="272"/>
      <c r="Q980" s="272"/>
      <c r="R980" s="272"/>
      <c r="S980" s="272"/>
      <c r="T980" s="272"/>
      <c r="U980" s="272"/>
      <c r="V980" s="272"/>
      <c r="W980" s="272"/>
      <c r="X980" s="272"/>
      <c r="Y980" s="272"/>
      <c r="Z980" s="272"/>
      <c r="AA980" s="272"/>
      <c r="AB980" s="272"/>
    </row>
    <row r="981" spans="1:28" ht="14">
      <c r="A981" s="272"/>
      <c r="B981" s="272"/>
      <c r="C981" s="290"/>
      <c r="D981" s="291"/>
      <c r="E981" s="272"/>
      <c r="F981" s="290"/>
      <c r="G981" s="290"/>
      <c r="H981" s="272"/>
      <c r="I981" s="272"/>
      <c r="J981" s="272"/>
      <c r="K981" s="272"/>
      <c r="L981" s="272"/>
      <c r="M981" s="272"/>
      <c r="N981" s="272"/>
      <c r="O981" s="272"/>
      <c r="P981" s="272"/>
      <c r="Q981" s="272"/>
      <c r="R981" s="272"/>
      <c r="S981" s="272"/>
      <c r="T981" s="272"/>
      <c r="U981" s="272"/>
      <c r="V981" s="272"/>
      <c r="W981" s="272"/>
      <c r="X981" s="272"/>
      <c r="Y981" s="272"/>
      <c r="Z981" s="272"/>
      <c r="AA981" s="272"/>
      <c r="AB981" s="272"/>
    </row>
    <row r="982" spans="1:28" ht="14">
      <c r="A982" s="272"/>
      <c r="B982" s="272"/>
      <c r="C982" s="290"/>
      <c r="D982" s="291"/>
      <c r="E982" s="272"/>
      <c r="F982" s="290"/>
      <c r="G982" s="290"/>
      <c r="H982" s="272"/>
      <c r="I982" s="272"/>
      <c r="J982" s="272"/>
      <c r="K982" s="272"/>
      <c r="L982" s="272"/>
      <c r="M982" s="272"/>
      <c r="N982" s="272"/>
      <c r="O982" s="272"/>
      <c r="P982" s="272"/>
      <c r="Q982" s="272"/>
      <c r="R982" s="272"/>
      <c r="S982" s="272"/>
      <c r="T982" s="272"/>
      <c r="U982" s="272"/>
      <c r="V982" s="272"/>
      <c r="W982" s="272"/>
      <c r="X982" s="272"/>
      <c r="Y982" s="272"/>
      <c r="Z982" s="272"/>
      <c r="AA982" s="272"/>
      <c r="AB982" s="272"/>
    </row>
    <row r="983" spans="1:28" ht="14">
      <c r="A983" s="272"/>
      <c r="B983" s="272"/>
      <c r="C983" s="290"/>
      <c r="D983" s="291"/>
      <c r="E983" s="272"/>
      <c r="F983" s="290"/>
      <c r="G983" s="290"/>
      <c r="H983" s="272"/>
      <c r="I983" s="272"/>
      <c r="J983" s="272"/>
      <c r="K983" s="272"/>
      <c r="L983" s="272"/>
      <c r="M983" s="272"/>
      <c r="N983" s="272"/>
      <c r="O983" s="272"/>
      <c r="P983" s="272"/>
      <c r="Q983" s="272"/>
      <c r="R983" s="272"/>
      <c r="S983" s="272"/>
      <c r="T983" s="272"/>
      <c r="U983" s="272"/>
      <c r="V983" s="272"/>
      <c r="W983" s="272"/>
      <c r="X983" s="272"/>
      <c r="Y983" s="272"/>
      <c r="Z983" s="272"/>
      <c r="AA983" s="272"/>
      <c r="AB983" s="272"/>
    </row>
    <row r="984" spans="1:28" ht="14">
      <c r="A984" s="272"/>
      <c r="B984" s="272"/>
      <c r="C984" s="290"/>
      <c r="D984" s="291"/>
      <c r="E984" s="272"/>
      <c r="F984" s="290"/>
      <c r="G984" s="290"/>
      <c r="H984" s="272"/>
      <c r="I984" s="272"/>
      <c r="J984" s="272"/>
      <c r="K984" s="272"/>
      <c r="L984" s="272"/>
      <c r="M984" s="272"/>
      <c r="N984" s="272"/>
      <c r="O984" s="272"/>
      <c r="P984" s="272"/>
      <c r="Q984" s="272"/>
      <c r="R984" s="272"/>
      <c r="S984" s="272"/>
      <c r="T984" s="272"/>
      <c r="U984" s="272"/>
      <c r="V984" s="272"/>
      <c r="W984" s="272"/>
      <c r="X984" s="272"/>
      <c r="Y984" s="272"/>
      <c r="Z984" s="272"/>
      <c r="AA984" s="272"/>
      <c r="AB984" s="272"/>
    </row>
    <row r="985" spans="1:28" ht="14">
      <c r="A985" s="272"/>
      <c r="B985" s="272"/>
      <c r="C985" s="290"/>
      <c r="D985" s="291"/>
      <c r="E985" s="272"/>
      <c r="F985" s="290"/>
      <c r="G985" s="290"/>
      <c r="H985" s="272"/>
      <c r="I985" s="272"/>
      <c r="J985" s="272"/>
      <c r="K985" s="272"/>
      <c r="L985" s="272"/>
      <c r="M985" s="272"/>
      <c r="N985" s="272"/>
      <c r="O985" s="272"/>
      <c r="P985" s="272"/>
      <c r="Q985" s="272"/>
      <c r="R985" s="272"/>
      <c r="S985" s="272"/>
      <c r="T985" s="272"/>
      <c r="U985" s="272"/>
      <c r="V985" s="272"/>
      <c r="W985" s="272"/>
      <c r="X985" s="272"/>
      <c r="Y985" s="272"/>
      <c r="Z985" s="272"/>
      <c r="AA985" s="272"/>
      <c r="AB985" s="272"/>
    </row>
    <row r="986" spans="1:28" ht="14">
      <c r="A986" s="272"/>
      <c r="B986" s="272"/>
      <c r="C986" s="290"/>
      <c r="D986" s="291"/>
      <c r="E986" s="272"/>
      <c r="F986" s="290"/>
      <c r="G986" s="290"/>
      <c r="H986" s="272"/>
      <c r="I986" s="272"/>
      <c r="J986" s="272"/>
      <c r="K986" s="272"/>
      <c r="L986" s="272"/>
      <c r="M986" s="272"/>
      <c r="N986" s="272"/>
      <c r="O986" s="272"/>
      <c r="P986" s="272"/>
      <c r="Q986" s="272"/>
      <c r="R986" s="272"/>
      <c r="S986" s="272"/>
      <c r="T986" s="272"/>
      <c r="U986" s="272"/>
      <c r="V986" s="272"/>
      <c r="W986" s="272"/>
      <c r="X986" s="272"/>
      <c r="Y986" s="272"/>
      <c r="Z986" s="272"/>
      <c r="AA986" s="272"/>
      <c r="AB986" s="272"/>
    </row>
    <row r="987" spans="1:28" ht="14">
      <c r="A987" s="272"/>
      <c r="B987" s="272"/>
      <c r="C987" s="290"/>
      <c r="D987" s="291"/>
      <c r="E987" s="272"/>
      <c r="F987" s="290"/>
      <c r="G987" s="290"/>
      <c r="H987" s="272"/>
      <c r="I987" s="272"/>
      <c r="J987" s="272"/>
      <c r="K987" s="272"/>
      <c r="L987" s="272"/>
      <c r="M987" s="272"/>
      <c r="N987" s="272"/>
      <c r="O987" s="272"/>
      <c r="P987" s="272"/>
      <c r="Q987" s="272"/>
      <c r="R987" s="272"/>
      <c r="S987" s="272"/>
      <c r="T987" s="272"/>
      <c r="U987" s="272"/>
      <c r="V987" s="272"/>
      <c r="W987" s="272"/>
      <c r="X987" s="272"/>
      <c r="Y987" s="272"/>
      <c r="Z987" s="272"/>
      <c r="AA987" s="272"/>
      <c r="AB987" s="272"/>
    </row>
    <row r="988" spans="1:28" ht="14">
      <c r="A988" s="272"/>
      <c r="B988" s="272"/>
      <c r="C988" s="290"/>
      <c r="D988" s="291"/>
      <c r="E988" s="272"/>
      <c r="F988" s="290"/>
      <c r="G988" s="290"/>
      <c r="H988" s="272"/>
      <c r="I988" s="272"/>
      <c r="J988" s="272"/>
      <c r="K988" s="272"/>
      <c r="L988" s="272"/>
      <c r="M988" s="272"/>
      <c r="N988" s="272"/>
      <c r="O988" s="272"/>
      <c r="P988" s="272"/>
      <c r="Q988" s="272"/>
      <c r="R988" s="272"/>
      <c r="S988" s="272"/>
      <c r="T988" s="272"/>
      <c r="U988" s="272"/>
      <c r="V988" s="272"/>
      <c r="W988" s="272"/>
      <c r="X988" s="272"/>
      <c r="Y988" s="272"/>
      <c r="Z988" s="272"/>
      <c r="AA988" s="272"/>
      <c r="AB988" s="272"/>
    </row>
    <row r="989" spans="1:28" ht="14">
      <c r="A989" s="272"/>
      <c r="B989" s="272"/>
      <c r="C989" s="290"/>
      <c r="D989" s="291"/>
      <c r="E989" s="272"/>
      <c r="F989" s="290"/>
      <c r="G989" s="290"/>
      <c r="H989" s="272"/>
      <c r="I989" s="272"/>
      <c r="J989" s="272"/>
      <c r="K989" s="272"/>
      <c r="L989" s="272"/>
      <c r="M989" s="272"/>
      <c r="N989" s="272"/>
      <c r="O989" s="272"/>
      <c r="P989" s="272"/>
      <c r="Q989" s="272"/>
      <c r="R989" s="272"/>
      <c r="S989" s="272"/>
      <c r="T989" s="272"/>
      <c r="U989" s="272"/>
      <c r="V989" s="272"/>
      <c r="W989" s="272"/>
      <c r="X989" s="272"/>
      <c r="Y989" s="272"/>
      <c r="Z989" s="272"/>
      <c r="AA989" s="272"/>
      <c r="AB989" s="272"/>
    </row>
    <row r="990" spans="1:28" ht="14">
      <c r="A990" s="272"/>
      <c r="B990" s="272"/>
      <c r="C990" s="290"/>
      <c r="D990" s="291"/>
      <c r="E990" s="272"/>
      <c r="F990" s="290"/>
      <c r="G990" s="290"/>
      <c r="H990" s="272"/>
      <c r="I990" s="272"/>
      <c r="J990" s="272"/>
      <c r="K990" s="272"/>
      <c r="L990" s="272"/>
      <c r="M990" s="272"/>
      <c r="N990" s="272"/>
      <c r="O990" s="272"/>
      <c r="P990" s="272"/>
      <c r="Q990" s="272"/>
      <c r="R990" s="272"/>
      <c r="S990" s="272"/>
      <c r="T990" s="272"/>
      <c r="U990" s="272"/>
      <c r="V990" s="272"/>
      <c r="W990" s="272"/>
      <c r="X990" s="272"/>
      <c r="Y990" s="272"/>
      <c r="Z990" s="272"/>
      <c r="AA990" s="272"/>
      <c r="AB990" s="272"/>
    </row>
    <row r="991" spans="1:28" ht="14">
      <c r="A991" s="272"/>
      <c r="B991" s="272"/>
      <c r="C991" s="290"/>
      <c r="D991" s="291"/>
      <c r="E991" s="272"/>
      <c r="F991" s="290"/>
      <c r="G991" s="290"/>
      <c r="H991" s="272"/>
      <c r="I991" s="272"/>
      <c r="J991" s="272"/>
      <c r="K991" s="272"/>
      <c r="L991" s="272"/>
      <c r="M991" s="272"/>
      <c r="N991" s="272"/>
      <c r="O991" s="272"/>
      <c r="P991" s="272"/>
      <c r="Q991" s="272"/>
      <c r="R991" s="272"/>
      <c r="S991" s="272"/>
      <c r="T991" s="272"/>
      <c r="U991" s="272"/>
      <c r="V991" s="272"/>
      <c r="W991" s="272"/>
      <c r="X991" s="272"/>
      <c r="Y991" s="272"/>
      <c r="Z991" s="272"/>
      <c r="AA991" s="272"/>
      <c r="AB991" s="272"/>
    </row>
    <row r="992" spans="1:28" ht="14">
      <c r="A992" s="272"/>
      <c r="B992" s="272"/>
      <c r="C992" s="290"/>
      <c r="D992" s="291"/>
      <c r="E992" s="272"/>
      <c r="F992" s="290"/>
      <c r="G992" s="290"/>
      <c r="H992" s="272"/>
      <c r="I992" s="272"/>
      <c r="J992" s="272"/>
      <c r="K992" s="272"/>
      <c r="L992" s="272"/>
      <c r="M992" s="272"/>
      <c r="N992" s="272"/>
      <c r="O992" s="272"/>
      <c r="P992" s="272"/>
      <c r="Q992" s="272"/>
      <c r="R992" s="272"/>
      <c r="S992" s="272"/>
      <c r="T992" s="272"/>
      <c r="U992" s="272"/>
      <c r="V992" s="272"/>
      <c r="W992" s="272"/>
      <c r="X992" s="272"/>
      <c r="Y992" s="272"/>
      <c r="Z992" s="272"/>
      <c r="AA992" s="272"/>
      <c r="AB992" s="272"/>
    </row>
    <row r="993" spans="1:28" ht="14">
      <c r="A993" s="272"/>
      <c r="B993" s="272"/>
      <c r="C993" s="290"/>
      <c r="D993" s="291"/>
      <c r="E993" s="272"/>
      <c r="F993" s="290"/>
      <c r="G993" s="290"/>
      <c r="H993" s="272"/>
      <c r="I993" s="272"/>
      <c r="J993" s="272"/>
      <c r="K993" s="272"/>
      <c r="L993" s="272"/>
      <c r="M993" s="272"/>
      <c r="N993" s="272"/>
      <c r="O993" s="272"/>
      <c r="P993" s="272"/>
      <c r="Q993" s="272"/>
      <c r="R993" s="272"/>
      <c r="S993" s="272"/>
      <c r="T993" s="272"/>
      <c r="U993" s="272"/>
      <c r="V993" s="272"/>
      <c r="W993" s="272"/>
      <c r="X993" s="272"/>
      <c r="Y993" s="272"/>
      <c r="Z993" s="272"/>
      <c r="AA993" s="272"/>
      <c r="AB993" s="272"/>
    </row>
    <row r="994" spans="1:28" ht="14">
      <c r="A994" s="272"/>
      <c r="B994" s="272"/>
      <c r="C994" s="290"/>
      <c r="D994" s="291"/>
      <c r="E994" s="272"/>
      <c r="F994" s="290"/>
      <c r="G994" s="290"/>
      <c r="H994" s="272"/>
      <c r="I994" s="272"/>
      <c r="J994" s="272"/>
      <c r="K994" s="272"/>
      <c r="L994" s="272"/>
      <c r="M994" s="272"/>
      <c r="N994" s="272"/>
      <c r="O994" s="272"/>
      <c r="P994" s="272"/>
      <c r="Q994" s="272"/>
      <c r="R994" s="272"/>
      <c r="S994" s="272"/>
      <c r="T994" s="272"/>
      <c r="U994" s="272"/>
      <c r="V994" s="272"/>
      <c r="W994" s="272"/>
      <c r="X994" s="272"/>
      <c r="Y994" s="272"/>
      <c r="Z994" s="272"/>
      <c r="AA994" s="272"/>
      <c r="AB994" s="272"/>
    </row>
    <row r="995" spans="1:28" ht="14">
      <c r="A995" s="272"/>
      <c r="B995" s="272"/>
      <c r="C995" s="290"/>
      <c r="D995" s="291"/>
      <c r="E995" s="272"/>
      <c r="F995" s="290"/>
      <c r="G995" s="290"/>
      <c r="H995" s="272"/>
      <c r="I995" s="272"/>
      <c r="J995" s="272"/>
      <c r="K995" s="272"/>
      <c r="L995" s="272"/>
      <c r="M995" s="272"/>
      <c r="N995" s="272"/>
      <c r="O995" s="272"/>
      <c r="P995" s="272"/>
      <c r="Q995" s="272"/>
      <c r="R995" s="272"/>
      <c r="S995" s="272"/>
      <c r="T995" s="272"/>
      <c r="U995" s="272"/>
      <c r="V995" s="272"/>
      <c r="W995" s="272"/>
      <c r="X995" s="272"/>
      <c r="Y995" s="272"/>
      <c r="Z995" s="272"/>
      <c r="AA995" s="272"/>
      <c r="AB995" s="272"/>
    </row>
    <row r="996" spans="1:28" ht="14">
      <c r="A996" s="272"/>
      <c r="B996" s="272"/>
      <c r="C996" s="290"/>
      <c r="D996" s="291"/>
      <c r="E996" s="272"/>
      <c r="F996" s="290"/>
      <c r="G996" s="290"/>
      <c r="H996" s="272"/>
      <c r="I996" s="272"/>
      <c r="J996" s="272"/>
      <c r="K996" s="272"/>
      <c r="L996" s="272"/>
      <c r="M996" s="272"/>
      <c r="N996" s="272"/>
      <c r="O996" s="272"/>
      <c r="P996" s="272"/>
      <c r="Q996" s="272"/>
      <c r="R996" s="272"/>
      <c r="S996" s="272"/>
      <c r="T996" s="272"/>
      <c r="U996" s="272"/>
      <c r="V996" s="272"/>
      <c r="W996" s="272"/>
      <c r="X996" s="272"/>
      <c r="Y996" s="272"/>
      <c r="Z996" s="272"/>
      <c r="AA996" s="272"/>
      <c r="AB996" s="272"/>
    </row>
    <row r="997" spans="1:28" ht="14">
      <c r="A997" s="272"/>
      <c r="B997" s="272"/>
      <c r="C997" s="290"/>
      <c r="D997" s="291"/>
      <c r="E997" s="272"/>
      <c r="F997" s="290"/>
      <c r="G997" s="290"/>
      <c r="H997" s="272"/>
      <c r="I997" s="272"/>
      <c r="J997" s="272"/>
      <c r="K997" s="272"/>
      <c r="L997" s="272"/>
      <c r="M997" s="272"/>
      <c r="N997" s="272"/>
      <c r="O997" s="272"/>
      <c r="P997" s="272"/>
      <c r="Q997" s="272"/>
      <c r="R997" s="272"/>
      <c r="S997" s="272"/>
      <c r="T997" s="272"/>
      <c r="U997" s="272"/>
      <c r="V997" s="272"/>
      <c r="W997" s="272"/>
      <c r="X997" s="272"/>
      <c r="Y997" s="272"/>
      <c r="Z997" s="272"/>
      <c r="AA997" s="272"/>
      <c r="AB997" s="272"/>
    </row>
    <row r="998" spans="1:28" ht="14">
      <c r="A998" s="272"/>
      <c r="B998" s="272"/>
      <c r="C998" s="290"/>
      <c r="D998" s="291"/>
      <c r="E998" s="272"/>
      <c r="F998" s="290"/>
      <c r="G998" s="290"/>
      <c r="H998" s="272"/>
      <c r="I998" s="272"/>
      <c r="J998" s="272"/>
      <c r="K998" s="272"/>
      <c r="L998" s="272"/>
      <c r="M998" s="272"/>
      <c r="N998" s="272"/>
      <c r="O998" s="272"/>
      <c r="P998" s="272"/>
      <c r="Q998" s="272"/>
      <c r="R998" s="272"/>
      <c r="S998" s="272"/>
      <c r="T998" s="272"/>
      <c r="U998" s="272"/>
      <c r="V998" s="272"/>
      <c r="W998" s="272"/>
      <c r="X998" s="272"/>
      <c r="Y998" s="272"/>
      <c r="Z998" s="272"/>
      <c r="AA998" s="272"/>
      <c r="AB998" s="272"/>
    </row>
    <row r="999" spans="1:28" ht="14">
      <c r="A999" s="272"/>
      <c r="B999" s="272"/>
      <c r="C999" s="290"/>
      <c r="D999" s="291"/>
      <c r="E999" s="272"/>
      <c r="F999" s="290"/>
      <c r="G999" s="290"/>
      <c r="H999" s="272"/>
      <c r="I999" s="272"/>
      <c r="J999" s="222"/>
      <c r="K999" s="272"/>
      <c r="L999" s="272"/>
      <c r="M999" s="272"/>
      <c r="N999" s="272"/>
      <c r="O999" s="272"/>
      <c r="P999" s="272"/>
      <c r="Q999" s="272"/>
      <c r="R999" s="272"/>
      <c r="S999" s="272"/>
      <c r="T999" s="272"/>
      <c r="U999" s="272"/>
      <c r="V999" s="272"/>
      <c r="W999" s="272"/>
      <c r="X999" s="272"/>
      <c r="Y999" s="272"/>
      <c r="Z999" s="272"/>
      <c r="AA999" s="272"/>
      <c r="AB999" s="272"/>
    </row>
    <row r="1000" spans="1:28" ht="14">
      <c r="A1000" s="222"/>
      <c r="B1000" s="222"/>
      <c r="C1000" s="222"/>
      <c r="D1000" s="300"/>
      <c r="E1000" s="222"/>
      <c r="F1000" s="222"/>
      <c r="G1000" s="222"/>
      <c r="H1000" s="272"/>
      <c r="I1000" s="272"/>
      <c r="J1000" s="222"/>
      <c r="K1000" s="272"/>
      <c r="L1000" s="272"/>
      <c r="M1000" s="272"/>
      <c r="N1000" s="272"/>
      <c r="O1000" s="272"/>
      <c r="P1000" s="272"/>
      <c r="Q1000" s="272"/>
      <c r="R1000" s="272"/>
      <c r="S1000" s="272"/>
      <c r="T1000" s="272"/>
      <c r="U1000" s="272"/>
      <c r="V1000" s="272"/>
      <c r="W1000" s="272"/>
      <c r="X1000" s="272"/>
      <c r="Y1000" s="272"/>
      <c r="Z1000" s="272"/>
      <c r="AA1000" s="272"/>
      <c r="AB1000" s="272"/>
    </row>
  </sheetData>
  <autoFilter ref="A1:G42" xr:uid="{00000000-0009-0000-0000-000013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A1001"/>
  <sheetViews>
    <sheetView workbookViewId="0">
      <pane ySplit="2" topLeftCell="A28" activePane="bottomLeft" state="frozen"/>
      <selection pane="bottomLeft" activeCell="G29" sqref="G29"/>
    </sheetView>
  </sheetViews>
  <sheetFormatPr defaultColWidth="12.6328125" defaultRowHeight="15.75" customHeight="1"/>
  <cols>
    <col min="1" max="1" width="25.81640625" customWidth="1"/>
    <col min="2" max="2" width="21.08984375" customWidth="1"/>
    <col min="3" max="3" width="15.6328125" customWidth="1"/>
    <col min="4" max="4" width="13" customWidth="1"/>
    <col min="5" max="6" width="13.6328125" customWidth="1"/>
  </cols>
  <sheetData>
    <row r="1" spans="1:27" ht="15.75" customHeight="1">
      <c r="A1" s="301" t="s">
        <v>382</v>
      </c>
      <c r="B1" s="302"/>
      <c r="C1" s="303"/>
      <c r="D1" s="303"/>
      <c r="E1" s="303"/>
      <c r="F1" s="304"/>
      <c r="H1" s="272"/>
      <c r="I1" s="272"/>
      <c r="J1" s="272"/>
      <c r="K1" s="272"/>
      <c r="L1" s="272"/>
      <c r="M1" s="272"/>
      <c r="N1" s="272"/>
      <c r="O1" s="272"/>
      <c r="P1" s="272"/>
      <c r="Q1" s="272"/>
      <c r="R1" s="272"/>
      <c r="S1" s="272"/>
      <c r="T1" s="272"/>
      <c r="U1" s="272"/>
      <c r="V1" s="272"/>
      <c r="W1" s="272"/>
      <c r="X1" s="272"/>
      <c r="Y1" s="272"/>
      <c r="Z1" s="272"/>
      <c r="AA1" s="272"/>
    </row>
    <row r="2" spans="1:27" ht="15.75" customHeight="1">
      <c r="A2" s="305" t="s">
        <v>173</v>
      </c>
      <c r="B2" s="305" t="s">
        <v>383</v>
      </c>
      <c r="C2" s="306" t="s">
        <v>384</v>
      </c>
      <c r="D2" s="306" t="s">
        <v>385</v>
      </c>
      <c r="E2" s="306" t="s">
        <v>386</v>
      </c>
      <c r="F2" s="306" t="s">
        <v>387</v>
      </c>
      <c r="G2" s="413" t="s">
        <v>622</v>
      </c>
      <c r="H2" s="413" t="s">
        <v>626</v>
      </c>
      <c r="I2" s="272"/>
      <c r="J2" s="272"/>
      <c r="K2" s="272"/>
      <c r="L2" s="272"/>
      <c r="M2" s="272"/>
      <c r="N2" s="272"/>
      <c r="O2" s="272"/>
      <c r="P2" s="272"/>
      <c r="Q2" s="272"/>
      <c r="R2" s="272"/>
      <c r="S2" s="272"/>
      <c r="T2" s="272"/>
      <c r="U2" s="272"/>
      <c r="V2" s="272"/>
      <c r="W2" s="272"/>
      <c r="X2" s="272"/>
      <c r="Y2" s="272"/>
      <c r="Z2" s="272"/>
      <c r="AA2" s="272"/>
    </row>
    <row r="3" spans="1:27" ht="15.75" customHeight="1">
      <c r="A3" s="273" t="s">
        <v>78</v>
      </c>
      <c r="B3" s="307">
        <v>199999999.99999997</v>
      </c>
      <c r="C3" s="308">
        <v>1</v>
      </c>
      <c r="D3" s="309">
        <v>25000</v>
      </c>
      <c r="E3" s="310" t="s">
        <v>388</v>
      </c>
      <c r="F3" s="311"/>
      <c r="H3" s="272"/>
      <c r="I3" s="272"/>
      <c r="J3" s="272"/>
      <c r="K3" s="272"/>
      <c r="L3" s="272"/>
      <c r="M3" s="272"/>
      <c r="N3" s="272"/>
      <c r="O3" s="272"/>
      <c r="P3" s="272"/>
      <c r="Q3" s="272"/>
      <c r="R3" s="272"/>
      <c r="S3" s="272"/>
      <c r="T3" s="272"/>
      <c r="U3" s="272"/>
      <c r="V3" s="272"/>
      <c r="W3" s="272"/>
      <c r="X3" s="272"/>
      <c r="Y3" s="272"/>
      <c r="Z3" s="272"/>
      <c r="AA3" s="272"/>
    </row>
    <row r="4" spans="1:27" ht="15.75" customHeight="1">
      <c r="A4" s="273" t="s">
        <v>60</v>
      </c>
      <c r="B4" s="307">
        <v>812299999.99999988</v>
      </c>
      <c r="C4" s="308">
        <v>1</v>
      </c>
      <c r="D4" s="309">
        <v>226000</v>
      </c>
      <c r="E4" s="310" t="s">
        <v>388</v>
      </c>
      <c r="F4" s="312">
        <v>0.79500000000000004</v>
      </c>
      <c r="G4" s="414">
        <v>45689</v>
      </c>
      <c r="H4" s="416">
        <v>43435</v>
      </c>
      <c r="I4" s="222"/>
      <c r="J4" s="272"/>
      <c r="K4" s="272"/>
      <c r="L4" s="272"/>
      <c r="M4" s="272"/>
      <c r="N4" s="272"/>
      <c r="O4" s="272"/>
      <c r="P4" s="272"/>
      <c r="Q4" s="272"/>
      <c r="R4" s="272"/>
      <c r="S4" s="272"/>
      <c r="T4" s="272"/>
      <c r="U4" s="272"/>
      <c r="V4" s="272"/>
      <c r="W4" s="272"/>
      <c r="X4" s="272"/>
      <c r="Y4" s="272"/>
      <c r="Z4" s="272"/>
      <c r="AA4" s="272"/>
    </row>
    <row r="5" spans="1:27" ht="15.75" customHeight="1">
      <c r="A5" s="273" t="s">
        <v>40</v>
      </c>
      <c r="B5" s="307">
        <v>1069999999.9999999</v>
      </c>
      <c r="C5" s="308">
        <v>1</v>
      </c>
      <c r="D5" s="309">
        <v>2000000</v>
      </c>
      <c r="E5" s="310" t="s">
        <v>388</v>
      </c>
      <c r="F5" s="311"/>
      <c r="H5" s="272"/>
      <c r="I5" s="222"/>
      <c r="J5" s="272"/>
      <c r="K5" s="272"/>
      <c r="L5" s="272"/>
      <c r="M5" s="272"/>
      <c r="N5" s="272"/>
      <c r="O5" s="272"/>
      <c r="P5" s="272"/>
      <c r="Q5" s="272"/>
      <c r="R5" s="272"/>
      <c r="S5" s="272"/>
      <c r="T5" s="272"/>
      <c r="U5" s="272"/>
      <c r="V5" s="272"/>
      <c r="W5" s="272"/>
      <c r="X5" s="272"/>
      <c r="Y5" s="272"/>
      <c r="Z5" s="272"/>
      <c r="AA5" s="272"/>
    </row>
    <row r="6" spans="1:27" ht="15.75" customHeight="1">
      <c r="A6" s="273" t="s">
        <v>116</v>
      </c>
      <c r="B6" s="307">
        <v>49999999.999999993</v>
      </c>
      <c r="C6" s="308">
        <v>1</v>
      </c>
      <c r="D6" s="309">
        <v>3500</v>
      </c>
      <c r="E6" s="310" t="s">
        <v>388</v>
      </c>
      <c r="F6" s="311"/>
      <c r="H6" s="272"/>
      <c r="I6" s="222"/>
      <c r="J6" s="272"/>
      <c r="K6" s="272"/>
      <c r="L6" s="272"/>
      <c r="M6" s="272"/>
      <c r="N6" s="272"/>
      <c r="O6" s="272"/>
      <c r="P6" s="272"/>
      <c r="Q6" s="272"/>
      <c r="R6" s="272"/>
      <c r="S6" s="272"/>
      <c r="T6" s="272"/>
      <c r="U6" s="272"/>
      <c r="V6" s="272"/>
      <c r="W6" s="272"/>
      <c r="X6" s="272"/>
      <c r="Y6" s="272"/>
      <c r="Z6" s="272"/>
      <c r="AA6" s="272"/>
    </row>
    <row r="7" spans="1:27" ht="15.75" customHeight="1">
      <c r="A7" s="273" t="s">
        <v>125</v>
      </c>
      <c r="B7" s="307">
        <v>29999999.999999996</v>
      </c>
      <c r="C7" s="308">
        <v>1</v>
      </c>
      <c r="D7" s="309">
        <v>1000</v>
      </c>
      <c r="E7" s="310" t="s">
        <v>388</v>
      </c>
      <c r="F7" s="311"/>
      <c r="H7" s="272"/>
      <c r="I7" s="222"/>
      <c r="J7" s="279"/>
      <c r="K7" s="272"/>
      <c r="L7" s="272"/>
      <c r="M7" s="272"/>
      <c r="N7" s="272"/>
      <c r="O7" s="272"/>
      <c r="P7" s="272"/>
      <c r="Q7" s="272"/>
      <c r="R7" s="272"/>
      <c r="S7" s="272"/>
      <c r="T7" s="272"/>
      <c r="U7" s="272"/>
      <c r="V7" s="272"/>
      <c r="W7" s="272"/>
      <c r="X7" s="272"/>
      <c r="Y7" s="272"/>
      <c r="Z7" s="272"/>
      <c r="AA7" s="272"/>
    </row>
    <row r="8" spans="1:27" ht="15.75" customHeight="1">
      <c r="A8" s="273" t="s">
        <v>108</v>
      </c>
      <c r="B8" s="307">
        <v>49999999.999999993</v>
      </c>
      <c r="C8" s="308">
        <v>1</v>
      </c>
      <c r="D8" s="309">
        <v>85000</v>
      </c>
      <c r="E8" s="310" t="s">
        <v>388</v>
      </c>
      <c r="F8" s="311"/>
      <c r="H8" s="272"/>
      <c r="I8" s="222"/>
      <c r="J8" s="279"/>
      <c r="K8" s="272"/>
      <c r="L8" s="272"/>
      <c r="M8" s="272"/>
      <c r="N8" s="272"/>
      <c r="O8" s="272"/>
      <c r="P8" s="272"/>
      <c r="Q8" s="272"/>
      <c r="R8" s="272"/>
      <c r="S8" s="272"/>
      <c r="T8" s="272"/>
      <c r="U8" s="272"/>
      <c r="V8" s="272"/>
      <c r="W8" s="272"/>
      <c r="X8" s="272"/>
      <c r="Y8" s="272"/>
      <c r="Z8" s="272"/>
      <c r="AA8" s="272"/>
    </row>
    <row r="9" spans="1:27" ht="15.75" customHeight="1">
      <c r="A9" s="273" t="s">
        <v>89</v>
      </c>
      <c r="B9" s="307">
        <v>40000000</v>
      </c>
      <c r="C9" s="308">
        <v>1</v>
      </c>
      <c r="D9" s="309">
        <v>80000</v>
      </c>
      <c r="E9" s="310" t="s">
        <v>388</v>
      </c>
      <c r="F9" s="313" t="s">
        <v>389</v>
      </c>
      <c r="H9" s="272"/>
      <c r="I9" s="222"/>
      <c r="J9" s="280"/>
      <c r="K9" s="272"/>
      <c r="L9" s="272"/>
      <c r="M9" s="272"/>
      <c r="N9" s="272"/>
      <c r="O9" s="272"/>
      <c r="P9" s="272"/>
      <c r="Q9" s="272"/>
      <c r="R9" s="272"/>
      <c r="S9" s="272"/>
      <c r="T9" s="272"/>
      <c r="U9" s="272"/>
      <c r="V9" s="272"/>
      <c r="W9" s="272"/>
      <c r="X9" s="272"/>
      <c r="Y9" s="272"/>
      <c r="Z9" s="272"/>
      <c r="AA9" s="272"/>
    </row>
    <row r="10" spans="1:27" ht="15.75" customHeight="1">
      <c r="A10" s="273" t="s">
        <v>82</v>
      </c>
      <c r="B10" s="307">
        <v>215399999.99999997</v>
      </c>
      <c r="C10" s="308">
        <v>1</v>
      </c>
      <c r="D10" s="309">
        <v>123000</v>
      </c>
      <c r="E10" s="310" t="s">
        <v>388</v>
      </c>
      <c r="F10" s="313" t="s">
        <v>389</v>
      </c>
      <c r="G10" s="414">
        <v>46296</v>
      </c>
      <c r="H10" s="416">
        <v>43374</v>
      </c>
      <c r="I10" s="222"/>
      <c r="J10" s="280"/>
      <c r="K10" s="272"/>
      <c r="L10" s="272"/>
      <c r="M10" s="272"/>
      <c r="N10" s="272"/>
      <c r="O10" s="272"/>
      <c r="P10" s="272"/>
      <c r="Q10" s="272"/>
      <c r="R10" s="272"/>
      <c r="S10" s="272"/>
      <c r="T10" s="272"/>
      <c r="U10" s="272"/>
      <c r="V10" s="272"/>
      <c r="W10" s="272"/>
      <c r="X10" s="272"/>
      <c r="Y10" s="272"/>
      <c r="Z10" s="272"/>
      <c r="AA10" s="272"/>
    </row>
    <row r="11" spans="1:27" ht="37.5">
      <c r="A11" s="273" t="s">
        <v>47</v>
      </c>
      <c r="B11" s="307">
        <v>192499999.99999997</v>
      </c>
      <c r="C11" s="308">
        <v>1</v>
      </c>
      <c r="D11" s="309">
        <v>907000</v>
      </c>
      <c r="E11" s="310" t="s">
        <v>388</v>
      </c>
      <c r="F11" s="314">
        <v>0.39600000000000002</v>
      </c>
      <c r="G11" s="414">
        <v>46054</v>
      </c>
      <c r="H11" s="416">
        <v>43831</v>
      </c>
      <c r="I11" s="222"/>
      <c r="J11" s="280"/>
      <c r="K11" s="272"/>
      <c r="L11" s="272"/>
      <c r="M11" s="272"/>
      <c r="N11" s="272"/>
      <c r="O11" s="272"/>
      <c r="P11" s="272"/>
      <c r="Q11" s="272"/>
      <c r="R11" s="272"/>
      <c r="S11" s="272"/>
      <c r="T11" s="272"/>
      <c r="U11" s="272"/>
      <c r="V11" s="272"/>
      <c r="W11" s="272"/>
      <c r="X11" s="272"/>
      <c r="Y11" s="272"/>
      <c r="Z11" s="272"/>
      <c r="AA11" s="272"/>
    </row>
    <row r="12" spans="1:27" ht="15.75" customHeight="1">
      <c r="A12" s="282" t="s">
        <v>390</v>
      </c>
      <c r="B12" s="307">
        <v>294700000</v>
      </c>
      <c r="C12" s="308">
        <v>1</v>
      </c>
      <c r="D12" s="309">
        <v>74000</v>
      </c>
      <c r="E12" s="310" t="s">
        <v>388</v>
      </c>
      <c r="F12" s="311"/>
      <c r="H12" s="272"/>
      <c r="I12" s="222"/>
      <c r="J12" s="283"/>
      <c r="K12" s="272"/>
      <c r="L12" s="272"/>
      <c r="M12" s="272"/>
      <c r="N12" s="272"/>
      <c r="O12" s="272"/>
      <c r="P12" s="272"/>
      <c r="Q12" s="272"/>
      <c r="R12" s="272"/>
      <c r="S12" s="272"/>
      <c r="T12" s="272"/>
      <c r="U12" s="272"/>
      <c r="V12" s="272"/>
      <c r="W12" s="272"/>
      <c r="X12" s="272"/>
      <c r="Y12" s="272"/>
      <c r="Z12" s="272"/>
      <c r="AA12" s="272"/>
    </row>
    <row r="13" spans="1:27" ht="15.75" customHeight="1">
      <c r="A13" s="273" t="s">
        <v>98</v>
      </c>
      <c r="B13" s="307">
        <v>117899999.99999999</v>
      </c>
      <c r="C13" s="308">
        <v>1</v>
      </c>
      <c r="D13" s="309">
        <v>40000</v>
      </c>
      <c r="E13" s="310" t="s">
        <v>388</v>
      </c>
      <c r="F13" s="313" t="s">
        <v>389</v>
      </c>
      <c r="G13" s="414">
        <v>45717</v>
      </c>
      <c r="H13" s="272"/>
      <c r="I13" s="222"/>
      <c r="J13" s="280"/>
      <c r="K13" s="272"/>
      <c r="L13" s="272"/>
      <c r="M13" s="272"/>
      <c r="N13" s="272"/>
      <c r="O13" s="272"/>
      <c r="P13" s="272"/>
      <c r="Q13" s="272"/>
      <c r="R13" s="272"/>
      <c r="S13" s="272"/>
      <c r="T13" s="272"/>
      <c r="U13" s="272"/>
      <c r="V13" s="272"/>
      <c r="W13" s="272"/>
      <c r="X13" s="272"/>
      <c r="Y13" s="272"/>
      <c r="Z13" s="272"/>
      <c r="AA13" s="272"/>
    </row>
    <row r="14" spans="1:27" ht="15.75" customHeight="1">
      <c r="A14" s="273" t="s">
        <v>119</v>
      </c>
      <c r="B14" s="307">
        <v>2500000</v>
      </c>
      <c r="C14" s="308">
        <v>1</v>
      </c>
      <c r="D14" s="309">
        <v>1000</v>
      </c>
      <c r="E14" s="310" t="s">
        <v>388</v>
      </c>
      <c r="F14" s="311"/>
      <c r="H14" s="272"/>
      <c r="I14" s="222"/>
      <c r="J14" s="279"/>
      <c r="K14" s="272"/>
      <c r="L14" s="272"/>
      <c r="M14" s="272"/>
      <c r="N14" s="272"/>
      <c r="O14" s="272"/>
      <c r="P14" s="272"/>
      <c r="Q14" s="272"/>
      <c r="R14" s="272"/>
      <c r="S14" s="272"/>
      <c r="T14" s="272"/>
      <c r="U14" s="272"/>
      <c r="V14" s="272"/>
      <c r="W14" s="272"/>
      <c r="X14" s="272"/>
      <c r="Y14" s="272"/>
      <c r="Z14" s="272"/>
      <c r="AA14" s="272"/>
    </row>
    <row r="15" spans="1:27" ht="15.75" customHeight="1">
      <c r="A15" s="273" t="s">
        <v>94</v>
      </c>
      <c r="B15" s="307">
        <v>169100000</v>
      </c>
      <c r="C15" s="308">
        <v>1</v>
      </c>
      <c r="D15" s="309">
        <v>25000</v>
      </c>
      <c r="E15" s="310" t="s">
        <v>388</v>
      </c>
      <c r="F15" s="313" t="s">
        <v>389</v>
      </c>
      <c r="G15" s="414">
        <v>45474</v>
      </c>
      <c r="H15" s="272"/>
      <c r="I15" s="222"/>
      <c r="J15" s="279"/>
      <c r="K15" s="272"/>
      <c r="L15" s="272"/>
      <c r="M15" s="272"/>
      <c r="N15" s="272"/>
      <c r="O15" s="272"/>
      <c r="P15" s="272"/>
      <c r="Q15" s="272"/>
      <c r="R15" s="272"/>
      <c r="S15" s="272"/>
      <c r="T15" s="272"/>
      <c r="U15" s="272"/>
      <c r="V15" s="272"/>
      <c r="W15" s="272"/>
      <c r="X15" s="272"/>
      <c r="Y15" s="272"/>
      <c r="Z15" s="272"/>
      <c r="AA15" s="272"/>
    </row>
    <row r="16" spans="1:27" ht="15.75" customHeight="1">
      <c r="A16" s="273" t="s">
        <v>391</v>
      </c>
      <c r="B16" s="307">
        <v>1413300000</v>
      </c>
      <c r="C16" s="308">
        <v>1</v>
      </c>
      <c r="D16" s="309">
        <v>707000</v>
      </c>
      <c r="E16" s="310" t="s">
        <v>388</v>
      </c>
      <c r="F16" s="311"/>
      <c r="H16" s="272"/>
      <c r="I16" s="222"/>
      <c r="J16" s="279"/>
      <c r="K16" s="272"/>
      <c r="L16" s="272"/>
      <c r="M16" s="272"/>
      <c r="N16" s="272"/>
      <c r="O16" s="272"/>
      <c r="P16" s="272"/>
      <c r="Q16" s="272"/>
      <c r="R16" s="272"/>
      <c r="S16" s="272"/>
      <c r="T16" s="272"/>
      <c r="U16" s="272"/>
      <c r="V16" s="272"/>
      <c r="W16" s="272"/>
      <c r="X16" s="272"/>
      <c r="Y16" s="272"/>
      <c r="Z16" s="272"/>
      <c r="AA16" s="272"/>
    </row>
    <row r="17" spans="1:27" ht="37.5">
      <c r="A17" s="273" t="s">
        <v>71</v>
      </c>
      <c r="B17" s="307">
        <v>140000000</v>
      </c>
      <c r="C17" s="308">
        <v>1</v>
      </c>
      <c r="D17" s="309">
        <v>100000</v>
      </c>
      <c r="E17" s="310" t="s">
        <v>388</v>
      </c>
      <c r="F17" s="314">
        <v>0.38300000000000001</v>
      </c>
      <c r="G17" s="414">
        <v>46143</v>
      </c>
      <c r="H17" s="416">
        <v>43617</v>
      </c>
      <c r="I17" s="222"/>
      <c r="J17" s="279"/>
      <c r="K17" s="272"/>
      <c r="L17" s="272"/>
      <c r="M17" s="272"/>
      <c r="N17" s="272"/>
      <c r="O17" s="272"/>
      <c r="P17" s="272"/>
      <c r="Q17" s="272"/>
      <c r="R17" s="272"/>
      <c r="S17" s="272"/>
      <c r="T17" s="272"/>
      <c r="U17" s="272"/>
      <c r="V17" s="272"/>
      <c r="W17" s="272"/>
      <c r="X17" s="272"/>
      <c r="Y17" s="272"/>
      <c r="Z17" s="272"/>
      <c r="AA17" s="272"/>
    </row>
    <row r="18" spans="1:27" ht="15.75" customHeight="1">
      <c r="A18" s="273" t="s">
        <v>122</v>
      </c>
      <c r="B18" s="307">
        <v>17000000</v>
      </c>
      <c r="C18" s="308">
        <v>1</v>
      </c>
      <c r="D18" s="309">
        <v>6000</v>
      </c>
      <c r="E18" s="310" t="s">
        <v>388</v>
      </c>
      <c r="F18" s="313" t="s">
        <v>389</v>
      </c>
      <c r="G18" s="414">
        <v>45748</v>
      </c>
      <c r="H18" s="272"/>
      <c r="I18" s="222"/>
      <c r="J18" s="279"/>
      <c r="K18" s="272"/>
      <c r="L18" s="272"/>
      <c r="M18" s="272"/>
      <c r="N18" s="272"/>
      <c r="O18" s="272"/>
      <c r="P18" s="272"/>
      <c r="Q18" s="272"/>
      <c r="R18" s="272"/>
      <c r="S18" s="272"/>
      <c r="T18" s="272"/>
      <c r="U18" s="272"/>
      <c r="V18" s="272"/>
      <c r="W18" s="272"/>
      <c r="X18" s="272"/>
      <c r="Y18" s="272"/>
      <c r="Z18" s="272"/>
      <c r="AA18" s="272"/>
    </row>
    <row r="19" spans="1:27" ht="15.75" customHeight="1">
      <c r="A19" s="273" t="s">
        <v>132</v>
      </c>
      <c r="B19" s="307">
        <v>4750000</v>
      </c>
      <c r="C19" s="308">
        <v>1</v>
      </c>
      <c r="D19" s="309">
        <v>190000</v>
      </c>
      <c r="E19" s="310" t="s">
        <v>388</v>
      </c>
      <c r="F19" s="313" t="s">
        <v>389</v>
      </c>
      <c r="H19" s="272"/>
      <c r="I19" s="222"/>
      <c r="J19" s="279"/>
      <c r="K19" s="272"/>
      <c r="L19" s="272"/>
      <c r="M19" s="272"/>
      <c r="N19" s="272"/>
      <c r="O19" s="272"/>
      <c r="P19" s="272"/>
      <c r="Q19" s="272"/>
      <c r="R19" s="272"/>
      <c r="S19" s="272"/>
      <c r="T19" s="272"/>
      <c r="U19" s="272"/>
      <c r="V19" s="272"/>
      <c r="W19" s="272"/>
      <c r="X19" s="272"/>
      <c r="Y19" s="272"/>
      <c r="Z19" s="272"/>
      <c r="AA19" s="272"/>
    </row>
    <row r="20" spans="1:27" ht="15.75" customHeight="1">
      <c r="A20" s="273" t="s">
        <v>102</v>
      </c>
      <c r="B20" s="307">
        <v>45000000</v>
      </c>
      <c r="C20" s="308">
        <v>1</v>
      </c>
      <c r="D20" s="309">
        <v>50000</v>
      </c>
      <c r="E20" s="310" t="s">
        <v>388</v>
      </c>
      <c r="F20" s="313" t="s">
        <v>389</v>
      </c>
      <c r="G20" s="414">
        <v>45809</v>
      </c>
      <c r="H20" s="272"/>
      <c r="I20" s="222"/>
      <c r="J20" s="279"/>
      <c r="K20" s="272"/>
      <c r="L20" s="272"/>
      <c r="M20" s="272"/>
      <c r="N20" s="272"/>
      <c r="O20" s="272"/>
      <c r="P20" s="272"/>
      <c r="Q20" s="272"/>
      <c r="R20" s="272"/>
      <c r="S20" s="272"/>
      <c r="T20" s="272"/>
      <c r="U20" s="272"/>
      <c r="V20" s="272"/>
      <c r="W20" s="272"/>
      <c r="X20" s="272"/>
      <c r="Y20" s="272"/>
      <c r="Z20" s="272"/>
      <c r="AA20" s="272"/>
    </row>
    <row r="21" spans="1:27" ht="37.5">
      <c r="A21" s="273" t="s">
        <v>623</v>
      </c>
      <c r="B21" s="307">
        <v>40000000</v>
      </c>
      <c r="C21" s="308">
        <v>1</v>
      </c>
      <c r="D21" s="309">
        <v>50000</v>
      </c>
      <c r="E21" s="310" t="s">
        <v>388</v>
      </c>
      <c r="F21" s="415">
        <v>0.48099999999999998</v>
      </c>
      <c r="G21" s="414">
        <v>45658</v>
      </c>
      <c r="H21" s="272"/>
      <c r="I21" s="222"/>
      <c r="J21" s="279"/>
      <c r="K21" s="272"/>
      <c r="L21" s="272"/>
      <c r="M21" s="272"/>
      <c r="N21" s="272"/>
      <c r="O21" s="272"/>
      <c r="P21" s="272"/>
      <c r="Q21" s="272"/>
      <c r="R21" s="272"/>
      <c r="S21" s="272"/>
      <c r="T21" s="272"/>
      <c r="U21" s="272"/>
      <c r="V21" s="272"/>
      <c r="W21" s="272"/>
      <c r="X21" s="272"/>
      <c r="Y21" s="272"/>
      <c r="Z21" s="272"/>
      <c r="AA21" s="272"/>
    </row>
    <row r="22" spans="1:27" ht="14">
      <c r="A22" s="273" t="s">
        <v>624</v>
      </c>
      <c r="B22" s="307" t="s">
        <v>625</v>
      </c>
      <c r="C22" s="308"/>
      <c r="D22" s="309"/>
      <c r="E22" s="310"/>
      <c r="F22" s="415">
        <v>0.56699999999999995</v>
      </c>
      <c r="G22" s="414">
        <v>45658</v>
      </c>
      <c r="H22" s="416">
        <v>44256</v>
      </c>
      <c r="I22" s="222"/>
      <c r="J22" s="279"/>
      <c r="K22" s="272"/>
      <c r="L22" s="272"/>
      <c r="M22" s="272"/>
      <c r="N22" s="272"/>
      <c r="O22" s="272"/>
      <c r="P22" s="272"/>
      <c r="Q22" s="272"/>
      <c r="R22" s="272"/>
      <c r="S22" s="272"/>
      <c r="T22" s="272"/>
      <c r="U22" s="272"/>
      <c r="V22" s="272"/>
      <c r="W22" s="272"/>
      <c r="X22" s="272"/>
      <c r="Y22" s="272"/>
      <c r="Z22" s="272"/>
      <c r="AA22" s="272"/>
    </row>
    <row r="23" spans="1:27" ht="15.75" customHeight="1">
      <c r="A23" s="273" t="s">
        <v>67</v>
      </c>
      <c r="B23" s="307">
        <v>134500000</v>
      </c>
      <c r="C23" s="308">
        <v>1</v>
      </c>
      <c r="D23" s="309">
        <v>203000</v>
      </c>
      <c r="E23" s="310" t="s">
        <v>388</v>
      </c>
      <c r="F23" s="313" t="s">
        <v>389</v>
      </c>
      <c r="G23" s="414">
        <v>45901</v>
      </c>
      <c r="H23" s="272"/>
      <c r="I23" s="222"/>
      <c r="J23" s="279"/>
      <c r="K23" s="272"/>
      <c r="L23" s="272"/>
      <c r="M23" s="272"/>
      <c r="N23" s="272"/>
      <c r="O23" s="272"/>
      <c r="P23" s="272"/>
      <c r="Q23" s="272"/>
      <c r="R23" s="272"/>
      <c r="S23" s="272"/>
      <c r="T23" s="272"/>
      <c r="U23" s="272"/>
      <c r="V23" s="272"/>
      <c r="W23" s="272"/>
      <c r="X23" s="272"/>
      <c r="Y23" s="272"/>
      <c r="Z23" s="272"/>
      <c r="AA23" s="272"/>
    </row>
    <row r="24" spans="1:27" ht="15.75" customHeight="1">
      <c r="A24" s="273" t="s">
        <v>73</v>
      </c>
      <c r="B24" s="307">
        <v>373999999.99999994</v>
      </c>
      <c r="C24" s="308">
        <v>1</v>
      </c>
      <c r="D24" s="309">
        <v>166000</v>
      </c>
      <c r="E24" s="310" t="s">
        <v>388</v>
      </c>
      <c r="F24" s="313" t="s">
        <v>392</v>
      </c>
      <c r="G24" s="414">
        <v>45778</v>
      </c>
      <c r="H24" s="416">
        <v>43678</v>
      </c>
      <c r="I24" s="222"/>
      <c r="J24" s="279"/>
      <c r="K24" s="272"/>
      <c r="L24" s="272"/>
      <c r="M24" s="272"/>
      <c r="N24" s="272"/>
      <c r="O24" s="272"/>
      <c r="P24" s="272"/>
      <c r="Q24" s="272"/>
      <c r="R24" s="272"/>
      <c r="S24" s="272"/>
      <c r="T24" s="272"/>
      <c r="U24" s="272"/>
      <c r="V24" s="272"/>
      <c r="W24" s="272"/>
      <c r="X24" s="272"/>
      <c r="Y24" s="272"/>
      <c r="Z24" s="272"/>
      <c r="AA24" s="272"/>
    </row>
    <row r="25" spans="1:27" ht="37.5">
      <c r="A25" s="273" t="s">
        <v>87</v>
      </c>
      <c r="B25" s="307">
        <v>15000000</v>
      </c>
      <c r="C25" s="308">
        <v>1</v>
      </c>
      <c r="D25" s="309">
        <v>98000</v>
      </c>
      <c r="E25" s="310" t="s">
        <v>388</v>
      </c>
      <c r="F25" s="314">
        <v>0.26300000000000001</v>
      </c>
      <c r="G25" s="414">
        <v>45901</v>
      </c>
      <c r="H25" s="416">
        <v>44562</v>
      </c>
      <c r="I25" s="222"/>
      <c r="J25" s="279"/>
      <c r="K25" s="272"/>
      <c r="L25" s="272"/>
      <c r="M25" s="272"/>
      <c r="N25" s="272"/>
      <c r="O25" s="272"/>
      <c r="P25" s="272"/>
      <c r="Q25" s="272"/>
      <c r="R25" s="272"/>
      <c r="S25" s="272"/>
      <c r="T25" s="272"/>
      <c r="U25" s="272"/>
      <c r="V25" s="272"/>
      <c r="W25" s="272"/>
      <c r="X25" s="272"/>
      <c r="Y25" s="272"/>
      <c r="Z25" s="272"/>
      <c r="AA25" s="272"/>
    </row>
    <row r="26" spans="1:27" ht="37.5">
      <c r="A26" s="273" t="s">
        <v>51</v>
      </c>
      <c r="B26" s="307">
        <v>901599999.99999988</v>
      </c>
      <c r="C26" s="308">
        <v>1</v>
      </c>
      <c r="D26" s="309">
        <v>829000</v>
      </c>
      <c r="E26" s="310" t="s">
        <v>388</v>
      </c>
      <c r="F26" s="314">
        <v>0.48899999999999999</v>
      </c>
      <c r="G26" s="414">
        <v>45413</v>
      </c>
      <c r="H26" s="416">
        <v>43891</v>
      </c>
      <c r="I26" s="222"/>
      <c r="J26" s="279"/>
      <c r="K26" s="272"/>
      <c r="L26" s="272"/>
      <c r="M26" s="272"/>
      <c r="N26" s="272"/>
      <c r="O26" s="272"/>
      <c r="P26" s="272"/>
      <c r="Q26" s="272"/>
      <c r="R26" s="272"/>
      <c r="S26" s="272"/>
      <c r="T26" s="272"/>
      <c r="U26" s="272"/>
      <c r="V26" s="272"/>
      <c r="W26" s="272"/>
      <c r="X26" s="272"/>
      <c r="Y26" s="272"/>
      <c r="Z26" s="272"/>
      <c r="AA26" s="272"/>
    </row>
    <row r="27" spans="1:27" ht="37.5">
      <c r="A27" s="273" t="s">
        <v>137</v>
      </c>
      <c r="B27" s="307">
        <v>15000000</v>
      </c>
      <c r="C27" s="308">
        <v>1</v>
      </c>
      <c r="D27" s="309">
        <v>10000</v>
      </c>
      <c r="E27" s="310" t="s">
        <v>388</v>
      </c>
      <c r="F27" s="311"/>
      <c r="H27" s="272"/>
      <c r="I27" s="222"/>
      <c r="J27" s="279"/>
      <c r="K27" s="272"/>
      <c r="L27" s="272"/>
      <c r="M27" s="272"/>
      <c r="N27" s="272"/>
      <c r="O27" s="272"/>
      <c r="P27" s="272"/>
      <c r="Q27" s="272"/>
      <c r="R27" s="272"/>
      <c r="S27" s="272"/>
      <c r="T27" s="272"/>
      <c r="U27" s="272"/>
      <c r="V27" s="272"/>
      <c r="W27" s="272"/>
      <c r="X27" s="272"/>
      <c r="Y27" s="272"/>
      <c r="Z27" s="272"/>
      <c r="AA27" s="272"/>
    </row>
    <row r="28" spans="1:27" ht="37.5">
      <c r="A28" s="273" t="s">
        <v>184</v>
      </c>
      <c r="B28" s="307">
        <v>0</v>
      </c>
      <c r="C28" s="308">
        <v>1</v>
      </c>
      <c r="D28" s="309" t="s">
        <v>393</v>
      </c>
      <c r="E28" s="310" t="s">
        <v>388</v>
      </c>
      <c r="F28" s="311"/>
      <c r="H28" s="272"/>
      <c r="I28" s="222"/>
      <c r="J28" s="279"/>
      <c r="K28" s="272"/>
      <c r="L28" s="272"/>
      <c r="M28" s="272"/>
      <c r="N28" s="272"/>
      <c r="O28" s="272"/>
      <c r="P28" s="272"/>
      <c r="Q28" s="272"/>
      <c r="R28" s="272"/>
      <c r="S28" s="272"/>
      <c r="T28" s="272"/>
      <c r="U28" s="272"/>
      <c r="V28" s="272"/>
      <c r="W28" s="272"/>
      <c r="X28" s="272"/>
      <c r="Y28" s="272"/>
      <c r="Z28" s="272"/>
      <c r="AA28" s="272"/>
    </row>
    <row r="29" spans="1:27" ht="37.5">
      <c r="A29" s="273" t="s">
        <v>84</v>
      </c>
      <c r="B29" s="307">
        <v>45000000</v>
      </c>
      <c r="C29" s="308">
        <v>1</v>
      </c>
      <c r="D29" s="309">
        <v>94000</v>
      </c>
      <c r="E29" s="310" t="s">
        <v>388</v>
      </c>
      <c r="F29" s="313" t="s">
        <v>389</v>
      </c>
      <c r="G29" s="414">
        <v>46174</v>
      </c>
      <c r="H29" s="272"/>
      <c r="I29" s="222"/>
      <c r="J29" s="279"/>
      <c r="K29" s="272"/>
      <c r="L29" s="272"/>
      <c r="M29" s="272"/>
      <c r="N29" s="272"/>
      <c r="O29" s="272"/>
      <c r="P29" s="272"/>
      <c r="Q29" s="272"/>
      <c r="R29" s="272"/>
      <c r="S29" s="272"/>
      <c r="T29" s="272"/>
      <c r="U29" s="272"/>
      <c r="V29" s="272"/>
      <c r="W29" s="272"/>
      <c r="X29" s="272"/>
      <c r="Y29" s="272"/>
      <c r="Z29" s="272"/>
      <c r="AA29" s="272"/>
    </row>
    <row r="30" spans="1:27" ht="37.5">
      <c r="A30" s="273" t="s">
        <v>105</v>
      </c>
      <c r="B30" s="307">
        <v>20000000</v>
      </c>
      <c r="C30" s="308">
        <v>1</v>
      </c>
      <c r="D30" s="309">
        <v>84000</v>
      </c>
      <c r="E30" s="310" t="s">
        <v>388</v>
      </c>
      <c r="F30" s="311"/>
      <c r="H30" s="272"/>
      <c r="I30" s="222"/>
      <c r="J30" s="279"/>
      <c r="K30" s="272"/>
      <c r="L30" s="272"/>
      <c r="M30" s="272"/>
      <c r="N30" s="272"/>
      <c r="O30" s="272"/>
      <c r="P30" s="272"/>
      <c r="Q30" s="272"/>
      <c r="R30" s="272"/>
      <c r="S30" s="272"/>
      <c r="T30" s="272"/>
      <c r="U30" s="272"/>
      <c r="V30" s="272"/>
      <c r="W30" s="272"/>
      <c r="X30" s="272"/>
      <c r="Y30" s="272"/>
      <c r="Z30" s="272"/>
      <c r="AA30" s="272"/>
    </row>
    <row r="31" spans="1:27" ht="37.5">
      <c r="A31" s="273" t="s">
        <v>92</v>
      </c>
      <c r="B31" s="307">
        <v>160000000</v>
      </c>
      <c r="C31" s="308">
        <v>1</v>
      </c>
      <c r="D31" s="309">
        <v>250000</v>
      </c>
      <c r="E31" s="310" t="s">
        <v>388</v>
      </c>
      <c r="F31" s="314">
        <v>0.47</v>
      </c>
      <c r="G31" s="414">
        <v>46174</v>
      </c>
      <c r="H31" s="416">
        <v>44652</v>
      </c>
      <c r="I31" s="222"/>
      <c r="J31" s="279"/>
      <c r="K31" s="272"/>
      <c r="L31" s="272"/>
      <c r="M31" s="272"/>
      <c r="N31" s="272"/>
      <c r="O31" s="272"/>
      <c r="P31" s="272"/>
      <c r="Q31" s="272"/>
      <c r="R31" s="272"/>
      <c r="S31" s="272"/>
      <c r="T31" s="272"/>
      <c r="U31" s="272"/>
      <c r="V31" s="272"/>
      <c r="W31" s="272"/>
      <c r="X31" s="272"/>
      <c r="Y31" s="272"/>
      <c r="Z31" s="272"/>
      <c r="AA31" s="272"/>
    </row>
    <row r="32" spans="1:27" ht="37.5">
      <c r="A32" s="273" t="s">
        <v>124</v>
      </c>
      <c r="B32" s="307">
        <v>0</v>
      </c>
      <c r="C32" s="308">
        <v>1</v>
      </c>
      <c r="D32" s="309">
        <v>10000</v>
      </c>
      <c r="E32" s="310" t="s">
        <v>388</v>
      </c>
      <c r="F32" s="311"/>
      <c r="H32" s="272"/>
      <c r="I32" s="222"/>
      <c r="J32" s="279"/>
      <c r="K32" s="272"/>
      <c r="L32" s="272"/>
      <c r="M32" s="272"/>
      <c r="N32" s="272"/>
      <c r="O32" s="272"/>
      <c r="P32" s="272"/>
      <c r="Q32" s="272"/>
      <c r="R32" s="272"/>
      <c r="S32" s="272"/>
      <c r="T32" s="272"/>
      <c r="U32" s="272"/>
      <c r="V32" s="272"/>
      <c r="W32" s="272"/>
      <c r="X32" s="272"/>
      <c r="Y32" s="272"/>
      <c r="Z32" s="272"/>
      <c r="AA32" s="272"/>
    </row>
    <row r="33" spans="1:27" ht="37.5">
      <c r="A33" s="273" t="s">
        <v>188</v>
      </c>
      <c r="B33" s="307">
        <v>0</v>
      </c>
      <c r="C33" s="308">
        <v>1</v>
      </c>
      <c r="D33" s="309" t="s">
        <v>393</v>
      </c>
      <c r="E33" s="310" t="s">
        <v>388</v>
      </c>
      <c r="F33" s="311"/>
      <c r="H33" s="272"/>
      <c r="I33" s="222"/>
      <c r="J33" s="279"/>
      <c r="K33" s="272"/>
      <c r="L33" s="272"/>
      <c r="M33" s="272"/>
      <c r="N33" s="272"/>
      <c r="O33" s="272"/>
      <c r="P33" s="272"/>
      <c r="Q33" s="272"/>
      <c r="R33" s="272"/>
      <c r="S33" s="272"/>
      <c r="T33" s="272"/>
      <c r="U33" s="272"/>
      <c r="V33" s="272"/>
      <c r="W33" s="272"/>
      <c r="X33" s="272"/>
      <c r="Y33" s="272"/>
      <c r="Z33" s="272"/>
      <c r="AA33" s="272"/>
    </row>
    <row r="34" spans="1:27" ht="37.5">
      <c r="A34" s="282" t="s">
        <v>129</v>
      </c>
      <c r="B34" s="307">
        <v>0</v>
      </c>
      <c r="C34" s="308">
        <v>1</v>
      </c>
      <c r="D34" s="309">
        <v>1000</v>
      </c>
      <c r="E34" s="310" t="s">
        <v>388</v>
      </c>
      <c r="F34" s="311"/>
      <c r="H34" s="272"/>
      <c r="I34" s="222"/>
      <c r="J34" s="279"/>
      <c r="K34" s="272"/>
      <c r="L34" s="272"/>
      <c r="M34" s="272"/>
      <c r="N34" s="272"/>
      <c r="O34" s="272"/>
      <c r="P34" s="272"/>
      <c r="Q34" s="272"/>
      <c r="R34" s="272"/>
      <c r="S34" s="272"/>
      <c r="T34" s="272"/>
      <c r="U34" s="272"/>
      <c r="V34" s="272"/>
      <c r="W34" s="272"/>
      <c r="X34" s="272"/>
      <c r="Y34" s="272"/>
      <c r="Z34" s="272"/>
      <c r="AA34" s="272"/>
    </row>
    <row r="35" spans="1:27" ht="37.5">
      <c r="A35" s="273" t="s">
        <v>127</v>
      </c>
      <c r="B35" s="307">
        <v>5000000</v>
      </c>
      <c r="C35" s="308">
        <v>1</v>
      </c>
      <c r="D35" s="309">
        <v>10000</v>
      </c>
      <c r="E35" s="310" t="s">
        <v>388</v>
      </c>
      <c r="F35" s="311"/>
      <c r="H35" s="272"/>
      <c r="I35" s="222"/>
      <c r="J35" s="279"/>
      <c r="K35" s="272"/>
      <c r="L35" s="272"/>
      <c r="M35" s="272"/>
      <c r="N35" s="272"/>
      <c r="O35" s="272"/>
      <c r="P35" s="272"/>
      <c r="Q35" s="272"/>
      <c r="R35" s="272"/>
      <c r="S35" s="272"/>
      <c r="T35" s="272"/>
      <c r="U35" s="272"/>
      <c r="V35" s="272"/>
      <c r="W35" s="272"/>
      <c r="X35" s="272"/>
      <c r="Y35" s="272"/>
      <c r="Z35" s="272"/>
      <c r="AA35" s="272"/>
    </row>
    <row r="36" spans="1:27" ht="37.5">
      <c r="A36" s="273" t="s">
        <v>56</v>
      </c>
      <c r="B36" s="307">
        <v>285400000</v>
      </c>
      <c r="C36" s="308">
        <v>1</v>
      </c>
      <c r="D36" s="309">
        <v>549000</v>
      </c>
      <c r="E36" s="310" t="s">
        <v>388</v>
      </c>
      <c r="F36" s="313" t="s">
        <v>389</v>
      </c>
      <c r="G36" s="414">
        <v>45809</v>
      </c>
      <c r="H36" s="272"/>
      <c r="I36" s="222"/>
      <c r="J36" s="279"/>
      <c r="K36" s="272"/>
      <c r="L36" s="272"/>
      <c r="M36" s="272"/>
      <c r="N36" s="272"/>
      <c r="O36" s="272"/>
      <c r="P36" s="272"/>
      <c r="Q36" s="272"/>
      <c r="R36" s="272"/>
      <c r="S36" s="272"/>
      <c r="T36" s="272"/>
      <c r="U36" s="272"/>
      <c r="V36" s="272"/>
      <c r="W36" s="272"/>
      <c r="X36" s="272"/>
      <c r="Y36" s="272"/>
      <c r="Z36" s="272"/>
      <c r="AA36" s="272"/>
    </row>
    <row r="37" spans="1:27" ht="37.5">
      <c r="A37" s="273" t="s">
        <v>63</v>
      </c>
      <c r="B37" s="307">
        <v>51699999.999999993</v>
      </c>
      <c r="C37" s="308">
        <v>1</v>
      </c>
      <c r="D37" s="309">
        <v>232000</v>
      </c>
      <c r="E37" s="310" t="s">
        <v>388</v>
      </c>
      <c r="F37" s="314">
        <v>0.42299999999999999</v>
      </c>
      <c r="G37" s="414">
        <v>45901</v>
      </c>
      <c r="H37" s="416">
        <v>43709</v>
      </c>
      <c r="I37" s="222"/>
      <c r="J37" s="279"/>
      <c r="K37" s="272"/>
      <c r="L37" s="272"/>
      <c r="M37" s="272"/>
      <c r="N37" s="272"/>
      <c r="O37" s="272"/>
      <c r="P37" s="272"/>
      <c r="Q37" s="272"/>
      <c r="R37" s="272"/>
      <c r="S37" s="272"/>
      <c r="T37" s="272"/>
      <c r="U37" s="272"/>
      <c r="V37" s="272"/>
      <c r="W37" s="272"/>
      <c r="X37" s="272"/>
      <c r="Y37" s="272"/>
      <c r="Z37" s="272"/>
      <c r="AA37" s="272"/>
    </row>
    <row r="38" spans="1:27" ht="37.5">
      <c r="A38" s="273" t="s">
        <v>114</v>
      </c>
      <c r="B38" s="307">
        <v>20000000</v>
      </c>
      <c r="C38" s="308">
        <v>1</v>
      </c>
      <c r="D38" s="309">
        <v>27000</v>
      </c>
      <c r="E38" s="310" t="s">
        <v>388</v>
      </c>
      <c r="F38" s="311"/>
      <c r="H38" s="272"/>
      <c r="I38" s="222"/>
      <c r="J38" s="279"/>
      <c r="K38" s="272"/>
      <c r="L38" s="272"/>
      <c r="M38" s="272"/>
      <c r="N38" s="272"/>
      <c r="O38" s="272"/>
      <c r="P38" s="272"/>
      <c r="Q38" s="272"/>
      <c r="R38" s="272"/>
      <c r="S38" s="272"/>
      <c r="T38" s="272"/>
      <c r="U38" s="272"/>
      <c r="V38" s="272"/>
      <c r="W38" s="272"/>
      <c r="X38" s="272"/>
      <c r="Y38" s="272"/>
      <c r="Z38" s="272"/>
      <c r="AA38" s="272"/>
    </row>
    <row r="39" spans="1:27" ht="37.5">
      <c r="A39" s="273" t="s">
        <v>110</v>
      </c>
      <c r="B39" s="307">
        <v>69800000</v>
      </c>
      <c r="C39" s="308">
        <v>1</v>
      </c>
      <c r="D39" s="309">
        <v>100000</v>
      </c>
      <c r="E39" s="310" t="s">
        <v>388</v>
      </c>
      <c r="F39" s="313" t="s">
        <v>389</v>
      </c>
      <c r="G39" s="414">
        <v>45931</v>
      </c>
      <c r="H39" s="272"/>
      <c r="I39" s="222"/>
      <c r="J39" s="279"/>
      <c r="K39" s="272"/>
      <c r="L39" s="272"/>
      <c r="M39" s="272"/>
      <c r="N39" s="272"/>
      <c r="O39" s="272"/>
      <c r="P39" s="272"/>
      <c r="Q39" s="272"/>
      <c r="R39" s="272"/>
      <c r="S39" s="272"/>
      <c r="T39" s="272"/>
      <c r="U39" s="272"/>
      <c r="V39" s="272"/>
      <c r="W39" s="272"/>
      <c r="X39" s="272"/>
      <c r="Y39" s="272"/>
      <c r="Z39" s="272"/>
      <c r="AA39" s="272"/>
    </row>
    <row r="40" spans="1:27" ht="37.5">
      <c r="A40" s="273" t="s">
        <v>121</v>
      </c>
      <c r="B40" s="307">
        <v>14999999.999999998</v>
      </c>
      <c r="C40" s="308">
        <v>1</v>
      </c>
      <c r="D40" s="309">
        <v>51000</v>
      </c>
      <c r="E40" s="310" t="s">
        <v>388</v>
      </c>
      <c r="F40" s="311"/>
      <c r="H40" s="272"/>
      <c r="I40" s="289"/>
      <c r="J40" s="279"/>
      <c r="K40" s="272"/>
      <c r="L40" s="272"/>
      <c r="M40" s="272"/>
      <c r="N40" s="272"/>
      <c r="O40" s="272"/>
      <c r="P40" s="272"/>
      <c r="Q40" s="272"/>
      <c r="R40" s="272"/>
      <c r="S40" s="272"/>
      <c r="T40" s="272"/>
      <c r="U40" s="272"/>
      <c r="V40" s="272"/>
      <c r="W40" s="272"/>
      <c r="X40" s="272"/>
      <c r="Y40" s="272"/>
      <c r="Z40" s="272"/>
      <c r="AA40" s="272"/>
    </row>
    <row r="41" spans="1:27" ht="14">
      <c r="A41" s="280"/>
      <c r="B41" s="315"/>
      <c r="C41" s="316"/>
      <c r="D41" s="316"/>
      <c r="E41" s="316"/>
      <c r="F41" s="316"/>
      <c r="H41" s="272"/>
      <c r="I41" s="289"/>
      <c r="J41" s="279"/>
      <c r="K41" s="272"/>
      <c r="L41" s="272"/>
      <c r="M41" s="272"/>
      <c r="N41" s="272"/>
      <c r="O41" s="272"/>
      <c r="P41" s="272"/>
      <c r="Q41" s="272"/>
      <c r="R41" s="272"/>
      <c r="S41" s="272"/>
      <c r="T41" s="272"/>
      <c r="U41" s="272"/>
      <c r="V41" s="272"/>
      <c r="W41" s="272"/>
      <c r="X41" s="272"/>
      <c r="Y41" s="272"/>
      <c r="Z41" s="272"/>
      <c r="AA41" s="272"/>
    </row>
    <row r="42" spans="1:27" ht="14">
      <c r="A42" s="280"/>
      <c r="B42" s="317"/>
      <c r="C42" s="316"/>
      <c r="D42" s="316"/>
      <c r="E42" s="316"/>
      <c r="F42" s="316"/>
      <c r="H42" s="272"/>
      <c r="I42" s="294"/>
      <c r="J42" s="295"/>
      <c r="K42" s="272"/>
      <c r="L42" s="272"/>
      <c r="M42" s="272"/>
      <c r="N42" s="272"/>
      <c r="O42" s="272"/>
      <c r="P42" s="272"/>
      <c r="Q42" s="272"/>
      <c r="R42" s="272"/>
      <c r="S42" s="272"/>
      <c r="T42" s="272"/>
      <c r="U42" s="272"/>
      <c r="V42" s="272"/>
      <c r="W42" s="272"/>
      <c r="X42" s="272"/>
      <c r="Y42" s="272"/>
      <c r="Z42" s="272"/>
      <c r="AA42" s="272"/>
    </row>
    <row r="43" spans="1:27" ht="14">
      <c r="A43" s="283"/>
      <c r="B43" s="317"/>
      <c r="C43" s="316"/>
      <c r="D43" s="316"/>
      <c r="E43" s="316"/>
      <c r="F43" s="316"/>
      <c r="H43" s="272"/>
      <c r="I43" s="294"/>
      <c r="J43" s="297"/>
      <c r="K43" s="272"/>
      <c r="L43" s="272"/>
      <c r="M43" s="272"/>
      <c r="N43" s="272"/>
      <c r="O43" s="272"/>
      <c r="P43" s="272"/>
      <c r="Q43" s="272"/>
      <c r="R43" s="272"/>
      <c r="S43" s="272"/>
      <c r="T43" s="272"/>
      <c r="U43" s="272"/>
      <c r="V43" s="272"/>
      <c r="W43" s="272"/>
      <c r="X43" s="272"/>
      <c r="Y43" s="272"/>
      <c r="Z43" s="272"/>
      <c r="AA43" s="272"/>
    </row>
    <row r="44" spans="1:27" ht="14">
      <c r="A44" s="280"/>
      <c r="B44" s="318"/>
      <c r="C44" s="316"/>
      <c r="D44" s="316"/>
      <c r="E44" s="316"/>
      <c r="F44" s="316"/>
      <c r="H44" s="272"/>
      <c r="I44" s="294"/>
      <c r="J44" s="297"/>
      <c r="K44" s="272"/>
      <c r="L44" s="272"/>
      <c r="M44" s="272"/>
      <c r="N44" s="272"/>
      <c r="O44" s="272"/>
      <c r="P44" s="272"/>
      <c r="Q44" s="272"/>
      <c r="R44" s="272"/>
      <c r="S44" s="272"/>
      <c r="T44" s="272"/>
      <c r="U44" s="272"/>
      <c r="V44" s="272"/>
      <c r="W44" s="272"/>
      <c r="X44" s="272"/>
      <c r="Y44" s="272"/>
      <c r="Z44" s="272"/>
      <c r="AA44" s="272"/>
    </row>
    <row r="45" spans="1:27" ht="14">
      <c r="A45" s="279"/>
      <c r="B45" s="318"/>
      <c r="C45" s="316"/>
      <c r="D45" s="316"/>
      <c r="E45" s="316"/>
      <c r="F45" s="316"/>
      <c r="H45" s="272"/>
      <c r="I45" s="298"/>
      <c r="J45" s="297"/>
      <c r="K45" s="272"/>
      <c r="L45" s="272"/>
      <c r="M45" s="272"/>
      <c r="N45" s="272"/>
      <c r="O45" s="272"/>
      <c r="P45" s="272"/>
      <c r="Q45" s="272"/>
      <c r="R45" s="272"/>
      <c r="S45" s="272"/>
      <c r="T45" s="272"/>
      <c r="U45" s="272"/>
      <c r="V45" s="272"/>
      <c r="W45" s="272"/>
      <c r="X45" s="272"/>
      <c r="Y45" s="272"/>
      <c r="Z45" s="272"/>
      <c r="AA45" s="272"/>
    </row>
    <row r="46" spans="1:27" ht="14">
      <c r="A46" s="279"/>
      <c r="B46" s="318"/>
      <c r="C46" s="316"/>
      <c r="D46" s="316"/>
      <c r="E46" s="316"/>
      <c r="F46" s="316"/>
      <c r="H46" s="272"/>
      <c r="I46" s="294"/>
      <c r="J46" s="297"/>
      <c r="K46" s="272"/>
      <c r="L46" s="272"/>
      <c r="M46" s="272"/>
      <c r="N46" s="272"/>
      <c r="O46" s="272"/>
      <c r="P46" s="272"/>
      <c r="Q46" s="272"/>
      <c r="R46" s="272"/>
      <c r="S46" s="272"/>
      <c r="T46" s="272"/>
      <c r="U46" s="272"/>
      <c r="V46" s="272"/>
      <c r="W46" s="272"/>
      <c r="X46" s="272"/>
      <c r="Y46" s="272"/>
      <c r="Z46" s="272"/>
      <c r="AA46" s="272"/>
    </row>
    <row r="47" spans="1:27" ht="14">
      <c r="A47" s="279"/>
      <c r="B47" s="318"/>
      <c r="C47" s="316"/>
      <c r="D47" s="316"/>
      <c r="E47" s="316"/>
      <c r="F47" s="316"/>
      <c r="H47" s="272"/>
      <c r="I47" s="289"/>
      <c r="J47" s="297"/>
      <c r="K47" s="272"/>
      <c r="L47" s="272"/>
      <c r="M47" s="272"/>
      <c r="N47" s="272"/>
      <c r="O47" s="272"/>
      <c r="P47" s="272"/>
      <c r="Q47" s="272"/>
      <c r="R47" s="272"/>
      <c r="S47" s="272"/>
      <c r="T47" s="272"/>
      <c r="U47" s="272"/>
      <c r="V47" s="272"/>
      <c r="W47" s="272"/>
      <c r="X47" s="272"/>
      <c r="Y47" s="272"/>
      <c r="Z47" s="272"/>
      <c r="AA47" s="272"/>
    </row>
    <row r="48" spans="1:27" ht="14">
      <c r="A48" s="279"/>
      <c r="B48" s="318"/>
      <c r="C48" s="316"/>
      <c r="D48" s="316"/>
      <c r="E48" s="316"/>
      <c r="F48" s="316"/>
      <c r="H48" s="272"/>
      <c r="I48" s="289"/>
      <c r="J48" s="297"/>
      <c r="K48" s="272"/>
      <c r="L48" s="272"/>
      <c r="M48" s="272"/>
      <c r="N48" s="272"/>
      <c r="O48" s="272"/>
      <c r="P48" s="272"/>
      <c r="Q48" s="272"/>
      <c r="R48" s="272"/>
      <c r="S48" s="272"/>
      <c r="T48" s="272"/>
      <c r="U48" s="272"/>
      <c r="V48" s="272"/>
      <c r="W48" s="272"/>
      <c r="X48" s="272"/>
      <c r="Y48" s="272"/>
      <c r="Z48" s="272"/>
      <c r="AA48" s="272"/>
    </row>
    <row r="49" spans="1:27" ht="14">
      <c r="A49" s="279"/>
      <c r="B49" s="318"/>
      <c r="C49" s="316"/>
      <c r="D49" s="316"/>
      <c r="E49" s="316"/>
      <c r="F49" s="316"/>
      <c r="H49" s="272"/>
      <c r="I49" s="289"/>
      <c r="J49" s="297"/>
      <c r="K49" s="272"/>
      <c r="L49" s="272"/>
      <c r="M49" s="272"/>
      <c r="N49" s="272"/>
      <c r="O49" s="272"/>
      <c r="P49" s="272"/>
      <c r="Q49" s="272"/>
      <c r="R49" s="272"/>
      <c r="S49" s="272"/>
      <c r="T49" s="272"/>
      <c r="U49" s="272"/>
      <c r="V49" s="272"/>
      <c r="W49" s="272"/>
      <c r="X49" s="272"/>
      <c r="Y49" s="272"/>
      <c r="Z49" s="272"/>
      <c r="AA49" s="272"/>
    </row>
    <row r="50" spans="1:27" ht="14">
      <c r="A50" s="279"/>
      <c r="B50" s="318"/>
      <c r="C50" s="316"/>
      <c r="D50" s="316"/>
      <c r="E50" s="316"/>
      <c r="F50" s="316"/>
      <c r="H50" s="272"/>
      <c r="I50" s="289"/>
      <c r="J50" s="297"/>
      <c r="K50" s="272"/>
      <c r="L50" s="272"/>
      <c r="M50" s="272"/>
      <c r="N50" s="272"/>
      <c r="O50" s="272"/>
      <c r="P50" s="272"/>
      <c r="Q50" s="272"/>
      <c r="R50" s="272"/>
      <c r="S50" s="272"/>
      <c r="T50" s="272"/>
      <c r="U50" s="272"/>
      <c r="V50" s="272"/>
      <c r="W50" s="272"/>
      <c r="X50" s="272"/>
      <c r="Y50" s="272"/>
      <c r="Z50" s="272"/>
      <c r="AA50" s="272"/>
    </row>
    <row r="51" spans="1:27" ht="14">
      <c r="A51" s="279"/>
      <c r="B51" s="318"/>
      <c r="C51" s="316"/>
      <c r="D51" s="316"/>
      <c r="E51" s="316"/>
      <c r="F51" s="316"/>
      <c r="H51" s="272"/>
      <c r="I51" s="289"/>
      <c r="J51" s="297"/>
      <c r="K51" s="272"/>
      <c r="L51" s="272"/>
      <c r="M51" s="272"/>
      <c r="N51" s="272"/>
      <c r="O51" s="272"/>
      <c r="P51" s="272"/>
      <c r="Q51" s="272"/>
      <c r="R51" s="272"/>
      <c r="S51" s="272"/>
      <c r="T51" s="272"/>
      <c r="U51" s="272"/>
      <c r="V51" s="272"/>
      <c r="W51" s="272"/>
      <c r="X51" s="272"/>
      <c r="Y51" s="272"/>
      <c r="Z51" s="272"/>
      <c r="AA51" s="272"/>
    </row>
    <row r="52" spans="1:27" ht="14">
      <c r="A52" s="279"/>
      <c r="B52" s="318"/>
      <c r="C52" s="316"/>
      <c r="D52" s="316"/>
      <c r="E52" s="316"/>
      <c r="F52" s="316"/>
      <c r="H52" s="272"/>
      <c r="I52" s="289"/>
      <c r="J52" s="297"/>
      <c r="K52" s="272"/>
      <c r="L52" s="272"/>
      <c r="M52" s="272"/>
      <c r="N52" s="272"/>
      <c r="O52" s="272"/>
      <c r="P52" s="272"/>
      <c r="Q52" s="272"/>
      <c r="R52" s="272"/>
      <c r="S52" s="272"/>
      <c r="T52" s="272"/>
      <c r="U52" s="272"/>
      <c r="V52" s="272"/>
      <c r="W52" s="272"/>
      <c r="X52" s="272"/>
      <c r="Y52" s="272"/>
      <c r="Z52" s="272"/>
      <c r="AA52" s="272"/>
    </row>
    <row r="53" spans="1:27" ht="14">
      <c r="A53" s="279"/>
      <c r="B53" s="318"/>
      <c r="C53" s="316"/>
      <c r="D53" s="316"/>
      <c r="E53" s="316"/>
      <c r="F53" s="316"/>
      <c r="H53" s="272"/>
      <c r="I53" s="289"/>
      <c r="J53" s="297"/>
      <c r="K53" s="272"/>
      <c r="L53" s="272"/>
      <c r="M53" s="272"/>
      <c r="N53" s="272"/>
      <c r="O53" s="272"/>
      <c r="P53" s="272"/>
      <c r="Q53" s="272"/>
      <c r="R53" s="272"/>
      <c r="S53" s="272"/>
      <c r="T53" s="272"/>
      <c r="U53" s="272"/>
      <c r="V53" s="272"/>
      <c r="W53" s="272"/>
      <c r="X53" s="272"/>
      <c r="Y53" s="272"/>
      <c r="Z53" s="272"/>
      <c r="AA53" s="272"/>
    </row>
    <row r="54" spans="1:27" ht="14">
      <c r="A54" s="279"/>
      <c r="B54" s="318"/>
      <c r="C54" s="316"/>
      <c r="D54" s="316"/>
      <c r="E54" s="316"/>
      <c r="F54" s="316"/>
      <c r="H54" s="272"/>
      <c r="I54" s="289"/>
      <c r="J54" s="297"/>
      <c r="K54" s="272"/>
      <c r="L54" s="272"/>
      <c r="M54" s="272"/>
      <c r="N54" s="272"/>
      <c r="O54" s="272"/>
      <c r="P54" s="272"/>
      <c r="Q54" s="272"/>
      <c r="R54" s="272"/>
      <c r="S54" s="272"/>
      <c r="T54" s="272"/>
      <c r="U54" s="272"/>
      <c r="V54" s="272"/>
      <c r="W54" s="272"/>
      <c r="X54" s="272"/>
      <c r="Y54" s="272"/>
      <c r="Z54" s="272"/>
      <c r="AA54" s="272"/>
    </row>
    <row r="55" spans="1:27" ht="14">
      <c r="A55" s="279"/>
      <c r="B55" s="318"/>
      <c r="C55" s="316"/>
      <c r="D55" s="316"/>
      <c r="E55" s="316"/>
      <c r="F55" s="316"/>
      <c r="H55" s="272"/>
      <c r="I55" s="289"/>
      <c r="J55" s="297"/>
      <c r="K55" s="272"/>
      <c r="L55" s="272"/>
      <c r="M55" s="272"/>
      <c r="N55" s="272"/>
      <c r="O55" s="272"/>
      <c r="P55" s="272"/>
      <c r="Q55" s="272"/>
      <c r="R55" s="272"/>
      <c r="S55" s="272"/>
      <c r="T55" s="272"/>
      <c r="U55" s="272"/>
      <c r="V55" s="272"/>
      <c r="W55" s="272"/>
      <c r="X55" s="272"/>
      <c r="Y55" s="272"/>
      <c r="Z55" s="272"/>
      <c r="AA55" s="272"/>
    </row>
    <row r="56" spans="1:27" ht="14">
      <c r="A56" s="279"/>
      <c r="B56" s="318"/>
      <c r="C56" s="316"/>
      <c r="D56" s="316"/>
      <c r="E56" s="316"/>
      <c r="F56" s="316"/>
      <c r="H56" s="272"/>
      <c r="I56" s="289"/>
      <c r="J56" s="297"/>
      <c r="K56" s="272"/>
      <c r="L56" s="272"/>
      <c r="M56" s="272"/>
      <c r="N56" s="272"/>
      <c r="O56" s="272"/>
      <c r="P56" s="272"/>
      <c r="Q56" s="272"/>
      <c r="R56" s="272"/>
      <c r="S56" s="272"/>
      <c r="T56" s="272"/>
      <c r="U56" s="272"/>
      <c r="V56" s="272"/>
      <c r="W56" s="272"/>
      <c r="X56" s="272"/>
      <c r="Y56" s="272"/>
      <c r="Z56" s="272"/>
      <c r="AA56" s="272"/>
    </row>
    <row r="57" spans="1:27" ht="14">
      <c r="A57" s="279"/>
      <c r="B57" s="318"/>
      <c r="C57" s="316"/>
      <c r="D57" s="316"/>
      <c r="E57" s="316"/>
      <c r="F57" s="316"/>
      <c r="H57" s="272"/>
      <c r="I57" s="289"/>
      <c r="J57" s="297"/>
      <c r="K57" s="272"/>
      <c r="L57" s="272"/>
      <c r="M57" s="272"/>
      <c r="N57" s="272"/>
      <c r="O57" s="272"/>
      <c r="P57" s="272"/>
      <c r="Q57" s="272"/>
      <c r="R57" s="272"/>
      <c r="S57" s="272"/>
      <c r="T57" s="272"/>
      <c r="U57" s="272"/>
      <c r="V57" s="272"/>
      <c r="W57" s="272"/>
      <c r="X57" s="272"/>
      <c r="Y57" s="272"/>
      <c r="Z57" s="272"/>
      <c r="AA57" s="272"/>
    </row>
    <row r="58" spans="1:27" ht="14">
      <c r="A58" s="279"/>
      <c r="B58" s="318"/>
      <c r="C58" s="316"/>
      <c r="D58" s="316"/>
      <c r="E58" s="316"/>
      <c r="F58" s="316"/>
      <c r="H58" s="272"/>
      <c r="I58" s="289"/>
      <c r="J58" s="297"/>
      <c r="K58" s="272"/>
      <c r="L58" s="272"/>
      <c r="M58" s="272"/>
      <c r="N58" s="272"/>
      <c r="O58" s="272"/>
      <c r="P58" s="272"/>
      <c r="Q58" s="272"/>
      <c r="R58" s="272"/>
      <c r="S58" s="272"/>
      <c r="T58" s="272"/>
      <c r="U58" s="272"/>
      <c r="V58" s="272"/>
      <c r="W58" s="272"/>
      <c r="X58" s="272"/>
      <c r="Y58" s="272"/>
      <c r="Z58" s="272"/>
      <c r="AA58" s="272"/>
    </row>
    <row r="59" spans="1:27" ht="14">
      <c r="A59" s="279"/>
      <c r="B59" s="318"/>
      <c r="C59" s="316"/>
      <c r="D59" s="316"/>
      <c r="E59" s="316"/>
      <c r="F59" s="316"/>
      <c r="H59" s="272"/>
      <c r="I59" s="289"/>
      <c r="J59" s="297"/>
      <c r="K59" s="272"/>
      <c r="L59" s="272"/>
      <c r="M59" s="272"/>
      <c r="N59" s="272"/>
      <c r="O59" s="272"/>
      <c r="P59" s="272"/>
      <c r="Q59" s="272"/>
      <c r="R59" s="272"/>
      <c r="S59" s="272"/>
      <c r="T59" s="272"/>
      <c r="U59" s="272"/>
      <c r="V59" s="272"/>
      <c r="W59" s="272"/>
      <c r="X59" s="272"/>
      <c r="Y59" s="272"/>
      <c r="Z59" s="272"/>
      <c r="AA59" s="272"/>
    </row>
    <row r="60" spans="1:27" ht="14">
      <c r="A60" s="279"/>
      <c r="B60" s="318"/>
      <c r="C60" s="316"/>
      <c r="D60" s="316"/>
      <c r="E60" s="316"/>
      <c r="F60" s="316"/>
      <c r="H60" s="272"/>
      <c r="I60" s="289"/>
      <c r="J60" s="297"/>
      <c r="K60" s="272"/>
      <c r="L60" s="272"/>
      <c r="M60" s="272"/>
      <c r="N60" s="272"/>
      <c r="O60" s="272"/>
      <c r="P60" s="272"/>
      <c r="Q60" s="272"/>
      <c r="R60" s="272"/>
      <c r="S60" s="272"/>
      <c r="T60" s="272"/>
      <c r="U60" s="272"/>
      <c r="V60" s="272"/>
      <c r="W60" s="272"/>
      <c r="X60" s="272"/>
      <c r="Y60" s="272"/>
      <c r="Z60" s="272"/>
      <c r="AA60" s="272"/>
    </row>
    <row r="61" spans="1:27" ht="14">
      <c r="A61" s="279"/>
      <c r="B61" s="318"/>
      <c r="C61" s="316"/>
      <c r="D61" s="316"/>
      <c r="E61" s="316"/>
      <c r="F61" s="316"/>
      <c r="H61" s="272"/>
      <c r="I61" s="289"/>
      <c r="J61" s="297"/>
      <c r="K61" s="272"/>
      <c r="L61" s="272"/>
      <c r="M61" s="272"/>
      <c r="N61" s="272"/>
      <c r="O61" s="272"/>
      <c r="P61" s="272"/>
      <c r="Q61" s="272"/>
      <c r="R61" s="272"/>
      <c r="S61" s="272"/>
      <c r="T61" s="272"/>
      <c r="U61" s="272"/>
      <c r="V61" s="272"/>
      <c r="W61" s="272"/>
      <c r="X61" s="272"/>
      <c r="Y61" s="272"/>
      <c r="Z61" s="272"/>
      <c r="AA61" s="272"/>
    </row>
    <row r="62" spans="1:27" ht="14">
      <c r="A62" s="279"/>
      <c r="B62" s="318"/>
      <c r="C62" s="316"/>
      <c r="D62" s="316"/>
      <c r="E62" s="316"/>
      <c r="F62" s="316"/>
      <c r="H62" s="272"/>
      <c r="I62" s="289"/>
      <c r="J62" s="297"/>
      <c r="K62" s="272"/>
      <c r="L62" s="272"/>
      <c r="M62" s="272"/>
      <c r="N62" s="272"/>
      <c r="O62" s="272"/>
      <c r="P62" s="272"/>
      <c r="Q62" s="272"/>
      <c r="R62" s="272"/>
      <c r="S62" s="272"/>
      <c r="T62" s="272"/>
      <c r="U62" s="272"/>
      <c r="V62" s="272"/>
      <c r="W62" s="272"/>
      <c r="X62" s="272"/>
      <c r="Y62" s="272"/>
      <c r="Z62" s="272"/>
      <c r="AA62" s="272"/>
    </row>
    <row r="63" spans="1:27" ht="14">
      <c r="A63" s="279"/>
      <c r="B63" s="318"/>
      <c r="C63" s="316"/>
      <c r="D63" s="316"/>
      <c r="E63" s="316"/>
      <c r="F63" s="316"/>
      <c r="H63" s="272"/>
      <c r="I63" s="289"/>
      <c r="J63" s="297"/>
      <c r="K63" s="272"/>
      <c r="L63" s="272"/>
      <c r="M63" s="272"/>
      <c r="N63" s="272"/>
      <c r="O63" s="272"/>
      <c r="P63" s="272"/>
      <c r="Q63" s="272"/>
      <c r="R63" s="272"/>
      <c r="S63" s="272"/>
      <c r="T63" s="272"/>
      <c r="U63" s="272"/>
      <c r="V63" s="272"/>
      <c r="W63" s="272"/>
      <c r="X63" s="272"/>
      <c r="Y63" s="272"/>
      <c r="Z63" s="272"/>
      <c r="AA63" s="272"/>
    </row>
    <row r="64" spans="1:27" ht="14">
      <c r="A64" s="279"/>
      <c r="B64" s="318"/>
      <c r="C64" s="316"/>
      <c r="D64" s="316"/>
      <c r="E64" s="316"/>
      <c r="F64" s="316"/>
      <c r="H64" s="272"/>
      <c r="I64" s="289"/>
      <c r="J64" s="297"/>
      <c r="K64" s="272"/>
      <c r="L64" s="272"/>
      <c r="M64" s="272"/>
      <c r="N64" s="272"/>
      <c r="O64" s="272"/>
      <c r="P64" s="272"/>
      <c r="Q64" s="272"/>
      <c r="R64" s="272"/>
      <c r="S64" s="272"/>
      <c r="T64" s="272"/>
      <c r="U64" s="272"/>
      <c r="V64" s="272"/>
      <c r="W64" s="272"/>
      <c r="X64" s="272"/>
      <c r="Y64" s="272"/>
      <c r="Z64" s="272"/>
      <c r="AA64" s="272"/>
    </row>
    <row r="65" spans="1:27" ht="14">
      <c r="A65" s="279"/>
      <c r="B65" s="318"/>
      <c r="C65" s="316"/>
      <c r="D65" s="316"/>
      <c r="E65" s="316"/>
      <c r="F65" s="316"/>
      <c r="H65" s="272"/>
      <c r="I65" s="289"/>
      <c r="J65" s="297"/>
      <c r="K65" s="272"/>
      <c r="L65" s="272"/>
      <c r="M65" s="272"/>
      <c r="N65" s="272"/>
      <c r="O65" s="272"/>
      <c r="P65" s="272"/>
      <c r="Q65" s="272"/>
      <c r="R65" s="272"/>
      <c r="S65" s="272"/>
      <c r="T65" s="272"/>
      <c r="U65" s="272"/>
      <c r="V65" s="272"/>
      <c r="W65" s="272"/>
      <c r="X65" s="272"/>
      <c r="Y65" s="272"/>
      <c r="Z65" s="272"/>
      <c r="AA65" s="272"/>
    </row>
    <row r="66" spans="1:27" ht="14">
      <c r="A66" s="279"/>
      <c r="B66" s="318"/>
      <c r="C66" s="316"/>
      <c r="D66" s="316"/>
      <c r="E66" s="316"/>
      <c r="F66" s="316"/>
      <c r="H66" s="272"/>
      <c r="I66" s="289"/>
      <c r="J66" s="297"/>
      <c r="K66" s="272"/>
      <c r="L66" s="272"/>
      <c r="M66" s="272"/>
      <c r="N66" s="272"/>
      <c r="O66" s="272"/>
      <c r="P66" s="272"/>
      <c r="Q66" s="272"/>
      <c r="R66" s="272"/>
      <c r="S66" s="272"/>
      <c r="T66" s="272"/>
      <c r="U66" s="272"/>
      <c r="V66" s="272"/>
      <c r="W66" s="272"/>
      <c r="X66" s="272"/>
      <c r="Y66" s="272"/>
      <c r="Z66" s="272"/>
      <c r="AA66" s="272"/>
    </row>
    <row r="67" spans="1:27" ht="14">
      <c r="A67" s="279"/>
      <c r="B67" s="318"/>
      <c r="C67" s="316"/>
      <c r="D67" s="316"/>
      <c r="E67" s="316"/>
      <c r="F67" s="316"/>
      <c r="H67" s="272"/>
      <c r="I67" s="289"/>
      <c r="J67" s="297"/>
      <c r="K67" s="272"/>
      <c r="L67" s="272"/>
      <c r="M67" s="272"/>
      <c r="N67" s="272"/>
      <c r="O67" s="272"/>
      <c r="P67" s="272"/>
      <c r="Q67" s="272"/>
      <c r="R67" s="272"/>
      <c r="S67" s="272"/>
      <c r="T67" s="272"/>
      <c r="U67" s="272"/>
      <c r="V67" s="272"/>
      <c r="W67" s="272"/>
      <c r="X67" s="272"/>
      <c r="Y67" s="272"/>
      <c r="Z67" s="272"/>
      <c r="AA67" s="272"/>
    </row>
    <row r="68" spans="1:27" ht="14">
      <c r="A68" s="279"/>
      <c r="B68" s="318"/>
      <c r="C68" s="316"/>
      <c r="D68" s="316"/>
      <c r="E68" s="316"/>
      <c r="F68" s="316"/>
      <c r="H68" s="272"/>
      <c r="I68" s="289"/>
      <c r="J68" s="297"/>
      <c r="K68" s="272"/>
      <c r="L68" s="272"/>
      <c r="M68" s="272"/>
      <c r="N68" s="272"/>
      <c r="O68" s="272"/>
      <c r="P68" s="272"/>
      <c r="Q68" s="272"/>
      <c r="R68" s="272"/>
      <c r="S68" s="272"/>
      <c r="T68" s="272"/>
      <c r="U68" s="272"/>
      <c r="V68" s="272"/>
      <c r="W68" s="272"/>
      <c r="X68" s="272"/>
      <c r="Y68" s="272"/>
      <c r="Z68" s="272"/>
      <c r="AA68" s="272"/>
    </row>
    <row r="69" spans="1:27" ht="14">
      <c r="A69" s="279"/>
      <c r="B69" s="318"/>
      <c r="C69" s="316"/>
      <c r="D69" s="316"/>
      <c r="E69" s="316"/>
      <c r="F69" s="316"/>
      <c r="H69" s="272"/>
      <c r="I69" s="289"/>
      <c r="J69" s="297"/>
      <c r="K69" s="272"/>
      <c r="L69" s="272"/>
      <c r="M69" s="272"/>
      <c r="N69" s="272"/>
      <c r="O69" s="272"/>
      <c r="P69" s="272"/>
      <c r="Q69" s="272"/>
      <c r="R69" s="272"/>
      <c r="S69" s="272"/>
      <c r="T69" s="272"/>
      <c r="U69" s="272"/>
      <c r="V69" s="272"/>
      <c r="W69" s="272"/>
      <c r="X69" s="272"/>
      <c r="Y69" s="272"/>
      <c r="Z69" s="272"/>
      <c r="AA69" s="272"/>
    </row>
    <row r="70" spans="1:27" ht="14">
      <c r="A70" s="279"/>
      <c r="B70" s="318"/>
      <c r="C70" s="316"/>
      <c r="D70" s="316"/>
      <c r="E70" s="316"/>
      <c r="F70" s="316"/>
      <c r="H70" s="272"/>
      <c r="I70" s="289"/>
      <c r="J70" s="297"/>
      <c r="K70" s="272"/>
      <c r="L70" s="272"/>
      <c r="M70" s="272"/>
      <c r="N70" s="272"/>
      <c r="O70" s="272"/>
      <c r="P70" s="272"/>
      <c r="Q70" s="272"/>
      <c r="R70" s="272"/>
      <c r="S70" s="272"/>
      <c r="T70" s="272"/>
      <c r="U70" s="272"/>
      <c r="V70" s="272"/>
      <c r="W70" s="272"/>
      <c r="X70" s="272"/>
      <c r="Y70" s="272"/>
      <c r="Z70" s="272"/>
      <c r="AA70" s="272"/>
    </row>
    <row r="71" spans="1:27" ht="14">
      <c r="A71" s="279"/>
      <c r="B71" s="318"/>
      <c r="C71" s="316"/>
      <c r="D71" s="316"/>
      <c r="E71" s="316"/>
      <c r="F71" s="316"/>
      <c r="H71" s="272"/>
      <c r="I71" s="289"/>
      <c r="J71" s="297"/>
      <c r="K71" s="272"/>
      <c r="L71" s="272"/>
      <c r="M71" s="272"/>
      <c r="N71" s="272"/>
      <c r="O71" s="272"/>
      <c r="P71" s="272"/>
      <c r="Q71" s="272"/>
      <c r="R71" s="272"/>
      <c r="S71" s="272"/>
      <c r="T71" s="272"/>
      <c r="U71" s="272"/>
      <c r="V71" s="272"/>
      <c r="W71" s="272"/>
      <c r="X71" s="272"/>
      <c r="Y71" s="272"/>
      <c r="Z71" s="272"/>
      <c r="AA71" s="272"/>
    </row>
    <row r="72" spans="1:27" ht="14">
      <c r="A72" s="279"/>
      <c r="B72" s="318"/>
      <c r="C72" s="316"/>
      <c r="D72" s="316"/>
      <c r="E72" s="316"/>
      <c r="F72" s="316"/>
      <c r="H72" s="272"/>
      <c r="I72" s="289"/>
      <c r="J72" s="297"/>
      <c r="K72" s="272"/>
      <c r="L72" s="272"/>
      <c r="M72" s="272"/>
      <c r="N72" s="272"/>
      <c r="O72" s="272"/>
      <c r="P72" s="272"/>
      <c r="Q72" s="272"/>
      <c r="R72" s="272"/>
      <c r="S72" s="272"/>
      <c r="T72" s="272"/>
      <c r="U72" s="272"/>
      <c r="V72" s="272"/>
      <c r="W72" s="272"/>
      <c r="X72" s="272"/>
      <c r="Y72" s="272"/>
      <c r="Z72" s="272"/>
      <c r="AA72" s="272"/>
    </row>
    <row r="73" spans="1:27" ht="14">
      <c r="A73" s="295"/>
      <c r="B73" s="318"/>
      <c r="C73" s="316"/>
      <c r="D73" s="316"/>
      <c r="E73" s="316"/>
      <c r="F73" s="316"/>
      <c r="H73" s="272"/>
      <c r="I73" s="289"/>
      <c r="J73" s="297"/>
      <c r="K73" s="272"/>
      <c r="L73" s="272"/>
      <c r="M73" s="272"/>
      <c r="N73" s="272"/>
      <c r="O73" s="272"/>
      <c r="P73" s="272"/>
      <c r="Q73" s="272"/>
      <c r="R73" s="272"/>
      <c r="S73" s="272"/>
      <c r="T73" s="272"/>
      <c r="U73" s="272"/>
      <c r="V73" s="272"/>
      <c r="W73" s="272"/>
      <c r="X73" s="272"/>
      <c r="Y73" s="272"/>
      <c r="Z73" s="272"/>
      <c r="AA73" s="272"/>
    </row>
    <row r="74" spans="1:27" ht="14">
      <c r="A74" s="272"/>
      <c r="B74" s="318"/>
      <c r="C74" s="316"/>
      <c r="D74" s="316"/>
      <c r="E74" s="316"/>
      <c r="F74" s="316"/>
      <c r="H74" s="272"/>
      <c r="I74" s="289"/>
      <c r="J74" s="297"/>
      <c r="K74" s="272"/>
      <c r="L74" s="272"/>
      <c r="M74" s="272"/>
      <c r="N74" s="272"/>
      <c r="O74" s="272"/>
      <c r="P74" s="272"/>
      <c r="Q74" s="272"/>
      <c r="R74" s="272"/>
      <c r="S74" s="272"/>
      <c r="T74" s="272"/>
      <c r="U74" s="272"/>
      <c r="V74" s="272"/>
      <c r="W74" s="272"/>
      <c r="X74" s="272"/>
      <c r="Y74" s="272"/>
      <c r="Z74" s="272"/>
      <c r="AA74" s="272"/>
    </row>
    <row r="75" spans="1:27" ht="14">
      <c r="A75" s="272"/>
      <c r="B75" s="318"/>
      <c r="C75" s="316"/>
      <c r="D75" s="316"/>
      <c r="E75" s="316"/>
      <c r="F75" s="316"/>
      <c r="H75" s="272"/>
      <c r="I75" s="299"/>
      <c r="J75" s="297"/>
      <c r="K75" s="272"/>
      <c r="L75" s="272"/>
      <c r="M75" s="272"/>
      <c r="N75" s="272"/>
      <c r="O75" s="272"/>
      <c r="P75" s="272"/>
      <c r="Q75" s="272"/>
      <c r="R75" s="272"/>
      <c r="S75" s="272"/>
      <c r="T75" s="272"/>
      <c r="U75" s="272"/>
      <c r="V75" s="272"/>
      <c r="W75" s="272"/>
      <c r="X75" s="272"/>
      <c r="Y75" s="272"/>
      <c r="Z75" s="272"/>
      <c r="AA75" s="272"/>
    </row>
    <row r="76" spans="1:27" ht="14">
      <c r="A76" s="272"/>
      <c r="B76" s="318"/>
      <c r="C76" s="316"/>
      <c r="D76" s="316"/>
      <c r="E76" s="316"/>
      <c r="F76" s="316"/>
      <c r="H76" s="272"/>
      <c r="I76" s="272"/>
      <c r="J76" s="297"/>
      <c r="K76" s="272"/>
      <c r="L76" s="272"/>
      <c r="M76" s="272"/>
      <c r="N76" s="272"/>
      <c r="O76" s="272"/>
      <c r="P76" s="272"/>
      <c r="Q76" s="272"/>
      <c r="R76" s="272"/>
      <c r="S76" s="272"/>
      <c r="T76" s="272"/>
      <c r="U76" s="272"/>
      <c r="V76" s="272"/>
      <c r="W76" s="272"/>
      <c r="X76" s="272"/>
      <c r="Y76" s="272"/>
      <c r="Z76" s="272"/>
      <c r="AA76" s="272"/>
    </row>
    <row r="77" spans="1:27" ht="14">
      <c r="A77" s="272"/>
      <c r="B77" s="318"/>
      <c r="C77" s="316"/>
      <c r="D77" s="316"/>
      <c r="E77" s="316"/>
      <c r="F77" s="316"/>
      <c r="H77" s="272"/>
      <c r="I77" s="272"/>
      <c r="J77" s="297"/>
      <c r="K77" s="272"/>
      <c r="L77" s="272"/>
      <c r="M77" s="272"/>
      <c r="N77" s="272"/>
      <c r="O77" s="272"/>
      <c r="P77" s="272"/>
      <c r="Q77" s="272"/>
      <c r="R77" s="272"/>
      <c r="S77" s="272"/>
      <c r="T77" s="272"/>
      <c r="U77" s="272"/>
      <c r="V77" s="272"/>
      <c r="W77" s="272"/>
      <c r="X77" s="272"/>
      <c r="Y77" s="272"/>
      <c r="Z77" s="272"/>
      <c r="AA77" s="272"/>
    </row>
    <row r="78" spans="1:27" ht="14">
      <c r="A78" s="272"/>
      <c r="B78" s="318"/>
      <c r="C78" s="316"/>
      <c r="D78" s="316"/>
      <c r="E78" s="316"/>
      <c r="F78" s="316"/>
      <c r="H78" s="272"/>
      <c r="I78" s="272"/>
      <c r="J78" s="297"/>
      <c r="K78" s="272"/>
      <c r="L78" s="272"/>
      <c r="M78" s="272"/>
      <c r="N78" s="272"/>
      <c r="O78" s="272"/>
      <c r="P78" s="272"/>
      <c r="Q78" s="272"/>
      <c r="R78" s="272"/>
      <c r="S78" s="272"/>
      <c r="T78" s="272"/>
      <c r="U78" s="272"/>
      <c r="V78" s="272"/>
      <c r="W78" s="272"/>
      <c r="X78" s="272"/>
      <c r="Y78" s="272"/>
      <c r="Z78" s="272"/>
      <c r="AA78" s="272"/>
    </row>
    <row r="79" spans="1:27" ht="14">
      <c r="A79" s="272"/>
      <c r="B79" s="318"/>
      <c r="C79" s="316"/>
      <c r="D79" s="316"/>
      <c r="E79" s="316"/>
      <c r="F79" s="316"/>
      <c r="H79" s="272"/>
      <c r="I79" s="272"/>
      <c r="J79" s="272"/>
      <c r="K79" s="272"/>
      <c r="L79" s="272"/>
      <c r="M79" s="272"/>
      <c r="N79" s="272"/>
      <c r="O79" s="272"/>
      <c r="P79" s="272"/>
      <c r="Q79" s="272"/>
      <c r="R79" s="272"/>
      <c r="S79" s="272"/>
      <c r="T79" s="272"/>
      <c r="U79" s="272"/>
      <c r="V79" s="272"/>
      <c r="W79" s="272"/>
      <c r="X79" s="272"/>
      <c r="Y79" s="272"/>
      <c r="Z79" s="272"/>
      <c r="AA79" s="272"/>
    </row>
    <row r="80" spans="1:27" ht="14">
      <c r="A80" s="272"/>
      <c r="B80" s="318"/>
      <c r="C80" s="316"/>
      <c r="D80" s="316"/>
      <c r="E80" s="316"/>
      <c r="F80" s="316"/>
      <c r="H80" s="272"/>
      <c r="I80" s="272"/>
      <c r="J80" s="272"/>
      <c r="K80" s="272"/>
      <c r="L80" s="272"/>
      <c r="M80" s="272"/>
      <c r="N80" s="272"/>
      <c r="O80" s="272"/>
      <c r="P80" s="272"/>
      <c r="Q80" s="272"/>
      <c r="R80" s="272"/>
      <c r="S80" s="272"/>
      <c r="T80" s="272"/>
      <c r="U80" s="272"/>
      <c r="V80" s="272"/>
      <c r="W80" s="272"/>
      <c r="X80" s="272"/>
      <c r="Y80" s="272"/>
      <c r="Z80" s="272"/>
      <c r="AA80" s="272"/>
    </row>
    <row r="81" spans="1:27" ht="14">
      <c r="A81" s="272"/>
      <c r="B81" s="318"/>
      <c r="C81" s="316"/>
      <c r="D81" s="316"/>
      <c r="E81" s="316"/>
      <c r="F81" s="316"/>
      <c r="H81" s="272"/>
      <c r="I81" s="272"/>
      <c r="J81" s="272"/>
      <c r="K81" s="272"/>
      <c r="L81" s="272"/>
      <c r="M81" s="272"/>
      <c r="N81" s="272"/>
      <c r="O81" s="272"/>
      <c r="P81" s="272"/>
      <c r="Q81" s="272"/>
      <c r="R81" s="272"/>
      <c r="S81" s="272"/>
      <c r="T81" s="272"/>
      <c r="U81" s="272"/>
      <c r="V81" s="272"/>
      <c r="W81" s="272"/>
      <c r="X81" s="272"/>
      <c r="Y81" s="272"/>
      <c r="Z81" s="272"/>
      <c r="AA81" s="272"/>
    </row>
    <row r="82" spans="1:27" ht="14">
      <c r="A82" s="272"/>
      <c r="B82" s="318"/>
      <c r="C82" s="316"/>
      <c r="D82" s="316"/>
      <c r="E82" s="316"/>
      <c r="F82" s="316"/>
      <c r="H82" s="272"/>
      <c r="I82" s="272"/>
      <c r="J82" s="272"/>
      <c r="K82" s="272"/>
      <c r="L82" s="272"/>
      <c r="M82" s="272"/>
      <c r="N82" s="272"/>
      <c r="O82" s="272"/>
      <c r="P82" s="272"/>
      <c r="Q82" s="272"/>
      <c r="R82" s="272"/>
      <c r="S82" s="272"/>
      <c r="T82" s="272"/>
      <c r="U82" s="272"/>
      <c r="V82" s="272"/>
      <c r="W82" s="272"/>
      <c r="X82" s="272"/>
      <c r="Y82" s="272"/>
      <c r="Z82" s="272"/>
      <c r="AA82" s="272"/>
    </row>
    <row r="83" spans="1:27" ht="14">
      <c r="A83" s="272"/>
      <c r="B83" s="318"/>
      <c r="C83" s="316"/>
      <c r="D83" s="316"/>
      <c r="E83" s="316"/>
      <c r="F83" s="316"/>
      <c r="H83" s="272"/>
      <c r="I83" s="272"/>
      <c r="J83" s="272"/>
      <c r="K83" s="272"/>
      <c r="L83" s="272"/>
      <c r="M83" s="272"/>
      <c r="N83" s="272"/>
      <c r="O83" s="272"/>
      <c r="P83" s="272"/>
      <c r="Q83" s="272"/>
      <c r="R83" s="272"/>
      <c r="S83" s="272"/>
      <c r="T83" s="272"/>
      <c r="U83" s="272"/>
      <c r="V83" s="272"/>
      <c r="W83" s="272"/>
      <c r="X83" s="272"/>
      <c r="Y83" s="272"/>
      <c r="Z83" s="272"/>
      <c r="AA83" s="272"/>
    </row>
    <row r="84" spans="1:27" ht="14">
      <c r="A84" s="272"/>
      <c r="B84" s="318"/>
      <c r="C84" s="316"/>
      <c r="D84" s="316"/>
      <c r="E84" s="316"/>
      <c r="F84" s="316"/>
      <c r="H84" s="272"/>
      <c r="I84" s="272"/>
      <c r="J84" s="272"/>
      <c r="K84" s="272"/>
      <c r="L84" s="272"/>
      <c r="M84" s="272"/>
      <c r="N84" s="272"/>
      <c r="O84" s="272"/>
      <c r="P84" s="272"/>
      <c r="Q84" s="272"/>
      <c r="R84" s="272"/>
      <c r="S84" s="272"/>
      <c r="T84" s="272"/>
      <c r="U84" s="272"/>
      <c r="V84" s="272"/>
      <c r="W84" s="272"/>
      <c r="X84" s="272"/>
      <c r="Y84" s="272"/>
      <c r="Z84" s="272"/>
      <c r="AA84" s="272"/>
    </row>
    <row r="85" spans="1:27" ht="14">
      <c r="A85" s="272"/>
      <c r="B85" s="318"/>
      <c r="C85" s="316"/>
      <c r="D85" s="316"/>
      <c r="E85" s="316"/>
      <c r="F85" s="316"/>
      <c r="H85" s="272"/>
      <c r="I85" s="272"/>
      <c r="J85" s="272"/>
      <c r="K85" s="272"/>
      <c r="L85" s="272"/>
      <c r="M85" s="272"/>
      <c r="N85" s="272"/>
      <c r="O85" s="272"/>
      <c r="P85" s="272"/>
      <c r="Q85" s="272"/>
      <c r="R85" s="272"/>
      <c r="S85" s="272"/>
      <c r="T85" s="272"/>
      <c r="U85" s="272"/>
      <c r="V85" s="272"/>
      <c r="W85" s="272"/>
      <c r="X85" s="272"/>
      <c r="Y85" s="272"/>
      <c r="Z85" s="272"/>
      <c r="AA85" s="272"/>
    </row>
    <row r="86" spans="1:27" ht="14">
      <c r="A86" s="272"/>
      <c r="B86" s="318"/>
      <c r="C86" s="316"/>
      <c r="D86" s="316"/>
      <c r="E86" s="316"/>
      <c r="F86" s="316"/>
      <c r="H86" s="272"/>
      <c r="I86" s="272"/>
      <c r="J86" s="272"/>
      <c r="K86" s="272"/>
      <c r="L86" s="272"/>
      <c r="M86" s="272"/>
      <c r="N86" s="272"/>
      <c r="O86" s="272"/>
      <c r="P86" s="272"/>
      <c r="Q86" s="272"/>
      <c r="R86" s="272"/>
      <c r="S86" s="272"/>
      <c r="T86" s="272"/>
      <c r="U86" s="272"/>
      <c r="V86" s="272"/>
      <c r="W86" s="272"/>
      <c r="X86" s="272"/>
      <c r="Y86" s="272"/>
      <c r="Z86" s="272"/>
      <c r="AA86" s="272"/>
    </row>
    <row r="87" spans="1:27" ht="14">
      <c r="A87" s="272"/>
      <c r="B87" s="318"/>
      <c r="C87" s="316"/>
      <c r="D87" s="316"/>
      <c r="E87" s="316"/>
      <c r="F87" s="316"/>
      <c r="H87" s="272"/>
      <c r="I87" s="272"/>
      <c r="J87" s="272"/>
      <c r="K87" s="272"/>
      <c r="L87" s="272"/>
      <c r="M87" s="272"/>
      <c r="N87" s="272"/>
      <c r="O87" s="272"/>
      <c r="P87" s="272"/>
      <c r="Q87" s="272"/>
      <c r="R87" s="272"/>
      <c r="S87" s="272"/>
      <c r="T87" s="272"/>
      <c r="U87" s="272"/>
      <c r="V87" s="272"/>
      <c r="W87" s="272"/>
      <c r="X87" s="272"/>
      <c r="Y87" s="272"/>
      <c r="Z87" s="272"/>
      <c r="AA87" s="272"/>
    </row>
    <row r="88" spans="1:27" ht="14">
      <c r="A88" s="272"/>
      <c r="B88" s="318"/>
      <c r="C88" s="316"/>
      <c r="D88" s="316"/>
      <c r="E88" s="316"/>
      <c r="F88" s="316"/>
      <c r="H88" s="272"/>
      <c r="I88" s="272"/>
      <c r="J88" s="272"/>
      <c r="K88" s="272"/>
      <c r="L88" s="272"/>
      <c r="M88" s="272"/>
      <c r="N88" s="272"/>
      <c r="O88" s="272"/>
      <c r="P88" s="272"/>
      <c r="Q88" s="272"/>
      <c r="R88" s="272"/>
      <c r="S88" s="272"/>
      <c r="T88" s="272"/>
      <c r="U88" s="272"/>
      <c r="V88" s="272"/>
      <c r="W88" s="272"/>
      <c r="X88" s="272"/>
      <c r="Y88" s="272"/>
      <c r="Z88" s="272"/>
      <c r="AA88" s="272"/>
    </row>
    <row r="89" spans="1:27" ht="14">
      <c r="A89" s="272"/>
      <c r="B89" s="318"/>
      <c r="C89" s="316"/>
      <c r="D89" s="316"/>
      <c r="E89" s="316"/>
      <c r="F89" s="316"/>
      <c r="H89" s="272"/>
      <c r="I89" s="272"/>
      <c r="J89" s="272"/>
      <c r="K89" s="272"/>
      <c r="L89" s="272"/>
      <c r="M89" s="272"/>
      <c r="N89" s="272"/>
      <c r="O89" s="272"/>
      <c r="P89" s="272"/>
      <c r="Q89" s="272"/>
      <c r="R89" s="272"/>
      <c r="S89" s="272"/>
      <c r="T89" s="272"/>
      <c r="U89" s="272"/>
      <c r="V89" s="272"/>
      <c r="W89" s="272"/>
      <c r="X89" s="272"/>
      <c r="Y89" s="272"/>
      <c r="Z89" s="272"/>
      <c r="AA89" s="272"/>
    </row>
    <row r="90" spans="1:27" ht="14">
      <c r="A90" s="272"/>
      <c r="B90" s="318"/>
      <c r="C90" s="316"/>
      <c r="D90" s="316"/>
      <c r="E90" s="316"/>
      <c r="F90" s="316"/>
      <c r="H90" s="272"/>
      <c r="I90" s="272"/>
      <c r="J90" s="272"/>
      <c r="K90" s="272"/>
      <c r="L90" s="272"/>
      <c r="M90" s="272"/>
      <c r="N90" s="272"/>
      <c r="O90" s="272"/>
      <c r="P90" s="272"/>
      <c r="Q90" s="272"/>
      <c r="R90" s="272"/>
      <c r="S90" s="272"/>
      <c r="T90" s="272"/>
      <c r="U90" s="272"/>
      <c r="V90" s="272"/>
      <c r="W90" s="272"/>
      <c r="X90" s="272"/>
      <c r="Y90" s="272"/>
      <c r="Z90" s="272"/>
      <c r="AA90" s="272"/>
    </row>
    <row r="91" spans="1:27" ht="14">
      <c r="A91" s="272"/>
      <c r="B91" s="318"/>
      <c r="C91" s="316"/>
      <c r="D91" s="316"/>
      <c r="E91" s="316"/>
      <c r="F91" s="316"/>
      <c r="H91" s="272"/>
      <c r="I91" s="272"/>
      <c r="J91" s="272"/>
      <c r="K91" s="272"/>
      <c r="L91" s="272"/>
      <c r="M91" s="272"/>
      <c r="N91" s="272"/>
      <c r="O91" s="272"/>
      <c r="P91" s="272"/>
      <c r="Q91" s="272"/>
      <c r="R91" s="272"/>
      <c r="S91" s="272"/>
      <c r="T91" s="272"/>
      <c r="U91" s="272"/>
      <c r="V91" s="272"/>
      <c r="W91" s="272"/>
      <c r="X91" s="272"/>
      <c r="Y91" s="272"/>
      <c r="Z91" s="272"/>
      <c r="AA91" s="272"/>
    </row>
    <row r="92" spans="1:27" ht="14">
      <c r="A92" s="272"/>
      <c r="B92" s="318"/>
      <c r="C92" s="316"/>
      <c r="D92" s="316"/>
      <c r="E92" s="316"/>
      <c r="F92" s="316"/>
      <c r="H92" s="272"/>
      <c r="I92" s="272"/>
      <c r="J92" s="272"/>
      <c r="K92" s="272"/>
      <c r="L92" s="272"/>
      <c r="M92" s="272"/>
      <c r="N92" s="272"/>
      <c r="O92" s="272"/>
      <c r="P92" s="272"/>
      <c r="Q92" s="272"/>
      <c r="R92" s="272"/>
      <c r="S92" s="272"/>
      <c r="T92" s="272"/>
      <c r="U92" s="272"/>
      <c r="V92" s="272"/>
      <c r="W92" s="272"/>
      <c r="X92" s="272"/>
      <c r="Y92" s="272"/>
      <c r="Z92" s="272"/>
      <c r="AA92" s="272"/>
    </row>
    <row r="93" spans="1:27" ht="14">
      <c r="A93" s="272"/>
      <c r="B93" s="318"/>
      <c r="C93" s="316"/>
      <c r="D93" s="316"/>
      <c r="E93" s="316"/>
      <c r="F93" s="316"/>
      <c r="H93" s="272"/>
      <c r="I93" s="272"/>
      <c r="J93" s="272"/>
      <c r="K93" s="272"/>
      <c r="L93" s="272"/>
      <c r="M93" s="272"/>
      <c r="N93" s="272"/>
      <c r="O93" s="272"/>
      <c r="P93" s="272"/>
      <c r="Q93" s="272"/>
      <c r="R93" s="272"/>
      <c r="S93" s="272"/>
      <c r="T93" s="272"/>
      <c r="U93" s="272"/>
      <c r="V93" s="272"/>
      <c r="W93" s="272"/>
      <c r="X93" s="272"/>
      <c r="Y93" s="272"/>
      <c r="Z93" s="272"/>
      <c r="AA93" s="272"/>
    </row>
    <row r="94" spans="1:27" ht="14">
      <c r="A94" s="272"/>
      <c r="B94" s="318"/>
      <c r="C94" s="316"/>
      <c r="D94" s="316"/>
      <c r="E94" s="316"/>
      <c r="F94" s="316"/>
      <c r="H94" s="272"/>
      <c r="I94" s="272"/>
      <c r="J94" s="272"/>
      <c r="K94" s="272"/>
      <c r="L94" s="272"/>
      <c r="M94" s="272"/>
      <c r="N94" s="272"/>
      <c r="O94" s="272"/>
      <c r="P94" s="272"/>
      <c r="Q94" s="272"/>
      <c r="R94" s="272"/>
      <c r="S94" s="272"/>
      <c r="T94" s="272"/>
      <c r="U94" s="272"/>
      <c r="V94" s="272"/>
      <c r="W94" s="272"/>
      <c r="X94" s="272"/>
      <c r="Y94" s="272"/>
      <c r="Z94" s="272"/>
      <c r="AA94" s="272"/>
    </row>
    <row r="95" spans="1:27" ht="14">
      <c r="A95" s="272"/>
      <c r="B95" s="318"/>
      <c r="C95" s="316"/>
      <c r="D95" s="316"/>
      <c r="E95" s="316"/>
      <c r="F95" s="316"/>
      <c r="H95" s="272"/>
      <c r="I95" s="272"/>
      <c r="J95" s="272"/>
      <c r="K95" s="272"/>
      <c r="L95" s="272"/>
      <c r="M95" s="272"/>
      <c r="N95" s="272"/>
      <c r="O95" s="272"/>
      <c r="P95" s="272"/>
      <c r="Q95" s="272"/>
      <c r="R95" s="272"/>
      <c r="S95" s="272"/>
      <c r="T95" s="272"/>
      <c r="U95" s="272"/>
      <c r="V95" s="272"/>
      <c r="W95" s="272"/>
      <c r="X95" s="272"/>
      <c r="Y95" s="272"/>
      <c r="Z95" s="272"/>
      <c r="AA95" s="272"/>
    </row>
    <row r="96" spans="1:27" ht="14">
      <c r="A96" s="272"/>
      <c r="B96" s="318"/>
      <c r="C96" s="316"/>
      <c r="D96" s="316"/>
      <c r="E96" s="316"/>
      <c r="F96" s="316"/>
      <c r="H96" s="272"/>
      <c r="I96" s="272"/>
      <c r="J96" s="272"/>
      <c r="K96" s="272"/>
      <c r="L96" s="272"/>
      <c r="M96" s="272"/>
      <c r="N96" s="272"/>
      <c r="O96" s="272"/>
      <c r="P96" s="272"/>
      <c r="Q96" s="272"/>
      <c r="R96" s="272"/>
      <c r="S96" s="272"/>
      <c r="T96" s="272"/>
      <c r="U96" s="272"/>
      <c r="V96" s="272"/>
      <c r="W96" s="272"/>
      <c r="X96" s="272"/>
      <c r="Y96" s="272"/>
      <c r="Z96" s="272"/>
      <c r="AA96" s="272"/>
    </row>
    <row r="97" spans="1:27" ht="14">
      <c r="A97" s="272"/>
      <c r="B97" s="318"/>
      <c r="C97" s="316"/>
      <c r="D97" s="316"/>
      <c r="E97" s="316"/>
      <c r="F97" s="316"/>
      <c r="H97" s="272"/>
      <c r="I97" s="272"/>
      <c r="J97" s="272"/>
      <c r="K97" s="272"/>
      <c r="L97" s="272"/>
      <c r="M97" s="272"/>
      <c r="N97" s="272"/>
      <c r="O97" s="272"/>
      <c r="P97" s="272"/>
      <c r="Q97" s="272"/>
      <c r="R97" s="272"/>
      <c r="S97" s="272"/>
      <c r="T97" s="272"/>
      <c r="U97" s="272"/>
      <c r="V97" s="272"/>
      <c r="W97" s="272"/>
      <c r="X97" s="272"/>
      <c r="Y97" s="272"/>
      <c r="Z97" s="272"/>
      <c r="AA97" s="272"/>
    </row>
    <row r="98" spans="1:27" ht="14">
      <c r="A98" s="272"/>
      <c r="B98" s="318"/>
      <c r="C98" s="316"/>
      <c r="D98" s="316"/>
      <c r="E98" s="316"/>
      <c r="F98" s="316"/>
      <c r="H98" s="272"/>
      <c r="I98" s="272"/>
      <c r="J98" s="272"/>
      <c r="K98" s="272"/>
      <c r="L98" s="272"/>
      <c r="M98" s="272"/>
      <c r="N98" s="272"/>
      <c r="O98" s="272"/>
      <c r="P98" s="272"/>
      <c r="Q98" s="272"/>
      <c r="R98" s="272"/>
      <c r="S98" s="272"/>
      <c r="T98" s="272"/>
      <c r="U98" s="272"/>
      <c r="V98" s="272"/>
      <c r="W98" s="272"/>
      <c r="X98" s="272"/>
      <c r="Y98" s="272"/>
      <c r="Z98" s="272"/>
      <c r="AA98" s="272"/>
    </row>
    <row r="99" spans="1:27" ht="14">
      <c r="A99" s="272"/>
      <c r="B99" s="318"/>
      <c r="C99" s="316"/>
      <c r="D99" s="316"/>
      <c r="E99" s="316"/>
      <c r="F99" s="316"/>
      <c r="H99" s="272"/>
      <c r="I99" s="272"/>
      <c r="J99" s="272"/>
      <c r="K99" s="272"/>
      <c r="L99" s="272"/>
      <c r="M99" s="272"/>
      <c r="N99" s="272"/>
      <c r="O99" s="272"/>
      <c r="P99" s="272"/>
      <c r="Q99" s="272"/>
      <c r="R99" s="272"/>
      <c r="S99" s="272"/>
      <c r="T99" s="272"/>
      <c r="U99" s="272"/>
      <c r="V99" s="272"/>
      <c r="W99" s="272"/>
      <c r="X99" s="272"/>
      <c r="Y99" s="272"/>
      <c r="Z99" s="272"/>
      <c r="AA99" s="272"/>
    </row>
    <row r="100" spans="1:27" ht="14">
      <c r="A100" s="272"/>
      <c r="B100" s="318"/>
      <c r="C100" s="316"/>
      <c r="D100" s="316"/>
      <c r="E100" s="316"/>
      <c r="F100" s="316"/>
      <c r="H100" s="272"/>
      <c r="I100" s="272"/>
      <c r="J100" s="272"/>
      <c r="K100" s="272"/>
      <c r="L100" s="272"/>
      <c r="M100" s="272"/>
      <c r="N100" s="272"/>
      <c r="O100" s="272"/>
      <c r="P100" s="272"/>
      <c r="Q100" s="272"/>
      <c r="R100" s="272"/>
      <c r="S100" s="272"/>
      <c r="T100" s="272"/>
      <c r="U100" s="272"/>
      <c r="V100" s="272"/>
      <c r="W100" s="272"/>
      <c r="X100" s="272"/>
      <c r="Y100" s="272"/>
      <c r="Z100" s="272"/>
      <c r="AA100" s="272"/>
    </row>
    <row r="101" spans="1:27" ht="14">
      <c r="A101" s="272"/>
      <c r="B101" s="318"/>
      <c r="C101" s="316"/>
      <c r="D101" s="316"/>
      <c r="E101" s="316"/>
      <c r="F101" s="316"/>
      <c r="H101" s="272"/>
      <c r="I101" s="272"/>
      <c r="J101" s="272"/>
      <c r="K101" s="272"/>
      <c r="L101" s="272"/>
      <c r="M101" s="272"/>
      <c r="N101" s="272"/>
      <c r="O101" s="272"/>
      <c r="P101" s="272"/>
      <c r="Q101" s="272"/>
      <c r="R101" s="272"/>
      <c r="S101" s="272"/>
      <c r="T101" s="272"/>
      <c r="U101" s="272"/>
      <c r="V101" s="272"/>
      <c r="W101" s="272"/>
      <c r="X101" s="272"/>
      <c r="Y101" s="272"/>
      <c r="Z101" s="272"/>
      <c r="AA101" s="272"/>
    </row>
    <row r="102" spans="1:27" ht="14">
      <c r="A102" s="272"/>
      <c r="B102" s="318"/>
      <c r="C102" s="316"/>
      <c r="D102" s="316"/>
      <c r="E102" s="316"/>
      <c r="F102" s="316"/>
      <c r="H102" s="272"/>
      <c r="I102" s="272"/>
      <c r="J102" s="272"/>
      <c r="K102" s="272"/>
      <c r="L102" s="272"/>
      <c r="M102" s="272"/>
      <c r="N102" s="272"/>
      <c r="O102" s="272"/>
      <c r="P102" s="272"/>
      <c r="Q102" s="272"/>
      <c r="R102" s="272"/>
      <c r="S102" s="272"/>
      <c r="T102" s="272"/>
      <c r="U102" s="272"/>
      <c r="V102" s="272"/>
      <c r="W102" s="272"/>
      <c r="X102" s="272"/>
      <c r="Y102" s="272"/>
      <c r="Z102" s="272"/>
      <c r="AA102" s="272"/>
    </row>
    <row r="103" spans="1:27" ht="14">
      <c r="A103" s="272"/>
      <c r="B103" s="318"/>
      <c r="C103" s="316"/>
      <c r="D103" s="316"/>
      <c r="E103" s="316"/>
      <c r="F103" s="316"/>
      <c r="H103" s="272"/>
      <c r="I103" s="272"/>
      <c r="J103" s="272"/>
      <c r="K103" s="272"/>
      <c r="L103" s="272"/>
      <c r="M103" s="272"/>
      <c r="N103" s="272"/>
      <c r="O103" s="272"/>
      <c r="P103" s="272"/>
      <c r="Q103" s="272"/>
      <c r="R103" s="272"/>
      <c r="S103" s="272"/>
      <c r="T103" s="272"/>
      <c r="U103" s="272"/>
      <c r="V103" s="272"/>
      <c r="W103" s="272"/>
      <c r="X103" s="272"/>
      <c r="Y103" s="272"/>
      <c r="Z103" s="272"/>
      <c r="AA103" s="272"/>
    </row>
    <row r="104" spans="1:27" ht="14">
      <c r="A104" s="272"/>
      <c r="B104" s="318"/>
      <c r="C104" s="316"/>
      <c r="D104" s="316"/>
      <c r="E104" s="316"/>
      <c r="F104" s="316"/>
      <c r="H104" s="272"/>
      <c r="I104" s="272"/>
      <c r="J104" s="272"/>
      <c r="K104" s="272"/>
      <c r="L104" s="272"/>
      <c r="M104" s="272"/>
      <c r="N104" s="272"/>
      <c r="O104" s="272"/>
      <c r="P104" s="272"/>
      <c r="Q104" s="272"/>
      <c r="R104" s="272"/>
      <c r="S104" s="272"/>
      <c r="T104" s="272"/>
      <c r="U104" s="272"/>
      <c r="V104" s="272"/>
      <c r="W104" s="272"/>
      <c r="X104" s="272"/>
      <c r="Y104" s="272"/>
      <c r="Z104" s="272"/>
      <c r="AA104" s="272"/>
    </row>
    <row r="105" spans="1:27" ht="14">
      <c r="A105" s="272"/>
      <c r="B105" s="318"/>
      <c r="C105" s="316"/>
      <c r="D105" s="316"/>
      <c r="E105" s="316"/>
      <c r="F105" s="316"/>
      <c r="H105" s="272"/>
      <c r="I105" s="272"/>
      <c r="J105" s="272"/>
      <c r="K105" s="272"/>
      <c r="L105" s="272"/>
      <c r="M105" s="272"/>
      <c r="N105" s="272"/>
      <c r="O105" s="272"/>
      <c r="P105" s="272"/>
      <c r="Q105" s="272"/>
      <c r="R105" s="272"/>
      <c r="S105" s="272"/>
      <c r="T105" s="272"/>
      <c r="U105" s="272"/>
      <c r="V105" s="272"/>
      <c r="W105" s="272"/>
      <c r="X105" s="272"/>
      <c r="Y105" s="272"/>
      <c r="Z105" s="272"/>
      <c r="AA105" s="272"/>
    </row>
    <row r="106" spans="1:27" ht="14">
      <c r="A106" s="272"/>
      <c r="B106" s="318"/>
      <c r="C106" s="316"/>
      <c r="D106" s="316"/>
      <c r="E106" s="316"/>
      <c r="F106" s="316"/>
      <c r="H106" s="272"/>
      <c r="I106" s="272"/>
      <c r="J106" s="272"/>
      <c r="K106" s="272"/>
      <c r="L106" s="272"/>
      <c r="M106" s="272"/>
      <c r="N106" s="272"/>
      <c r="O106" s="272"/>
      <c r="P106" s="272"/>
      <c r="Q106" s="272"/>
      <c r="R106" s="272"/>
      <c r="S106" s="272"/>
      <c r="T106" s="272"/>
      <c r="U106" s="272"/>
      <c r="V106" s="272"/>
      <c r="W106" s="272"/>
      <c r="X106" s="272"/>
      <c r="Y106" s="272"/>
      <c r="Z106" s="272"/>
      <c r="AA106" s="272"/>
    </row>
    <row r="107" spans="1:27" ht="14">
      <c r="A107" s="272"/>
      <c r="B107" s="318"/>
      <c r="C107" s="316"/>
      <c r="D107" s="316"/>
      <c r="E107" s="316"/>
      <c r="F107" s="316"/>
      <c r="H107" s="272"/>
      <c r="I107" s="272"/>
      <c r="J107" s="272"/>
      <c r="K107" s="272"/>
      <c r="L107" s="272"/>
      <c r="M107" s="272"/>
      <c r="N107" s="272"/>
      <c r="O107" s="272"/>
      <c r="P107" s="272"/>
      <c r="Q107" s="272"/>
      <c r="R107" s="272"/>
      <c r="S107" s="272"/>
      <c r="T107" s="272"/>
      <c r="U107" s="272"/>
      <c r="V107" s="272"/>
      <c r="W107" s="272"/>
      <c r="X107" s="272"/>
      <c r="Y107" s="272"/>
      <c r="Z107" s="272"/>
      <c r="AA107" s="272"/>
    </row>
    <row r="108" spans="1:27" ht="14">
      <c r="A108" s="272"/>
      <c r="B108" s="318"/>
      <c r="C108" s="316"/>
      <c r="D108" s="316"/>
      <c r="E108" s="316"/>
      <c r="F108" s="316"/>
      <c r="H108" s="272"/>
      <c r="I108" s="272"/>
      <c r="J108" s="272"/>
      <c r="K108" s="272"/>
      <c r="L108" s="272"/>
      <c r="M108" s="272"/>
      <c r="N108" s="272"/>
      <c r="O108" s="272"/>
      <c r="P108" s="272"/>
      <c r="Q108" s="272"/>
      <c r="R108" s="272"/>
      <c r="S108" s="272"/>
      <c r="T108" s="272"/>
      <c r="U108" s="272"/>
      <c r="V108" s="272"/>
      <c r="W108" s="272"/>
      <c r="X108" s="272"/>
      <c r="Y108" s="272"/>
      <c r="Z108" s="272"/>
      <c r="AA108" s="272"/>
    </row>
    <row r="109" spans="1:27" ht="14">
      <c r="A109" s="272"/>
      <c r="B109" s="318"/>
      <c r="C109" s="316"/>
      <c r="D109" s="316"/>
      <c r="E109" s="316"/>
      <c r="F109" s="316"/>
      <c r="H109" s="272"/>
      <c r="I109" s="272"/>
      <c r="J109" s="272"/>
      <c r="K109" s="272"/>
      <c r="L109" s="272"/>
      <c r="M109" s="272"/>
      <c r="N109" s="272"/>
      <c r="O109" s="272"/>
      <c r="P109" s="272"/>
      <c r="Q109" s="272"/>
      <c r="R109" s="272"/>
      <c r="S109" s="272"/>
      <c r="T109" s="272"/>
      <c r="U109" s="272"/>
      <c r="V109" s="272"/>
      <c r="W109" s="272"/>
      <c r="X109" s="272"/>
      <c r="Y109" s="272"/>
      <c r="Z109" s="272"/>
      <c r="AA109" s="272"/>
    </row>
    <row r="110" spans="1:27" ht="14">
      <c r="A110" s="272"/>
      <c r="B110" s="318"/>
      <c r="C110" s="316"/>
      <c r="D110" s="316"/>
      <c r="E110" s="316"/>
      <c r="F110" s="316"/>
      <c r="H110" s="272"/>
      <c r="I110" s="272"/>
      <c r="J110" s="272"/>
      <c r="K110" s="272"/>
      <c r="L110" s="272"/>
      <c r="M110" s="272"/>
      <c r="N110" s="272"/>
      <c r="O110" s="272"/>
      <c r="P110" s="272"/>
      <c r="Q110" s="272"/>
      <c r="R110" s="272"/>
      <c r="S110" s="272"/>
      <c r="T110" s="272"/>
      <c r="U110" s="272"/>
      <c r="V110" s="272"/>
      <c r="W110" s="272"/>
      <c r="X110" s="272"/>
      <c r="Y110" s="272"/>
      <c r="Z110" s="272"/>
      <c r="AA110" s="272"/>
    </row>
    <row r="111" spans="1:27" ht="14">
      <c r="A111" s="272"/>
      <c r="B111" s="318"/>
      <c r="C111" s="316"/>
      <c r="D111" s="316"/>
      <c r="E111" s="316"/>
      <c r="F111" s="316"/>
      <c r="H111" s="272"/>
      <c r="I111" s="272"/>
      <c r="J111" s="272"/>
      <c r="K111" s="272"/>
      <c r="L111" s="272"/>
      <c r="M111" s="272"/>
      <c r="N111" s="272"/>
      <c r="O111" s="272"/>
      <c r="P111" s="272"/>
      <c r="Q111" s="272"/>
      <c r="R111" s="272"/>
      <c r="S111" s="272"/>
      <c r="T111" s="272"/>
      <c r="U111" s="272"/>
      <c r="V111" s="272"/>
      <c r="W111" s="272"/>
      <c r="X111" s="272"/>
      <c r="Y111" s="272"/>
      <c r="Z111" s="272"/>
      <c r="AA111" s="272"/>
    </row>
    <row r="112" spans="1:27" ht="14">
      <c r="A112" s="272"/>
      <c r="B112" s="318"/>
      <c r="C112" s="316"/>
      <c r="D112" s="316"/>
      <c r="E112" s="316"/>
      <c r="F112" s="316"/>
      <c r="H112" s="272"/>
      <c r="I112" s="272"/>
      <c r="J112" s="272"/>
      <c r="K112" s="272"/>
      <c r="L112" s="272"/>
      <c r="M112" s="272"/>
      <c r="N112" s="272"/>
      <c r="O112" s="272"/>
      <c r="P112" s="272"/>
      <c r="Q112" s="272"/>
      <c r="R112" s="272"/>
      <c r="S112" s="272"/>
      <c r="T112" s="272"/>
      <c r="U112" s="272"/>
      <c r="V112" s="272"/>
      <c r="W112" s="272"/>
      <c r="X112" s="272"/>
      <c r="Y112" s="272"/>
      <c r="Z112" s="272"/>
      <c r="AA112" s="272"/>
    </row>
    <row r="113" spans="1:27" ht="14">
      <c r="A113" s="272"/>
      <c r="B113" s="318"/>
      <c r="C113" s="316"/>
      <c r="D113" s="316"/>
      <c r="E113" s="316"/>
      <c r="F113" s="316"/>
      <c r="H113" s="272"/>
      <c r="I113" s="272"/>
      <c r="J113" s="272"/>
      <c r="K113" s="272"/>
      <c r="L113" s="272"/>
      <c r="M113" s="272"/>
      <c r="N113" s="272"/>
      <c r="O113" s="272"/>
      <c r="P113" s="272"/>
      <c r="Q113" s="272"/>
      <c r="R113" s="272"/>
      <c r="S113" s="272"/>
      <c r="T113" s="272"/>
      <c r="U113" s="272"/>
      <c r="V113" s="272"/>
      <c r="W113" s="272"/>
      <c r="X113" s="272"/>
      <c r="Y113" s="272"/>
      <c r="Z113" s="272"/>
      <c r="AA113" s="272"/>
    </row>
    <row r="114" spans="1:27" ht="14">
      <c r="A114" s="272"/>
      <c r="B114" s="318"/>
      <c r="C114" s="316"/>
      <c r="D114" s="316"/>
      <c r="E114" s="316"/>
      <c r="F114" s="316"/>
      <c r="H114" s="272"/>
      <c r="I114" s="272"/>
      <c r="J114" s="272"/>
      <c r="K114" s="272"/>
      <c r="L114" s="272"/>
      <c r="M114" s="272"/>
      <c r="N114" s="272"/>
      <c r="O114" s="272"/>
      <c r="P114" s="272"/>
      <c r="Q114" s="272"/>
      <c r="R114" s="272"/>
      <c r="S114" s="272"/>
      <c r="T114" s="272"/>
      <c r="U114" s="272"/>
      <c r="V114" s="272"/>
      <c r="W114" s="272"/>
      <c r="X114" s="272"/>
      <c r="Y114" s="272"/>
      <c r="Z114" s="272"/>
      <c r="AA114" s="272"/>
    </row>
    <row r="115" spans="1:27" ht="14">
      <c r="A115" s="272"/>
      <c r="B115" s="318"/>
      <c r="C115" s="316"/>
      <c r="D115" s="316"/>
      <c r="E115" s="316"/>
      <c r="F115" s="316"/>
      <c r="H115" s="272"/>
      <c r="I115" s="272"/>
      <c r="J115" s="272"/>
      <c r="K115" s="272"/>
      <c r="L115" s="272"/>
      <c r="M115" s="272"/>
      <c r="N115" s="272"/>
      <c r="O115" s="272"/>
      <c r="P115" s="272"/>
      <c r="Q115" s="272"/>
      <c r="R115" s="272"/>
      <c r="S115" s="272"/>
      <c r="T115" s="272"/>
      <c r="U115" s="272"/>
      <c r="V115" s="272"/>
      <c r="W115" s="272"/>
      <c r="X115" s="272"/>
      <c r="Y115" s="272"/>
      <c r="Z115" s="272"/>
      <c r="AA115" s="272"/>
    </row>
    <row r="116" spans="1:27" ht="14">
      <c r="A116" s="272"/>
      <c r="B116" s="318"/>
      <c r="C116" s="316"/>
      <c r="D116" s="316"/>
      <c r="E116" s="316"/>
      <c r="F116" s="316"/>
      <c r="H116" s="272"/>
      <c r="I116" s="272"/>
      <c r="J116" s="272"/>
      <c r="K116" s="272"/>
      <c r="L116" s="272"/>
      <c r="M116" s="272"/>
      <c r="N116" s="272"/>
      <c r="O116" s="272"/>
      <c r="P116" s="272"/>
      <c r="Q116" s="272"/>
      <c r="R116" s="272"/>
      <c r="S116" s="272"/>
      <c r="T116" s="272"/>
      <c r="U116" s="272"/>
      <c r="V116" s="272"/>
      <c r="W116" s="272"/>
      <c r="X116" s="272"/>
      <c r="Y116" s="272"/>
      <c r="Z116" s="272"/>
      <c r="AA116" s="272"/>
    </row>
    <row r="117" spans="1:27" ht="14">
      <c r="A117" s="272"/>
      <c r="B117" s="318"/>
      <c r="C117" s="316"/>
      <c r="D117" s="316"/>
      <c r="E117" s="316"/>
      <c r="F117" s="316"/>
      <c r="H117" s="272"/>
      <c r="I117" s="272"/>
      <c r="J117" s="272"/>
      <c r="K117" s="272"/>
      <c r="L117" s="272"/>
      <c r="M117" s="272"/>
      <c r="N117" s="272"/>
      <c r="O117" s="272"/>
      <c r="P117" s="272"/>
      <c r="Q117" s="272"/>
      <c r="R117" s="272"/>
      <c r="S117" s="272"/>
      <c r="T117" s="272"/>
      <c r="U117" s="272"/>
      <c r="V117" s="272"/>
      <c r="W117" s="272"/>
      <c r="X117" s="272"/>
      <c r="Y117" s="272"/>
      <c r="Z117" s="272"/>
      <c r="AA117" s="272"/>
    </row>
    <row r="118" spans="1:27" ht="14">
      <c r="A118" s="272"/>
      <c r="B118" s="318"/>
      <c r="C118" s="316"/>
      <c r="D118" s="316"/>
      <c r="E118" s="316"/>
      <c r="F118" s="316"/>
      <c r="H118" s="272"/>
      <c r="I118" s="272"/>
      <c r="J118" s="272"/>
      <c r="K118" s="272"/>
      <c r="L118" s="272"/>
      <c r="M118" s="272"/>
      <c r="N118" s="272"/>
      <c r="O118" s="272"/>
      <c r="P118" s="272"/>
      <c r="Q118" s="272"/>
      <c r="R118" s="272"/>
      <c r="S118" s="272"/>
      <c r="T118" s="272"/>
      <c r="U118" s="272"/>
      <c r="V118" s="272"/>
      <c r="W118" s="272"/>
      <c r="X118" s="272"/>
      <c r="Y118" s="272"/>
      <c r="Z118" s="272"/>
      <c r="AA118" s="272"/>
    </row>
    <row r="119" spans="1:27" ht="14">
      <c r="A119" s="272"/>
      <c r="B119" s="318"/>
      <c r="C119" s="316"/>
      <c r="D119" s="316"/>
      <c r="E119" s="316"/>
      <c r="F119" s="316"/>
      <c r="H119" s="272"/>
      <c r="I119" s="272"/>
      <c r="J119" s="272"/>
      <c r="K119" s="272"/>
      <c r="L119" s="272"/>
      <c r="M119" s="272"/>
      <c r="N119" s="272"/>
      <c r="O119" s="272"/>
      <c r="P119" s="272"/>
      <c r="Q119" s="272"/>
      <c r="R119" s="272"/>
      <c r="S119" s="272"/>
      <c r="T119" s="272"/>
      <c r="U119" s="272"/>
      <c r="V119" s="272"/>
      <c r="W119" s="272"/>
      <c r="X119" s="272"/>
      <c r="Y119" s="272"/>
      <c r="Z119" s="272"/>
      <c r="AA119" s="272"/>
    </row>
    <row r="120" spans="1:27" ht="14">
      <c r="A120" s="272"/>
      <c r="B120" s="318"/>
      <c r="C120" s="316"/>
      <c r="D120" s="316"/>
      <c r="E120" s="316"/>
      <c r="F120" s="316"/>
      <c r="H120" s="272"/>
      <c r="I120" s="272"/>
      <c r="J120" s="272"/>
      <c r="K120" s="272"/>
      <c r="L120" s="272"/>
      <c r="M120" s="272"/>
      <c r="N120" s="272"/>
      <c r="O120" s="272"/>
      <c r="P120" s="272"/>
      <c r="Q120" s="272"/>
      <c r="R120" s="272"/>
      <c r="S120" s="272"/>
      <c r="T120" s="272"/>
      <c r="U120" s="272"/>
      <c r="V120" s="272"/>
      <c r="W120" s="272"/>
      <c r="X120" s="272"/>
      <c r="Y120" s="272"/>
      <c r="Z120" s="272"/>
      <c r="AA120" s="272"/>
    </row>
    <row r="121" spans="1:27" ht="14">
      <c r="A121" s="272"/>
      <c r="B121" s="318"/>
      <c r="C121" s="316"/>
      <c r="D121" s="316"/>
      <c r="E121" s="316"/>
      <c r="F121" s="316"/>
      <c r="H121" s="272"/>
      <c r="I121" s="272"/>
      <c r="J121" s="272"/>
      <c r="K121" s="272"/>
      <c r="L121" s="272"/>
      <c r="M121" s="272"/>
      <c r="N121" s="272"/>
      <c r="O121" s="272"/>
      <c r="P121" s="272"/>
      <c r="Q121" s="272"/>
      <c r="R121" s="272"/>
      <c r="S121" s="272"/>
      <c r="T121" s="272"/>
      <c r="U121" s="272"/>
      <c r="V121" s="272"/>
      <c r="W121" s="272"/>
      <c r="X121" s="272"/>
      <c r="Y121" s="272"/>
      <c r="Z121" s="272"/>
      <c r="AA121" s="272"/>
    </row>
    <row r="122" spans="1:27" ht="14">
      <c r="A122" s="272"/>
      <c r="B122" s="318"/>
      <c r="C122" s="316"/>
      <c r="D122" s="316"/>
      <c r="E122" s="316"/>
      <c r="F122" s="316"/>
      <c r="H122" s="272"/>
      <c r="I122" s="272"/>
      <c r="J122" s="272"/>
      <c r="K122" s="272"/>
      <c r="L122" s="272"/>
      <c r="M122" s="272"/>
      <c r="N122" s="272"/>
      <c r="O122" s="272"/>
      <c r="P122" s="272"/>
      <c r="Q122" s="272"/>
      <c r="R122" s="272"/>
      <c r="S122" s="272"/>
      <c r="T122" s="272"/>
      <c r="U122" s="272"/>
      <c r="V122" s="272"/>
      <c r="W122" s="272"/>
      <c r="X122" s="272"/>
      <c r="Y122" s="272"/>
      <c r="Z122" s="272"/>
      <c r="AA122" s="272"/>
    </row>
    <row r="123" spans="1:27" ht="14">
      <c r="A123" s="272"/>
      <c r="B123" s="318"/>
      <c r="C123" s="316"/>
      <c r="D123" s="316"/>
      <c r="E123" s="316"/>
      <c r="F123" s="316"/>
      <c r="H123" s="272"/>
      <c r="I123" s="272"/>
      <c r="J123" s="272"/>
      <c r="K123" s="272"/>
      <c r="L123" s="272"/>
      <c r="M123" s="272"/>
      <c r="N123" s="272"/>
      <c r="O123" s="272"/>
      <c r="P123" s="272"/>
      <c r="Q123" s="272"/>
      <c r="R123" s="272"/>
      <c r="S123" s="272"/>
      <c r="T123" s="272"/>
      <c r="U123" s="272"/>
      <c r="V123" s="272"/>
      <c r="W123" s="272"/>
      <c r="X123" s="272"/>
      <c r="Y123" s="272"/>
      <c r="Z123" s="272"/>
      <c r="AA123" s="272"/>
    </row>
    <row r="124" spans="1:27" ht="14">
      <c r="A124" s="272"/>
      <c r="B124" s="318"/>
      <c r="C124" s="316"/>
      <c r="D124" s="316"/>
      <c r="E124" s="316"/>
      <c r="F124" s="316"/>
      <c r="H124" s="272"/>
      <c r="I124" s="272"/>
      <c r="J124" s="272"/>
      <c r="K124" s="272"/>
      <c r="L124" s="272"/>
      <c r="M124" s="272"/>
      <c r="N124" s="272"/>
      <c r="O124" s="272"/>
      <c r="P124" s="272"/>
      <c r="Q124" s="272"/>
      <c r="R124" s="272"/>
      <c r="S124" s="272"/>
      <c r="T124" s="272"/>
      <c r="U124" s="272"/>
      <c r="V124" s="272"/>
      <c r="W124" s="272"/>
      <c r="X124" s="272"/>
      <c r="Y124" s="272"/>
      <c r="Z124" s="272"/>
      <c r="AA124" s="272"/>
    </row>
    <row r="125" spans="1:27" ht="14">
      <c r="A125" s="272"/>
      <c r="B125" s="318"/>
      <c r="C125" s="316"/>
      <c r="D125" s="316"/>
      <c r="E125" s="316"/>
      <c r="F125" s="316"/>
      <c r="H125" s="272"/>
      <c r="I125" s="272"/>
      <c r="J125" s="272"/>
      <c r="K125" s="272"/>
      <c r="L125" s="272"/>
      <c r="M125" s="272"/>
      <c r="N125" s="272"/>
      <c r="O125" s="272"/>
      <c r="P125" s="272"/>
      <c r="Q125" s="272"/>
      <c r="R125" s="272"/>
      <c r="S125" s="272"/>
      <c r="T125" s="272"/>
      <c r="U125" s="272"/>
      <c r="V125" s="272"/>
      <c r="W125" s="272"/>
      <c r="X125" s="272"/>
      <c r="Y125" s="272"/>
      <c r="Z125" s="272"/>
      <c r="AA125" s="272"/>
    </row>
    <row r="126" spans="1:27" ht="14">
      <c r="A126" s="272"/>
      <c r="B126" s="318"/>
      <c r="C126" s="316"/>
      <c r="D126" s="316"/>
      <c r="E126" s="316"/>
      <c r="F126" s="316"/>
      <c r="H126" s="272"/>
      <c r="I126" s="272"/>
      <c r="J126" s="272"/>
      <c r="K126" s="272"/>
      <c r="L126" s="272"/>
      <c r="M126" s="272"/>
      <c r="N126" s="272"/>
      <c r="O126" s="272"/>
      <c r="P126" s="272"/>
      <c r="Q126" s="272"/>
      <c r="R126" s="272"/>
      <c r="S126" s="272"/>
      <c r="T126" s="272"/>
      <c r="U126" s="272"/>
      <c r="V126" s="272"/>
      <c r="W126" s="272"/>
      <c r="X126" s="272"/>
      <c r="Y126" s="272"/>
      <c r="Z126" s="272"/>
      <c r="AA126" s="272"/>
    </row>
    <row r="127" spans="1:27" ht="14">
      <c r="A127" s="272"/>
      <c r="B127" s="318"/>
      <c r="C127" s="316"/>
      <c r="D127" s="316"/>
      <c r="E127" s="316"/>
      <c r="F127" s="316"/>
      <c r="H127" s="272"/>
      <c r="I127" s="272"/>
      <c r="J127" s="272"/>
      <c r="K127" s="272"/>
      <c r="L127" s="272"/>
      <c r="M127" s="272"/>
      <c r="N127" s="272"/>
      <c r="O127" s="272"/>
      <c r="P127" s="272"/>
      <c r="Q127" s="272"/>
      <c r="R127" s="272"/>
      <c r="S127" s="272"/>
      <c r="T127" s="272"/>
      <c r="U127" s="272"/>
      <c r="V127" s="272"/>
      <c r="W127" s="272"/>
      <c r="X127" s="272"/>
      <c r="Y127" s="272"/>
      <c r="Z127" s="272"/>
      <c r="AA127" s="272"/>
    </row>
    <row r="128" spans="1:27" ht="14">
      <c r="A128" s="272"/>
      <c r="B128" s="318"/>
      <c r="C128" s="316"/>
      <c r="D128" s="316"/>
      <c r="E128" s="316"/>
      <c r="F128" s="316"/>
      <c r="H128" s="272"/>
      <c r="I128" s="272"/>
      <c r="J128" s="272"/>
      <c r="K128" s="272"/>
      <c r="L128" s="272"/>
      <c r="M128" s="272"/>
      <c r="N128" s="272"/>
      <c r="O128" s="272"/>
      <c r="P128" s="272"/>
      <c r="Q128" s="272"/>
      <c r="R128" s="272"/>
      <c r="S128" s="272"/>
      <c r="T128" s="272"/>
      <c r="U128" s="272"/>
      <c r="V128" s="272"/>
      <c r="W128" s="272"/>
      <c r="X128" s="272"/>
      <c r="Y128" s="272"/>
      <c r="Z128" s="272"/>
      <c r="AA128" s="272"/>
    </row>
    <row r="129" spans="1:27" ht="14">
      <c r="A129" s="272"/>
      <c r="B129" s="318"/>
      <c r="C129" s="316"/>
      <c r="D129" s="316"/>
      <c r="E129" s="316"/>
      <c r="F129" s="316"/>
      <c r="H129" s="272"/>
      <c r="I129" s="272"/>
      <c r="J129" s="272"/>
      <c r="K129" s="272"/>
      <c r="L129" s="272"/>
      <c r="M129" s="272"/>
      <c r="N129" s="272"/>
      <c r="O129" s="272"/>
      <c r="P129" s="272"/>
      <c r="Q129" s="272"/>
      <c r="R129" s="272"/>
      <c r="S129" s="272"/>
      <c r="T129" s="272"/>
      <c r="U129" s="272"/>
      <c r="V129" s="272"/>
      <c r="W129" s="272"/>
      <c r="X129" s="272"/>
      <c r="Y129" s="272"/>
      <c r="Z129" s="272"/>
      <c r="AA129" s="272"/>
    </row>
    <row r="130" spans="1:27" ht="14">
      <c r="A130" s="272"/>
      <c r="B130" s="318"/>
      <c r="C130" s="316"/>
      <c r="D130" s="316"/>
      <c r="E130" s="316"/>
      <c r="F130" s="316"/>
      <c r="H130" s="272"/>
      <c r="I130" s="272"/>
      <c r="J130" s="272"/>
      <c r="K130" s="272"/>
      <c r="L130" s="272"/>
      <c r="M130" s="272"/>
      <c r="N130" s="272"/>
      <c r="O130" s="272"/>
      <c r="P130" s="272"/>
      <c r="Q130" s="272"/>
      <c r="R130" s="272"/>
      <c r="S130" s="272"/>
      <c r="T130" s="272"/>
      <c r="U130" s="272"/>
      <c r="V130" s="272"/>
      <c r="W130" s="272"/>
      <c r="X130" s="272"/>
      <c r="Y130" s="272"/>
      <c r="Z130" s="272"/>
      <c r="AA130" s="272"/>
    </row>
    <row r="131" spans="1:27" ht="14">
      <c r="A131" s="272"/>
      <c r="B131" s="318"/>
      <c r="C131" s="316"/>
      <c r="D131" s="316"/>
      <c r="E131" s="316"/>
      <c r="F131" s="316"/>
      <c r="H131" s="272"/>
      <c r="I131" s="272"/>
      <c r="J131" s="272"/>
      <c r="K131" s="272"/>
      <c r="L131" s="272"/>
      <c r="M131" s="272"/>
      <c r="N131" s="272"/>
      <c r="O131" s="272"/>
      <c r="P131" s="272"/>
      <c r="Q131" s="272"/>
      <c r="R131" s="272"/>
      <c r="S131" s="272"/>
      <c r="T131" s="272"/>
      <c r="U131" s="272"/>
      <c r="V131" s="272"/>
      <c r="W131" s="272"/>
      <c r="X131" s="272"/>
      <c r="Y131" s="272"/>
      <c r="Z131" s="272"/>
      <c r="AA131" s="272"/>
    </row>
    <row r="132" spans="1:27" ht="14">
      <c r="A132" s="272"/>
      <c r="B132" s="318"/>
      <c r="C132" s="316"/>
      <c r="D132" s="316"/>
      <c r="E132" s="316"/>
      <c r="F132" s="316"/>
      <c r="H132" s="272"/>
      <c r="I132" s="272"/>
      <c r="J132" s="272"/>
      <c r="K132" s="272"/>
      <c r="L132" s="272"/>
      <c r="M132" s="272"/>
      <c r="N132" s="272"/>
      <c r="O132" s="272"/>
      <c r="P132" s="272"/>
      <c r="Q132" s="272"/>
      <c r="R132" s="272"/>
      <c r="S132" s="272"/>
      <c r="T132" s="272"/>
      <c r="U132" s="272"/>
      <c r="V132" s="272"/>
      <c r="W132" s="272"/>
      <c r="X132" s="272"/>
      <c r="Y132" s="272"/>
      <c r="Z132" s="272"/>
      <c r="AA132" s="272"/>
    </row>
    <row r="133" spans="1:27" ht="14">
      <c r="A133" s="272"/>
      <c r="B133" s="318"/>
      <c r="C133" s="316"/>
      <c r="D133" s="316"/>
      <c r="E133" s="316"/>
      <c r="F133" s="316"/>
      <c r="H133" s="272"/>
      <c r="I133" s="272"/>
      <c r="J133" s="272"/>
      <c r="K133" s="272"/>
      <c r="L133" s="272"/>
      <c r="M133" s="272"/>
      <c r="N133" s="272"/>
      <c r="O133" s="272"/>
      <c r="P133" s="272"/>
      <c r="Q133" s="272"/>
      <c r="R133" s="272"/>
      <c r="S133" s="272"/>
      <c r="T133" s="272"/>
      <c r="U133" s="272"/>
      <c r="V133" s="272"/>
      <c r="W133" s="272"/>
      <c r="X133" s="272"/>
      <c r="Y133" s="272"/>
      <c r="Z133" s="272"/>
      <c r="AA133" s="272"/>
    </row>
    <row r="134" spans="1:27" ht="14">
      <c r="A134" s="272"/>
      <c r="B134" s="318"/>
      <c r="C134" s="316"/>
      <c r="D134" s="316"/>
      <c r="E134" s="316"/>
      <c r="F134" s="316"/>
      <c r="H134" s="272"/>
      <c r="I134" s="272"/>
      <c r="J134" s="272"/>
      <c r="K134" s="272"/>
      <c r="L134" s="272"/>
      <c r="M134" s="272"/>
      <c r="N134" s="272"/>
      <c r="O134" s="272"/>
      <c r="P134" s="272"/>
      <c r="Q134" s="272"/>
      <c r="R134" s="272"/>
      <c r="S134" s="272"/>
      <c r="T134" s="272"/>
      <c r="U134" s="272"/>
      <c r="V134" s="272"/>
      <c r="W134" s="272"/>
      <c r="X134" s="272"/>
      <c r="Y134" s="272"/>
      <c r="Z134" s="272"/>
      <c r="AA134" s="272"/>
    </row>
    <row r="135" spans="1:27" ht="14">
      <c r="A135" s="272"/>
      <c r="B135" s="318"/>
      <c r="C135" s="316"/>
      <c r="D135" s="316"/>
      <c r="E135" s="316"/>
      <c r="F135" s="316"/>
      <c r="H135" s="272"/>
      <c r="I135" s="272"/>
      <c r="J135" s="272"/>
      <c r="K135" s="272"/>
      <c r="L135" s="272"/>
      <c r="M135" s="272"/>
      <c r="N135" s="272"/>
      <c r="O135" s="272"/>
      <c r="P135" s="272"/>
      <c r="Q135" s="272"/>
      <c r="R135" s="272"/>
      <c r="S135" s="272"/>
      <c r="T135" s="272"/>
      <c r="U135" s="272"/>
      <c r="V135" s="272"/>
      <c r="W135" s="272"/>
      <c r="X135" s="272"/>
      <c r="Y135" s="272"/>
      <c r="Z135" s="272"/>
      <c r="AA135" s="272"/>
    </row>
    <row r="136" spans="1:27" ht="14">
      <c r="A136" s="272"/>
      <c r="B136" s="318"/>
      <c r="C136" s="316"/>
      <c r="D136" s="316"/>
      <c r="E136" s="316"/>
      <c r="F136" s="316"/>
      <c r="H136" s="272"/>
      <c r="I136" s="272"/>
      <c r="J136" s="272"/>
      <c r="K136" s="272"/>
      <c r="L136" s="272"/>
      <c r="M136" s="272"/>
      <c r="N136" s="272"/>
      <c r="O136" s="272"/>
      <c r="P136" s="272"/>
      <c r="Q136" s="272"/>
      <c r="R136" s="272"/>
      <c r="S136" s="272"/>
      <c r="T136" s="272"/>
      <c r="U136" s="272"/>
      <c r="V136" s="272"/>
      <c r="W136" s="272"/>
      <c r="X136" s="272"/>
      <c r="Y136" s="272"/>
      <c r="Z136" s="272"/>
      <c r="AA136" s="272"/>
    </row>
    <row r="137" spans="1:27" ht="14">
      <c r="A137" s="272"/>
      <c r="B137" s="318"/>
      <c r="C137" s="316"/>
      <c r="D137" s="316"/>
      <c r="E137" s="316"/>
      <c r="F137" s="316"/>
      <c r="H137" s="272"/>
      <c r="I137" s="272"/>
      <c r="J137" s="272"/>
      <c r="K137" s="272"/>
      <c r="L137" s="272"/>
      <c r="M137" s="272"/>
      <c r="N137" s="272"/>
      <c r="O137" s="272"/>
      <c r="P137" s="272"/>
      <c r="Q137" s="272"/>
      <c r="R137" s="272"/>
      <c r="S137" s="272"/>
      <c r="T137" s="272"/>
      <c r="U137" s="272"/>
      <c r="V137" s="272"/>
      <c r="W137" s="272"/>
      <c r="X137" s="272"/>
      <c r="Y137" s="272"/>
      <c r="Z137" s="272"/>
      <c r="AA137" s="272"/>
    </row>
    <row r="138" spans="1:27" ht="14">
      <c r="A138" s="272"/>
      <c r="B138" s="318"/>
      <c r="C138" s="316"/>
      <c r="D138" s="316"/>
      <c r="E138" s="316"/>
      <c r="F138" s="316"/>
      <c r="H138" s="272"/>
      <c r="I138" s="272"/>
      <c r="J138" s="272"/>
      <c r="K138" s="272"/>
      <c r="L138" s="272"/>
      <c r="M138" s="272"/>
      <c r="N138" s="272"/>
      <c r="O138" s="272"/>
      <c r="P138" s="272"/>
      <c r="Q138" s="272"/>
      <c r="R138" s="272"/>
      <c r="S138" s="272"/>
      <c r="T138" s="272"/>
      <c r="U138" s="272"/>
      <c r="V138" s="272"/>
      <c r="W138" s="272"/>
      <c r="X138" s="272"/>
      <c r="Y138" s="272"/>
      <c r="Z138" s="272"/>
      <c r="AA138" s="272"/>
    </row>
    <row r="139" spans="1:27" ht="14">
      <c r="A139" s="272"/>
      <c r="B139" s="318"/>
      <c r="C139" s="316"/>
      <c r="D139" s="316"/>
      <c r="E139" s="316"/>
      <c r="F139" s="316"/>
      <c r="H139" s="272"/>
      <c r="I139" s="272"/>
      <c r="J139" s="272"/>
      <c r="K139" s="272"/>
      <c r="L139" s="272"/>
      <c r="M139" s="272"/>
      <c r="N139" s="272"/>
      <c r="O139" s="272"/>
      <c r="P139" s="272"/>
      <c r="Q139" s="272"/>
      <c r="R139" s="272"/>
      <c r="S139" s="272"/>
      <c r="T139" s="272"/>
      <c r="U139" s="272"/>
      <c r="V139" s="272"/>
      <c r="W139" s="272"/>
      <c r="X139" s="272"/>
      <c r="Y139" s="272"/>
      <c r="Z139" s="272"/>
      <c r="AA139" s="272"/>
    </row>
    <row r="140" spans="1:27" ht="14">
      <c r="A140" s="272"/>
      <c r="B140" s="318"/>
      <c r="C140" s="316"/>
      <c r="D140" s="316"/>
      <c r="E140" s="316"/>
      <c r="F140" s="316"/>
      <c r="H140" s="272"/>
      <c r="I140" s="272"/>
      <c r="J140" s="272"/>
      <c r="K140" s="272"/>
      <c r="L140" s="272"/>
      <c r="M140" s="272"/>
      <c r="N140" s="272"/>
      <c r="O140" s="272"/>
      <c r="P140" s="272"/>
      <c r="Q140" s="272"/>
      <c r="R140" s="272"/>
      <c r="S140" s="272"/>
      <c r="T140" s="272"/>
      <c r="U140" s="272"/>
      <c r="V140" s="272"/>
      <c r="W140" s="272"/>
      <c r="X140" s="272"/>
      <c r="Y140" s="272"/>
      <c r="Z140" s="272"/>
      <c r="AA140" s="272"/>
    </row>
    <row r="141" spans="1:27" ht="14">
      <c r="A141" s="272"/>
      <c r="B141" s="318"/>
      <c r="C141" s="316"/>
      <c r="D141" s="316"/>
      <c r="E141" s="316"/>
      <c r="F141" s="316"/>
      <c r="H141" s="272"/>
      <c r="I141" s="272"/>
      <c r="J141" s="272"/>
      <c r="K141" s="272"/>
      <c r="L141" s="272"/>
      <c r="M141" s="272"/>
      <c r="N141" s="272"/>
      <c r="O141" s="272"/>
      <c r="P141" s="272"/>
      <c r="Q141" s="272"/>
      <c r="R141" s="272"/>
      <c r="S141" s="272"/>
      <c r="T141" s="272"/>
      <c r="U141" s="272"/>
      <c r="V141" s="272"/>
      <c r="W141" s="272"/>
      <c r="X141" s="272"/>
      <c r="Y141" s="272"/>
      <c r="Z141" s="272"/>
      <c r="AA141" s="272"/>
    </row>
    <row r="142" spans="1:27" ht="14">
      <c r="A142" s="272"/>
      <c r="B142" s="318"/>
      <c r="C142" s="316"/>
      <c r="D142" s="316"/>
      <c r="E142" s="316"/>
      <c r="F142" s="316"/>
      <c r="H142" s="272"/>
      <c r="I142" s="272"/>
      <c r="J142" s="272"/>
      <c r="K142" s="272"/>
      <c r="L142" s="272"/>
      <c r="M142" s="272"/>
      <c r="N142" s="272"/>
      <c r="O142" s="272"/>
      <c r="P142" s="272"/>
      <c r="Q142" s="272"/>
      <c r="R142" s="272"/>
      <c r="S142" s="272"/>
      <c r="T142" s="272"/>
      <c r="U142" s="272"/>
      <c r="V142" s="272"/>
      <c r="W142" s="272"/>
      <c r="X142" s="272"/>
      <c r="Y142" s="272"/>
      <c r="Z142" s="272"/>
      <c r="AA142" s="272"/>
    </row>
    <row r="143" spans="1:27" ht="14">
      <c r="A143" s="272"/>
      <c r="B143" s="318"/>
      <c r="C143" s="316"/>
      <c r="D143" s="316"/>
      <c r="E143" s="316"/>
      <c r="F143" s="316"/>
      <c r="H143" s="272"/>
      <c r="I143" s="272"/>
      <c r="J143" s="272"/>
      <c r="K143" s="272"/>
      <c r="L143" s="272"/>
      <c r="M143" s="272"/>
      <c r="N143" s="272"/>
      <c r="O143" s="272"/>
      <c r="P143" s="272"/>
      <c r="Q143" s="272"/>
      <c r="R143" s="272"/>
      <c r="S143" s="272"/>
      <c r="T143" s="272"/>
      <c r="U143" s="272"/>
      <c r="V143" s="272"/>
      <c r="W143" s="272"/>
      <c r="X143" s="272"/>
      <c r="Y143" s="272"/>
      <c r="Z143" s="272"/>
      <c r="AA143" s="272"/>
    </row>
    <row r="144" spans="1:27" ht="14">
      <c r="A144" s="272"/>
      <c r="B144" s="318"/>
      <c r="C144" s="316"/>
      <c r="D144" s="316"/>
      <c r="E144" s="316"/>
      <c r="F144" s="316"/>
      <c r="H144" s="272"/>
      <c r="I144" s="272"/>
      <c r="J144" s="272"/>
      <c r="K144" s="272"/>
      <c r="L144" s="272"/>
      <c r="M144" s="272"/>
      <c r="N144" s="272"/>
      <c r="O144" s="272"/>
      <c r="P144" s="272"/>
      <c r="Q144" s="272"/>
      <c r="R144" s="272"/>
      <c r="S144" s="272"/>
      <c r="T144" s="272"/>
      <c r="U144" s="272"/>
      <c r="V144" s="272"/>
      <c r="W144" s="272"/>
      <c r="X144" s="272"/>
      <c r="Y144" s="272"/>
      <c r="Z144" s="272"/>
      <c r="AA144" s="272"/>
    </row>
    <row r="145" spans="1:27" ht="14">
      <c r="A145" s="272"/>
      <c r="B145" s="318"/>
      <c r="C145" s="316"/>
      <c r="D145" s="316"/>
      <c r="E145" s="316"/>
      <c r="F145" s="316"/>
      <c r="H145" s="272"/>
      <c r="I145" s="272"/>
      <c r="J145" s="272"/>
      <c r="K145" s="272"/>
      <c r="L145" s="272"/>
      <c r="M145" s="272"/>
      <c r="N145" s="272"/>
      <c r="O145" s="272"/>
      <c r="P145" s="272"/>
      <c r="Q145" s="272"/>
      <c r="R145" s="272"/>
      <c r="S145" s="272"/>
      <c r="T145" s="272"/>
      <c r="U145" s="272"/>
      <c r="V145" s="272"/>
      <c r="W145" s="272"/>
      <c r="X145" s="272"/>
      <c r="Y145" s="272"/>
      <c r="Z145" s="272"/>
      <c r="AA145" s="272"/>
    </row>
    <row r="146" spans="1:27" ht="14">
      <c r="A146" s="272"/>
      <c r="B146" s="318"/>
      <c r="C146" s="316"/>
      <c r="D146" s="316"/>
      <c r="E146" s="316"/>
      <c r="F146" s="316"/>
      <c r="H146" s="272"/>
      <c r="I146" s="272"/>
      <c r="J146" s="272"/>
      <c r="K146" s="272"/>
      <c r="L146" s="272"/>
      <c r="M146" s="272"/>
      <c r="N146" s="272"/>
      <c r="O146" s="272"/>
      <c r="P146" s="272"/>
      <c r="Q146" s="272"/>
      <c r="R146" s="272"/>
      <c r="S146" s="272"/>
      <c r="T146" s="272"/>
      <c r="U146" s="272"/>
      <c r="V146" s="272"/>
      <c r="W146" s="272"/>
      <c r="X146" s="272"/>
      <c r="Y146" s="272"/>
      <c r="Z146" s="272"/>
      <c r="AA146" s="272"/>
    </row>
    <row r="147" spans="1:27" ht="14">
      <c r="A147" s="272"/>
      <c r="B147" s="318"/>
      <c r="C147" s="316"/>
      <c r="D147" s="316"/>
      <c r="E147" s="316"/>
      <c r="F147" s="316"/>
      <c r="H147" s="272"/>
      <c r="I147" s="272"/>
      <c r="J147" s="272"/>
      <c r="K147" s="272"/>
      <c r="L147" s="272"/>
      <c r="M147" s="272"/>
      <c r="N147" s="272"/>
      <c r="O147" s="272"/>
      <c r="P147" s="272"/>
      <c r="Q147" s="272"/>
      <c r="R147" s="272"/>
      <c r="S147" s="272"/>
      <c r="T147" s="272"/>
      <c r="U147" s="272"/>
      <c r="V147" s="272"/>
      <c r="W147" s="272"/>
      <c r="X147" s="272"/>
      <c r="Y147" s="272"/>
      <c r="Z147" s="272"/>
      <c r="AA147" s="272"/>
    </row>
    <row r="148" spans="1:27" ht="14">
      <c r="A148" s="272"/>
      <c r="B148" s="318"/>
      <c r="C148" s="316"/>
      <c r="D148" s="316"/>
      <c r="E148" s="316"/>
      <c r="F148" s="316"/>
      <c r="H148" s="272"/>
      <c r="I148" s="272"/>
      <c r="J148" s="272"/>
      <c r="K148" s="272"/>
      <c r="L148" s="272"/>
      <c r="M148" s="272"/>
      <c r="N148" s="272"/>
      <c r="O148" s="272"/>
      <c r="P148" s="272"/>
      <c r="Q148" s="272"/>
      <c r="R148" s="272"/>
      <c r="S148" s="272"/>
      <c r="T148" s="272"/>
      <c r="U148" s="272"/>
      <c r="V148" s="272"/>
      <c r="W148" s="272"/>
      <c r="X148" s="272"/>
      <c r="Y148" s="272"/>
      <c r="Z148" s="272"/>
      <c r="AA148" s="272"/>
    </row>
    <row r="149" spans="1:27" ht="14">
      <c r="A149" s="272"/>
      <c r="B149" s="318"/>
      <c r="C149" s="316"/>
      <c r="D149" s="316"/>
      <c r="E149" s="316"/>
      <c r="F149" s="316"/>
      <c r="H149" s="272"/>
      <c r="I149" s="272"/>
      <c r="J149" s="272"/>
      <c r="K149" s="272"/>
      <c r="L149" s="272"/>
      <c r="M149" s="272"/>
      <c r="N149" s="272"/>
      <c r="O149" s="272"/>
      <c r="P149" s="272"/>
      <c r="Q149" s="272"/>
      <c r="R149" s="272"/>
      <c r="S149" s="272"/>
      <c r="T149" s="272"/>
      <c r="U149" s="272"/>
      <c r="V149" s="272"/>
      <c r="W149" s="272"/>
      <c r="X149" s="272"/>
      <c r="Y149" s="272"/>
      <c r="Z149" s="272"/>
      <c r="AA149" s="272"/>
    </row>
    <row r="150" spans="1:27" ht="14">
      <c r="A150" s="272"/>
      <c r="B150" s="318"/>
      <c r="C150" s="316"/>
      <c r="D150" s="316"/>
      <c r="E150" s="316"/>
      <c r="F150" s="316"/>
      <c r="H150" s="272"/>
      <c r="I150" s="272"/>
      <c r="J150" s="272"/>
      <c r="K150" s="272"/>
      <c r="L150" s="272"/>
      <c r="M150" s="272"/>
      <c r="N150" s="272"/>
      <c r="O150" s="272"/>
      <c r="P150" s="272"/>
      <c r="Q150" s="272"/>
      <c r="R150" s="272"/>
      <c r="S150" s="272"/>
      <c r="T150" s="272"/>
      <c r="U150" s="272"/>
      <c r="V150" s="272"/>
      <c r="W150" s="272"/>
      <c r="X150" s="272"/>
      <c r="Y150" s="272"/>
      <c r="Z150" s="272"/>
      <c r="AA150" s="272"/>
    </row>
    <row r="151" spans="1:27" ht="14">
      <c r="A151" s="272"/>
      <c r="B151" s="318"/>
      <c r="C151" s="316"/>
      <c r="D151" s="316"/>
      <c r="E151" s="316"/>
      <c r="F151" s="316"/>
      <c r="H151" s="272"/>
      <c r="I151" s="272"/>
      <c r="J151" s="272"/>
      <c r="K151" s="272"/>
      <c r="L151" s="272"/>
      <c r="M151" s="272"/>
      <c r="N151" s="272"/>
      <c r="O151" s="272"/>
      <c r="P151" s="272"/>
      <c r="Q151" s="272"/>
      <c r="R151" s="272"/>
      <c r="S151" s="272"/>
      <c r="T151" s="272"/>
      <c r="U151" s="272"/>
      <c r="V151" s="272"/>
      <c r="W151" s="272"/>
      <c r="X151" s="272"/>
      <c r="Y151" s="272"/>
      <c r="Z151" s="272"/>
      <c r="AA151" s="272"/>
    </row>
    <row r="152" spans="1:27" ht="14">
      <c r="A152" s="272"/>
      <c r="B152" s="318"/>
      <c r="C152" s="316"/>
      <c r="D152" s="316"/>
      <c r="E152" s="316"/>
      <c r="F152" s="316"/>
      <c r="H152" s="272"/>
      <c r="I152" s="272"/>
      <c r="J152" s="272"/>
      <c r="K152" s="272"/>
      <c r="L152" s="272"/>
      <c r="M152" s="272"/>
      <c r="N152" s="272"/>
      <c r="O152" s="272"/>
      <c r="P152" s="272"/>
      <c r="Q152" s="272"/>
      <c r="R152" s="272"/>
      <c r="S152" s="272"/>
      <c r="T152" s="272"/>
      <c r="U152" s="272"/>
      <c r="V152" s="272"/>
      <c r="W152" s="272"/>
      <c r="X152" s="272"/>
      <c r="Y152" s="272"/>
      <c r="Z152" s="272"/>
      <c r="AA152" s="272"/>
    </row>
    <row r="153" spans="1:27" ht="14">
      <c r="A153" s="272"/>
      <c r="B153" s="318"/>
      <c r="C153" s="316"/>
      <c r="D153" s="316"/>
      <c r="E153" s="316"/>
      <c r="F153" s="316"/>
      <c r="H153" s="272"/>
      <c r="I153" s="272"/>
      <c r="J153" s="272"/>
      <c r="K153" s="272"/>
      <c r="L153" s="272"/>
      <c r="M153" s="272"/>
      <c r="N153" s="272"/>
      <c r="O153" s="272"/>
      <c r="P153" s="272"/>
      <c r="Q153" s="272"/>
      <c r="R153" s="272"/>
      <c r="S153" s="272"/>
      <c r="T153" s="272"/>
      <c r="U153" s="272"/>
      <c r="V153" s="272"/>
      <c r="W153" s="272"/>
      <c r="X153" s="272"/>
      <c r="Y153" s="272"/>
      <c r="Z153" s="272"/>
      <c r="AA153" s="272"/>
    </row>
    <row r="154" spans="1:27" ht="14">
      <c r="A154" s="272"/>
      <c r="B154" s="318"/>
      <c r="C154" s="316"/>
      <c r="D154" s="316"/>
      <c r="E154" s="316"/>
      <c r="F154" s="316"/>
      <c r="H154" s="272"/>
      <c r="I154" s="272"/>
      <c r="J154" s="272"/>
      <c r="K154" s="272"/>
      <c r="L154" s="272"/>
      <c r="M154" s="272"/>
      <c r="N154" s="272"/>
      <c r="O154" s="272"/>
      <c r="P154" s="272"/>
      <c r="Q154" s="272"/>
      <c r="R154" s="272"/>
      <c r="S154" s="272"/>
      <c r="T154" s="272"/>
      <c r="U154" s="272"/>
      <c r="V154" s="272"/>
      <c r="W154" s="272"/>
      <c r="X154" s="272"/>
      <c r="Y154" s="272"/>
      <c r="Z154" s="272"/>
      <c r="AA154" s="272"/>
    </row>
    <row r="155" spans="1:27" ht="14">
      <c r="A155" s="272"/>
      <c r="B155" s="318"/>
      <c r="C155" s="316"/>
      <c r="D155" s="316"/>
      <c r="E155" s="316"/>
      <c r="F155" s="316"/>
      <c r="H155" s="272"/>
      <c r="I155" s="272"/>
      <c r="J155" s="272"/>
      <c r="K155" s="272"/>
      <c r="L155" s="272"/>
      <c r="M155" s="272"/>
      <c r="N155" s="272"/>
      <c r="O155" s="272"/>
      <c r="P155" s="272"/>
      <c r="Q155" s="272"/>
      <c r="R155" s="272"/>
      <c r="S155" s="272"/>
      <c r="T155" s="272"/>
      <c r="U155" s="272"/>
      <c r="V155" s="272"/>
      <c r="W155" s="272"/>
      <c r="X155" s="272"/>
      <c r="Y155" s="272"/>
      <c r="Z155" s="272"/>
      <c r="AA155" s="272"/>
    </row>
    <row r="156" spans="1:27" ht="14">
      <c r="A156" s="272"/>
      <c r="B156" s="318"/>
      <c r="C156" s="316"/>
      <c r="D156" s="316"/>
      <c r="E156" s="316"/>
      <c r="F156" s="316"/>
      <c r="H156" s="272"/>
      <c r="I156" s="272"/>
      <c r="J156" s="272"/>
      <c r="K156" s="272"/>
      <c r="L156" s="272"/>
      <c r="M156" s="272"/>
      <c r="N156" s="272"/>
      <c r="O156" s="272"/>
      <c r="P156" s="272"/>
      <c r="Q156" s="272"/>
      <c r="R156" s="272"/>
      <c r="S156" s="272"/>
      <c r="T156" s="272"/>
      <c r="U156" s="272"/>
      <c r="V156" s="272"/>
      <c r="W156" s="272"/>
      <c r="X156" s="272"/>
      <c r="Y156" s="272"/>
      <c r="Z156" s="272"/>
      <c r="AA156" s="272"/>
    </row>
    <row r="157" spans="1:27" ht="14">
      <c r="A157" s="272"/>
      <c r="B157" s="318"/>
      <c r="C157" s="316"/>
      <c r="D157" s="316"/>
      <c r="E157" s="316"/>
      <c r="F157" s="316"/>
      <c r="H157" s="272"/>
      <c r="I157" s="272"/>
      <c r="J157" s="272"/>
      <c r="K157" s="272"/>
      <c r="L157" s="272"/>
      <c r="M157" s="272"/>
      <c r="N157" s="272"/>
      <c r="O157" s="272"/>
      <c r="P157" s="272"/>
      <c r="Q157" s="272"/>
      <c r="R157" s="272"/>
      <c r="S157" s="272"/>
      <c r="T157" s="272"/>
      <c r="U157" s="272"/>
      <c r="V157" s="272"/>
      <c r="W157" s="272"/>
      <c r="X157" s="272"/>
      <c r="Y157" s="272"/>
      <c r="Z157" s="272"/>
      <c r="AA157" s="272"/>
    </row>
    <row r="158" spans="1:27" ht="14">
      <c r="A158" s="272"/>
      <c r="B158" s="318"/>
      <c r="C158" s="316"/>
      <c r="D158" s="316"/>
      <c r="E158" s="316"/>
      <c r="F158" s="316"/>
      <c r="H158" s="272"/>
      <c r="I158" s="272"/>
      <c r="J158" s="272"/>
      <c r="K158" s="272"/>
      <c r="L158" s="272"/>
      <c r="M158" s="272"/>
      <c r="N158" s="272"/>
      <c r="O158" s="272"/>
      <c r="P158" s="272"/>
      <c r="Q158" s="272"/>
      <c r="R158" s="272"/>
      <c r="S158" s="272"/>
      <c r="T158" s="272"/>
      <c r="U158" s="272"/>
      <c r="V158" s="272"/>
      <c r="W158" s="272"/>
      <c r="X158" s="272"/>
      <c r="Y158" s="272"/>
      <c r="Z158" s="272"/>
      <c r="AA158" s="272"/>
    </row>
    <row r="159" spans="1:27" ht="14">
      <c r="A159" s="272"/>
      <c r="B159" s="318"/>
      <c r="C159" s="316"/>
      <c r="D159" s="316"/>
      <c r="E159" s="316"/>
      <c r="F159" s="316"/>
      <c r="H159" s="272"/>
      <c r="I159" s="272"/>
      <c r="J159" s="272"/>
      <c r="K159" s="272"/>
      <c r="L159" s="272"/>
      <c r="M159" s="272"/>
      <c r="N159" s="272"/>
      <c r="O159" s="272"/>
      <c r="P159" s="272"/>
      <c r="Q159" s="272"/>
      <c r="R159" s="272"/>
      <c r="S159" s="272"/>
      <c r="T159" s="272"/>
      <c r="U159" s="272"/>
      <c r="V159" s="272"/>
      <c r="W159" s="272"/>
      <c r="X159" s="272"/>
      <c r="Y159" s="272"/>
      <c r="Z159" s="272"/>
      <c r="AA159" s="272"/>
    </row>
    <row r="160" spans="1:27" ht="14">
      <c r="A160" s="272"/>
      <c r="B160" s="318"/>
      <c r="C160" s="316"/>
      <c r="D160" s="316"/>
      <c r="E160" s="316"/>
      <c r="F160" s="316"/>
      <c r="H160" s="272"/>
      <c r="I160" s="272"/>
      <c r="J160" s="272"/>
      <c r="K160" s="272"/>
      <c r="L160" s="272"/>
      <c r="M160" s="272"/>
      <c r="N160" s="272"/>
      <c r="O160" s="272"/>
      <c r="P160" s="272"/>
      <c r="Q160" s="272"/>
      <c r="R160" s="272"/>
      <c r="S160" s="272"/>
      <c r="T160" s="272"/>
      <c r="U160" s="272"/>
      <c r="V160" s="272"/>
      <c r="W160" s="272"/>
      <c r="X160" s="272"/>
      <c r="Y160" s="272"/>
      <c r="Z160" s="272"/>
      <c r="AA160" s="272"/>
    </row>
    <row r="161" spans="1:27" ht="14">
      <c r="A161" s="272"/>
      <c r="B161" s="318"/>
      <c r="C161" s="316"/>
      <c r="D161" s="316"/>
      <c r="E161" s="316"/>
      <c r="F161" s="316"/>
      <c r="H161" s="272"/>
      <c r="I161" s="272"/>
      <c r="J161" s="272"/>
      <c r="K161" s="272"/>
      <c r="L161" s="272"/>
      <c r="M161" s="272"/>
      <c r="N161" s="272"/>
      <c r="O161" s="272"/>
      <c r="P161" s="272"/>
      <c r="Q161" s="272"/>
      <c r="R161" s="272"/>
      <c r="S161" s="272"/>
      <c r="T161" s="272"/>
      <c r="U161" s="272"/>
      <c r="V161" s="272"/>
      <c r="W161" s="272"/>
      <c r="X161" s="272"/>
      <c r="Y161" s="272"/>
      <c r="Z161" s="272"/>
      <c r="AA161" s="272"/>
    </row>
    <row r="162" spans="1:27" ht="14">
      <c r="A162" s="272"/>
      <c r="B162" s="318"/>
      <c r="C162" s="316"/>
      <c r="D162" s="316"/>
      <c r="E162" s="316"/>
      <c r="F162" s="316"/>
      <c r="H162" s="272"/>
      <c r="I162" s="272"/>
      <c r="J162" s="272"/>
      <c r="K162" s="272"/>
      <c r="L162" s="272"/>
      <c r="M162" s="272"/>
      <c r="N162" s="272"/>
      <c r="O162" s="272"/>
      <c r="P162" s="272"/>
      <c r="Q162" s="272"/>
      <c r="R162" s="272"/>
      <c r="S162" s="272"/>
      <c r="T162" s="272"/>
      <c r="U162" s="272"/>
      <c r="V162" s="272"/>
      <c r="W162" s="272"/>
      <c r="X162" s="272"/>
      <c r="Y162" s="272"/>
      <c r="Z162" s="272"/>
      <c r="AA162" s="272"/>
    </row>
    <row r="163" spans="1:27" ht="14">
      <c r="A163" s="272"/>
      <c r="B163" s="318"/>
      <c r="C163" s="316"/>
      <c r="D163" s="316"/>
      <c r="E163" s="316"/>
      <c r="F163" s="316"/>
      <c r="H163" s="272"/>
      <c r="I163" s="272"/>
      <c r="J163" s="272"/>
      <c r="K163" s="272"/>
      <c r="L163" s="272"/>
      <c r="M163" s="272"/>
      <c r="N163" s="272"/>
      <c r="O163" s="272"/>
      <c r="P163" s="272"/>
      <c r="Q163" s="272"/>
      <c r="R163" s="272"/>
      <c r="S163" s="272"/>
      <c r="T163" s="272"/>
      <c r="U163" s="272"/>
      <c r="V163" s="272"/>
      <c r="W163" s="272"/>
      <c r="X163" s="272"/>
      <c r="Y163" s="272"/>
      <c r="Z163" s="272"/>
      <c r="AA163" s="272"/>
    </row>
    <row r="164" spans="1:27" ht="14">
      <c r="A164" s="272"/>
      <c r="B164" s="318"/>
      <c r="C164" s="316"/>
      <c r="D164" s="316"/>
      <c r="E164" s="316"/>
      <c r="F164" s="316"/>
      <c r="H164" s="272"/>
      <c r="I164" s="272"/>
      <c r="J164" s="272"/>
      <c r="K164" s="272"/>
      <c r="L164" s="272"/>
      <c r="M164" s="272"/>
      <c r="N164" s="272"/>
      <c r="O164" s="272"/>
      <c r="P164" s="272"/>
      <c r="Q164" s="272"/>
      <c r="R164" s="272"/>
      <c r="S164" s="272"/>
      <c r="T164" s="272"/>
      <c r="U164" s="272"/>
      <c r="V164" s="272"/>
      <c r="W164" s="272"/>
      <c r="X164" s="272"/>
      <c r="Y164" s="272"/>
      <c r="Z164" s="272"/>
      <c r="AA164" s="272"/>
    </row>
    <row r="165" spans="1:27" ht="14">
      <c r="A165" s="272"/>
      <c r="B165" s="318"/>
      <c r="C165" s="316"/>
      <c r="D165" s="316"/>
      <c r="E165" s="316"/>
      <c r="F165" s="316"/>
      <c r="H165" s="272"/>
      <c r="I165" s="272"/>
      <c r="J165" s="272"/>
      <c r="K165" s="272"/>
      <c r="L165" s="272"/>
      <c r="M165" s="272"/>
      <c r="N165" s="272"/>
      <c r="O165" s="272"/>
      <c r="P165" s="272"/>
      <c r="Q165" s="272"/>
      <c r="R165" s="272"/>
      <c r="S165" s="272"/>
      <c r="T165" s="272"/>
      <c r="U165" s="272"/>
      <c r="V165" s="272"/>
      <c r="W165" s="272"/>
      <c r="X165" s="272"/>
      <c r="Y165" s="272"/>
      <c r="Z165" s="272"/>
      <c r="AA165" s="272"/>
    </row>
    <row r="166" spans="1:27" ht="14">
      <c r="A166" s="272"/>
      <c r="B166" s="318"/>
      <c r="C166" s="316"/>
      <c r="D166" s="316"/>
      <c r="E166" s="316"/>
      <c r="F166" s="316"/>
      <c r="H166" s="272"/>
      <c r="I166" s="272"/>
      <c r="J166" s="272"/>
      <c r="K166" s="272"/>
      <c r="L166" s="272"/>
      <c r="M166" s="272"/>
      <c r="N166" s="272"/>
      <c r="O166" s="272"/>
      <c r="P166" s="272"/>
      <c r="Q166" s="272"/>
      <c r="R166" s="272"/>
      <c r="S166" s="272"/>
      <c r="T166" s="272"/>
      <c r="U166" s="272"/>
      <c r="V166" s="272"/>
      <c r="W166" s="272"/>
      <c r="X166" s="272"/>
      <c r="Y166" s="272"/>
      <c r="Z166" s="272"/>
      <c r="AA166" s="272"/>
    </row>
    <row r="167" spans="1:27" ht="14">
      <c r="A167" s="272"/>
      <c r="B167" s="318"/>
      <c r="C167" s="316"/>
      <c r="D167" s="316"/>
      <c r="E167" s="316"/>
      <c r="F167" s="316"/>
      <c r="H167" s="272"/>
      <c r="I167" s="272"/>
      <c r="J167" s="272"/>
      <c r="K167" s="272"/>
      <c r="L167" s="272"/>
      <c r="M167" s="272"/>
      <c r="N167" s="272"/>
      <c r="O167" s="272"/>
      <c r="P167" s="272"/>
      <c r="Q167" s="272"/>
      <c r="R167" s="272"/>
      <c r="S167" s="272"/>
      <c r="T167" s="272"/>
      <c r="U167" s="272"/>
      <c r="V167" s="272"/>
      <c r="W167" s="272"/>
      <c r="X167" s="272"/>
      <c r="Y167" s="272"/>
      <c r="Z167" s="272"/>
      <c r="AA167" s="272"/>
    </row>
    <row r="168" spans="1:27" ht="14">
      <c r="A168" s="272"/>
      <c r="B168" s="318"/>
      <c r="C168" s="316"/>
      <c r="D168" s="316"/>
      <c r="E168" s="316"/>
      <c r="F168" s="316"/>
      <c r="H168" s="272"/>
      <c r="I168" s="272"/>
      <c r="J168" s="272"/>
      <c r="K168" s="272"/>
      <c r="L168" s="272"/>
      <c r="M168" s="272"/>
      <c r="N168" s="272"/>
      <c r="O168" s="272"/>
      <c r="P168" s="272"/>
      <c r="Q168" s="272"/>
      <c r="R168" s="272"/>
      <c r="S168" s="272"/>
      <c r="T168" s="272"/>
      <c r="U168" s="272"/>
      <c r="V168" s="272"/>
      <c r="W168" s="272"/>
      <c r="X168" s="272"/>
      <c r="Y168" s="272"/>
      <c r="Z168" s="272"/>
      <c r="AA168" s="272"/>
    </row>
    <row r="169" spans="1:27" ht="14">
      <c r="A169" s="272"/>
      <c r="B169" s="318"/>
      <c r="C169" s="316"/>
      <c r="D169" s="316"/>
      <c r="E169" s="316"/>
      <c r="F169" s="316"/>
      <c r="H169" s="272"/>
      <c r="I169" s="272"/>
      <c r="J169" s="272"/>
      <c r="K169" s="272"/>
      <c r="L169" s="272"/>
      <c r="M169" s="272"/>
      <c r="N169" s="272"/>
      <c r="O169" s="272"/>
      <c r="P169" s="272"/>
      <c r="Q169" s="272"/>
      <c r="R169" s="272"/>
      <c r="S169" s="272"/>
      <c r="T169" s="272"/>
      <c r="U169" s="272"/>
      <c r="V169" s="272"/>
      <c r="W169" s="272"/>
      <c r="X169" s="272"/>
      <c r="Y169" s="272"/>
      <c r="Z169" s="272"/>
      <c r="AA169" s="272"/>
    </row>
    <row r="170" spans="1:27" ht="14">
      <c r="A170" s="272"/>
      <c r="B170" s="318"/>
      <c r="C170" s="316"/>
      <c r="D170" s="316"/>
      <c r="E170" s="316"/>
      <c r="F170" s="316"/>
      <c r="H170" s="272"/>
      <c r="I170" s="272"/>
      <c r="J170" s="272"/>
      <c r="K170" s="272"/>
      <c r="L170" s="272"/>
      <c r="M170" s="272"/>
      <c r="N170" s="272"/>
      <c r="O170" s="272"/>
      <c r="P170" s="272"/>
      <c r="Q170" s="272"/>
      <c r="R170" s="272"/>
      <c r="S170" s="272"/>
      <c r="T170" s="272"/>
      <c r="U170" s="272"/>
      <c r="V170" s="272"/>
      <c r="W170" s="272"/>
      <c r="X170" s="272"/>
      <c r="Y170" s="272"/>
      <c r="Z170" s="272"/>
      <c r="AA170" s="272"/>
    </row>
    <row r="171" spans="1:27" ht="14">
      <c r="A171" s="272"/>
      <c r="B171" s="318"/>
      <c r="C171" s="316"/>
      <c r="D171" s="316"/>
      <c r="E171" s="316"/>
      <c r="F171" s="316"/>
      <c r="H171" s="272"/>
      <c r="I171" s="272"/>
      <c r="J171" s="272"/>
      <c r="K171" s="272"/>
      <c r="L171" s="272"/>
      <c r="M171" s="272"/>
      <c r="N171" s="272"/>
      <c r="O171" s="272"/>
      <c r="P171" s="272"/>
      <c r="Q171" s="272"/>
      <c r="R171" s="272"/>
      <c r="S171" s="272"/>
      <c r="T171" s="272"/>
      <c r="U171" s="272"/>
      <c r="V171" s="272"/>
      <c r="W171" s="272"/>
      <c r="X171" s="272"/>
      <c r="Y171" s="272"/>
      <c r="Z171" s="272"/>
      <c r="AA171" s="272"/>
    </row>
    <row r="172" spans="1:27" ht="14">
      <c r="A172" s="272"/>
      <c r="B172" s="318"/>
      <c r="C172" s="316"/>
      <c r="D172" s="316"/>
      <c r="E172" s="316"/>
      <c r="F172" s="316"/>
      <c r="H172" s="272"/>
      <c r="I172" s="272"/>
      <c r="J172" s="272"/>
      <c r="K172" s="272"/>
      <c r="L172" s="272"/>
      <c r="M172" s="272"/>
      <c r="N172" s="272"/>
      <c r="O172" s="272"/>
      <c r="P172" s="272"/>
      <c r="Q172" s="272"/>
      <c r="R172" s="272"/>
      <c r="S172" s="272"/>
      <c r="T172" s="272"/>
      <c r="U172" s="272"/>
      <c r="V172" s="272"/>
      <c r="W172" s="272"/>
      <c r="X172" s="272"/>
      <c r="Y172" s="272"/>
      <c r="Z172" s="272"/>
      <c r="AA172" s="272"/>
    </row>
    <row r="173" spans="1:27" ht="14">
      <c r="A173" s="272"/>
      <c r="B173" s="318"/>
      <c r="C173" s="316"/>
      <c r="D173" s="316"/>
      <c r="E173" s="316"/>
      <c r="F173" s="316"/>
      <c r="H173" s="272"/>
      <c r="I173" s="272"/>
      <c r="J173" s="272"/>
      <c r="K173" s="272"/>
      <c r="L173" s="272"/>
      <c r="M173" s="272"/>
      <c r="N173" s="272"/>
      <c r="O173" s="272"/>
      <c r="P173" s="272"/>
      <c r="Q173" s="272"/>
      <c r="R173" s="272"/>
      <c r="S173" s="272"/>
      <c r="T173" s="272"/>
      <c r="U173" s="272"/>
      <c r="V173" s="272"/>
      <c r="W173" s="272"/>
      <c r="X173" s="272"/>
      <c r="Y173" s="272"/>
      <c r="Z173" s="272"/>
      <c r="AA173" s="272"/>
    </row>
    <row r="174" spans="1:27" ht="14">
      <c r="A174" s="272"/>
      <c r="B174" s="318"/>
      <c r="C174" s="316"/>
      <c r="D174" s="316"/>
      <c r="E174" s="316"/>
      <c r="F174" s="316"/>
      <c r="H174" s="272"/>
      <c r="I174" s="272"/>
      <c r="J174" s="272"/>
      <c r="K174" s="272"/>
      <c r="L174" s="272"/>
      <c r="M174" s="272"/>
      <c r="N174" s="272"/>
      <c r="O174" s="272"/>
      <c r="P174" s="272"/>
      <c r="Q174" s="272"/>
      <c r="R174" s="272"/>
      <c r="S174" s="272"/>
      <c r="T174" s="272"/>
      <c r="U174" s="272"/>
      <c r="V174" s="272"/>
      <c r="W174" s="272"/>
      <c r="X174" s="272"/>
      <c r="Y174" s="272"/>
      <c r="Z174" s="272"/>
      <c r="AA174" s="272"/>
    </row>
    <row r="175" spans="1:27" ht="14">
      <c r="A175" s="272"/>
      <c r="B175" s="318"/>
      <c r="C175" s="316"/>
      <c r="D175" s="316"/>
      <c r="E175" s="316"/>
      <c r="F175" s="316"/>
      <c r="H175" s="272"/>
      <c r="I175" s="272"/>
      <c r="J175" s="272"/>
      <c r="K175" s="272"/>
      <c r="L175" s="272"/>
      <c r="M175" s="272"/>
      <c r="N175" s="272"/>
      <c r="O175" s="272"/>
      <c r="P175" s="272"/>
      <c r="Q175" s="272"/>
      <c r="R175" s="272"/>
      <c r="S175" s="272"/>
      <c r="T175" s="272"/>
      <c r="U175" s="272"/>
      <c r="V175" s="272"/>
      <c r="W175" s="272"/>
      <c r="X175" s="272"/>
      <c r="Y175" s="272"/>
      <c r="Z175" s="272"/>
      <c r="AA175" s="272"/>
    </row>
    <row r="176" spans="1:27" ht="14">
      <c r="A176" s="272"/>
      <c r="B176" s="318"/>
      <c r="C176" s="316"/>
      <c r="D176" s="316"/>
      <c r="E176" s="316"/>
      <c r="F176" s="316"/>
      <c r="H176" s="272"/>
      <c r="I176" s="272"/>
      <c r="J176" s="272"/>
      <c r="K176" s="272"/>
      <c r="L176" s="272"/>
      <c r="M176" s="272"/>
      <c r="N176" s="272"/>
      <c r="O176" s="272"/>
      <c r="P176" s="272"/>
      <c r="Q176" s="272"/>
      <c r="R176" s="272"/>
      <c r="S176" s="272"/>
      <c r="T176" s="272"/>
      <c r="U176" s="272"/>
      <c r="V176" s="272"/>
      <c r="W176" s="272"/>
      <c r="X176" s="272"/>
      <c r="Y176" s="272"/>
      <c r="Z176" s="272"/>
      <c r="AA176" s="272"/>
    </row>
    <row r="177" spans="1:27" ht="14">
      <c r="A177" s="272"/>
      <c r="B177" s="318"/>
      <c r="C177" s="316"/>
      <c r="D177" s="316"/>
      <c r="E177" s="316"/>
      <c r="F177" s="316"/>
      <c r="H177" s="272"/>
      <c r="I177" s="272"/>
      <c r="J177" s="272"/>
      <c r="K177" s="272"/>
      <c r="L177" s="272"/>
      <c r="M177" s="272"/>
      <c r="N177" s="272"/>
      <c r="O177" s="272"/>
      <c r="P177" s="272"/>
      <c r="Q177" s="272"/>
      <c r="R177" s="272"/>
      <c r="S177" s="272"/>
      <c r="T177" s="272"/>
      <c r="U177" s="272"/>
      <c r="V177" s="272"/>
      <c r="W177" s="272"/>
      <c r="X177" s="272"/>
      <c r="Y177" s="272"/>
      <c r="Z177" s="272"/>
      <c r="AA177" s="272"/>
    </row>
    <row r="178" spans="1:27" ht="14">
      <c r="A178" s="272"/>
      <c r="B178" s="318"/>
      <c r="C178" s="316"/>
      <c r="D178" s="316"/>
      <c r="E178" s="316"/>
      <c r="F178" s="316"/>
      <c r="H178" s="272"/>
      <c r="I178" s="272"/>
      <c r="J178" s="272"/>
      <c r="K178" s="272"/>
      <c r="L178" s="272"/>
      <c r="M178" s="272"/>
      <c r="N178" s="272"/>
      <c r="O178" s="272"/>
      <c r="P178" s="272"/>
      <c r="Q178" s="272"/>
      <c r="R178" s="272"/>
      <c r="S178" s="272"/>
      <c r="T178" s="272"/>
      <c r="U178" s="272"/>
      <c r="V178" s="272"/>
      <c r="W178" s="272"/>
      <c r="X178" s="272"/>
      <c r="Y178" s="272"/>
      <c r="Z178" s="272"/>
      <c r="AA178" s="272"/>
    </row>
    <row r="179" spans="1:27" ht="14">
      <c r="A179" s="272"/>
      <c r="B179" s="318"/>
      <c r="C179" s="316"/>
      <c r="D179" s="316"/>
      <c r="E179" s="316"/>
      <c r="F179" s="316"/>
      <c r="H179" s="272"/>
      <c r="I179" s="272"/>
      <c r="J179" s="272"/>
      <c r="K179" s="272"/>
      <c r="L179" s="272"/>
      <c r="M179" s="272"/>
      <c r="N179" s="272"/>
      <c r="O179" s="272"/>
      <c r="P179" s="272"/>
      <c r="Q179" s="272"/>
      <c r="R179" s="272"/>
      <c r="S179" s="272"/>
      <c r="T179" s="272"/>
      <c r="U179" s="272"/>
      <c r="V179" s="272"/>
      <c r="W179" s="272"/>
      <c r="X179" s="272"/>
      <c r="Y179" s="272"/>
      <c r="Z179" s="272"/>
      <c r="AA179" s="272"/>
    </row>
    <row r="180" spans="1:27" ht="14">
      <c r="A180" s="272"/>
      <c r="B180" s="318"/>
      <c r="C180" s="316"/>
      <c r="D180" s="316"/>
      <c r="E180" s="316"/>
      <c r="F180" s="316"/>
      <c r="H180" s="272"/>
      <c r="I180" s="272"/>
      <c r="J180" s="272"/>
      <c r="K180" s="272"/>
      <c r="L180" s="272"/>
      <c r="M180" s="272"/>
      <c r="N180" s="272"/>
      <c r="O180" s="272"/>
      <c r="P180" s="272"/>
      <c r="Q180" s="272"/>
      <c r="R180" s="272"/>
      <c r="S180" s="272"/>
      <c r="T180" s="272"/>
      <c r="U180" s="272"/>
      <c r="V180" s="272"/>
      <c r="W180" s="272"/>
      <c r="X180" s="272"/>
      <c r="Y180" s="272"/>
      <c r="Z180" s="272"/>
      <c r="AA180" s="272"/>
    </row>
    <row r="181" spans="1:27" ht="14">
      <c r="A181" s="272"/>
      <c r="B181" s="318"/>
      <c r="C181" s="316"/>
      <c r="D181" s="316"/>
      <c r="E181" s="316"/>
      <c r="F181" s="316"/>
      <c r="H181" s="272"/>
      <c r="I181" s="272"/>
      <c r="J181" s="272"/>
      <c r="K181" s="272"/>
      <c r="L181" s="272"/>
      <c r="M181" s="272"/>
      <c r="N181" s="272"/>
      <c r="O181" s="272"/>
      <c r="P181" s="272"/>
      <c r="Q181" s="272"/>
      <c r="R181" s="272"/>
      <c r="S181" s="272"/>
      <c r="T181" s="272"/>
      <c r="U181" s="272"/>
      <c r="V181" s="272"/>
      <c r="W181" s="272"/>
      <c r="X181" s="272"/>
      <c r="Y181" s="272"/>
      <c r="Z181" s="272"/>
      <c r="AA181" s="272"/>
    </row>
    <row r="182" spans="1:27" ht="14">
      <c r="A182" s="272"/>
      <c r="B182" s="318"/>
      <c r="C182" s="316"/>
      <c r="D182" s="316"/>
      <c r="E182" s="316"/>
      <c r="F182" s="316"/>
      <c r="H182" s="272"/>
      <c r="I182" s="272"/>
      <c r="J182" s="272"/>
      <c r="K182" s="272"/>
      <c r="L182" s="272"/>
      <c r="M182" s="272"/>
      <c r="N182" s="272"/>
      <c r="O182" s="272"/>
      <c r="P182" s="272"/>
      <c r="Q182" s="272"/>
      <c r="R182" s="272"/>
      <c r="S182" s="272"/>
      <c r="T182" s="272"/>
      <c r="U182" s="272"/>
      <c r="V182" s="272"/>
      <c r="W182" s="272"/>
      <c r="X182" s="272"/>
      <c r="Y182" s="272"/>
      <c r="Z182" s="272"/>
      <c r="AA182" s="272"/>
    </row>
    <row r="183" spans="1:27" ht="14">
      <c r="A183" s="272"/>
      <c r="B183" s="318"/>
      <c r="C183" s="316"/>
      <c r="D183" s="316"/>
      <c r="E183" s="316"/>
      <c r="F183" s="316"/>
      <c r="H183" s="272"/>
      <c r="I183" s="272"/>
      <c r="J183" s="272"/>
      <c r="K183" s="272"/>
      <c r="L183" s="272"/>
      <c r="M183" s="272"/>
      <c r="N183" s="272"/>
      <c r="O183" s="272"/>
      <c r="P183" s="272"/>
      <c r="Q183" s="272"/>
      <c r="R183" s="272"/>
      <c r="S183" s="272"/>
      <c r="T183" s="272"/>
      <c r="U183" s="272"/>
      <c r="V183" s="272"/>
      <c r="W183" s="272"/>
      <c r="X183" s="272"/>
      <c r="Y183" s="272"/>
      <c r="Z183" s="272"/>
      <c r="AA183" s="272"/>
    </row>
    <row r="184" spans="1:27" ht="14">
      <c r="A184" s="272"/>
      <c r="B184" s="318"/>
      <c r="C184" s="316"/>
      <c r="D184" s="316"/>
      <c r="E184" s="316"/>
      <c r="F184" s="316"/>
      <c r="H184" s="272"/>
      <c r="I184" s="272"/>
      <c r="J184" s="272"/>
      <c r="K184" s="272"/>
      <c r="L184" s="272"/>
      <c r="M184" s="272"/>
      <c r="N184" s="272"/>
      <c r="O184" s="272"/>
      <c r="P184" s="272"/>
      <c r="Q184" s="272"/>
      <c r="R184" s="272"/>
      <c r="S184" s="272"/>
      <c r="T184" s="272"/>
      <c r="U184" s="272"/>
      <c r="V184" s="272"/>
      <c r="W184" s="272"/>
      <c r="X184" s="272"/>
      <c r="Y184" s="272"/>
      <c r="Z184" s="272"/>
      <c r="AA184" s="272"/>
    </row>
    <row r="185" spans="1:27" ht="14">
      <c r="A185" s="272"/>
      <c r="B185" s="318"/>
      <c r="C185" s="316"/>
      <c r="D185" s="316"/>
      <c r="E185" s="316"/>
      <c r="F185" s="316"/>
      <c r="H185" s="272"/>
      <c r="I185" s="272"/>
      <c r="J185" s="272"/>
      <c r="K185" s="272"/>
      <c r="L185" s="272"/>
      <c r="M185" s="272"/>
      <c r="N185" s="272"/>
      <c r="O185" s="272"/>
      <c r="P185" s="272"/>
      <c r="Q185" s="272"/>
      <c r="R185" s="272"/>
      <c r="S185" s="272"/>
      <c r="T185" s="272"/>
      <c r="U185" s="272"/>
      <c r="V185" s="272"/>
      <c r="W185" s="272"/>
      <c r="X185" s="272"/>
      <c r="Y185" s="272"/>
      <c r="Z185" s="272"/>
      <c r="AA185" s="272"/>
    </row>
    <row r="186" spans="1:27" ht="14">
      <c r="A186" s="272"/>
      <c r="B186" s="318"/>
      <c r="C186" s="316"/>
      <c r="D186" s="316"/>
      <c r="E186" s="316"/>
      <c r="F186" s="316"/>
      <c r="H186" s="272"/>
      <c r="I186" s="272"/>
      <c r="J186" s="272"/>
      <c r="K186" s="272"/>
      <c r="L186" s="272"/>
      <c r="M186" s="272"/>
      <c r="N186" s="272"/>
      <c r="O186" s="272"/>
      <c r="P186" s="272"/>
      <c r="Q186" s="272"/>
      <c r="R186" s="272"/>
      <c r="S186" s="272"/>
      <c r="T186" s="272"/>
      <c r="U186" s="272"/>
      <c r="V186" s="272"/>
      <c r="W186" s="272"/>
      <c r="X186" s="272"/>
      <c r="Y186" s="272"/>
      <c r="Z186" s="272"/>
      <c r="AA186" s="272"/>
    </row>
    <row r="187" spans="1:27" ht="14">
      <c r="A187" s="272"/>
      <c r="B187" s="318"/>
      <c r="C187" s="316"/>
      <c r="D187" s="316"/>
      <c r="E187" s="316"/>
      <c r="F187" s="316"/>
      <c r="H187" s="272"/>
      <c r="I187" s="272"/>
      <c r="J187" s="272"/>
      <c r="K187" s="272"/>
      <c r="L187" s="272"/>
      <c r="M187" s="272"/>
      <c r="N187" s="272"/>
      <c r="O187" s="272"/>
      <c r="P187" s="272"/>
      <c r="Q187" s="272"/>
      <c r="R187" s="272"/>
      <c r="S187" s="272"/>
      <c r="T187" s="272"/>
      <c r="U187" s="272"/>
      <c r="V187" s="272"/>
      <c r="W187" s="272"/>
      <c r="X187" s="272"/>
      <c r="Y187" s="272"/>
      <c r="Z187" s="272"/>
      <c r="AA187" s="272"/>
    </row>
    <row r="188" spans="1:27" ht="14">
      <c r="A188" s="272"/>
      <c r="B188" s="318"/>
      <c r="C188" s="316"/>
      <c r="D188" s="316"/>
      <c r="E188" s="316"/>
      <c r="F188" s="316"/>
      <c r="H188" s="272"/>
      <c r="I188" s="272"/>
      <c r="J188" s="272"/>
      <c r="K188" s="272"/>
      <c r="L188" s="272"/>
      <c r="M188" s="272"/>
      <c r="N188" s="272"/>
      <c r="O188" s="272"/>
      <c r="P188" s="272"/>
      <c r="Q188" s="272"/>
      <c r="R188" s="272"/>
      <c r="S188" s="272"/>
      <c r="T188" s="272"/>
      <c r="U188" s="272"/>
      <c r="V188" s="272"/>
      <c r="W188" s="272"/>
      <c r="X188" s="272"/>
      <c r="Y188" s="272"/>
      <c r="Z188" s="272"/>
      <c r="AA188" s="272"/>
    </row>
    <row r="189" spans="1:27" ht="14">
      <c r="A189" s="272"/>
      <c r="B189" s="318"/>
      <c r="C189" s="316"/>
      <c r="D189" s="316"/>
      <c r="E189" s="316"/>
      <c r="F189" s="316"/>
      <c r="H189" s="272"/>
      <c r="I189" s="272"/>
      <c r="J189" s="272"/>
      <c r="K189" s="272"/>
      <c r="L189" s="272"/>
      <c r="M189" s="272"/>
      <c r="N189" s="272"/>
      <c r="O189" s="272"/>
      <c r="P189" s="272"/>
      <c r="Q189" s="272"/>
      <c r="R189" s="272"/>
      <c r="S189" s="272"/>
      <c r="T189" s="272"/>
      <c r="U189" s="272"/>
      <c r="V189" s="272"/>
      <c r="W189" s="272"/>
      <c r="X189" s="272"/>
      <c r="Y189" s="272"/>
      <c r="Z189" s="272"/>
      <c r="AA189" s="272"/>
    </row>
    <row r="190" spans="1:27" ht="14">
      <c r="A190" s="272"/>
      <c r="B190" s="318"/>
      <c r="C190" s="316"/>
      <c r="D190" s="316"/>
      <c r="E190" s="316"/>
      <c r="F190" s="316"/>
      <c r="H190" s="272"/>
      <c r="I190" s="272"/>
      <c r="J190" s="272"/>
      <c r="K190" s="272"/>
      <c r="L190" s="272"/>
      <c r="M190" s="272"/>
      <c r="N190" s="272"/>
      <c r="O190" s="272"/>
      <c r="P190" s="272"/>
      <c r="Q190" s="272"/>
      <c r="R190" s="272"/>
      <c r="S190" s="272"/>
      <c r="T190" s="272"/>
      <c r="U190" s="272"/>
      <c r="V190" s="272"/>
      <c r="W190" s="272"/>
      <c r="X190" s="272"/>
      <c r="Y190" s="272"/>
      <c r="Z190" s="272"/>
      <c r="AA190" s="272"/>
    </row>
    <row r="191" spans="1:27" ht="14">
      <c r="A191" s="272"/>
      <c r="B191" s="318"/>
      <c r="C191" s="316"/>
      <c r="D191" s="316"/>
      <c r="E191" s="316"/>
      <c r="F191" s="316"/>
      <c r="H191" s="272"/>
      <c r="I191" s="272"/>
      <c r="J191" s="272"/>
      <c r="K191" s="272"/>
      <c r="L191" s="272"/>
      <c r="M191" s="272"/>
      <c r="N191" s="272"/>
      <c r="O191" s="272"/>
      <c r="P191" s="272"/>
      <c r="Q191" s="272"/>
      <c r="R191" s="272"/>
      <c r="S191" s="272"/>
      <c r="T191" s="272"/>
      <c r="U191" s="272"/>
      <c r="V191" s="272"/>
      <c r="W191" s="272"/>
      <c r="X191" s="272"/>
      <c r="Y191" s="272"/>
      <c r="Z191" s="272"/>
      <c r="AA191" s="272"/>
    </row>
    <row r="192" spans="1:27" ht="14">
      <c r="A192" s="272"/>
      <c r="B192" s="318"/>
      <c r="C192" s="316"/>
      <c r="D192" s="316"/>
      <c r="E192" s="316"/>
      <c r="F192" s="316"/>
      <c r="H192" s="272"/>
      <c r="I192" s="272"/>
      <c r="J192" s="272"/>
      <c r="K192" s="272"/>
      <c r="L192" s="272"/>
      <c r="M192" s="272"/>
      <c r="N192" s="272"/>
      <c r="O192" s="272"/>
      <c r="P192" s="272"/>
      <c r="Q192" s="272"/>
      <c r="R192" s="272"/>
      <c r="S192" s="272"/>
      <c r="T192" s="272"/>
      <c r="U192" s="272"/>
      <c r="V192" s="272"/>
      <c r="W192" s="272"/>
      <c r="X192" s="272"/>
      <c r="Y192" s="272"/>
      <c r="Z192" s="272"/>
      <c r="AA192" s="272"/>
    </row>
    <row r="193" spans="1:27" ht="14">
      <c r="A193" s="272"/>
      <c r="B193" s="318"/>
      <c r="C193" s="316"/>
      <c r="D193" s="316"/>
      <c r="E193" s="316"/>
      <c r="F193" s="316"/>
      <c r="H193" s="272"/>
      <c r="I193" s="272"/>
      <c r="J193" s="272"/>
      <c r="K193" s="272"/>
      <c r="L193" s="272"/>
      <c r="M193" s="272"/>
      <c r="N193" s="272"/>
      <c r="O193" s="272"/>
      <c r="P193" s="272"/>
      <c r="Q193" s="272"/>
      <c r="R193" s="272"/>
      <c r="S193" s="272"/>
      <c r="T193" s="272"/>
      <c r="U193" s="272"/>
      <c r="V193" s="272"/>
      <c r="W193" s="272"/>
      <c r="X193" s="272"/>
      <c r="Y193" s="272"/>
      <c r="Z193" s="272"/>
      <c r="AA193" s="272"/>
    </row>
    <row r="194" spans="1:27" ht="14">
      <c r="A194" s="272"/>
      <c r="B194" s="318"/>
      <c r="C194" s="316"/>
      <c r="D194" s="316"/>
      <c r="E194" s="316"/>
      <c r="F194" s="316"/>
      <c r="H194" s="272"/>
      <c r="I194" s="272"/>
      <c r="J194" s="272"/>
      <c r="K194" s="272"/>
      <c r="L194" s="272"/>
      <c r="M194" s="272"/>
      <c r="N194" s="272"/>
      <c r="O194" s="272"/>
      <c r="P194" s="272"/>
      <c r="Q194" s="272"/>
      <c r="R194" s="272"/>
      <c r="S194" s="272"/>
      <c r="T194" s="272"/>
      <c r="U194" s="272"/>
      <c r="V194" s="272"/>
      <c r="W194" s="272"/>
      <c r="X194" s="272"/>
      <c r="Y194" s="272"/>
      <c r="Z194" s="272"/>
      <c r="AA194" s="272"/>
    </row>
    <row r="195" spans="1:27" ht="14">
      <c r="A195" s="272"/>
      <c r="B195" s="318"/>
      <c r="C195" s="316"/>
      <c r="D195" s="316"/>
      <c r="E195" s="316"/>
      <c r="F195" s="316"/>
      <c r="H195" s="272"/>
      <c r="I195" s="272"/>
      <c r="J195" s="272"/>
      <c r="K195" s="272"/>
      <c r="L195" s="272"/>
      <c r="M195" s="272"/>
      <c r="N195" s="272"/>
      <c r="O195" s="272"/>
      <c r="P195" s="272"/>
      <c r="Q195" s="272"/>
      <c r="R195" s="272"/>
      <c r="S195" s="272"/>
      <c r="T195" s="272"/>
      <c r="U195" s="272"/>
      <c r="V195" s="272"/>
      <c r="W195" s="272"/>
      <c r="X195" s="272"/>
      <c r="Y195" s="272"/>
      <c r="Z195" s="272"/>
      <c r="AA195" s="272"/>
    </row>
    <row r="196" spans="1:27" ht="14">
      <c r="A196" s="272"/>
      <c r="B196" s="318"/>
      <c r="C196" s="316"/>
      <c r="D196" s="316"/>
      <c r="E196" s="316"/>
      <c r="F196" s="316"/>
      <c r="H196" s="272"/>
      <c r="I196" s="272"/>
      <c r="J196" s="272"/>
      <c r="K196" s="272"/>
      <c r="L196" s="272"/>
      <c r="M196" s="272"/>
      <c r="N196" s="272"/>
      <c r="O196" s="272"/>
      <c r="P196" s="272"/>
      <c r="Q196" s="272"/>
      <c r="R196" s="272"/>
      <c r="S196" s="272"/>
      <c r="T196" s="272"/>
      <c r="U196" s="272"/>
      <c r="V196" s="272"/>
      <c r="W196" s="272"/>
      <c r="X196" s="272"/>
      <c r="Y196" s="272"/>
      <c r="Z196" s="272"/>
      <c r="AA196" s="272"/>
    </row>
    <row r="197" spans="1:27" ht="14">
      <c r="A197" s="272"/>
      <c r="B197" s="318"/>
      <c r="C197" s="316"/>
      <c r="D197" s="316"/>
      <c r="E197" s="316"/>
      <c r="F197" s="316"/>
      <c r="H197" s="272"/>
      <c r="I197" s="272"/>
      <c r="J197" s="272"/>
      <c r="K197" s="272"/>
      <c r="L197" s="272"/>
      <c r="M197" s="272"/>
      <c r="N197" s="272"/>
      <c r="O197" s="272"/>
      <c r="P197" s="272"/>
      <c r="Q197" s="272"/>
      <c r="R197" s="272"/>
      <c r="S197" s="272"/>
      <c r="T197" s="272"/>
      <c r="U197" s="272"/>
      <c r="V197" s="272"/>
      <c r="W197" s="272"/>
      <c r="X197" s="272"/>
      <c r="Y197" s="272"/>
      <c r="Z197" s="272"/>
      <c r="AA197" s="272"/>
    </row>
    <row r="198" spans="1:27" ht="14">
      <c r="A198" s="272"/>
      <c r="B198" s="318"/>
      <c r="C198" s="316"/>
      <c r="D198" s="316"/>
      <c r="E198" s="316"/>
      <c r="F198" s="316"/>
      <c r="H198" s="272"/>
      <c r="I198" s="272"/>
      <c r="J198" s="272"/>
      <c r="K198" s="272"/>
      <c r="L198" s="272"/>
      <c r="M198" s="272"/>
      <c r="N198" s="272"/>
      <c r="O198" s="272"/>
      <c r="P198" s="272"/>
      <c r="Q198" s="272"/>
      <c r="R198" s="272"/>
      <c r="S198" s="272"/>
      <c r="T198" s="272"/>
      <c r="U198" s="272"/>
      <c r="V198" s="272"/>
      <c r="W198" s="272"/>
      <c r="X198" s="272"/>
      <c r="Y198" s="272"/>
      <c r="Z198" s="272"/>
      <c r="AA198" s="272"/>
    </row>
    <row r="199" spans="1:27" ht="14">
      <c r="A199" s="272"/>
      <c r="B199" s="318"/>
      <c r="C199" s="316"/>
      <c r="D199" s="316"/>
      <c r="E199" s="316"/>
      <c r="F199" s="316"/>
      <c r="H199" s="272"/>
      <c r="I199" s="272"/>
      <c r="J199" s="272"/>
      <c r="K199" s="272"/>
      <c r="L199" s="272"/>
      <c r="M199" s="272"/>
      <c r="N199" s="272"/>
      <c r="O199" s="272"/>
      <c r="P199" s="272"/>
      <c r="Q199" s="272"/>
      <c r="R199" s="272"/>
      <c r="S199" s="272"/>
      <c r="T199" s="272"/>
      <c r="U199" s="272"/>
      <c r="V199" s="272"/>
      <c r="W199" s="272"/>
      <c r="X199" s="272"/>
      <c r="Y199" s="272"/>
      <c r="Z199" s="272"/>
      <c r="AA199" s="272"/>
    </row>
    <row r="200" spans="1:27" ht="14">
      <c r="A200" s="272"/>
      <c r="B200" s="318"/>
      <c r="C200" s="316"/>
      <c r="D200" s="316"/>
      <c r="E200" s="316"/>
      <c r="F200" s="316"/>
      <c r="H200" s="272"/>
      <c r="I200" s="272"/>
      <c r="J200" s="272"/>
      <c r="K200" s="272"/>
      <c r="L200" s="272"/>
      <c r="M200" s="272"/>
      <c r="N200" s="272"/>
      <c r="O200" s="272"/>
      <c r="P200" s="272"/>
      <c r="Q200" s="272"/>
      <c r="R200" s="272"/>
      <c r="S200" s="272"/>
      <c r="T200" s="272"/>
      <c r="U200" s="272"/>
      <c r="V200" s="272"/>
      <c r="W200" s="272"/>
      <c r="X200" s="272"/>
      <c r="Y200" s="272"/>
      <c r="Z200" s="272"/>
      <c r="AA200" s="272"/>
    </row>
    <row r="201" spans="1:27" ht="14">
      <c r="A201" s="272"/>
      <c r="B201" s="318"/>
      <c r="C201" s="316"/>
      <c r="D201" s="316"/>
      <c r="E201" s="316"/>
      <c r="F201" s="316"/>
      <c r="H201" s="272"/>
      <c r="I201" s="272"/>
      <c r="J201" s="272"/>
      <c r="K201" s="272"/>
      <c r="L201" s="272"/>
      <c r="M201" s="272"/>
      <c r="N201" s="272"/>
      <c r="O201" s="272"/>
      <c r="P201" s="272"/>
      <c r="Q201" s="272"/>
      <c r="R201" s="272"/>
      <c r="S201" s="272"/>
      <c r="T201" s="272"/>
      <c r="U201" s="272"/>
      <c r="V201" s="272"/>
      <c r="W201" s="272"/>
      <c r="X201" s="272"/>
      <c r="Y201" s="272"/>
      <c r="Z201" s="272"/>
      <c r="AA201" s="272"/>
    </row>
    <row r="202" spans="1:27" ht="14">
      <c r="A202" s="272"/>
      <c r="B202" s="318"/>
      <c r="C202" s="316"/>
      <c r="D202" s="316"/>
      <c r="E202" s="316"/>
      <c r="F202" s="316"/>
      <c r="H202" s="272"/>
      <c r="I202" s="272"/>
      <c r="J202" s="272"/>
      <c r="K202" s="272"/>
      <c r="L202" s="272"/>
      <c r="M202" s="272"/>
      <c r="N202" s="272"/>
      <c r="O202" s="272"/>
      <c r="P202" s="272"/>
      <c r="Q202" s="272"/>
      <c r="R202" s="272"/>
      <c r="S202" s="272"/>
      <c r="T202" s="272"/>
      <c r="U202" s="272"/>
      <c r="V202" s="272"/>
      <c r="W202" s="272"/>
      <c r="X202" s="272"/>
      <c r="Y202" s="272"/>
      <c r="Z202" s="272"/>
      <c r="AA202" s="272"/>
    </row>
    <row r="203" spans="1:27" ht="14">
      <c r="A203" s="272"/>
      <c r="B203" s="318"/>
      <c r="C203" s="316"/>
      <c r="D203" s="316"/>
      <c r="E203" s="316"/>
      <c r="F203" s="316"/>
      <c r="H203" s="272"/>
      <c r="I203" s="272"/>
      <c r="J203" s="272"/>
      <c r="K203" s="272"/>
      <c r="L203" s="272"/>
      <c r="M203" s="272"/>
      <c r="N203" s="272"/>
      <c r="O203" s="272"/>
      <c r="P203" s="272"/>
      <c r="Q203" s="272"/>
      <c r="R203" s="272"/>
      <c r="S203" s="272"/>
      <c r="T203" s="272"/>
      <c r="U203" s="272"/>
      <c r="V203" s="272"/>
      <c r="W203" s="272"/>
      <c r="X203" s="272"/>
      <c r="Y203" s="272"/>
      <c r="Z203" s="272"/>
      <c r="AA203" s="272"/>
    </row>
    <row r="204" spans="1:27" ht="14">
      <c r="A204" s="272"/>
      <c r="B204" s="318"/>
      <c r="C204" s="316"/>
      <c r="D204" s="316"/>
      <c r="E204" s="316"/>
      <c r="F204" s="316"/>
      <c r="H204" s="272"/>
      <c r="I204" s="272"/>
      <c r="J204" s="272"/>
      <c r="K204" s="272"/>
      <c r="L204" s="272"/>
      <c r="M204" s="272"/>
      <c r="N204" s="272"/>
      <c r="O204" s="272"/>
      <c r="P204" s="272"/>
      <c r="Q204" s="272"/>
      <c r="R204" s="272"/>
      <c r="S204" s="272"/>
      <c r="T204" s="272"/>
      <c r="U204" s="272"/>
      <c r="V204" s="272"/>
      <c r="W204" s="272"/>
      <c r="X204" s="272"/>
      <c r="Y204" s="272"/>
      <c r="Z204" s="272"/>
      <c r="AA204" s="272"/>
    </row>
    <row r="205" spans="1:27" ht="14">
      <c r="A205" s="272"/>
      <c r="B205" s="318"/>
      <c r="C205" s="316"/>
      <c r="D205" s="316"/>
      <c r="E205" s="316"/>
      <c r="F205" s="316"/>
      <c r="H205" s="272"/>
      <c r="I205" s="272"/>
      <c r="J205" s="272"/>
      <c r="K205" s="272"/>
      <c r="L205" s="272"/>
      <c r="M205" s="272"/>
      <c r="N205" s="272"/>
      <c r="O205" s="272"/>
      <c r="P205" s="272"/>
      <c r="Q205" s="272"/>
      <c r="R205" s="272"/>
      <c r="S205" s="272"/>
      <c r="T205" s="272"/>
      <c r="U205" s="272"/>
      <c r="V205" s="272"/>
      <c r="W205" s="272"/>
      <c r="X205" s="272"/>
      <c r="Y205" s="272"/>
      <c r="Z205" s="272"/>
      <c r="AA205" s="272"/>
    </row>
    <row r="206" spans="1:27" ht="14">
      <c r="A206" s="272"/>
      <c r="B206" s="318"/>
      <c r="C206" s="316"/>
      <c r="D206" s="316"/>
      <c r="E206" s="316"/>
      <c r="F206" s="316"/>
      <c r="H206" s="272"/>
      <c r="I206" s="272"/>
      <c r="J206" s="272"/>
      <c r="K206" s="272"/>
      <c r="L206" s="272"/>
      <c r="M206" s="272"/>
      <c r="N206" s="272"/>
      <c r="O206" s="272"/>
      <c r="P206" s="272"/>
      <c r="Q206" s="272"/>
      <c r="R206" s="272"/>
      <c r="S206" s="272"/>
      <c r="T206" s="272"/>
      <c r="U206" s="272"/>
      <c r="V206" s="272"/>
      <c r="W206" s="272"/>
      <c r="X206" s="272"/>
      <c r="Y206" s="272"/>
      <c r="Z206" s="272"/>
      <c r="AA206" s="272"/>
    </row>
    <row r="207" spans="1:27" ht="14">
      <c r="A207" s="272"/>
      <c r="B207" s="318"/>
      <c r="C207" s="316"/>
      <c r="D207" s="316"/>
      <c r="E207" s="316"/>
      <c r="F207" s="316"/>
      <c r="H207" s="272"/>
      <c r="I207" s="272"/>
      <c r="J207" s="272"/>
      <c r="K207" s="272"/>
      <c r="L207" s="272"/>
      <c r="M207" s="272"/>
      <c r="N207" s="272"/>
      <c r="O207" s="272"/>
      <c r="P207" s="272"/>
      <c r="Q207" s="272"/>
      <c r="R207" s="272"/>
      <c r="S207" s="272"/>
      <c r="T207" s="272"/>
      <c r="U207" s="272"/>
      <c r="V207" s="272"/>
      <c r="W207" s="272"/>
      <c r="X207" s="272"/>
      <c r="Y207" s="272"/>
      <c r="Z207" s="272"/>
      <c r="AA207" s="272"/>
    </row>
    <row r="208" spans="1:27" ht="14">
      <c r="A208" s="272"/>
      <c r="B208" s="318"/>
      <c r="C208" s="316"/>
      <c r="D208" s="316"/>
      <c r="E208" s="316"/>
      <c r="F208" s="316"/>
      <c r="H208" s="272"/>
      <c r="I208" s="272"/>
      <c r="J208" s="272"/>
      <c r="K208" s="272"/>
      <c r="L208" s="272"/>
      <c r="M208" s="272"/>
      <c r="N208" s="272"/>
      <c r="O208" s="272"/>
      <c r="P208" s="272"/>
      <c r="Q208" s="272"/>
      <c r="R208" s="272"/>
      <c r="S208" s="272"/>
      <c r="T208" s="272"/>
      <c r="U208" s="272"/>
      <c r="V208" s="272"/>
      <c r="W208" s="272"/>
      <c r="X208" s="272"/>
      <c r="Y208" s="272"/>
      <c r="Z208" s="272"/>
      <c r="AA208" s="272"/>
    </row>
    <row r="209" spans="1:27" ht="14">
      <c r="A209" s="272"/>
      <c r="B209" s="318"/>
      <c r="C209" s="316"/>
      <c r="D209" s="316"/>
      <c r="E209" s="316"/>
      <c r="F209" s="316"/>
      <c r="H209" s="272"/>
      <c r="I209" s="272"/>
      <c r="J209" s="272"/>
      <c r="K209" s="272"/>
      <c r="L209" s="272"/>
      <c r="M209" s="272"/>
      <c r="N209" s="272"/>
      <c r="O209" s="272"/>
      <c r="P209" s="272"/>
      <c r="Q209" s="272"/>
      <c r="R209" s="272"/>
      <c r="S209" s="272"/>
      <c r="T209" s="272"/>
      <c r="U209" s="272"/>
      <c r="V209" s="272"/>
      <c r="W209" s="272"/>
      <c r="X209" s="272"/>
      <c r="Y209" s="272"/>
      <c r="Z209" s="272"/>
      <c r="AA209" s="272"/>
    </row>
    <row r="210" spans="1:27" ht="14">
      <c r="A210" s="272"/>
      <c r="B210" s="318"/>
      <c r="C210" s="316"/>
      <c r="D210" s="316"/>
      <c r="E210" s="316"/>
      <c r="F210" s="316"/>
      <c r="H210" s="272"/>
      <c r="I210" s="272"/>
      <c r="J210" s="272"/>
      <c r="K210" s="272"/>
      <c r="L210" s="272"/>
      <c r="M210" s="272"/>
      <c r="N210" s="272"/>
      <c r="O210" s="272"/>
      <c r="P210" s="272"/>
      <c r="Q210" s="272"/>
      <c r="R210" s="272"/>
      <c r="S210" s="272"/>
      <c r="T210" s="272"/>
      <c r="U210" s="272"/>
      <c r="V210" s="272"/>
      <c r="W210" s="272"/>
      <c r="X210" s="272"/>
      <c r="Y210" s="272"/>
      <c r="Z210" s="272"/>
      <c r="AA210" s="272"/>
    </row>
    <row r="211" spans="1:27" ht="14">
      <c r="A211" s="272"/>
      <c r="B211" s="318"/>
      <c r="C211" s="316"/>
      <c r="D211" s="316"/>
      <c r="E211" s="316"/>
      <c r="F211" s="316"/>
      <c r="H211" s="272"/>
      <c r="I211" s="272"/>
      <c r="J211" s="272"/>
      <c r="K211" s="272"/>
      <c r="L211" s="272"/>
      <c r="M211" s="272"/>
      <c r="N211" s="272"/>
      <c r="O211" s="272"/>
      <c r="P211" s="272"/>
      <c r="Q211" s="272"/>
      <c r="R211" s="272"/>
      <c r="S211" s="272"/>
      <c r="T211" s="272"/>
      <c r="U211" s="272"/>
      <c r="V211" s="272"/>
      <c r="W211" s="272"/>
      <c r="X211" s="272"/>
      <c r="Y211" s="272"/>
      <c r="Z211" s="272"/>
      <c r="AA211" s="272"/>
    </row>
    <row r="212" spans="1:27" ht="14">
      <c r="A212" s="272"/>
      <c r="B212" s="318"/>
      <c r="C212" s="316"/>
      <c r="D212" s="316"/>
      <c r="E212" s="316"/>
      <c r="F212" s="316"/>
      <c r="H212" s="272"/>
      <c r="I212" s="272"/>
      <c r="J212" s="272"/>
      <c r="K212" s="272"/>
      <c r="L212" s="272"/>
      <c r="M212" s="272"/>
      <c r="N212" s="272"/>
      <c r="O212" s="272"/>
      <c r="P212" s="272"/>
      <c r="Q212" s="272"/>
      <c r="R212" s="272"/>
      <c r="S212" s="272"/>
      <c r="T212" s="272"/>
      <c r="U212" s="272"/>
      <c r="V212" s="272"/>
      <c r="W212" s="272"/>
      <c r="X212" s="272"/>
      <c r="Y212" s="272"/>
      <c r="Z212" s="272"/>
      <c r="AA212" s="272"/>
    </row>
    <row r="213" spans="1:27" ht="14">
      <c r="A213" s="272"/>
      <c r="B213" s="318"/>
      <c r="C213" s="316"/>
      <c r="D213" s="316"/>
      <c r="E213" s="316"/>
      <c r="F213" s="316"/>
      <c r="H213" s="272"/>
      <c r="I213" s="272"/>
      <c r="J213" s="272"/>
      <c r="K213" s="272"/>
      <c r="L213" s="272"/>
      <c r="M213" s="272"/>
      <c r="N213" s="272"/>
      <c r="O213" s="272"/>
      <c r="P213" s="272"/>
      <c r="Q213" s="272"/>
      <c r="R213" s="272"/>
      <c r="S213" s="272"/>
      <c r="T213" s="272"/>
      <c r="U213" s="272"/>
      <c r="V213" s="272"/>
      <c r="W213" s="272"/>
      <c r="X213" s="272"/>
      <c r="Y213" s="272"/>
      <c r="Z213" s="272"/>
      <c r="AA213" s="272"/>
    </row>
    <row r="214" spans="1:27" ht="14">
      <c r="A214" s="272"/>
      <c r="B214" s="318"/>
      <c r="C214" s="316"/>
      <c r="D214" s="316"/>
      <c r="E214" s="316"/>
      <c r="F214" s="316"/>
      <c r="H214" s="272"/>
      <c r="I214" s="272"/>
      <c r="J214" s="272"/>
      <c r="K214" s="272"/>
      <c r="L214" s="272"/>
      <c r="M214" s="272"/>
      <c r="N214" s="272"/>
      <c r="O214" s="272"/>
      <c r="P214" s="272"/>
      <c r="Q214" s="272"/>
      <c r="R214" s="272"/>
      <c r="S214" s="272"/>
      <c r="T214" s="272"/>
      <c r="U214" s="272"/>
      <c r="V214" s="272"/>
      <c r="W214" s="272"/>
      <c r="X214" s="272"/>
      <c r="Y214" s="272"/>
      <c r="Z214" s="272"/>
      <c r="AA214" s="272"/>
    </row>
    <row r="215" spans="1:27" ht="14">
      <c r="A215" s="272"/>
      <c r="B215" s="318"/>
      <c r="C215" s="316"/>
      <c r="D215" s="316"/>
      <c r="E215" s="316"/>
      <c r="F215" s="316"/>
      <c r="H215" s="272"/>
      <c r="I215" s="272"/>
      <c r="J215" s="272"/>
      <c r="K215" s="272"/>
      <c r="L215" s="272"/>
      <c r="M215" s="272"/>
      <c r="N215" s="272"/>
      <c r="O215" s="272"/>
      <c r="P215" s="272"/>
      <c r="Q215" s="272"/>
      <c r="R215" s="272"/>
      <c r="S215" s="272"/>
      <c r="T215" s="272"/>
      <c r="U215" s="272"/>
      <c r="V215" s="272"/>
      <c r="W215" s="272"/>
      <c r="X215" s="272"/>
      <c r="Y215" s="272"/>
      <c r="Z215" s="272"/>
      <c r="AA215" s="272"/>
    </row>
    <row r="216" spans="1:27" ht="14">
      <c r="A216" s="272"/>
      <c r="B216" s="318"/>
      <c r="C216" s="316"/>
      <c r="D216" s="316"/>
      <c r="E216" s="316"/>
      <c r="F216" s="316"/>
      <c r="H216" s="272"/>
      <c r="I216" s="272"/>
      <c r="J216" s="272"/>
      <c r="K216" s="272"/>
      <c r="L216" s="272"/>
      <c r="M216" s="272"/>
      <c r="N216" s="272"/>
      <c r="O216" s="272"/>
      <c r="P216" s="272"/>
      <c r="Q216" s="272"/>
      <c r="R216" s="272"/>
      <c r="S216" s="272"/>
      <c r="T216" s="272"/>
      <c r="U216" s="272"/>
      <c r="V216" s="272"/>
      <c r="W216" s="272"/>
      <c r="X216" s="272"/>
      <c r="Y216" s="272"/>
      <c r="Z216" s="272"/>
      <c r="AA216" s="272"/>
    </row>
    <row r="217" spans="1:27" ht="14">
      <c r="A217" s="272"/>
      <c r="B217" s="318"/>
      <c r="C217" s="316"/>
      <c r="D217" s="316"/>
      <c r="E217" s="316"/>
      <c r="F217" s="316"/>
      <c r="H217" s="272"/>
      <c r="I217" s="272"/>
      <c r="J217" s="272"/>
      <c r="K217" s="272"/>
      <c r="L217" s="272"/>
      <c r="M217" s="272"/>
      <c r="N217" s="272"/>
      <c r="O217" s="272"/>
      <c r="P217" s="272"/>
      <c r="Q217" s="272"/>
      <c r="R217" s="272"/>
      <c r="S217" s="272"/>
      <c r="T217" s="272"/>
      <c r="U217" s="272"/>
      <c r="V217" s="272"/>
      <c r="W217" s="272"/>
      <c r="X217" s="272"/>
      <c r="Y217" s="272"/>
      <c r="Z217" s="272"/>
      <c r="AA217" s="272"/>
    </row>
    <row r="218" spans="1:27" ht="14">
      <c r="A218" s="272"/>
      <c r="B218" s="318"/>
      <c r="C218" s="316"/>
      <c r="D218" s="316"/>
      <c r="E218" s="316"/>
      <c r="F218" s="316"/>
      <c r="H218" s="272"/>
      <c r="I218" s="272"/>
      <c r="J218" s="272"/>
      <c r="K218" s="272"/>
      <c r="L218" s="272"/>
      <c r="M218" s="272"/>
      <c r="N218" s="272"/>
      <c r="O218" s="272"/>
      <c r="P218" s="272"/>
      <c r="Q218" s="272"/>
      <c r="R218" s="272"/>
      <c r="S218" s="272"/>
      <c r="T218" s="272"/>
      <c r="U218" s="272"/>
      <c r="V218" s="272"/>
      <c r="W218" s="272"/>
      <c r="X218" s="272"/>
      <c r="Y218" s="272"/>
      <c r="Z218" s="272"/>
      <c r="AA218" s="272"/>
    </row>
    <row r="219" spans="1:27" ht="14">
      <c r="A219" s="272"/>
      <c r="B219" s="318"/>
      <c r="C219" s="316"/>
      <c r="D219" s="316"/>
      <c r="E219" s="316"/>
      <c r="F219" s="316"/>
      <c r="H219" s="272"/>
      <c r="I219" s="272"/>
      <c r="J219" s="272"/>
      <c r="K219" s="272"/>
      <c r="L219" s="272"/>
      <c r="M219" s="272"/>
      <c r="N219" s="272"/>
      <c r="O219" s="272"/>
      <c r="P219" s="272"/>
      <c r="Q219" s="272"/>
      <c r="R219" s="272"/>
      <c r="S219" s="272"/>
      <c r="T219" s="272"/>
      <c r="U219" s="272"/>
      <c r="V219" s="272"/>
      <c r="W219" s="272"/>
      <c r="X219" s="272"/>
      <c r="Y219" s="272"/>
      <c r="Z219" s="272"/>
      <c r="AA219" s="272"/>
    </row>
    <row r="220" spans="1:27" ht="14">
      <c r="A220" s="272"/>
      <c r="B220" s="318"/>
      <c r="C220" s="316"/>
      <c r="D220" s="316"/>
      <c r="E220" s="316"/>
      <c r="F220" s="316"/>
      <c r="H220" s="272"/>
      <c r="I220" s="272"/>
      <c r="J220" s="272"/>
      <c r="K220" s="272"/>
      <c r="L220" s="272"/>
      <c r="M220" s="272"/>
      <c r="N220" s="272"/>
      <c r="O220" s="272"/>
      <c r="P220" s="272"/>
      <c r="Q220" s="272"/>
      <c r="R220" s="272"/>
      <c r="S220" s="272"/>
      <c r="T220" s="272"/>
      <c r="U220" s="272"/>
      <c r="V220" s="272"/>
      <c r="W220" s="272"/>
      <c r="X220" s="272"/>
      <c r="Y220" s="272"/>
      <c r="Z220" s="272"/>
      <c r="AA220" s="272"/>
    </row>
    <row r="221" spans="1:27" ht="14">
      <c r="A221" s="272"/>
      <c r="B221" s="318"/>
      <c r="C221" s="316"/>
      <c r="D221" s="316"/>
      <c r="E221" s="316"/>
      <c r="F221" s="316"/>
      <c r="H221" s="272"/>
      <c r="I221" s="272"/>
      <c r="J221" s="272"/>
      <c r="K221" s="272"/>
      <c r="L221" s="272"/>
      <c r="M221" s="272"/>
      <c r="N221" s="272"/>
      <c r="O221" s="272"/>
      <c r="P221" s="272"/>
      <c r="Q221" s="272"/>
      <c r="R221" s="272"/>
      <c r="S221" s="272"/>
      <c r="T221" s="272"/>
      <c r="U221" s="272"/>
      <c r="V221" s="272"/>
      <c r="W221" s="272"/>
      <c r="X221" s="272"/>
      <c r="Y221" s="272"/>
      <c r="Z221" s="272"/>
      <c r="AA221" s="272"/>
    </row>
    <row r="222" spans="1:27" ht="14">
      <c r="A222" s="272"/>
      <c r="B222" s="318"/>
      <c r="C222" s="316"/>
      <c r="D222" s="316"/>
      <c r="E222" s="316"/>
      <c r="F222" s="316"/>
      <c r="H222" s="272"/>
      <c r="I222" s="272"/>
      <c r="J222" s="272"/>
      <c r="K222" s="272"/>
      <c r="L222" s="272"/>
      <c r="M222" s="272"/>
      <c r="N222" s="272"/>
      <c r="O222" s="272"/>
      <c r="P222" s="272"/>
      <c r="Q222" s="272"/>
      <c r="R222" s="272"/>
      <c r="S222" s="272"/>
      <c r="T222" s="272"/>
      <c r="U222" s="272"/>
      <c r="V222" s="272"/>
      <c r="W222" s="272"/>
      <c r="X222" s="272"/>
      <c r="Y222" s="272"/>
      <c r="Z222" s="272"/>
      <c r="AA222" s="272"/>
    </row>
    <row r="223" spans="1:27" ht="14">
      <c r="A223" s="272"/>
      <c r="B223" s="318"/>
      <c r="C223" s="316"/>
      <c r="D223" s="316"/>
      <c r="E223" s="316"/>
      <c r="F223" s="316"/>
      <c r="H223" s="272"/>
      <c r="I223" s="272"/>
      <c r="J223" s="272"/>
      <c r="K223" s="272"/>
      <c r="L223" s="272"/>
      <c r="M223" s="272"/>
      <c r="N223" s="272"/>
      <c r="O223" s="272"/>
      <c r="P223" s="272"/>
      <c r="Q223" s="272"/>
      <c r="R223" s="272"/>
      <c r="S223" s="272"/>
      <c r="T223" s="272"/>
      <c r="U223" s="272"/>
      <c r="V223" s="272"/>
      <c r="W223" s="272"/>
      <c r="X223" s="272"/>
      <c r="Y223" s="272"/>
      <c r="Z223" s="272"/>
      <c r="AA223" s="272"/>
    </row>
    <row r="224" spans="1:27" ht="14">
      <c r="A224" s="272"/>
      <c r="B224" s="318"/>
      <c r="C224" s="316"/>
      <c r="D224" s="316"/>
      <c r="E224" s="316"/>
      <c r="F224" s="316"/>
      <c r="H224" s="272"/>
      <c r="I224" s="272"/>
      <c r="J224" s="272"/>
      <c r="K224" s="272"/>
      <c r="L224" s="272"/>
      <c r="M224" s="272"/>
      <c r="N224" s="272"/>
      <c r="O224" s="272"/>
      <c r="P224" s="272"/>
      <c r="Q224" s="272"/>
      <c r="R224" s="272"/>
      <c r="S224" s="272"/>
      <c r="T224" s="272"/>
      <c r="U224" s="272"/>
      <c r="V224" s="272"/>
      <c r="W224" s="272"/>
      <c r="X224" s="272"/>
      <c r="Y224" s="272"/>
      <c r="Z224" s="272"/>
      <c r="AA224" s="272"/>
    </row>
    <row r="225" spans="1:27" ht="14">
      <c r="A225" s="272"/>
      <c r="B225" s="318"/>
      <c r="C225" s="316"/>
      <c r="D225" s="316"/>
      <c r="E225" s="316"/>
      <c r="F225" s="316"/>
      <c r="H225" s="272"/>
      <c r="I225" s="272"/>
      <c r="J225" s="272"/>
      <c r="K225" s="272"/>
      <c r="L225" s="272"/>
      <c r="M225" s="272"/>
      <c r="N225" s="272"/>
      <c r="O225" s="272"/>
      <c r="P225" s="272"/>
      <c r="Q225" s="272"/>
      <c r="R225" s="272"/>
      <c r="S225" s="272"/>
      <c r="T225" s="272"/>
      <c r="U225" s="272"/>
      <c r="V225" s="272"/>
      <c r="W225" s="272"/>
      <c r="X225" s="272"/>
      <c r="Y225" s="272"/>
      <c r="Z225" s="272"/>
      <c r="AA225" s="272"/>
    </row>
    <row r="226" spans="1:27" ht="14">
      <c r="A226" s="272"/>
      <c r="B226" s="318"/>
      <c r="C226" s="316"/>
      <c r="D226" s="316"/>
      <c r="E226" s="316"/>
      <c r="F226" s="316"/>
      <c r="H226" s="272"/>
      <c r="I226" s="272"/>
      <c r="J226" s="272"/>
      <c r="K226" s="272"/>
      <c r="L226" s="272"/>
      <c r="M226" s="272"/>
      <c r="N226" s="272"/>
      <c r="O226" s="272"/>
      <c r="P226" s="272"/>
      <c r="Q226" s="272"/>
      <c r="R226" s="272"/>
      <c r="S226" s="272"/>
      <c r="T226" s="272"/>
      <c r="U226" s="272"/>
      <c r="V226" s="272"/>
      <c r="W226" s="272"/>
      <c r="X226" s="272"/>
      <c r="Y226" s="272"/>
      <c r="Z226" s="272"/>
      <c r="AA226" s="272"/>
    </row>
    <row r="227" spans="1:27" ht="14">
      <c r="A227" s="272"/>
      <c r="B227" s="318"/>
      <c r="C227" s="316"/>
      <c r="D227" s="316"/>
      <c r="E227" s="316"/>
      <c r="F227" s="316"/>
      <c r="H227" s="272"/>
      <c r="I227" s="272"/>
      <c r="J227" s="272"/>
      <c r="K227" s="272"/>
      <c r="L227" s="272"/>
      <c r="M227" s="272"/>
      <c r="N227" s="272"/>
      <c r="O227" s="272"/>
      <c r="P227" s="272"/>
      <c r="Q227" s="272"/>
      <c r="R227" s="272"/>
      <c r="S227" s="272"/>
      <c r="T227" s="272"/>
      <c r="U227" s="272"/>
      <c r="V227" s="272"/>
      <c r="W227" s="272"/>
      <c r="X227" s="272"/>
      <c r="Y227" s="272"/>
      <c r="Z227" s="272"/>
      <c r="AA227" s="272"/>
    </row>
    <row r="228" spans="1:27" ht="14">
      <c r="A228" s="272"/>
      <c r="B228" s="318"/>
      <c r="C228" s="316"/>
      <c r="D228" s="316"/>
      <c r="E228" s="316"/>
      <c r="F228" s="316"/>
      <c r="H228" s="272"/>
      <c r="I228" s="272"/>
      <c r="J228" s="272"/>
      <c r="K228" s="272"/>
      <c r="L228" s="272"/>
      <c r="M228" s="272"/>
      <c r="N228" s="272"/>
      <c r="O228" s="272"/>
      <c r="P228" s="272"/>
      <c r="Q228" s="272"/>
      <c r="R228" s="272"/>
      <c r="S228" s="272"/>
      <c r="T228" s="272"/>
      <c r="U228" s="272"/>
      <c r="V228" s="272"/>
      <c r="W228" s="272"/>
      <c r="X228" s="272"/>
      <c r="Y228" s="272"/>
      <c r="Z228" s="272"/>
      <c r="AA228" s="272"/>
    </row>
    <row r="229" spans="1:27" ht="14">
      <c r="A229" s="272"/>
      <c r="B229" s="318"/>
      <c r="C229" s="316"/>
      <c r="D229" s="316"/>
      <c r="E229" s="316"/>
      <c r="F229" s="316"/>
      <c r="H229" s="272"/>
      <c r="I229" s="272"/>
      <c r="J229" s="272"/>
      <c r="K229" s="272"/>
      <c r="L229" s="272"/>
      <c r="M229" s="272"/>
      <c r="N229" s="272"/>
      <c r="O229" s="272"/>
      <c r="P229" s="272"/>
      <c r="Q229" s="272"/>
      <c r="R229" s="272"/>
      <c r="S229" s="272"/>
      <c r="T229" s="272"/>
      <c r="U229" s="272"/>
      <c r="V229" s="272"/>
      <c r="W229" s="272"/>
      <c r="X229" s="272"/>
      <c r="Y229" s="272"/>
      <c r="Z229" s="272"/>
      <c r="AA229" s="272"/>
    </row>
    <row r="230" spans="1:27" ht="14">
      <c r="A230" s="272"/>
      <c r="B230" s="318"/>
      <c r="C230" s="316"/>
      <c r="D230" s="316"/>
      <c r="E230" s="316"/>
      <c r="F230" s="316"/>
      <c r="H230" s="272"/>
      <c r="I230" s="272"/>
      <c r="J230" s="272"/>
      <c r="K230" s="272"/>
      <c r="L230" s="272"/>
      <c r="M230" s="272"/>
      <c r="N230" s="272"/>
      <c r="O230" s="272"/>
      <c r="P230" s="272"/>
      <c r="Q230" s="272"/>
      <c r="R230" s="272"/>
      <c r="S230" s="272"/>
      <c r="T230" s="272"/>
      <c r="U230" s="272"/>
      <c r="V230" s="272"/>
      <c r="W230" s="272"/>
      <c r="X230" s="272"/>
      <c r="Y230" s="272"/>
      <c r="Z230" s="272"/>
      <c r="AA230" s="272"/>
    </row>
    <row r="231" spans="1:27" ht="14">
      <c r="A231" s="272"/>
      <c r="B231" s="318"/>
      <c r="C231" s="316"/>
      <c r="D231" s="316"/>
      <c r="E231" s="316"/>
      <c r="F231" s="316"/>
      <c r="H231" s="272"/>
      <c r="I231" s="272"/>
      <c r="J231" s="272"/>
      <c r="K231" s="272"/>
      <c r="L231" s="272"/>
      <c r="M231" s="272"/>
      <c r="N231" s="272"/>
      <c r="O231" s="272"/>
      <c r="P231" s="272"/>
      <c r="Q231" s="272"/>
      <c r="R231" s="272"/>
      <c r="S231" s="272"/>
      <c r="T231" s="272"/>
      <c r="U231" s="272"/>
      <c r="V231" s="272"/>
      <c r="W231" s="272"/>
      <c r="X231" s="272"/>
      <c r="Y231" s="272"/>
      <c r="Z231" s="272"/>
      <c r="AA231" s="272"/>
    </row>
    <row r="232" spans="1:27" ht="14">
      <c r="A232" s="272"/>
      <c r="B232" s="318"/>
      <c r="C232" s="316"/>
      <c r="D232" s="316"/>
      <c r="E232" s="316"/>
      <c r="F232" s="316"/>
      <c r="H232" s="272"/>
      <c r="I232" s="272"/>
      <c r="J232" s="272"/>
      <c r="K232" s="272"/>
      <c r="L232" s="272"/>
      <c r="M232" s="272"/>
      <c r="N232" s="272"/>
      <c r="O232" s="272"/>
      <c r="P232" s="272"/>
      <c r="Q232" s="272"/>
      <c r="R232" s="272"/>
      <c r="S232" s="272"/>
      <c r="T232" s="272"/>
      <c r="U232" s="272"/>
      <c r="V232" s="272"/>
      <c r="W232" s="272"/>
      <c r="X232" s="272"/>
      <c r="Y232" s="272"/>
      <c r="Z232" s="272"/>
      <c r="AA232" s="272"/>
    </row>
    <row r="233" spans="1:27" ht="14">
      <c r="A233" s="272"/>
      <c r="B233" s="318"/>
      <c r="C233" s="316"/>
      <c r="D233" s="316"/>
      <c r="E233" s="316"/>
      <c r="F233" s="316"/>
      <c r="H233" s="272"/>
      <c r="I233" s="272"/>
      <c r="J233" s="272"/>
      <c r="K233" s="272"/>
      <c r="L233" s="272"/>
      <c r="M233" s="272"/>
      <c r="N233" s="272"/>
      <c r="O233" s="272"/>
      <c r="P233" s="272"/>
      <c r="Q233" s="272"/>
      <c r="R233" s="272"/>
      <c r="S233" s="272"/>
      <c r="T233" s="272"/>
      <c r="U233" s="272"/>
      <c r="V233" s="272"/>
      <c r="W233" s="272"/>
      <c r="X233" s="272"/>
      <c r="Y233" s="272"/>
      <c r="Z233" s="272"/>
      <c r="AA233" s="272"/>
    </row>
    <row r="234" spans="1:27" ht="14">
      <c r="A234" s="272"/>
      <c r="B234" s="318"/>
      <c r="C234" s="316"/>
      <c r="D234" s="316"/>
      <c r="E234" s="316"/>
      <c r="F234" s="316"/>
      <c r="H234" s="272"/>
      <c r="I234" s="272"/>
      <c r="J234" s="272"/>
      <c r="K234" s="272"/>
      <c r="L234" s="272"/>
      <c r="M234" s="272"/>
      <c r="N234" s="272"/>
      <c r="O234" s="272"/>
      <c r="P234" s="272"/>
      <c r="Q234" s="272"/>
      <c r="R234" s="272"/>
      <c r="S234" s="272"/>
      <c r="T234" s="272"/>
      <c r="U234" s="272"/>
      <c r="V234" s="272"/>
      <c r="W234" s="272"/>
      <c r="X234" s="272"/>
      <c r="Y234" s="272"/>
      <c r="Z234" s="272"/>
      <c r="AA234" s="272"/>
    </row>
    <row r="235" spans="1:27" ht="14">
      <c r="A235" s="272"/>
      <c r="B235" s="318"/>
      <c r="C235" s="316"/>
      <c r="D235" s="316"/>
      <c r="E235" s="316"/>
      <c r="F235" s="316"/>
      <c r="H235" s="272"/>
      <c r="I235" s="272"/>
      <c r="J235" s="272"/>
      <c r="K235" s="272"/>
      <c r="L235" s="272"/>
      <c r="M235" s="272"/>
      <c r="N235" s="272"/>
      <c r="O235" s="272"/>
      <c r="P235" s="272"/>
      <c r="Q235" s="272"/>
      <c r="R235" s="272"/>
      <c r="S235" s="272"/>
      <c r="T235" s="272"/>
      <c r="U235" s="272"/>
      <c r="V235" s="272"/>
      <c r="W235" s="272"/>
      <c r="X235" s="272"/>
      <c r="Y235" s="272"/>
      <c r="Z235" s="272"/>
      <c r="AA235" s="272"/>
    </row>
    <row r="236" spans="1:27" ht="14">
      <c r="A236" s="272"/>
      <c r="B236" s="318"/>
      <c r="C236" s="316"/>
      <c r="D236" s="316"/>
      <c r="E236" s="316"/>
      <c r="F236" s="316"/>
      <c r="H236" s="272"/>
      <c r="I236" s="272"/>
      <c r="J236" s="272"/>
      <c r="K236" s="272"/>
      <c r="L236" s="272"/>
      <c r="M236" s="272"/>
      <c r="N236" s="272"/>
      <c r="O236" s="272"/>
      <c r="P236" s="272"/>
      <c r="Q236" s="272"/>
      <c r="R236" s="272"/>
      <c r="S236" s="272"/>
      <c r="T236" s="272"/>
      <c r="U236" s="272"/>
      <c r="V236" s="272"/>
      <c r="W236" s="272"/>
      <c r="X236" s="272"/>
      <c r="Y236" s="272"/>
      <c r="Z236" s="272"/>
      <c r="AA236" s="272"/>
    </row>
    <row r="237" spans="1:27" ht="14">
      <c r="A237" s="272"/>
      <c r="B237" s="318"/>
      <c r="C237" s="316"/>
      <c r="D237" s="316"/>
      <c r="E237" s="316"/>
      <c r="F237" s="316"/>
      <c r="H237" s="272"/>
      <c r="I237" s="272"/>
      <c r="J237" s="272"/>
      <c r="K237" s="272"/>
      <c r="L237" s="272"/>
      <c r="M237" s="272"/>
      <c r="N237" s="272"/>
      <c r="O237" s="272"/>
      <c r="P237" s="272"/>
      <c r="Q237" s="272"/>
      <c r="R237" s="272"/>
      <c r="S237" s="272"/>
      <c r="T237" s="272"/>
      <c r="U237" s="272"/>
      <c r="V237" s="272"/>
      <c r="W237" s="272"/>
      <c r="X237" s="272"/>
      <c r="Y237" s="272"/>
      <c r="Z237" s="272"/>
      <c r="AA237" s="272"/>
    </row>
    <row r="238" spans="1:27" ht="14">
      <c r="A238" s="272"/>
      <c r="B238" s="318"/>
      <c r="C238" s="316"/>
      <c r="D238" s="316"/>
      <c r="E238" s="316"/>
      <c r="F238" s="316"/>
      <c r="H238" s="272"/>
      <c r="I238" s="272"/>
      <c r="J238" s="272"/>
      <c r="K238" s="272"/>
      <c r="L238" s="272"/>
      <c r="M238" s="272"/>
      <c r="N238" s="272"/>
      <c r="O238" s="272"/>
      <c r="P238" s="272"/>
      <c r="Q238" s="272"/>
      <c r="R238" s="272"/>
      <c r="S238" s="272"/>
      <c r="T238" s="272"/>
      <c r="U238" s="272"/>
      <c r="V238" s="272"/>
      <c r="W238" s="272"/>
      <c r="X238" s="272"/>
      <c r="Y238" s="272"/>
      <c r="Z238" s="272"/>
      <c r="AA238" s="272"/>
    </row>
    <row r="239" spans="1:27" ht="14">
      <c r="A239" s="272"/>
      <c r="B239" s="318"/>
      <c r="C239" s="316"/>
      <c r="D239" s="316"/>
      <c r="E239" s="316"/>
      <c r="F239" s="316"/>
      <c r="H239" s="272"/>
      <c r="I239" s="272"/>
      <c r="J239" s="272"/>
      <c r="K239" s="272"/>
      <c r="L239" s="272"/>
      <c r="M239" s="272"/>
      <c r="N239" s="272"/>
      <c r="O239" s="272"/>
      <c r="P239" s="272"/>
      <c r="Q239" s="272"/>
      <c r="R239" s="272"/>
      <c r="S239" s="272"/>
      <c r="T239" s="272"/>
      <c r="U239" s="272"/>
      <c r="V239" s="272"/>
      <c r="W239" s="272"/>
      <c r="X239" s="272"/>
      <c r="Y239" s="272"/>
      <c r="Z239" s="272"/>
      <c r="AA239" s="272"/>
    </row>
    <row r="240" spans="1:27" ht="14">
      <c r="A240" s="272"/>
      <c r="B240" s="318"/>
      <c r="C240" s="316"/>
      <c r="D240" s="316"/>
      <c r="E240" s="316"/>
      <c r="F240" s="316"/>
      <c r="H240" s="272"/>
      <c r="I240" s="272"/>
      <c r="J240" s="272"/>
      <c r="K240" s="272"/>
      <c r="L240" s="272"/>
      <c r="M240" s="272"/>
      <c r="N240" s="272"/>
      <c r="O240" s="272"/>
      <c r="P240" s="272"/>
      <c r="Q240" s="272"/>
      <c r="R240" s="272"/>
      <c r="S240" s="272"/>
      <c r="T240" s="272"/>
      <c r="U240" s="272"/>
      <c r="V240" s="272"/>
      <c r="W240" s="272"/>
      <c r="X240" s="272"/>
      <c r="Y240" s="272"/>
      <c r="Z240" s="272"/>
      <c r="AA240" s="272"/>
    </row>
    <row r="241" spans="1:27" ht="14">
      <c r="A241" s="272"/>
      <c r="B241" s="318"/>
      <c r="C241" s="316"/>
      <c r="D241" s="316"/>
      <c r="E241" s="316"/>
      <c r="F241" s="316"/>
      <c r="H241" s="272"/>
      <c r="I241" s="272"/>
      <c r="J241" s="272"/>
      <c r="K241" s="272"/>
      <c r="L241" s="272"/>
      <c r="M241" s="272"/>
      <c r="N241" s="272"/>
      <c r="O241" s="272"/>
      <c r="P241" s="272"/>
      <c r="Q241" s="272"/>
      <c r="R241" s="272"/>
      <c r="S241" s="272"/>
      <c r="T241" s="272"/>
      <c r="U241" s="272"/>
      <c r="V241" s="272"/>
      <c r="W241" s="272"/>
      <c r="X241" s="272"/>
      <c r="Y241" s="272"/>
      <c r="Z241" s="272"/>
      <c r="AA241" s="272"/>
    </row>
    <row r="242" spans="1:27" ht="14">
      <c r="A242" s="272"/>
      <c r="B242" s="318"/>
      <c r="C242" s="316"/>
      <c r="D242" s="316"/>
      <c r="E242" s="316"/>
      <c r="F242" s="316"/>
      <c r="H242" s="272"/>
      <c r="I242" s="272"/>
      <c r="J242" s="272"/>
      <c r="K242" s="272"/>
      <c r="L242" s="272"/>
      <c r="M242" s="272"/>
      <c r="N242" s="272"/>
      <c r="O242" s="272"/>
      <c r="P242" s="272"/>
      <c r="Q242" s="272"/>
      <c r="R242" s="272"/>
      <c r="S242" s="272"/>
      <c r="T242" s="272"/>
      <c r="U242" s="272"/>
      <c r="V242" s="272"/>
      <c r="W242" s="272"/>
      <c r="X242" s="272"/>
      <c r="Y242" s="272"/>
      <c r="Z242" s="272"/>
      <c r="AA242" s="272"/>
    </row>
    <row r="243" spans="1:27" ht="14">
      <c r="A243" s="272"/>
      <c r="B243" s="318"/>
      <c r="C243" s="316"/>
      <c r="D243" s="316"/>
      <c r="E243" s="316"/>
      <c r="F243" s="316"/>
      <c r="H243" s="272"/>
      <c r="I243" s="272"/>
      <c r="J243" s="272"/>
      <c r="K243" s="272"/>
      <c r="L243" s="272"/>
      <c r="M243" s="272"/>
      <c r="N243" s="272"/>
      <c r="O243" s="272"/>
      <c r="P243" s="272"/>
      <c r="Q243" s="272"/>
      <c r="R243" s="272"/>
      <c r="S243" s="272"/>
      <c r="T243" s="272"/>
      <c r="U243" s="272"/>
      <c r="V243" s="272"/>
      <c r="W243" s="272"/>
      <c r="X243" s="272"/>
      <c r="Y243" s="272"/>
      <c r="Z243" s="272"/>
      <c r="AA243" s="272"/>
    </row>
    <row r="244" spans="1:27" ht="14">
      <c r="A244" s="272"/>
      <c r="B244" s="318"/>
      <c r="C244" s="316"/>
      <c r="D244" s="316"/>
      <c r="E244" s="316"/>
      <c r="F244" s="316"/>
      <c r="H244" s="272"/>
      <c r="I244" s="272"/>
      <c r="J244" s="272"/>
      <c r="K244" s="272"/>
      <c r="L244" s="272"/>
      <c r="M244" s="272"/>
      <c r="N244" s="272"/>
      <c r="O244" s="272"/>
      <c r="P244" s="272"/>
      <c r="Q244" s="272"/>
      <c r="R244" s="272"/>
      <c r="S244" s="272"/>
      <c r="T244" s="272"/>
      <c r="U244" s="272"/>
      <c r="V244" s="272"/>
      <c r="W244" s="272"/>
      <c r="X244" s="272"/>
      <c r="Y244" s="272"/>
      <c r="Z244" s="272"/>
      <c r="AA244" s="272"/>
    </row>
    <row r="245" spans="1:27" ht="14">
      <c r="A245" s="272"/>
      <c r="B245" s="318"/>
      <c r="C245" s="316"/>
      <c r="D245" s="316"/>
      <c r="E245" s="316"/>
      <c r="F245" s="316"/>
      <c r="H245" s="272"/>
      <c r="I245" s="272"/>
      <c r="J245" s="272"/>
      <c r="K245" s="272"/>
      <c r="L245" s="272"/>
      <c r="M245" s="272"/>
      <c r="N245" s="272"/>
      <c r="O245" s="272"/>
      <c r="P245" s="272"/>
      <c r="Q245" s="272"/>
      <c r="R245" s="272"/>
      <c r="S245" s="272"/>
      <c r="T245" s="272"/>
      <c r="U245" s="272"/>
      <c r="V245" s="272"/>
      <c r="W245" s="272"/>
      <c r="X245" s="272"/>
      <c r="Y245" s="272"/>
      <c r="Z245" s="272"/>
      <c r="AA245" s="272"/>
    </row>
    <row r="246" spans="1:27" ht="14">
      <c r="A246" s="272"/>
      <c r="B246" s="318"/>
      <c r="C246" s="316"/>
      <c r="D246" s="316"/>
      <c r="E246" s="316"/>
      <c r="F246" s="316"/>
      <c r="H246" s="272"/>
      <c r="I246" s="272"/>
      <c r="J246" s="272"/>
      <c r="K246" s="272"/>
      <c r="L246" s="272"/>
      <c r="M246" s="272"/>
      <c r="N246" s="272"/>
      <c r="O246" s="272"/>
      <c r="P246" s="272"/>
      <c r="Q246" s="272"/>
      <c r="R246" s="272"/>
      <c r="S246" s="272"/>
      <c r="T246" s="272"/>
      <c r="U246" s="272"/>
      <c r="V246" s="272"/>
      <c r="W246" s="272"/>
      <c r="X246" s="272"/>
      <c r="Y246" s="272"/>
      <c r="Z246" s="272"/>
      <c r="AA246" s="272"/>
    </row>
    <row r="247" spans="1:27" ht="14">
      <c r="A247" s="272"/>
      <c r="B247" s="318"/>
      <c r="C247" s="316"/>
      <c r="D247" s="316"/>
      <c r="E247" s="316"/>
      <c r="F247" s="316"/>
      <c r="H247" s="272"/>
      <c r="I247" s="272"/>
      <c r="J247" s="272"/>
      <c r="K247" s="272"/>
      <c r="L247" s="272"/>
      <c r="M247" s="272"/>
      <c r="N247" s="272"/>
      <c r="O247" s="272"/>
      <c r="P247" s="272"/>
      <c r="Q247" s="272"/>
      <c r="R247" s="272"/>
      <c r="S247" s="272"/>
      <c r="T247" s="272"/>
      <c r="U247" s="272"/>
      <c r="V247" s="272"/>
      <c r="W247" s="272"/>
      <c r="X247" s="272"/>
      <c r="Y247" s="272"/>
      <c r="Z247" s="272"/>
      <c r="AA247" s="272"/>
    </row>
    <row r="248" spans="1:27" ht="14">
      <c r="A248" s="272"/>
      <c r="B248" s="318"/>
      <c r="C248" s="316"/>
      <c r="D248" s="316"/>
      <c r="E248" s="316"/>
      <c r="F248" s="316"/>
      <c r="H248" s="272"/>
      <c r="I248" s="272"/>
      <c r="J248" s="272"/>
      <c r="K248" s="272"/>
      <c r="L248" s="272"/>
      <c r="M248" s="272"/>
      <c r="N248" s="272"/>
      <c r="O248" s="272"/>
      <c r="P248" s="272"/>
      <c r="Q248" s="272"/>
      <c r="R248" s="272"/>
      <c r="S248" s="272"/>
      <c r="T248" s="272"/>
      <c r="U248" s="272"/>
      <c r="V248" s="272"/>
      <c r="W248" s="272"/>
      <c r="X248" s="272"/>
      <c r="Y248" s="272"/>
      <c r="Z248" s="272"/>
      <c r="AA248" s="272"/>
    </row>
    <row r="249" spans="1:27" ht="14">
      <c r="A249" s="272"/>
      <c r="B249" s="318"/>
      <c r="C249" s="316"/>
      <c r="D249" s="316"/>
      <c r="E249" s="316"/>
      <c r="F249" s="316"/>
      <c r="H249" s="272"/>
      <c r="I249" s="272"/>
      <c r="J249" s="272"/>
      <c r="K249" s="272"/>
      <c r="L249" s="272"/>
      <c r="M249" s="272"/>
      <c r="N249" s="272"/>
      <c r="O249" s="272"/>
      <c r="P249" s="272"/>
      <c r="Q249" s="272"/>
      <c r="R249" s="272"/>
      <c r="S249" s="272"/>
      <c r="T249" s="272"/>
      <c r="U249" s="272"/>
      <c r="V249" s="272"/>
      <c r="W249" s="272"/>
      <c r="X249" s="272"/>
      <c r="Y249" s="272"/>
      <c r="Z249" s="272"/>
      <c r="AA249" s="272"/>
    </row>
    <row r="250" spans="1:27" ht="14">
      <c r="A250" s="272"/>
      <c r="B250" s="318"/>
      <c r="C250" s="316"/>
      <c r="D250" s="316"/>
      <c r="E250" s="316"/>
      <c r="F250" s="316"/>
      <c r="H250" s="272"/>
      <c r="I250" s="272"/>
      <c r="J250" s="272"/>
      <c r="K250" s="272"/>
      <c r="L250" s="272"/>
      <c r="M250" s="272"/>
      <c r="N250" s="272"/>
      <c r="O250" s="272"/>
      <c r="P250" s="272"/>
      <c r="Q250" s="272"/>
      <c r="R250" s="272"/>
      <c r="S250" s="272"/>
      <c r="T250" s="272"/>
      <c r="U250" s="272"/>
      <c r="V250" s="272"/>
      <c r="W250" s="272"/>
      <c r="X250" s="272"/>
      <c r="Y250" s="272"/>
      <c r="Z250" s="272"/>
      <c r="AA250" s="272"/>
    </row>
    <row r="251" spans="1:27" ht="14">
      <c r="A251" s="272"/>
      <c r="B251" s="318"/>
      <c r="C251" s="316"/>
      <c r="D251" s="316"/>
      <c r="E251" s="316"/>
      <c r="F251" s="316"/>
      <c r="H251" s="272"/>
      <c r="I251" s="272"/>
      <c r="J251" s="272"/>
      <c r="K251" s="272"/>
      <c r="L251" s="272"/>
      <c r="M251" s="272"/>
      <c r="N251" s="272"/>
      <c r="O251" s="272"/>
      <c r="P251" s="272"/>
      <c r="Q251" s="272"/>
      <c r="R251" s="272"/>
      <c r="S251" s="272"/>
      <c r="T251" s="272"/>
      <c r="U251" s="272"/>
      <c r="V251" s="272"/>
      <c r="W251" s="272"/>
      <c r="X251" s="272"/>
      <c r="Y251" s="272"/>
      <c r="Z251" s="272"/>
      <c r="AA251" s="272"/>
    </row>
    <row r="252" spans="1:27" ht="14">
      <c r="A252" s="272"/>
      <c r="B252" s="318"/>
      <c r="C252" s="316"/>
      <c r="D252" s="316"/>
      <c r="E252" s="316"/>
      <c r="F252" s="316"/>
      <c r="H252" s="272"/>
      <c r="I252" s="272"/>
      <c r="J252" s="272"/>
      <c r="K252" s="272"/>
      <c r="L252" s="272"/>
      <c r="M252" s="272"/>
      <c r="N252" s="272"/>
      <c r="O252" s="272"/>
      <c r="P252" s="272"/>
      <c r="Q252" s="272"/>
      <c r="R252" s="272"/>
      <c r="S252" s="272"/>
      <c r="T252" s="272"/>
      <c r="U252" s="272"/>
      <c r="V252" s="272"/>
      <c r="W252" s="272"/>
      <c r="X252" s="272"/>
      <c r="Y252" s="272"/>
      <c r="Z252" s="272"/>
      <c r="AA252" s="272"/>
    </row>
    <row r="253" spans="1:27" ht="14">
      <c r="A253" s="272"/>
      <c r="B253" s="318"/>
      <c r="C253" s="316"/>
      <c r="D253" s="316"/>
      <c r="E253" s="316"/>
      <c r="F253" s="316"/>
      <c r="H253" s="272"/>
      <c r="I253" s="272"/>
      <c r="J253" s="272"/>
      <c r="K253" s="272"/>
      <c r="L253" s="272"/>
      <c r="M253" s="272"/>
      <c r="N253" s="272"/>
      <c r="O253" s="272"/>
      <c r="P253" s="272"/>
      <c r="Q253" s="272"/>
      <c r="R253" s="272"/>
      <c r="S253" s="272"/>
      <c r="T253" s="272"/>
      <c r="U253" s="272"/>
      <c r="V253" s="272"/>
      <c r="W253" s="272"/>
      <c r="X253" s="272"/>
      <c r="Y253" s="272"/>
      <c r="Z253" s="272"/>
      <c r="AA253" s="272"/>
    </row>
    <row r="254" spans="1:27" ht="14">
      <c r="A254" s="272"/>
      <c r="B254" s="318"/>
      <c r="C254" s="316"/>
      <c r="D254" s="316"/>
      <c r="E254" s="316"/>
      <c r="F254" s="316"/>
      <c r="H254" s="272"/>
      <c r="I254" s="272"/>
      <c r="J254" s="272"/>
      <c r="K254" s="272"/>
      <c r="L254" s="272"/>
      <c r="M254" s="272"/>
      <c r="N254" s="272"/>
      <c r="O254" s="272"/>
      <c r="P254" s="272"/>
      <c r="Q254" s="272"/>
      <c r="R254" s="272"/>
      <c r="S254" s="272"/>
      <c r="T254" s="272"/>
      <c r="U254" s="272"/>
      <c r="V254" s="272"/>
      <c r="W254" s="272"/>
      <c r="X254" s="272"/>
      <c r="Y254" s="272"/>
      <c r="Z254" s="272"/>
      <c r="AA254" s="272"/>
    </row>
    <row r="255" spans="1:27" ht="14">
      <c r="A255" s="272"/>
      <c r="B255" s="318"/>
      <c r="C255" s="316"/>
      <c r="D255" s="316"/>
      <c r="E255" s="316"/>
      <c r="F255" s="316"/>
      <c r="H255" s="272"/>
      <c r="I255" s="272"/>
      <c r="J255" s="272"/>
      <c r="K255" s="272"/>
      <c r="L255" s="272"/>
      <c r="M255" s="272"/>
      <c r="N255" s="272"/>
      <c r="O255" s="272"/>
      <c r="P255" s="272"/>
      <c r="Q255" s="272"/>
      <c r="R255" s="272"/>
      <c r="S255" s="272"/>
      <c r="T255" s="272"/>
      <c r="U255" s="272"/>
      <c r="V255" s="272"/>
      <c r="W255" s="272"/>
      <c r="X255" s="272"/>
      <c r="Y255" s="272"/>
      <c r="Z255" s="272"/>
      <c r="AA255" s="272"/>
    </row>
    <row r="256" spans="1:27" ht="14">
      <c r="A256" s="272"/>
      <c r="B256" s="318"/>
      <c r="C256" s="316"/>
      <c r="D256" s="316"/>
      <c r="E256" s="316"/>
      <c r="F256" s="316"/>
      <c r="H256" s="272"/>
      <c r="I256" s="272"/>
      <c r="J256" s="272"/>
      <c r="K256" s="272"/>
      <c r="L256" s="272"/>
      <c r="M256" s="272"/>
      <c r="N256" s="272"/>
      <c r="O256" s="272"/>
      <c r="P256" s="272"/>
      <c r="Q256" s="272"/>
      <c r="R256" s="272"/>
      <c r="S256" s="272"/>
      <c r="T256" s="272"/>
      <c r="U256" s="272"/>
      <c r="V256" s="272"/>
      <c r="W256" s="272"/>
      <c r="X256" s="272"/>
      <c r="Y256" s="272"/>
      <c r="Z256" s="272"/>
      <c r="AA256" s="272"/>
    </row>
    <row r="257" spans="1:27" ht="14">
      <c r="A257" s="272"/>
      <c r="B257" s="318"/>
      <c r="C257" s="316"/>
      <c r="D257" s="316"/>
      <c r="E257" s="316"/>
      <c r="F257" s="316"/>
      <c r="H257" s="272"/>
      <c r="I257" s="272"/>
      <c r="J257" s="272"/>
      <c r="K257" s="272"/>
      <c r="L257" s="272"/>
      <c r="M257" s="272"/>
      <c r="N257" s="272"/>
      <c r="O257" s="272"/>
      <c r="P257" s="272"/>
      <c r="Q257" s="272"/>
      <c r="R257" s="272"/>
      <c r="S257" s="272"/>
      <c r="T257" s="272"/>
      <c r="U257" s="272"/>
      <c r="V257" s="272"/>
      <c r="W257" s="272"/>
      <c r="X257" s="272"/>
      <c r="Y257" s="272"/>
      <c r="Z257" s="272"/>
      <c r="AA257" s="272"/>
    </row>
    <row r="258" spans="1:27" ht="14">
      <c r="A258" s="272"/>
      <c r="B258" s="318"/>
      <c r="C258" s="316"/>
      <c r="D258" s="316"/>
      <c r="E258" s="316"/>
      <c r="F258" s="316"/>
      <c r="H258" s="272"/>
      <c r="I258" s="272"/>
      <c r="J258" s="272"/>
      <c r="K258" s="272"/>
      <c r="L258" s="272"/>
      <c r="M258" s="272"/>
      <c r="N258" s="272"/>
      <c r="O258" s="272"/>
      <c r="P258" s="272"/>
      <c r="Q258" s="272"/>
      <c r="R258" s="272"/>
      <c r="S258" s="272"/>
      <c r="T258" s="272"/>
      <c r="U258" s="272"/>
      <c r="V258" s="272"/>
      <c r="W258" s="272"/>
      <c r="X258" s="272"/>
      <c r="Y258" s="272"/>
      <c r="Z258" s="272"/>
      <c r="AA258" s="272"/>
    </row>
    <row r="259" spans="1:27" ht="14">
      <c r="A259" s="272"/>
      <c r="B259" s="318"/>
      <c r="C259" s="316"/>
      <c r="D259" s="316"/>
      <c r="E259" s="316"/>
      <c r="F259" s="316"/>
      <c r="H259" s="272"/>
      <c r="I259" s="272"/>
      <c r="J259" s="272"/>
      <c r="K259" s="272"/>
      <c r="L259" s="272"/>
      <c r="M259" s="272"/>
      <c r="N259" s="272"/>
      <c r="O259" s="272"/>
      <c r="P259" s="272"/>
      <c r="Q259" s="272"/>
      <c r="R259" s="272"/>
      <c r="S259" s="272"/>
      <c r="T259" s="272"/>
      <c r="U259" s="272"/>
      <c r="V259" s="272"/>
      <c r="W259" s="272"/>
      <c r="X259" s="272"/>
      <c r="Y259" s="272"/>
      <c r="Z259" s="272"/>
      <c r="AA259" s="272"/>
    </row>
    <row r="260" spans="1:27" ht="14">
      <c r="A260" s="272"/>
      <c r="B260" s="318"/>
      <c r="C260" s="316"/>
      <c r="D260" s="316"/>
      <c r="E260" s="316"/>
      <c r="F260" s="316"/>
      <c r="H260" s="272"/>
      <c r="I260" s="272"/>
      <c r="J260" s="272"/>
      <c r="K260" s="272"/>
      <c r="L260" s="272"/>
      <c r="M260" s="272"/>
      <c r="N260" s="272"/>
      <c r="O260" s="272"/>
      <c r="P260" s="272"/>
      <c r="Q260" s="272"/>
      <c r="R260" s="272"/>
      <c r="S260" s="272"/>
      <c r="T260" s="272"/>
      <c r="U260" s="272"/>
      <c r="V260" s="272"/>
      <c r="W260" s="272"/>
      <c r="X260" s="272"/>
      <c r="Y260" s="272"/>
      <c r="Z260" s="272"/>
      <c r="AA260" s="272"/>
    </row>
    <row r="261" spans="1:27" ht="14">
      <c r="A261" s="272"/>
      <c r="B261" s="318"/>
      <c r="C261" s="316"/>
      <c r="D261" s="316"/>
      <c r="E261" s="316"/>
      <c r="F261" s="316"/>
      <c r="H261" s="272"/>
      <c r="I261" s="272"/>
      <c r="J261" s="272"/>
      <c r="K261" s="272"/>
      <c r="L261" s="272"/>
      <c r="M261" s="272"/>
      <c r="N261" s="272"/>
      <c r="O261" s="272"/>
      <c r="P261" s="272"/>
      <c r="Q261" s="272"/>
      <c r="R261" s="272"/>
      <c r="S261" s="272"/>
      <c r="T261" s="272"/>
      <c r="U261" s="272"/>
      <c r="V261" s="272"/>
      <c r="W261" s="272"/>
      <c r="X261" s="272"/>
      <c r="Y261" s="272"/>
      <c r="Z261" s="272"/>
      <c r="AA261" s="272"/>
    </row>
    <row r="262" spans="1:27" ht="14">
      <c r="A262" s="272"/>
      <c r="B262" s="318"/>
      <c r="C262" s="316"/>
      <c r="D262" s="316"/>
      <c r="E262" s="316"/>
      <c r="F262" s="316"/>
      <c r="H262" s="272"/>
      <c r="I262" s="272"/>
      <c r="J262" s="272"/>
      <c r="K262" s="272"/>
      <c r="L262" s="272"/>
      <c r="M262" s="272"/>
      <c r="N262" s="272"/>
      <c r="O262" s="272"/>
      <c r="P262" s="272"/>
      <c r="Q262" s="272"/>
      <c r="R262" s="272"/>
      <c r="S262" s="272"/>
      <c r="T262" s="272"/>
      <c r="U262" s="272"/>
      <c r="V262" s="272"/>
      <c r="W262" s="272"/>
      <c r="X262" s="272"/>
      <c r="Y262" s="272"/>
      <c r="Z262" s="272"/>
      <c r="AA262" s="272"/>
    </row>
    <row r="263" spans="1:27" ht="14">
      <c r="A263" s="272"/>
      <c r="B263" s="318"/>
      <c r="C263" s="316"/>
      <c r="D263" s="316"/>
      <c r="E263" s="316"/>
      <c r="F263" s="316"/>
      <c r="H263" s="272"/>
      <c r="I263" s="272"/>
      <c r="J263" s="272"/>
      <c r="K263" s="272"/>
      <c r="L263" s="272"/>
      <c r="M263" s="272"/>
      <c r="N263" s="272"/>
      <c r="O263" s="272"/>
      <c r="P263" s="272"/>
      <c r="Q263" s="272"/>
      <c r="R263" s="272"/>
      <c r="S263" s="272"/>
      <c r="T263" s="272"/>
      <c r="U263" s="272"/>
      <c r="V263" s="272"/>
      <c r="W263" s="272"/>
      <c r="X263" s="272"/>
      <c r="Y263" s="272"/>
      <c r="Z263" s="272"/>
      <c r="AA263" s="272"/>
    </row>
    <row r="264" spans="1:27" ht="14">
      <c r="A264" s="272"/>
      <c r="B264" s="318"/>
      <c r="C264" s="316"/>
      <c r="D264" s="316"/>
      <c r="E264" s="316"/>
      <c r="F264" s="316"/>
      <c r="H264" s="272"/>
      <c r="I264" s="272"/>
      <c r="J264" s="272"/>
      <c r="K264" s="272"/>
      <c r="L264" s="272"/>
      <c r="M264" s="272"/>
      <c r="N264" s="272"/>
      <c r="O264" s="272"/>
      <c r="P264" s="272"/>
      <c r="Q264" s="272"/>
      <c r="R264" s="272"/>
      <c r="S264" s="272"/>
      <c r="T264" s="272"/>
      <c r="U264" s="272"/>
      <c r="V264" s="272"/>
      <c r="W264" s="272"/>
      <c r="X264" s="272"/>
      <c r="Y264" s="272"/>
      <c r="Z264" s="272"/>
      <c r="AA264" s="272"/>
    </row>
    <row r="265" spans="1:27" ht="14">
      <c r="A265" s="272"/>
      <c r="B265" s="318"/>
      <c r="C265" s="316"/>
      <c r="D265" s="316"/>
      <c r="E265" s="316"/>
      <c r="F265" s="316"/>
      <c r="H265" s="272"/>
      <c r="I265" s="272"/>
      <c r="J265" s="272"/>
      <c r="K265" s="272"/>
      <c r="L265" s="272"/>
      <c r="M265" s="272"/>
      <c r="N265" s="272"/>
      <c r="O265" s="272"/>
      <c r="P265" s="272"/>
      <c r="Q265" s="272"/>
      <c r="R265" s="272"/>
      <c r="S265" s="272"/>
      <c r="T265" s="272"/>
      <c r="U265" s="272"/>
      <c r="V265" s="272"/>
      <c r="W265" s="272"/>
      <c r="X265" s="272"/>
      <c r="Y265" s="272"/>
      <c r="Z265" s="272"/>
      <c r="AA265" s="272"/>
    </row>
    <row r="266" spans="1:27" ht="14">
      <c r="A266" s="272"/>
      <c r="B266" s="318"/>
      <c r="C266" s="316"/>
      <c r="D266" s="316"/>
      <c r="E266" s="316"/>
      <c r="F266" s="316"/>
      <c r="H266" s="272"/>
      <c r="I266" s="272"/>
      <c r="J266" s="272"/>
      <c r="K266" s="272"/>
      <c r="L266" s="272"/>
      <c r="M266" s="272"/>
      <c r="N266" s="272"/>
      <c r="O266" s="272"/>
      <c r="P266" s="272"/>
      <c r="Q266" s="272"/>
      <c r="R266" s="272"/>
      <c r="S266" s="272"/>
      <c r="T266" s="272"/>
      <c r="U266" s="272"/>
      <c r="V266" s="272"/>
      <c r="W266" s="272"/>
      <c r="X266" s="272"/>
      <c r="Y266" s="272"/>
      <c r="Z266" s="272"/>
      <c r="AA266" s="272"/>
    </row>
    <row r="267" spans="1:27" ht="14">
      <c r="A267" s="272"/>
      <c r="B267" s="318"/>
      <c r="C267" s="316"/>
      <c r="D267" s="316"/>
      <c r="E267" s="316"/>
      <c r="F267" s="316"/>
      <c r="H267" s="272"/>
      <c r="I267" s="272"/>
      <c r="J267" s="272"/>
      <c r="K267" s="272"/>
      <c r="L267" s="272"/>
      <c r="M267" s="272"/>
      <c r="N267" s="272"/>
      <c r="O267" s="272"/>
      <c r="P267" s="272"/>
      <c r="Q267" s="272"/>
      <c r="R267" s="272"/>
      <c r="S267" s="272"/>
      <c r="T267" s="272"/>
      <c r="U267" s="272"/>
      <c r="V267" s="272"/>
      <c r="W267" s="272"/>
      <c r="X267" s="272"/>
      <c r="Y267" s="272"/>
      <c r="Z267" s="272"/>
      <c r="AA267" s="272"/>
    </row>
    <row r="268" spans="1:27" ht="14">
      <c r="A268" s="272"/>
      <c r="B268" s="318"/>
      <c r="C268" s="316"/>
      <c r="D268" s="316"/>
      <c r="E268" s="316"/>
      <c r="F268" s="316"/>
      <c r="H268" s="272"/>
      <c r="I268" s="272"/>
      <c r="J268" s="272"/>
      <c r="K268" s="272"/>
      <c r="L268" s="272"/>
      <c r="M268" s="272"/>
      <c r="N268" s="272"/>
      <c r="O268" s="272"/>
      <c r="P268" s="272"/>
      <c r="Q268" s="272"/>
      <c r="R268" s="272"/>
      <c r="S268" s="272"/>
      <c r="T268" s="272"/>
      <c r="U268" s="272"/>
      <c r="V268" s="272"/>
      <c r="W268" s="272"/>
      <c r="X268" s="272"/>
      <c r="Y268" s="272"/>
      <c r="Z268" s="272"/>
      <c r="AA268" s="272"/>
    </row>
    <row r="269" spans="1:27" ht="14">
      <c r="A269" s="272"/>
      <c r="B269" s="318"/>
      <c r="C269" s="316"/>
      <c r="D269" s="316"/>
      <c r="E269" s="316"/>
      <c r="F269" s="316"/>
      <c r="H269" s="272"/>
      <c r="I269" s="272"/>
      <c r="J269" s="272"/>
      <c r="K269" s="272"/>
      <c r="L269" s="272"/>
      <c r="M269" s="272"/>
      <c r="N269" s="272"/>
      <c r="O269" s="272"/>
      <c r="P269" s="272"/>
      <c r="Q269" s="272"/>
      <c r="R269" s="272"/>
      <c r="S269" s="272"/>
      <c r="T269" s="272"/>
      <c r="U269" s="272"/>
      <c r="V269" s="272"/>
      <c r="W269" s="272"/>
      <c r="X269" s="272"/>
      <c r="Y269" s="272"/>
      <c r="Z269" s="272"/>
      <c r="AA269" s="272"/>
    </row>
    <row r="270" spans="1:27" ht="14">
      <c r="A270" s="272"/>
      <c r="B270" s="318"/>
      <c r="C270" s="316"/>
      <c r="D270" s="316"/>
      <c r="E270" s="316"/>
      <c r="F270" s="316"/>
      <c r="H270" s="272"/>
      <c r="I270" s="272"/>
      <c r="J270" s="272"/>
      <c r="K270" s="272"/>
      <c r="L270" s="272"/>
      <c r="M270" s="272"/>
      <c r="N270" s="272"/>
      <c r="O270" s="272"/>
      <c r="P270" s="272"/>
      <c r="Q270" s="272"/>
      <c r="R270" s="272"/>
      <c r="S270" s="272"/>
      <c r="T270" s="272"/>
      <c r="U270" s="272"/>
      <c r="V270" s="272"/>
      <c r="W270" s="272"/>
      <c r="X270" s="272"/>
      <c r="Y270" s="272"/>
      <c r="Z270" s="272"/>
      <c r="AA270" s="272"/>
    </row>
    <row r="271" spans="1:27" ht="14">
      <c r="A271" s="272"/>
      <c r="B271" s="318"/>
      <c r="C271" s="316"/>
      <c r="D271" s="316"/>
      <c r="E271" s="316"/>
      <c r="F271" s="316"/>
      <c r="H271" s="272"/>
      <c r="I271" s="272"/>
      <c r="J271" s="272"/>
      <c r="K271" s="272"/>
      <c r="L271" s="272"/>
      <c r="M271" s="272"/>
      <c r="N271" s="272"/>
      <c r="O271" s="272"/>
      <c r="P271" s="272"/>
      <c r="Q271" s="272"/>
      <c r="R271" s="272"/>
      <c r="S271" s="272"/>
      <c r="T271" s="272"/>
      <c r="U271" s="272"/>
      <c r="V271" s="272"/>
      <c r="W271" s="272"/>
      <c r="X271" s="272"/>
      <c r="Y271" s="272"/>
      <c r="Z271" s="272"/>
      <c r="AA271" s="272"/>
    </row>
    <row r="272" spans="1:27" ht="14">
      <c r="A272" s="272"/>
      <c r="B272" s="318"/>
      <c r="C272" s="316"/>
      <c r="D272" s="316"/>
      <c r="E272" s="316"/>
      <c r="F272" s="316"/>
      <c r="H272" s="272"/>
      <c r="I272" s="272"/>
      <c r="J272" s="272"/>
      <c r="K272" s="272"/>
      <c r="L272" s="272"/>
      <c r="M272" s="272"/>
      <c r="N272" s="272"/>
      <c r="O272" s="272"/>
      <c r="P272" s="272"/>
      <c r="Q272" s="272"/>
      <c r="R272" s="272"/>
      <c r="S272" s="272"/>
      <c r="T272" s="272"/>
      <c r="U272" s="272"/>
      <c r="V272" s="272"/>
      <c r="W272" s="272"/>
      <c r="X272" s="272"/>
      <c r="Y272" s="272"/>
      <c r="Z272" s="272"/>
      <c r="AA272" s="272"/>
    </row>
    <row r="273" spans="1:27" ht="14">
      <c r="A273" s="272"/>
      <c r="B273" s="318"/>
      <c r="C273" s="316"/>
      <c r="D273" s="316"/>
      <c r="E273" s="316"/>
      <c r="F273" s="316"/>
      <c r="H273" s="272"/>
      <c r="I273" s="272"/>
      <c r="J273" s="272"/>
      <c r="K273" s="272"/>
      <c r="L273" s="272"/>
      <c r="M273" s="272"/>
      <c r="N273" s="272"/>
      <c r="O273" s="272"/>
      <c r="P273" s="272"/>
      <c r="Q273" s="272"/>
      <c r="R273" s="272"/>
      <c r="S273" s="272"/>
      <c r="T273" s="272"/>
      <c r="U273" s="272"/>
      <c r="V273" s="272"/>
      <c r="W273" s="272"/>
      <c r="X273" s="272"/>
      <c r="Y273" s="272"/>
      <c r="Z273" s="272"/>
      <c r="AA273" s="272"/>
    </row>
    <row r="274" spans="1:27" ht="14">
      <c r="A274" s="272"/>
      <c r="B274" s="318"/>
      <c r="C274" s="316"/>
      <c r="D274" s="316"/>
      <c r="E274" s="316"/>
      <c r="F274" s="316"/>
      <c r="H274" s="272"/>
      <c r="I274" s="272"/>
      <c r="J274" s="272"/>
      <c r="K274" s="272"/>
      <c r="L274" s="272"/>
      <c r="M274" s="272"/>
      <c r="N274" s="272"/>
      <c r="O274" s="272"/>
      <c r="P274" s="272"/>
      <c r="Q274" s="272"/>
      <c r="R274" s="272"/>
      <c r="S274" s="272"/>
      <c r="T274" s="272"/>
      <c r="U274" s="272"/>
      <c r="V274" s="272"/>
      <c r="W274" s="272"/>
      <c r="X274" s="272"/>
      <c r="Y274" s="272"/>
      <c r="Z274" s="272"/>
      <c r="AA274" s="272"/>
    </row>
    <row r="275" spans="1:27" ht="14">
      <c r="A275" s="272"/>
      <c r="B275" s="318"/>
      <c r="C275" s="316"/>
      <c r="D275" s="316"/>
      <c r="E275" s="316"/>
      <c r="F275" s="316"/>
      <c r="H275" s="272"/>
      <c r="I275" s="272"/>
      <c r="J275" s="272"/>
      <c r="K275" s="272"/>
      <c r="L275" s="272"/>
      <c r="M275" s="272"/>
      <c r="N275" s="272"/>
      <c r="O275" s="272"/>
      <c r="P275" s="272"/>
      <c r="Q275" s="272"/>
      <c r="R275" s="272"/>
      <c r="S275" s="272"/>
      <c r="T275" s="272"/>
      <c r="U275" s="272"/>
      <c r="V275" s="272"/>
      <c r="W275" s="272"/>
      <c r="X275" s="272"/>
      <c r="Y275" s="272"/>
      <c r="Z275" s="272"/>
      <c r="AA275" s="272"/>
    </row>
    <row r="276" spans="1:27" ht="14">
      <c r="A276" s="272"/>
      <c r="B276" s="318"/>
      <c r="C276" s="316"/>
      <c r="D276" s="316"/>
      <c r="E276" s="316"/>
      <c r="F276" s="316"/>
      <c r="H276" s="272"/>
      <c r="I276" s="272"/>
      <c r="J276" s="272"/>
      <c r="K276" s="272"/>
      <c r="L276" s="272"/>
      <c r="M276" s="272"/>
      <c r="N276" s="272"/>
      <c r="O276" s="272"/>
      <c r="P276" s="272"/>
      <c r="Q276" s="272"/>
      <c r="R276" s="272"/>
      <c r="S276" s="272"/>
      <c r="T276" s="272"/>
      <c r="U276" s="272"/>
      <c r="V276" s="272"/>
      <c r="W276" s="272"/>
      <c r="X276" s="272"/>
      <c r="Y276" s="272"/>
      <c r="Z276" s="272"/>
      <c r="AA276" s="272"/>
    </row>
    <row r="277" spans="1:27" ht="14">
      <c r="A277" s="272"/>
      <c r="B277" s="318"/>
      <c r="C277" s="316"/>
      <c r="D277" s="316"/>
      <c r="E277" s="316"/>
      <c r="F277" s="316"/>
      <c r="H277" s="272"/>
      <c r="I277" s="272"/>
      <c r="J277" s="272"/>
      <c r="K277" s="272"/>
      <c r="L277" s="272"/>
      <c r="M277" s="272"/>
      <c r="N277" s="272"/>
      <c r="O277" s="272"/>
      <c r="P277" s="272"/>
      <c r="Q277" s="272"/>
      <c r="R277" s="272"/>
      <c r="S277" s="272"/>
      <c r="T277" s="272"/>
      <c r="U277" s="272"/>
      <c r="V277" s="272"/>
      <c r="W277" s="272"/>
      <c r="X277" s="272"/>
      <c r="Y277" s="272"/>
      <c r="Z277" s="272"/>
      <c r="AA277" s="272"/>
    </row>
    <row r="278" spans="1:27" ht="14">
      <c r="A278" s="272"/>
      <c r="B278" s="318"/>
      <c r="C278" s="316"/>
      <c r="D278" s="316"/>
      <c r="E278" s="316"/>
      <c r="F278" s="316"/>
      <c r="H278" s="272"/>
      <c r="I278" s="272"/>
      <c r="J278" s="272"/>
      <c r="K278" s="272"/>
      <c r="L278" s="272"/>
      <c r="M278" s="272"/>
      <c r="N278" s="272"/>
      <c r="O278" s="272"/>
      <c r="P278" s="272"/>
      <c r="Q278" s="272"/>
      <c r="R278" s="272"/>
      <c r="S278" s="272"/>
      <c r="T278" s="272"/>
      <c r="U278" s="272"/>
      <c r="V278" s="272"/>
      <c r="W278" s="272"/>
      <c r="X278" s="272"/>
      <c r="Y278" s="272"/>
      <c r="Z278" s="272"/>
      <c r="AA278" s="272"/>
    </row>
    <row r="279" spans="1:27" ht="14">
      <c r="A279" s="272"/>
      <c r="B279" s="318"/>
      <c r="C279" s="316"/>
      <c r="D279" s="316"/>
      <c r="E279" s="316"/>
      <c r="F279" s="316"/>
      <c r="H279" s="272"/>
      <c r="I279" s="272"/>
      <c r="J279" s="272"/>
      <c r="K279" s="272"/>
      <c r="L279" s="272"/>
      <c r="M279" s="272"/>
      <c r="N279" s="272"/>
      <c r="O279" s="272"/>
      <c r="P279" s="272"/>
      <c r="Q279" s="272"/>
      <c r="R279" s="272"/>
      <c r="S279" s="272"/>
      <c r="T279" s="272"/>
      <c r="U279" s="272"/>
      <c r="V279" s="272"/>
      <c r="W279" s="272"/>
      <c r="X279" s="272"/>
      <c r="Y279" s="272"/>
      <c r="Z279" s="272"/>
      <c r="AA279" s="272"/>
    </row>
    <row r="280" spans="1:27" ht="14">
      <c r="A280" s="272"/>
      <c r="B280" s="318"/>
      <c r="C280" s="316"/>
      <c r="D280" s="316"/>
      <c r="E280" s="316"/>
      <c r="F280" s="316"/>
      <c r="H280" s="272"/>
      <c r="I280" s="272"/>
      <c r="J280" s="272"/>
      <c r="K280" s="272"/>
      <c r="L280" s="272"/>
      <c r="M280" s="272"/>
      <c r="N280" s="272"/>
      <c r="O280" s="272"/>
      <c r="P280" s="272"/>
      <c r="Q280" s="272"/>
      <c r="R280" s="272"/>
      <c r="S280" s="272"/>
      <c r="T280" s="272"/>
      <c r="U280" s="272"/>
      <c r="V280" s="272"/>
      <c r="W280" s="272"/>
      <c r="X280" s="272"/>
      <c r="Y280" s="272"/>
      <c r="Z280" s="272"/>
      <c r="AA280" s="272"/>
    </row>
    <row r="281" spans="1:27" ht="14">
      <c r="A281" s="272"/>
      <c r="B281" s="318"/>
      <c r="C281" s="316"/>
      <c r="D281" s="316"/>
      <c r="E281" s="316"/>
      <c r="F281" s="316"/>
      <c r="H281" s="272"/>
      <c r="I281" s="272"/>
      <c r="J281" s="272"/>
      <c r="K281" s="272"/>
      <c r="L281" s="272"/>
      <c r="M281" s="272"/>
      <c r="N281" s="272"/>
      <c r="O281" s="272"/>
      <c r="P281" s="272"/>
      <c r="Q281" s="272"/>
      <c r="R281" s="272"/>
      <c r="S281" s="272"/>
      <c r="T281" s="272"/>
      <c r="U281" s="272"/>
      <c r="V281" s="272"/>
      <c r="W281" s="272"/>
      <c r="X281" s="272"/>
      <c r="Y281" s="272"/>
      <c r="Z281" s="272"/>
      <c r="AA281" s="272"/>
    </row>
    <row r="282" spans="1:27" ht="14">
      <c r="A282" s="272"/>
      <c r="B282" s="318"/>
      <c r="C282" s="316"/>
      <c r="D282" s="316"/>
      <c r="E282" s="316"/>
      <c r="F282" s="316"/>
      <c r="H282" s="272"/>
      <c r="I282" s="272"/>
      <c r="J282" s="272"/>
      <c r="K282" s="272"/>
      <c r="L282" s="272"/>
      <c r="M282" s="272"/>
      <c r="N282" s="272"/>
      <c r="O282" s="272"/>
      <c r="P282" s="272"/>
      <c r="Q282" s="272"/>
      <c r="R282" s="272"/>
      <c r="S282" s="272"/>
      <c r="T282" s="272"/>
      <c r="U282" s="272"/>
      <c r="V282" s="272"/>
      <c r="W282" s="272"/>
      <c r="X282" s="272"/>
      <c r="Y282" s="272"/>
      <c r="Z282" s="272"/>
      <c r="AA282" s="272"/>
    </row>
    <row r="283" spans="1:27" ht="14">
      <c r="A283" s="272"/>
      <c r="B283" s="318"/>
      <c r="C283" s="316"/>
      <c r="D283" s="316"/>
      <c r="E283" s="316"/>
      <c r="F283" s="316"/>
      <c r="H283" s="272"/>
      <c r="I283" s="272"/>
      <c r="J283" s="272"/>
      <c r="K283" s="272"/>
      <c r="L283" s="272"/>
      <c r="M283" s="272"/>
      <c r="N283" s="272"/>
      <c r="O283" s="272"/>
      <c r="P283" s="272"/>
      <c r="Q283" s="272"/>
      <c r="R283" s="272"/>
      <c r="S283" s="272"/>
      <c r="T283" s="272"/>
      <c r="U283" s="272"/>
      <c r="V283" s="272"/>
      <c r="W283" s="272"/>
      <c r="X283" s="272"/>
      <c r="Y283" s="272"/>
      <c r="Z283" s="272"/>
      <c r="AA283" s="272"/>
    </row>
    <row r="284" spans="1:27" ht="14">
      <c r="A284" s="272"/>
      <c r="B284" s="318"/>
      <c r="C284" s="316"/>
      <c r="D284" s="316"/>
      <c r="E284" s="316"/>
      <c r="F284" s="316"/>
      <c r="H284" s="272"/>
      <c r="I284" s="272"/>
      <c r="J284" s="272"/>
      <c r="K284" s="272"/>
      <c r="L284" s="272"/>
      <c r="M284" s="272"/>
      <c r="N284" s="272"/>
      <c r="O284" s="272"/>
      <c r="P284" s="272"/>
      <c r="Q284" s="272"/>
      <c r="R284" s="272"/>
      <c r="S284" s="272"/>
      <c r="T284" s="272"/>
      <c r="U284" s="272"/>
      <c r="V284" s="272"/>
      <c r="W284" s="272"/>
      <c r="X284" s="272"/>
      <c r="Y284" s="272"/>
      <c r="Z284" s="272"/>
      <c r="AA284" s="272"/>
    </row>
    <row r="285" spans="1:27" ht="14">
      <c r="A285" s="272"/>
      <c r="B285" s="318"/>
      <c r="C285" s="316"/>
      <c r="D285" s="316"/>
      <c r="E285" s="316"/>
      <c r="F285" s="316"/>
      <c r="H285" s="272"/>
      <c r="I285" s="272"/>
      <c r="J285" s="272"/>
      <c r="K285" s="272"/>
      <c r="L285" s="272"/>
      <c r="M285" s="272"/>
      <c r="N285" s="272"/>
      <c r="O285" s="272"/>
      <c r="P285" s="272"/>
      <c r="Q285" s="272"/>
      <c r="R285" s="272"/>
      <c r="S285" s="272"/>
      <c r="T285" s="272"/>
      <c r="U285" s="272"/>
      <c r="V285" s="272"/>
      <c r="W285" s="272"/>
      <c r="X285" s="272"/>
      <c r="Y285" s="272"/>
      <c r="Z285" s="272"/>
      <c r="AA285" s="272"/>
    </row>
    <row r="286" spans="1:27" ht="14">
      <c r="A286" s="272"/>
      <c r="B286" s="318"/>
      <c r="C286" s="316"/>
      <c r="D286" s="316"/>
      <c r="E286" s="316"/>
      <c r="F286" s="316"/>
      <c r="H286" s="272"/>
      <c r="I286" s="272"/>
      <c r="J286" s="272"/>
      <c r="K286" s="272"/>
      <c r="L286" s="272"/>
      <c r="M286" s="272"/>
      <c r="N286" s="272"/>
      <c r="O286" s="272"/>
      <c r="P286" s="272"/>
      <c r="Q286" s="272"/>
      <c r="R286" s="272"/>
      <c r="S286" s="272"/>
      <c r="T286" s="272"/>
      <c r="U286" s="272"/>
      <c r="V286" s="272"/>
      <c r="W286" s="272"/>
      <c r="X286" s="272"/>
      <c r="Y286" s="272"/>
      <c r="Z286" s="272"/>
      <c r="AA286" s="272"/>
    </row>
    <row r="287" spans="1:27" ht="14">
      <c r="A287" s="272"/>
      <c r="B287" s="318"/>
      <c r="C287" s="316"/>
      <c r="D287" s="316"/>
      <c r="E287" s="316"/>
      <c r="F287" s="316"/>
      <c r="H287" s="272"/>
      <c r="I287" s="272"/>
      <c r="J287" s="272"/>
      <c r="K287" s="272"/>
      <c r="L287" s="272"/>
      <c r="M287" s="272"/>
      <c r="N287" s="272"/>
      <c r="O287" s="272"/>
      <c r="P287" s="272"/>
      <c r="Q287" s="272"/>
      <c r="R287" s="272"/>
      <c r="S287" s="272"/>
      <c r="T287" s="272"/>
      <c r="U287" s="272"/>
      <c r="V287" s="272"/>
      <c r="W287" s="272"/>
      <c r="X287" s="272"/>
      <c r="Y287" s="272"/>
      <c r="Z287" s="272"/>
      <c r="AA287" s="272"/>
    </row>
    <row r="288" spans="1:27" ht="14">
      <c r="A288" s="272"/>
      <c r="B288" s="318"/>
      <c r="C288" s="316"/>
      <c r="D288" s="316"/>
      <c r="E288" s="316"/>
      <c r="F288" s="316"/>
      <c r="H288" s="272"/>
      <c r="I288" s="272"/>
      <c r="J288" s="272"/>
      <c r="K288" s="272"/>
      <c r="L288" s="272"/>
      <c r="M288" s="272"/>
      <c r="N288" s="272"/>
      <c r="O288" s="272"/>
      <c r="P288" s="272"/>
      <c r="Q288" s="272"/>
      <c r="R288" s="272"/>
      <c r="S288" s="272"/>
      <c r="T288" s="272"/>
      <c r="U288" s="272"/>
      <c r="V288" s="272"/>
      <c r="W288" s="272"/>
      <c r="X288" s="272"/>
      <c r="Y288" s="272"/>
      <c r="Z288" s="272"/>
      <c r="AA288" s="272"/>
    </row>
    <row r="289" spans="1:27" ht="14">
      <c r="A289" s="272"/>
      <c r="B289" s="318"/>
      <c r="C289" s="316"/>
      <c r="D289" s="316"/>
      <c r="E289" s="316"/>
      <c r="F289" s="316"/>
      <c r="H289" s="272"/>
      <c r="I289" s="272"/>
      <c r="J289" s="272"/>
      <c r="K289" s="272"/>
      <c r="L289" s="272"/>
      <c r="M289" s="272"/>
      <c r="N289" s="272"/>
      <c r="O289" s="272"/>
      <c r="P289" s="272"/>
      <c r="Q289" s="272"/>
      <c r="R289" s="272"/>
      <c r="S289" s="272"/>
      <c r="T289" s="272"/>
      <c r="U289" s="272"/>
      <c r="V289" s="272"/>
      <c r="W289" s="272"/>
      <c r="X289" s="272"/>
      <c r="Y289" s="272"/>
      <c r="Z289" s="272"/>
      <c r="AA289" s="272"/>
    </row>
    <row r="290" spans="1:27" ht="14">
      <c r="A290" s="272"/>
      <c r="B290" s="318"/>
      <c r="C290" s="316"/>
      <c r="D290" s="316"/>
      <c r="E290" s="316"/>
      <c r="F290" s="316"/>
      <c r="H290" s="272"/>
      <c r="I290" s="272"/>
      <c r="J290" s="272"/>
      <c r="K290" s="272"/>
      <c r="L290" s="272"/>
      <c r="M290" s="272"/>
      <c r="N290" s="272"/>
      <c r="O290" s="272"/>
      <c r="P290" s="272"/>
      <c r="Q290" s="272"/>
      <c r="R290" s="272"/>
      <c r="S290" s="272"/>
      <c r="T290" s="272"/>
      <c r="U290" s="272"/>
      <c r="V290" s="272"/>
      <c r="W290" s="272"/>
      <c r="X290" s="272"/>
      <c r="Y290" s="272"/>
      <c r="Z290" s="272"/>
      <c r="AA290" s="272"/>
    </row>
    <row r="291" spans="1:27" ht="14">
      <c r="A291" s="272"/>
      <c r="B291" s="318"/>
      <c r="C291" s="316"/>
      <c r="D291" s="316"/>
      <c r="E291" s="316"/>
      <c r="F291" s="316"/>
      <c r="H291" s="272"/>
      <c r="I291" s="272"/>
      <c r="J291" s="272"/>
      <c r="K291" s="272"/>
      <c r="L291" s="272"/>
      <c r="M291" s="272"/>
      <c r="N291" s="272"/>
      <c r="O291" s="272"/>
      <c r="P291" s="272"/>
      <c r="Q291" s="272"/>
      <c r="R291" s="272"/>
      <c r="S291" s="272"/>
      <c r="T291" s="272"/>
      <c r="U291" s="272"/>
      <c r="V291" s="272"/>
      <c r="W291" s="272"/>
      <c r="X291" s="272"/>
      <c r="Y291" s="272"/>
      <c r="Z291" s="272"/>
      <c r="AA291" s="272"/>
    </row>
    <row r="292" spans="1:27" ht="14">
      <c r="A292" s="272"/>
      <c r="B292" s="318"/>
      <c r="C292" s="316"/>
      <c r="D292" s="316"/>
      <c r="E292" s="316"/>
      <c r="F292" s="316"/>
      <c r="H292" s="272"/>
      <c r="I292" s="272"/>
      <c r="J292" s="272"/>
      <c r="K292" s="272"/>
      <c r="L292" s="272"/>
      <c r="M292" s="272"/>
      <c r="N292" s="272"/>
      <c r="O292" s="272"/>
      <c r="P292" s="272"/>
      <c r="Q292" s="272"/>
      <c r="R292" s="272"/>
      <c r="S292" s="272"/>
      <c r="T292" s="272"/>
      <c r="U292" s="272"/>
      <c r="V292" s="272"/>
      <c r="W292" s="272"/>
      <c r="X292" s="272"/>
      <c r="Y292" s="272"/>
      <c r="Z292" s="272"/>
      <c r="AA292" s="272"/>
    </row>
    <row r="293" spans="1:27" ht="14">
      <c r="A293" s="272"/>
      <c r="B293" s="318"/>
      <c r="C293" s="316"/>
      <c r="D293" s="316"/>
      <c r="E293" s="316"/>
      <c r="F293" s="316"/>
      <c r="H293" s="272"/>
      <c r="I293" s="272"/>
      <c r="J293" s="272"/>
      <c r="K293" s="272"/>
      <c r="L293" s="272"/>
      <c r="M293" s="272"/>
      <c r="N293" s="272"/>
      <c r="O293" s="272"/>
      <c r="P293" s="272"/>
      <c r="Q293" s="272"/>
      <c r="R293" s="272"/>
      <c r="S293" s="272"/>
      <c r="T293" s="272"/>
      <c r="U293" s="272"/>
      <c r="V293" s="272"/>
      <c r="W293" s="272"/>
      <c r="X293" s="272"/>
      <c r="Y293" s="272"/>
      <c r="Z293" s="272"/>
      <c r="AA293" s="272"/>
    </row>
    <row r="294" spans="1:27" ht="14">
      <c r="A294" s="272"/>
      <c r="B294" s="318"/>
      <c r="C294" s="316"/>
      <c r="D294" s="316"/>
      <c r="E294" s="316"/>
      <c r="F294" s="316"/>
      <c r="H294" s="272"/>
      <c r="I294" s="272"/>
      <c r="J294" s="272"/>
      <c r="K294" s="272"/>
      <c r="L294" s="272"/>
      <c r="M294" s="272"/>
      <c r="N294" s="272"/>
      <c r="O294" s="272"/>
      <c r="P294" s="272"/>
      <c r="Q294" s="272"/>
      <c r="R294" s="272"/>
      <c r="S294" s="272"/>
      <c r="T294" s="272"/>
      <c r="U294" s="272"/>
      <c r="V294" s="272"/>
      <c r="W294" s="272"/>
      <c r="X294" s="272"/>
      <c r="Y294" s="272"/>
      <c r="Z294" s="272"/>
      <c r="AA294" s="272"/>
    </row>
    <row r="295" spans="1:27" ht="14">
      <c r="A295" s="272"/>
      <c r="B295" s="318"/>
      <c r="C295" s="316"/>
      <c r="D295" s="316"/>
      <c r="E295" s="316"/>
      <c r="F295" s="316"/>
      <c r="H295" s="272"/>
      <c r="I295" s="272"/>
      <c r="J295" s="272"/>
      <c r="K295" s="272"/>
      <c r="L295" s="272"/>
      <c r="M295" s="272"/>
      <c r="N295" s="272"/>
      <c r="O295" s="272"/>
      <c r="P295" s="272"/>
      <c r="Q295" s="272"/>
      <c r="R295" s="272"/>
      <c r="S295" s="272"/>
      <c r="T295" s="272"/>
      <c r="U295" s="272"/>
      <c r="V295" s="272"/>
      <c r="W295" s="272"/>
      <c r="X295" s="272"/>
      <c r="Y295" s="272"/>
      <c r="Z295" s="272"/>
      <c r="AA295" s="272"/>
    </row>
    <row r="296" spans="1:27" ht="14">
      <c r="A296" s="272"/>
      <c r="B296" s="318"/>
      <c r="C296" s="316"/>
      <c r="D296" s="316"/>
      <c r="E296" s="316"/>
      <c r="F296" s="316"/>
      <c r="H296" s="272"/>
      <c r="I296" s="272"/>
      <c r="J296" s="272"/>
      <c r="K296" s="272"/>
      <c r="L296" s="272"/>
      <c r="M296" s="272"/>
      <c r="N296" s="272"/>
      <c r="O296" s="272"/>
      <c r="P296" s="272"/>
      <c r="Q296" s="272"/>
      <c r="R296" s="272"/>
      <c r="S296" s="272"/>
      <c r="T296" s="272"/>
      <c r="U296" s="272"/>
      <c r="V296" s="272"/>
      <c r="W296" s="272"/>
      <c r="X296" s="272"/>
      <c r="Y296" s="272"/>
      <c r="Z296" s="272"/>
      <c r="AA296" s="272"/>
    </row>
    <row r="297" spans="1:27" ht="14">
      <c r="A297" s="272"/>
      <c r="B297" s="318"/>
      <c r="C297" s="316"/>
      <c r="D297" s="316"/>
      <c r="E297" s="316"/>
      <c r="F297" s="316"/>
      <c r="H297" s="272"/>
      <c r="I297" s="272"/>
      <c r="J297" s="272"/>
      <c r="K297" s="272"/>
      <c r="L297" s="272"/>
      <c r="M297" s="272"/>
      <c r="N297" s="272"/>
      <c r="O297" s="272"/>
      <c r="P297" s="272"/>
      <c r="Q297" s="272"/>
      <c r="R297" s="272"/>
      <c r="S297" s="272"/>
      <c r="T297" s="272"/>
      <c r="U297" s="272"/>
      <c r="V297" s="272"/>
      <c r="W297" s="272"/>
      <c r="X297" s="272"/>
      <c r="Y297" s="272"/>
      <c r="Z297" s="272"/>
      <c r="AA297" s="272"/>
    </row>
    <row r="298" spans="1:27" ht="14">
      <c r="A298" s="272"/>
      <c r="B298" s="318"/>
      <c r="C298" s="316"/>
      <c r="D298" s="316"/>
      <c r="E298" s="316"/>
      <c r="F298" s="316"/>
      <c r="H298" s="272"/>
      <c r="I298" s="272"/>
      <c r="J298" s="272"/>
      <c r="K298" s="272"/>
      <c r="L298" s="272"/>
      <c r="M298" s="272"/>
      <c r="N298" s="272"/>
      <c r="O298" s="272"/>
      <c r="P298" s="272"/>
      <c r="Q298" s="272"/>
      <c r="R298" s="272"/>
      <c r="S298" s="272"/>
      <c r="T298" s="272"/>
      <c r="U298" s="272"/>
      <c r="V298" s="272"/>
      <c r="W298" s="272"/>
      <c r="X298" s="272"/>
      <c r="Y298" s="272"/>
      <c r="Z298" s="272"/>
      <c r="AA298" s="272"/>
    </row>
    <row r="299" spans="1:27" ht="14">
      <c r="A299" s="272"/>
      <c r="B299" s="318"/>
      <c r="C299" s="316"/>
      <c r="D299" s="316"/>
      <c r="E299" s="316"/>
      <c r="F299" s="316"/>
      <c r="H299" s="272"/>
      <c r="I299" s="272"/>
      <c r="J299" s="272"/>
      <c r="K299" s="272"/>
      <c r="L299" s="272"/>
      <c r="M299" s="272"/>
      <c r="N299" s="272"/>
      <c r="O299" s="272"/>
      <c r="P299" s="272"/>
      <c r="Q299" s="272"/>
      <c r="R299" s="272"/>
      <c r="S299" s="272"/>
      <c r="T299" s="272"/>
      <c r="U299" s="272"/>
      <c r="V299" s="272"/>
      <c r="W299" s="272"/>
      <c r="X299" s="272"/>
      <c r="Y299" s="272"/>
      <c r="Z299" s="272"/>
      <c r="AA299" s="272"/>
    </row>
    <row r="300" spans="1:27" ht="14">
      <c r="A300" s="272"/>
      <c r="B300" s="318"/>
      <c r="C300" s="316"/>
      <c r="D300" s="316"/>
      <c r="E300" s="316"/>
      <c r="F300" s="316"/>
      <c r="H300" s="272"/>
      <c r="I300" s="272"/>
      <c r="J300" s="272"/>
      <c r="K300" s="272"/>
      <c r="L300" s="272"/>
      <c r="M300" s="272"/>
      <c r="N300" s="272"/>
      <c r="O300" s="272"/>
      <c r="P300" s="272"/>
      <c r="Q300" s="272"/>
      <c r="R300" s="272"/>
      <c r="S300" s="272"/>
      <c r="T300" s="272"/>
      <c r="U300" s="272"/>
      <c r="V300" s="272"/>
      <c r="W300" s="272"/>
      <c r="X300" s="272"/>
      <c r="Y300" s="272"/>
      <c r="Z300" s="272"/>
      <c r="AA300" s="272"/>
    </row>
    <row r="301" spans="1:27" ht="14">
      <c r="A301" s="272"/>
      <c r="B301" s="318"/>
      <c r="C301" s="316"/>
      <c r="D301" s="316"/>
      <c r="E301" s="316"/>
      <c r="F301" s="316"/>
      <c r="H301" s="272"/>
      <c r="I301" s="272"/>
      <c r="J301" s="272"/>
      <c r="K301" s="272"/>
      <c r="L301" s="272"/>
      <c r="M301" s="272"/>
      <c r="N301" s="272"/>
      <c r="O301" s="272"/>
      <c r="P301" s="272"/>
      <c r="Q301" s="272"/>
      <c r="R301" s="272"/>
      <c r="S301" s="272"/>
      <c r="T301" s="272"/>
      <c r="U301" s="272"/>
      <c r="V301" s="272"/>
      <c r="W301" s="272"/>
      <c r="X301" s="272"/>
      <c r="Y301" s="272"/>
      <c r="Z301" s="272"/>
      <c r="AA301" s="272"/>
    </row>
    <row r="302" spans="1:27" ht="14">
      <c r="A302" s="272"/>
      <c r="B302" s="318"/>
      <c r="C302" s="316"/>
      <c r="D302" s="316"/>
      <c r="E302" s="316"/>
      <c r="F302" s="316"/>
      <c r="H302" s="272"/>
      <c r="I302" s="272"/>
      <c r="J302" s="272"/>
      <c r="K302" s="272"/>
      <c r="L302" s="272"/>
      <c r="M302" s="272"/>
      <c r="N302" s="272"/>
      <c r="O302" s="272"/>
      <c r="P302" s="272"/>
      <c r="Q302" s="272"/>
      <c r="R302" s="272"/>
      <c r="S302" s="272"/>
      <c r="T302" s="272"/>
      <c r="U302" s="272"/>
      <c r="V302" s="272"/>
      <c r="W302" s="272"/>
      <c r="X302" s="272"/>
      <c r="Y302" s="272"/>
      <c r="Z302" s="272"/>
      <c r="AA302" s="272"/>
    </row>
    <row r="303" spans="1:27" ht="14">
      <c r="A303" s="272"/>
      <c r="B303" s="318"/>
      <c r="C303" s="316"/>
      <c r="D303" s="316"/>
      <c r="E303" s="316"/>
      <c r="F303" s="316"/>
      <c r="H303" s="272"/>
      <c r="I303" s="272"/>
      <c r="J303" s="272"/>
      <c r="K303" s="272"/>
      <c r="L303" s="272"/>
      <c r="M303" s="272"/>
      <c r="N303" s="272"/>
      <c r="O303" s="272"/>
      <c r="P303" s="272"/>
      <c r="Q303" s="272"/>
      <c r="R303" s="272"/>
      <c r="S303" s="272"/>
      <c r="T303" s="272"/>
      <c r="U303" s="272"/>
      <c r="V303" s="272"/>
      <c r="W303" s="272"/>
      <c r="X303" s="272"/>
      <c r="Y303" s="272"/>
      <c r="Z303" s="272"/>
      <c r="AA303" s="272"/>
    </row>
    <row r="304" spans="1:27" ht="14">
      <c r="A304" s="272"/>
      <c r="B304" s="318"/>
      <c r="C304" s="316"/>
      <c r="D304" s="316"/>
      <c r="E304" s="316"/>
      <c r="F304" s="316"/>
      <c r="H304" s="272"/>
      <c r="I304" s="272"/>
      <c r="J304" s="272"/>
      <c r="K304" s="272"/>
      <c r="L304" s="272"/>
      <c r="M304" s="272"/>
      <c r="N304" s="272"/>
      <c r="O304" s="272"/>
      <c r="P304" s="272"/>
      <c r="Q304" s="272"/>
      <c r="R304" s="272"/>
      <c r="S304" s="272"/>
      <c r="T304" s="272"/>
      <c r="U304" s="272"/>
      <c r="V304" s="272"/>
      <c r="W304" s="272"/>
      <c r="X304" s="272"/>
      <c r="Y304" s="272"/>
      <c r="Z304" s="272"/>
      <c r="AA304" s="272"/>
    </row>
    <row r="305" spans="1:27" ht="14">
      <c r="A305" s="272"/>
      <c r="B305" s="318"/>
      <c r="C305" s="316"/>
      <c r="D305" s="316"/>
      <c r="E305" s="316"/>
      <c r="F305" s="316"/>
      <c r="H305" s="272"/>
      <c r="I305" s="272"/>
      <c r="J305" s="272"/>
      <c r="K305" s="272"/>
      <c r="L305" s="272"/>
      <c r="M305" s="272"/>
      <c r="N305" s="272"/>
      <c r="O305" s="272"/>
      <c r="P305" s="272"/>
      <c r="Q305" s="272"/>
      <c r="R305" s="272"/>
      <c r="S305" s="272"/>
      <c r="T305" s="272"/>
      <c r="U305" s="272"/>
      <c r="V305" s="272"/>
      <c r="W305" s="272"/>
      <c r="X305" s="272"/>
      <c r="Y305" s="272"/>
      <c r="Z305" s="272"/>
      <c r="AA305" s="272"/>
    </row>
    <row r="306" spans="1:27" ht="14">
      <c r="A306" s="272"/>
      <c r="B306" s="318"/>
      <c r="C306" s="316"/>
      <c r="D306" s="316"/>
      <c r="E306" s="316"/>
      <c r="F306" s="316"/>
      <c r="H306" s="272"/>
      <c r="I306" s="272"/>
      <c r="J306" s="272"/>
      <c r="K306" s="272"/>
      <c r="L306" s="272"/>
      <c r="M306" s="272"/>
      <c r="N306" s="272"/>
      <c r="O306" s="272"/>
      <c r="P306" s="272"/>
      <c r="Q306" s="272"/>
      <c r="R306" s="272"/>
      <c r="S306" s="272"/>
      <c r="T306" s="272"/>
      <c r="U306" s="272"/>
      <c r="V306" s="272"/>
      <c r="W306" s="272"/>
      <c r="X306" s="272"/>
      <c r="Y306" s="272"/>
      <c r="Z306" s="272"/>
      <c r="AA306" s="272"/>
    </row>
    <row r="307" spans="1:27" ht="14">
      <c r="A307" s="272"/>
      <c r="B307" s="318"/>
      <c r="C307" s="316"/>
      <c r="D307" s="316"/>
      <c r="E307" s="316"/>
      <c r="F307" s="316"/>
      <c r="H307" s="272"/>
      <c r="I307" s="272"/>
      <c r="J307" s="272"/>
      <c r="K307" s="272"/>
      <c r="L307" s="272"/>
      <c r="M307" s="272"/>
      <c r="N307" s="272"/>
      <c r="O307" s="272"/>
      <c r="P307" s="272"/>
      <c r="Q307" s="272"/>
      <c r="R307" s="272"/>
      <c r="S307" s="272"/>
      <c r="T307" s="272"/>
      <c r="U307" s="272"/>
      <c r="V307" s="272"/>
      <c r="W307" s="272"/>
      <c r="X307" s="272"/>
      <c r="Y307" s="272"/>
      <c r="Z307" s="272"/>
      <c r="AA307" s="272"/>
    </row>
    <row r="308" spans="1:27" ht="14">
      <c r="A308" s="272"/>
      <c r="B308" s="318"/>
      <c r="C308" s="316"/>
      <c r="D308" s="316"/>
      <c r="E308" s="316"/>
      <c r="F308" s="316"/>
      <c r="H308" s="272"/>
      <c r="I308" s="272"/>
      <c r="J308" s="272"/>
      <c r="K308" s="272"/>
      <c r="L308" s="272"/>
      <c r="M308" s="272"/>
      <c r="N308" s="272"/>
      <c r="O308" s="272"/>
      <c r="P308" s="272"/>
      <c r="Q308" s="272"/>
      <c r="R308" s="272"/>
      <c r="S308" s="272"/>
      <c r="T308" s="272"/>
      <c r="U308" s="272"/>
      <c r="V308" s="272"/>
      <c r="W308" s="272"/>
      <c r="X308" s="272"/>
      <c r="Y308" s="272"/>
      <c r="Z308" s="272"/>
      <c r="AA308" s="272"/>
    </row>
    <row r="309" spans="1:27" ht="14">
      <c r="A309" s="272"/>
      <c r="B309" s="318"/>
      <c r="C309" s="316"/>
      <c r="D309" s="316"/>
      <c r="E309" s="316"/>
      <c r="F309" s="316"/>
      <c r="H309" s="272"/>
      <c r="I309" s="272"/>
      <c r="J309" s="272"/>
      <c r="K309" s="272"/>
      <c r="L309" s="272"/>
      <c r="M309" s="272"/>
      <c r="N309" s="272"/>
      <c r="O309" s="272"/>
      <c r="P309" s="272"/>
      <c r="Q309" s="272"/>
      <c r="R309" s="272"/>
      <c r="S309" s="272"/>
      <c r="T309" s="272"/>
      <c r="U309" s="272"/>
      <c r="V309" s="272"/>
      <c r="W309" s="272"/>
      <c r="X309" s="272"/>
      <c r="Y309" s="272"/>
      <c r="Z309" s="272"/>
      <c r="AA309" s="272"/>
    </row>
    <row r="310" spans="1:27" ht="14">
      <c r="A310" s="272"/>
      <c r="B310" s="318"/>
      <c r="C310" s="316"/>
      <c r="D310" s="316"/>
      <c r="E310" s="316"/>
      <c r="F310" s="316"/>
      <c r="H310" s="272"/>
      <c r="I310" s="272"/>
      <c r="J310" s="272"/>
      <c r="K310" s="272"/>
      <c r="L310" s="272"/>
      <c r="M310" s="272"/>
      <c r="N310" s="272"/>
      <c r="O310" s="272"/>
      <c r="P310" s="272"/>
      <c r="Q310" s="272"/>
      <c r="R310" s="272"/>
      <c r="S310" s="272"/>
      <c r="T310" s="272"/>
      <c r="U310" s="272"/>
      <c r="V310" s="272"/>
      <c r="W310" s="272"/>
      <c r="X310" s="272"/>
      <c r="Y310" s="272"/>
      <c r="Z310" s="272"/>
      <c r="AA310" s="272"/>
    </row>
    <row r="311" spans="1:27" ht="14">
      <c r="A311" s="272"/>
      <c r="B311" s="318"/>
      <c r="C311" s="316"/>
      <c r="D311" s="316"/>
      <c r="E311" s="316"/>
      <c r="F311" s="316"/>
      <c r="H311" s="272"/>
      <c r="I311" s="272"/>
      <c r="J311" s="272"/>
      <c r="K311" s="272"/>
      <c r="L311" s="272"/>
      <c r="M311" s="272"/>
      <c r="N311" s="272"/>
      <c r="O311" s="272"/>
      <c r="P311" s="272"/>
      <c r="Q311" s="272"/>
      <c r="R311" s="272"/>
      <c r="S311" s="272"/>
      <c r="T311" s="272"/>
      <c r="U311" s="272"/>
      <c r="V311" s="272"/>
      <c r="W311" s="272"/>
      <c r="X311" s="272"/>
      <c r="Y311" s="272"/>
      <c r="Z311" s="272"/>
      <c r="AA311" s="272"/>
    </row>
    <row r="312" spans="1:27" ht="14">
      <c r="A312" s="272"/>
      <c r="B312" s="318"/>
      <c r="C312" s="316"/>
      <c r="D312" s="316"/>
      <c r="E312" s="316"/>
      <c r="F312" s="316"/>
      <c r="H312" s="272"/>
      <c r="I312" s="272"/>
      <c r="J312" s="272"/>
      <c r="K312" s="272"/>
      <c r="L312" s="272"/>
      <c r="M312" s="272"/>
      <c r="N312" s="272"/>
      <c r="O312" s="272"/>
      <c r="P312" s="272"/>
      <c r="Q312" s="272"/>
      <c r="R312" s="272"/>
      <c r="S312" s="272"/>
      <c r="T312" s="272"/>
      <c r="U312" s="272"/>
      <c r="V312" s="272"/>
      <c r="W312" s="272"/>
      <c r="X312" s="272"/>
      <c r="Y312" s="272"/>
      <c r="Z312" s="272"/>
      <c r="AA312" s="272"/>
    </row>
    <row r="313" spans="1:27" ht="14">
      <c r="A313" s="272"/>
      <c r="B313" s="318"/>
      <c r="C313" s="316"/>
      <c r="D313" s="316"/>
      <c r="E313" s="316"/>
      <c r="F313" s="316"/>
      <c r="H313" s="272"/>
      <c r="I313" s="272"/>
      <c r="J313" s="272"/>
      <c r="K313" s="272"/>
      <c r="L313" s="272"/>
      <c r="M313" s="272"/>
      <c r="N313" s="272"/>
      <c r="O313" s="272"/>
      <c r="P313" s="272"/>
      <c r="Q313" s="272"/>
      <c r="R313" s="272"/>
      <c r="S313" s="272"/>
      <c r="T313" s="272"/>
      <c r="U313" s="272"/>
      <c r="V313" s="272"/>
      <c r="W313" s="272"/>
      <c r="X313" s="272"/>
      <c r="Y313" s="272"/>
      <c r="Z313" s="272"/>
      <c r="AA313" s="272"/>
    </row>
    <row r="314" spans="1:27" ht="14">
      <c r="A314" s="272"/>
      <c r="B314" s="318"/>
      <c r="C314" s="316"/>
      <c r="D314" s="316"/>
      <c r="E314" s="316"/>
      <c r="F314" s="316"/>
      <c r="H314" s="272"/>
      <c r="I314" s="272"/>
      <c r="J314" s="272"/>
      <c r="K314" s="272"/>
      <c r="L314" s="272"/>
      <c r="M314" s="272"/>
      <c r="N314" s="272"/>
      <c r="O314" s="272"/>
      <c r="P314" s="272"/>
      <c r="Q314" s="272"/>
      <c r="R314" s="272"/>
      <c r="S314" s="272"/>
      <c r="T314" s="272"/>
      <c r="U314" s="272"/>
      <c r="V314" s="272"/>
      <c r="W314" s="272"/>
      <c r="X314" s="272"/>
      <c r="Y314" s="272"/>
      <c r="Z314" s="272"/>
      <c r="AA314" s="272"/>
    </row>
    <row r="315" spans="1:27" ht="14">
      <c r="A315" s="272"/>
      <c r="B315" s="318"/>
      <c r="C315" s="316"/>
      <c r="D315" s="316"/>
      <c r="E315" s="316"/>
      <c r="F315" s="316"/>
      <c r="H315" s="272"/>
      <c r="I315" s="272"/>
      <c r="J315" s="272"/>
      <c r="K315" s="272"/>
      <c r="L315" s="272"/>
      <c r="M315" s="272"/>
      <c r="N315" s="272"/>
      <c r="O315" s="272"/>
      <c r="P315" s="272"/>
      <c r="Q315" s="272"/>
      <c r="R315" s="272"/>
      <c r="S315" s="272"/>
      <c r="T315" s="272"/>
      <c r="U315" s="272"/>
      <c r="V315" s="272"/>
      <c r="W315" s="272"/>
      <c r="X315" s="272"/>
      <c r="Y315" s="272"/>
      <c r="Z315" s="272"/>
      <c r="AA315" s="272"/>
    </row>
    <row r="316" spans="1:27" ht="14">
      <c r="A316" s="272"/>
      <c r="B316" s="318"/>
      <c r="C316" s="316"/>
      <c r="D316" s="316"/>
      <c r="E316" s="316"/>
      <c r="F316" s="316"/>
      <c r="H316" s="272"/>
      <c r="I316" s="272"/>
      <c r="J316" s="272"/>
      <c r="K316" s="272"/>
      <c r="L316" s="272"/>
      <c r="M316" s="272"/>
      <c r="N316" s="272"/>
      <c r="O316" s="272"/>
      <c r="P316" s="272"/>
      <c r="Q316" s="272"/>
      <c r="R316" s="272"/>
      <c r="S316" s="272"/>
      <c r="T316" s="272"/>
      <c r="U316" s="272"/>
      <c r="V316" s="272"/>
      <c r="W316" s="272"/>
      <c r="X316" s="272"/>
      <c r="Y316" s="272"/>
      <c r="Z316" s="272"/>
      <c r="AA316" s="272"/>
    </row>
    <row r="317" spans="1:27" ht="14">
      <c r="A317" s="272"/>
      <c r="B317" s="318"/>
      <c r="C317" s="316"/>
      <c r="D317" s="316"/>
      <c r="E317" s="316"/>
      <c r="F317" s="316"/>
      <c r="H317" s="272"/>
      <c r="I317" s="272"/>
      <c r="J317" s="272"/>
      <c r="K317" s="272"/>
      <c r="L317" s="272"/>
      <c r="M317" s="272"/>
      <c r="N317" s="272"/>
      <c r="O317" s="272"/>
      <c r="P317" s="272"/>
      <c r="Q317" s="272"/>
      <c r="R317" s="272"/>
      <c r="S317" s="272"/>
      <c r="T317" s="272"/>
      <c r="U317" s="272"/>
      <c r="V317" s="272"/>
      <c r="W317" s="272"/>
      <c r="X317" s="272"/>
      <c r="Y317" s="272"/>
      <c r="Z317" s="272"/>
      <c r="AA317" s="272"/>
    </row>
    <row r="318" spans="1:27" ht="14">
      <c r="A318" s="272"/>
      <c r="B318" s="318"/>
      <c r="C318" s="316"/>
      <c r="D318" s="316"/>
      <c r="E318" s="316"/>
      <c r="F318" s="316"/>
      <c r="H318" s="272"/>
      <c r="I318" s="272"/>
      <c r="J318" s="272"/>
      <c r="K318" s="272"/>
      <c r="L318" s="272"/>
      <c r="M318" s="272"/>
      <c r="N318" s="272"/>
      <c r="O318" s="272"/>
      <c r="P318" s="272"/>
      <c r="Q318" s="272"/>
      <c r="R318" s="272"/>
      <c r="S318" s="272"/>
      <c r="T318" s="272"/>
      <c r="U318" s="272"/>
      <c r="V318" s="272"/>
      <c r="W318" s="272"/>
      <c r="X318" s="272"/>
      <c r="Y318" s="272"/>
      <c r="Z318" s="272"/>
      <c r="AA318" s="272"/>
    </row>
    <row r="319" spans="1:27" ht="14">
      <c r="A319" s="272"/>
      <c r="B319" s="318"/>
      <c r="C319" s="316"/>
      <c r="D319" s="316"/>
      <c r="E319" s="316"/>
      <c r="F319" s="316"/>
      <c r="H319" s="272"/>
      <c r="I319" s="272"/>
      <c r="J319" s="272"/>
      <c r="K319" s="272"/>
      <c r="L319" s="272"/>
      <c r="M319" s="272"/>
      <c r="N319" s="272"/>
      <c r="O319" s="272"/>
      <c r="P319" s="272"/>
      <c r="Q319" s="272"/>
      <c r="R319" s="272"/>
      <c r="S319" s="272"/>
      <c r="T319" s="272"/>
      <c r="U319" s="272"/>
      <c r="V319" s="272"/>
      <c r="W319" s="272"/>
      <c r="X319" s="272"/>
      <c r="Y319" s="272"/>
      <c r="Z319" s="272"/>
      <c r="AA319" s="272"/>
    </row>
    <row r="320" spans="1:27" ht="14">
      <c r="A320" s="272"/>
      <c r="B320" s="318"/>
      <c r="C320" s="316"/>
      <c r="D320" s="316"/>
      <c r="E320" s="316"/>
      <c r="F320" s="316"/>
      <c r="H320" s="272"/>
      <c r="I320" s="272"/>
      <c r="J320" s="272"/>
      <c r="K320" s="272"/>
      <c r="L320" s="272"/>
      <c r="M320" s="272"/>
      <c r="N320" s="272"/>
      <c r="O320" s="272"/>
      <c r="P320" s="272"/>
      <c r="Q320" s="272"/>
      <c r="R320" s="272"/>
      <c r="S320" s="272"/>
      <c r="T320" s="272"/>
      <c r="U320" s="272"/>
      <c r="V320" s="272"/>
      <c r="W320" s="272"/>
      <c r="X320" s="272"/>
      <c r="Y320" s="272"/>
      <c r="Z320" s="272"/>
      <c r="AA320" s="272"/>
    </row>
    <row r="321" spans="1:27" ht="14">
      <c r="A321" s="272"/>
      <c r="B321" s="318"/>
      <c r="C321" s="316"/>
      <c r="D321" s="316"/>
      <c r="E321" s="316"/>
      <c r="F321" s="316"/>
      <c r="H321" s="272"/>
      <c r="I321" s="272"/>
      <c r="J321" s="272"/>
      <c r="K321" s="272"/>
      <c r="L321" s="272"/>
      <c r="M321" s="272"/>
      <c r="N321" s="272"/>
      <c r="O321" s="272"/>
      <c r="P321" s="272"/>
      <c r="Q321" s="272"/>
      <c r="R321" s="272"/>
      <c r="S321" s="272"/>
      <c r="T321" s="272"/>
      <c r="U321" s="272"/>
      <c r="V321" s="272"/>
      <c r="W321" s="272"/>
      <c r="X321" s="272"/>
      <c r="Y321" s="272"/>
      <c r="Z321" s="272"/>
      <c r="AA321" s="272"/>
    </row>
    <row r="322" spans="1:27" ht="14">
      <c r="A322" s="272"/>
      <c r="B322" s="318"/>
      <c r="C322" s="316"/>
      <c r="D322" s="316"/>
      <c r="E322" s="316"/>
      <c r="F322" s="316"/>
      <c r="H322" s="272"/>
      <c r="I322" s="272"/>
      <c r="J322" s="272"/>
      <c r="K322" s="272"/>
      <c r="L322" s="272"/>
      <c r="M322" s="272"/>
      <c r="N322" s="272"/>
      <c r="O322" s="272"/>
      <c r="P322" s="272"/>
      <c r="Q322" s="272"/>
      <c r="R322" s="272"/>
      <c r="S322" s="272"/>
      <c r="T322" s="272"/>
      <c r="U322" s="272"/>
      <c r="V322" s="272"/>
      <c r="W322" s="272"/>
      <c r="X322" s="272"/>
      <c r="Y322" s="272"/>
      <c r="Z322" s="272"/>
      <c r="AA322" s="272"/>
    </row>
    <row r="323" spans="1:27" ht="14">
      <c r="A323" s="272"/>
      <c r="B323" s="318"/>
      <c r="C323" s="316"/>
      <c r="D323" s="316"/>
      <c r="E323" s="316"/>
      <c r="F323" s="316"/>
      <c r="H323" s="272"/>
      <c r="I323" s="272"/>
      <c r="J323" s="272"/>
      <c r="K323" s="272"/>
      <c r="L323" s="272"/>
      <c r="M323" s="272"/>
      <c r="N323" s="272"/>
      <c r="O323" s="272"/>
      <c r="P323" s="272"/>
      <c r="Q323" s="272"/>
      <c r="R323" s="272"/>
      <c r="S323" s="272"/>
      <c r="T323" s="272"/>
      <c r="U323" s="272"/>
      <c r="V323" s="272"/>
      <c r="W323" s="272"/>
      <c r="X323" s="272"/>
      <c r="Y323" s="272"/>
      <c r="Z323" s="272"/>
      <c r="AA323" s="272"/>
    </row>
    <row r="324" spans="1:27" ht="14">
      <c r="A324" s="272"/>
      <c r="B324" s="318"/>
      <c r="C324" s="316"/>
      <c r="D324" s="316"/>
      <c r="E324" s="316"/>
      <c r="F324" s="316"/>
      <c r="H324" s="272"/>
      <c r="I324" s="272"/>
      <c r="J324" s="272"/>
      <c r="K324" s="272"/>
      <c r="L324" s="272"/>
      <c r="M324" s="272"/>
      <c r="N324" s="272"/>
      <c r="O324" s="272"/>
      <c r="P324" s="272"/>
      <c r="Q324" s="272"/>
      <c r="R324" s="272"/>
      <c r="S324" s="272"/>
      <c r="T324" s="272"/>
      <c r="U324" s="272"/>
      <c r="V324" s="272"/>
      <c r="W324" s="272"/>
      <c r="X324" s="272"/>
      <c r="Y324" s="272"/>
      <c r="Z324" s="272"/>
      <c r="AA324" s="272"/>
    </row>
    <row r="325" spans="1:27" ht="14">
      <c r="A325" s="272"/>
      <c r="B325" s="318"/>
      <c r="C325" s="316"/>
      <c r="D325" s="316"/>
      <c r="E325" s="316"/>
      <c r="F325" s="316"/>
      <c r="H325" s="272"/>
      <c r="I325" s="272"/>
      <c r="J325" s="272"/>
      <c r="K325" s="272"/>
      <c r="L325" s="272"/>
      <c r="M325" s="272"/>
      <c r="N325" s="272"/>
      <c r="O325" s="272"/>
      <c r="P325" s="272"/>
      <c r="Q325" s="272"/>
      <c r="R325" s="272"/>
      <c r="S325" s="272"/>
      <c r="T325" s="272"/>
      <c r="U325" s="272"/>
      <c r="V325" s="272"/>
      <c r="W325" s="272"/>
      <c r="X325" s="272"/>
      <c r="Y325" s="272"/>
      <c r="Z325" s="272"/>
      <c r="AA325" s="272"/>
    </row>
    <row r="326" spans="1:27" ht="14">
      <c r="A326" s="272"/>
      <c r="B326" s="318"/>
      <c r="C326" s="316"/>
      <c r="D326" s="316"/>
      <c r="E326" s="316"/>
      <c r="F326" s="316"/>
      <c r="H326" s="272"/>
      <c r="I326" s="272"/>
      <c r="J326" s="272"/>
      <c r="K326" s="272"/>
      <c r="L326" s="272"/>
      <c r="M326" s="272"/>
      <c r="N326" s="272"/>
      <c r="O326" s="272"/>
      <c r="P326" s="272"/>
      <c r="Q326" s="272"/>
      <c r="R326" s="272"/>
      <c r="S326" s="272"/>
      <c r="T326" s="272"/>
      <c r="U326" s="272"/>
      <c r="V326" s="272"/>
      <c r="W326" s="272"/>
      <c r="X326" s="272"/>
      <c r="Y326" s="272"/>
      <c r="Z326" s="272"/>
      <c r="AA326" s="272"/>
    </row>
    <row r="327" spans="1:27" ht="14">
      <c r="A327" s="272"/>
      <c r="B327" s="318"/>
      <c r="C327" s="316"/>
      <c r="D327" s="316"/>
      <c r="E327" s="316"/>
      <c r="F327" s="316"/>
      <c r="H327" s="272"/>
      <c r="I327" s="272"/>
      <c r="J327" s="272"/>
      <c r="K327" s="272"/>
      <c r="L327" s="272"/>
      <c r="M327" s="272"/>
      <c r="N327" s="272"/>
      <c r="O327" s="272"/>
      <c r="P327" s="272"/>
      <c r="Q327" s="272"/>
      <c r="R327" s="272"/>
      <c r="S327" s="272"/>
      <c r="T327" s="272"/>
      <c r="U327" s="272"/>
      <c r="V327" s="272"/>
      <c r="W327" s="272"/>
      <c r="X327" s="272"/>
      <c r="Y327" s="272"/>
      <c r="Z327" s="272"/>
      <c r="AA327" s="272"/>
    </row>
    <row r="328" spans="1:27" ht="14">
      <c r="A328" s="272"/>
      <c r="B328" s="318"/>
      <c r="C328" s="316"/>
      <c r="D328" s="316"/>
      <c r="E328" s="316"/>
      <c r="F328" s="316"/>
      <c r="H328" s="272"/>
      <c r="I328" s="272"/>
      <c r="J328" s="272"/>
      <c r="K328" s="272"/>
      <c r="L328" s="272"/>
      <c r="M328" s="272"/>
      <c r="N328" s="272"/>
      <c r="O328" s="272"/>
      <c r="P328" s="272"/>
      <c r="Q328" s="272"/>
      <c r="R328" s="272"/>
      <c r="S328" s="272"/>
      <c r="T328" s="272"/>
      <c r="U328" s="272"/>
      <c r="V328" s="272"/>
      <c r="W328" s="272"/>
      <c r="X328" s="272"/>
      <c r="Y328" s="272"/>
      <c r="Z328" s="272"/>
      <c r="AA328" s="272"/>
    </row>
    <row r="329" spans="1:27" ht="14">
      <c r="A329" s="272"/>
      <c r="B329" s="318"/>
      <c r="C329" s="316"/>
      <c r="D329" s="316"/>
      <c r="E329" s="316"/>
      <c r="F329" s="316"/>
      <c r="H329" s="272"/>
      <c r="I329" s="272"/>
      <c r="J329" s="272"/>
      <c r="K329" s="272"/>
      <c r="L329" s="272"/>
      <c r="M329" s="272"/>
      <c r="N329" s="272"/>
      <c r="O329" s="272"/>
      <c r="P329" s="272"/>
      <c r="Q329" s="272"/>
      <c r="R329" s="272"/>
      <c r="S329" s="272"/>
      <c r="T329" s="272"/>
      <c r="U329" s="272"/>
      <c r="V329" s="272"/>
      <c r="W329" s="272"/>
      <c r="X329" s="272"/>
      <c r="Y329" s="272"/>
      <c r="Z329" s="272"/>
      <c r="AA329" s="272"/>
    </row>
    <row r="330" spans="1:27" ht="14">
      <c r="A330" s="272"/>
      <c r="B330" s="318"/>
      <c r="C330" s="316"/>
      <c r="D330" s="316"/>
      <c r="E330" s="316"/>
      <c r="F330" s="316"/>
      <c r="H330" s="272"/>
      <c r="I330" s="272"/>
      <c r="J330" s="272"/>
      <c r="K330" s="272"/>
      <c r="L330" s="272"/>
      <c r="M330" s="272"/>
      <c r="N330" s="272"/>
      <c r="O330" s="272"/>
      <c r="P330" s="272"/>
      <c r="Q330" s="272"/>
      <c r="R330" s="272"/>
      <c r="S330" s="272"/>
      <c r="T330" s="272"/>
      <c r="U330" s="272"/>
      <c r="V330" s="272"/>
      <c r="W330" s="272"/>
      <c r="X330" s="272"/>
      <c r="Y330" s="272"/>
      <c r="Z330" s="272"/>
      <c r="AA330" s="272"/>
    </row>
    <row r="331" spans="1:27" ht="14">
      <c r="A331" s="272"/>
      <c r="B331" s="318"/>
      <c r="C331" s="316"/>
      <c r="D331" s="316"/>
      <c r="E331" s="316"/>
      <c r="F331" s="316"/>
      <c r="H331" s="272"/>
      <c r="I331" s="272"/>
      <c r="J331" s="272"/>
      <c r="K331" s="272"/>
      <c r="L331" s="272"/>
      <c r="M331" s="272"/>
      <c r="N331" s="272"/>
      <c r="O331" s="272"/>
      <c r="P331" s="272"/>
      <c r="Q331" s="272"/>
      <c r="R331" s="272"/>
      <c r="S331" s="272"/>
      <c r="T331" s="272"/>
      <c r="U331" s="272"/>
      <c r="V331" s="272"/>
      <c r="W331" s="272"/>
      <c r="X331" s="272"/>
      <c r="Y331" s="272"/>
      <c r="Z331" s="272"/>
      <c r="AA331" s="272"/>
    </row>
    <row r="332" spans="1:27" ht="14">
      <c r="A332" s="272"/>
      <c r="B332" s="318"/>
      <c r="C332" s="316"/>
      <c r="D332" s="316"/>
      <c r="E332" s="316"/>
      <c r="F332" s="316"/>
      <c r="H332" s="272"/>
      <c r="I332" s="272"/>
      <c r="J332" s="272"/>
      <c r="K332" s="272"/>
      <c r="L332" s="272"/>
      <c r="M332" s="272"/>
      <c r="N332" s="272"/>
      <c r="O332" s="272"/>
      <c r="P332" s="272"/>
      <c r="Q332" s="272"/>
      <c r="R332" s="272"/>
      <c r="S332" s="272"/>
      <c r="T332" s="272"/>
      <c r="U332" s="272"/>
      <c r="V332" s="272"/>
      <c r="W332" s="272"/>
      <c r="X332" s="272"/>
      <c r="Y332" s="272"/>
      <c r="Z332" s="272"/>
      <c r="AA332" s="272"/>
    </row>
    <row r="333" spans="1:27" ht="14">
      <c r="A333" s="272"/>
      <c r="B333" s="318"/>
      <c r="C333" s="316"/>
      <c r="D333" s="316"/>
      <c r="E333" s="316"/>
      <c r="F333" s="316"/>
      <c r="H333" s="272"/>
      <c r="I333" s="272"/>
      <c r="J333" s="272"/>
      <c r="K333" s="272"/>
      <c r="L333" s="272"/>
      <c r="M333" s="272"/>
      <c r="N333" s="272"/>
      <c r="O333" s="272"/>
      <c r="P333" s="272"/>
      <c r="Q333" s="272"/>
      <c r="R333" s="272"/>
      <c r="S333" s="272"/>
      <c r="T333" s="272"/>
      <c r="U333" s="272"/>
      <c r="V333" s="272"/>
      <c r="W333" s="272"/>
      <c r="X333" s="272"/>
      <c r="Y333" s="272"/>
      <c r="Z333" s="272"/>
      <c r="AA333" s="272"/>
    </row>
    <row r="334" spans="1:27" ht="14">
      <c r="A334" s="272"/>
      <c r="B334" s="318"/>
      <c r="C334" s="316"/>
      <c r="D334" s="316"/>
      <c r="E334" s="316"/>
      <c r="F334" s="316"/>
      <c r="H334" s="272"/>
      <c r="I334" s="272"/>
      <c r="J334" s="272"/>
      <c r="K334" s="272"/>
      <c r="L334" s="272"/>
      <c r="M334" s="272"/>
      <c r="N334" s="272"/>
      <c r="O334" s="272"/>
      <c r="P334" s="272"/>
      <c r="Q334" s="272"/>
      <c r="R334" s="272"/>
      <c r="S334" s="272"/>
      <c r="T334" s="272"/>
      <c r="U334" s="272"/>
      <c r="V334" s="272"/>
      <c r="W334" s="272"/>
      <c r="X334" s="272"/>
      <c r="Y334" s="272"/>
      <c r="Z334" s="272"/>
      <c r="AA334" s="272"/>
    </row>
    <row r="335" spans="1:27" ht="14">
      <c r="A335" s="272"/>
      <c r="B335" s="318"/>
      <c r="C335" s="316"/>
      <c r="D335" s="316"/>
      <c r="E335" s="316"/>
      <c r="F335" s="316"/>
      <c r="H335" s="272"/>
      <c r="I335" s="272"/>
      <c r="J335" s="272"/>
      <c r="K335" s="272"/>
      <c r="L335" s="272"/>
      <c r="M335" s="272"/>
      <c r="N335" s="272"/>
      <c r="O335" s="272"/>
      <c r="P335" s="272"/>
      <c r="Q335" s="272"/>
      <c r="R335" s="272"/>
      <c r="S335" s="272"/>
      <c r="T335" s="272"/>
      <c r="U335" s="272"/>
      <c r="V335" s="272"/>
      <c r="W335" s="272"/>
      <c r="X335" s="272"/>
      <c r="Y335" s="272"/>
      <c r="Z335" s="272"/>
      <c r="AA335" s="272"/>
    </row>
    <row r="336" spans="1:27" ht="14">
      <c r="A336" s="272"/>
      <c r="B336" s="318"/>
      <c r="C336" s="316"/>
      <c r="D336" s="316"/>
      <c r="E336" s="316"/>
      <c r="F336" s="316"/>
      <c r="H336" s="272"/>
      <c r="I336" s="272"/>
      <c r="J336" s="272"/>
      <c r="K336" s="272"/>
      <c r="L336" s="272"/>
      <c r="M336" s="272"/>
      <c r="N336" s="272"/>
      <c r="O336" s="272"/>
      <c r="P336" s="272"/>
      <c r="Q336" s="272"/>
      <c r="R336" s="272"/>
      <c r="S336" s="272"/>
      <c r="T336" s="272"/>
      <c r="U336" s="272"/>
      <c r="V336" s="272"/>
      <c r="W336" s="272"/>
      <c r="X336" s="272"/>
      <c r="Y336" s="272"/>
      <c r="Z336" s="272"/>
      <c r="AA336" s="272"/>
    </row>
    <row r="337" spans="1:27" ht="14">
      <c r="A337" s="272"/>
      <c r="B337" s="318"/>
      <c r="C337" s="316"/>
      <c r="D337" s="316"/>
      <c r="E337" s="316"/>
      <c r="F337" s="316"/>
      <c r="H337" s="272"/>
      <c r="I337" s="272"/>
      <c r="J337" s="272"/>
      <c r="K337" s="272"/>
      <c r="L337" s="272"/>
      <c r="M337" s="272"/>
      <c r="N337" s="272"/>
      <c r="O337" s="272"/>
      <c r="P337" s="272"/>
      <c r="Q337" s="272"/>
      <c r="R337" s="272"/>
      <c r="S337" s="272"/>
      <c r="T337" s="272"/>
      <c r="U337" s="272"/>
      <c r="V337" s="272"/>
      <c r="W337" s="272"/>
      <c r="X337" s="272"/>
      <c r="Y337" s="272"/>
      <c r="Z337" s="272"/>
      <c r="AA337" s="272"/>
    </row>
    <row r="338" spans="1:27" ht="14">
      <c r="A338" s="272"/>
      <c r="B338" s="318"/>
      <c r="C338" s="316"/>
      <c r="D338" s="316"/>
      <c r="E338" s="316"/>
      <c r="F338" s="316"/>
      <c r="H338" s="272"/>
      <c r="I338" s="272"/>
      <c r="J338" s="272"/>
      <c r="K338" s="272"/>
      <c r="L338" s="272"/>
      <c r="M338" s="272"/>
      <c r="N338" s="272"/>
      <c r="O338" s="272"/>
      <c r="P338" s="272"/>
      <c r="Q338" s="272"/>
      <c r="R338" s="272"/>
      <c r="S338" s="272"/>
      <c r="T338" s="272"/>
      <c r="U338" s="272"/>
      <c r="V338" s="272"/>
      <c r="W338" s="272"/>
      <c r="X338" s="272"/>
      <c r="Y338" s="272"/>
      <c r="Z338" s="272"/>
      <c r="AA338" s="272"/>
    </row>
    <row r="339" spans="1:27" ht="14">
      <c r="A339" s="272"/>
      <c r="B339" s="318"/>
      <c r="C339" s="316"/>
      <c r="D339" s="316"/>
      <c r="E339" s="316"/>
      <c r="F339" s="316"/>
      <c r="H339" s="272"/>
      <c r="I339" s="272"/>
      <c r="J339" s="272"/>
      <c r="K339" s="272"/>
      <c r="L339" s="272"/>
      <c r="M339" s="272"/>
      <c r="N339" s="272"/>
      <c r="O339" s="272"/>
      <c r="P339" s="272"/>
      <c r="Q339" s="272"/>
      <c r="R339" s="272"/>
      <c r="S339" s="272"/>
      <c r="T339" s="272"/>
      <c r="U339" s="272"/>
      <c r="V339" s="272"/>
      <c r="W339" s="272"/>
      <c r="X339" s="272"/>
      <c r="Y339" s="272"/>
      <c r="Z339" s="272"/>
      <c r="AA339" s="272"/>
    </row>
    <row r="340" spans="1:27" ht="14">
      <c r="A340" s="272"/>
      <c r="B340" s="318"/>
      <c r="C340" s="316"/>
      <c r="D340" s="316"/>
      <c r="E340" s="316"/>
      <c r="F340" s="316"/>
      <c r="H340" s="272"/>
      <c r="I340" s="272"/>
      <c r="J340" s="272"/>
      <c r="K340" s="272"/>
      <c r="L340" s="272"/>
      <c r="M340" s="272"/>
      <c r="N340" s="272"/>
      <c r="O340" s="272"/>
      <c r="P340" s="272"/>
      <c r="Q340" s="272"/>
      <c r="R340" s="272"/>
      <c r="S340" s="272"/>
      <c r="T340" s="272"/>
      <c r="U340" s="272"/>
      <c r="V340" s="272"/>
      <c r="W340" s="272"/>
      <c r="X340" s="272"/>
      <c r="Y340" s="272"/>
      <c r="Z340" s="272"/>
      <c r="AA340" s="272"/>
    </row>
    <row r="341" spans="1:27" ht="14">
      <c r="A341" s="272"/>
      <c r="B341" s="318"/>
      <c r="C341" s="316"/>
      <c r="D341" s="316"/>
      <c r="E341" s="316"/>
      <c r="F341" s="316"/>
      <c r="H341" s="272"/>
      <c r="I341" s="272"/>
      <c r="J341" s="272"/>
      <c r="K341" s="272"/>
      <c r="L341" s="272"/>
      <c r="M341" s="272"/>
      <c r="N341" s="272"/>
      <c r="O341" s="272"/>
      <c r="P341" s="272"/>
      <c r="Q341" s="272"/>
      <c r="R341" s="272"/>
      <c r="S341" s="272"/>
      <c r="T341" s="272"/>
      <c r="U341" s="272"/>
      <c r="V341" s="272"/>
      <c r="W341" s="272"/>
      <c r="X341" s="272"/>
      <c r="Y341" s="272"/>
      <c r="Z341" s="272"/>
      <c r="AA341" s="272"/>
    </row>
    <row r="342" spans="1:27" ht="14">
      <c r="A342" s="272"/>
      <c r="B342" s="318"/>
      <c r="C342" s="316"/>
      <c r="D342" s="316"/>
      <c r="E342" s="316"/>
      <c r="F342" s="316"/>
      <c r="H342" s="272"/>
      <c r="I342" s="272"/>
      <c r="J342" s="272"/>
      <c r="K342" s="272"/>
      <c r="L342" s="272"/>
      <c r="M342" s="272"/>
      <c r="N342" s="272"/>
      <c r="O342" s="272"/>
      <c r="P342" s="272"/>
      <c r="Q342" s="272"/>
      <c r="R342" s="272"/>
      <c r="S342" s="272"/>
      <c r="T342" s="272"/>
      <c r="U342" s="272"/>
      <c r="V342" s="272"/>
      <c r="W342" s="272"/>
      <c r="X342" s="272"/>
      <c r="Y342" s="272"/>
      <c r="Z342" s="272"/>
      <c r="AA342" s="272"/>
    </row>
    <row r="343" spans="1:27" ht="14">
      <c r="A343" s="272"/>
      <c r="B343" s="318"/>
      <c r="C343" s="316"/>
      <c r="D343" s="316"/>
      <c r="E343" s="316"/>
      <c r="F343" s="316"/>
      <c r="H343" s="272"/>
      <c r="I343" s="272"/>
      <c r="J343" s="272"/>
      <c r="K343" s="272"/>
      <c r="L343" s="272"/>
      <c r="M343" s="272"/>
      <c r="N343" s="272"/>
      <c r="O343" s="272"/>
      <c r="P343" s="272"/>
      <c r="Q343" s="272"/>
      <c r="R343" s="272"/>
      <c r="S343" s="272"/>
      <c r="T343" s="272"/>
      <c r="U343" s="272"/>
      <c r="V343" s="272"/>
      <c r="W343" s="272"/>
      <c r="X343" s="272"/>
      <c r="Y343" s="272"/>
      <c r="Z343" s="272"/>
      <c r="AA343" s="272"/>
    </row>
    <row r="344" spans="1:27" ht="14">
      <c r="A344" s="272"/>
      <c r="B344" s="318"/>
      <c r="C344" s="316"/>
      <c r="D344" s="316"/>
      <c r="E344" s="316"/>
      <c r="F344" s="316"/>
      <c r="H344" s="272"/>
      <c r="I344" s="272"/>
      <c r="J344" s="272"/>
      <c r="K344" s="272"/>
      <c r="L344" s="272"/>
      <c r="M344" s="272"/>
      <c r="N344" s="272"/>
      <c r="O344" s="272"/>
      <c r="P344" s="272"/>
      <c r="Q344" s="272"/>
      <c r="R344" s="272"/>
      <c r="S344" s="272"/>
      <c r="T344" s="272"/>
      <c r="U344" s="272"/>
      <c r="V344" s="272"/>
      <c r="W344" s="272"/>
      <c r="X344" s="272"/>
      <c r="Y344" s="272"/>
      <c r="Z344" s="272"/>
      <c r="AA344" s="272"/>
    </row>
    <row r="345" spans="1:27" ht="14">
      <c r="A345" s="272"/>
      <c r="B345" s="318"/>
      <c r="C345" s="316"/>
      <c r="D345" s="316"/>
      <c r="E345" s="316"/>
      <c r="F345" s="316"/>
      <c r="H345" s="272"/>
      <c r="I345" s="272"/>
      <c r="J345" s="272"/>
      <c r="K345" s="272"/>
      <c r="L345" s="272"/>
      <c r="M345" s="272"/>
      <c r="N345" s="272"/>
      <c r="O345" s="272"/>
      <c r="P345" s="272"/>
      <c r="Q345" s="272"/>
      <c r="R345" s="272"/>
      <c r="S345" s="272"/>
      <c r="T345" s="272"/>
      <c r="U345" s="272"/>
      <c r="V345" s="272"/>
      <c r="W345" s="272"/>
      <c r="X345" s="272"/>
      <c r="Y345" s="272"/>
      <c r="Z345" s="272"/>
      <c r="AA345" s="272"/>
    </row>
    <row r="346" spans="1:27" ht="14">
      <c r="A346" s="272"/>
      <c r="B346" s="318"/>
      <c r="C346" s="316"/>
      <c r="D346" s="316"/>
      <c r="E346" s="316"/>
      <c r="F346" s="316"/>
      <c r="H346" s="272"/>
      <c r="I346" s="272"/>
      <c r="J346" s="272"/>
      <c r="K346" s="272"/>
      <c r="L346" s="272"/>
      <c r="M346" s="272"/>
      <c r="N346" s="272"/>
      <c r="O346" s="272"/>
      <c r="P346" s="272"/>
      <c r="Q346" s="272"/>
      <c r="R346" s="272"/>
      <c r="S346" s="272"/>
      <c r="T346" s="272"/>
      <c r="U346" s="272"/>
      <c r="V346" s="272"/>
      <c r="W346" s="272"/>
      <c r="X346" s="272"/>
      <c r="Y346" s="272"/>
      <c r="Z346" s="272"/>
      <c r="AA346" s="272"/>
    </row>
    <row r="347" spans="1:27" ht="14">
      <c r="A347" s="272"/>
      <c r="B347" s="318"/>
      <c r="C347" s="316"/>
      <c r="D347" s="316"/>
      <c r="E347" s="316"/>
      <c r="F347" s="316"/>
      <c r="H347" s="272"/>
      <c r="I347" s="272"/>
      <c r="J347" s="272"/>
      <c r="K347" s="272"/>
      <c r="L347" s="272"/>
      <c r="M347" s="272"/>
      <c r="N347" s="272"/>
      <c r="O347" s="272"/>
      <c r="P347" s="272"/>
      <c r="Q347" s="272"/>
      <c r="R347" s="272"/>
      <c r="S347" s="272"/>
      <c r="T347" s="272"/>
      <c r="U347" s="272"/>
      <c r="V347" s="272"/>
      <c r="W347" s="272"/>
      <c r="X347" s="272"/>
      <c r="Y347" s="272"/>
      <c r="Z347" s="272"/>
      <c r="AA347" s="272"/>
    </row>
    <row r="348" spans="1:27" ht="14">
      <c r="A348" s="272"/>
      <c r="B348" s="318"/>
      <c r="C348" s="316"/>
      <c r="D348" s="316"/>
      <c r="E348" s="316"/>
      <c r="F348" s="316"/>
      <c r="H348" s="272"/>
      <c r="I348" s="272"/>
      <c r="J348" s="272"/>
      <c r="K348" s="272"/>
      <c r="L348" s="272"/>
      <c r="M348" s="272"/>
      <c r="N348" s="272"/>
      <c r="O348" s="272"/>
      <c r="P348" s="272"/>
      <c r="Q348" s="272"/>
      <c r="R348" s="272"/>
      <c r="S348" s="272"/>
      <c r="T348" s="272"/>
      <c r="U348" s="272"/>
      <c r="V348" s="272"/>
      <c r="W348" s="272"/>
      <c r="X348" s="272"/>
      <c r="Y348" s="272"/>
      <c r="Z348" s="272"/>
      <c r="AA348" s="272"/>
    </row>
    <row r="349" spans="1:27" ht="14">
      <c r="A349" s="272"/>
      <c r="B349" s="318"/>
      <c r="C349" s="316"/>
      <c r="D349" s="316"/>
      <c r="E349" s="316"/>
      <c r="F349" s="316"/>
      <c r="H349" s="272"/>
      <c r="I349" s="272"/>
      <c r="J349" s="272"/>
      <c r="K349" s="272"/>
      <c r="L349" s="272"/>
      <c r="M349" s="272"/>
      <c r="N349" s="272"/>
      <c r="O349" s="272"/>
      <c r="P349" s="272"/>
      <c r="Q349" s="272"/>
      <c r="R349" s="272"/>
      <c r="S349" s="272"/>
      <c r="T349" s="272"/>
      <c r="U349" s="272"/>
      <c r="V349" s="272"/>
      <c r="W349" s="272"/>
      <c r="X349" s="272"/>
      <c r="Y349" s="272"/>
      <c r="Z349" s="272"/>
      <c r="AA349" s="272"/>
    </row>
    <row r="350" spans="1:27" ht="14">
      <c r="A350" s="272"/>
      <c r="B350" s="318"/>
      <c r="C350" s="316"/>
      <c r="D350" s="316"/>
      <c r="E350" s="316"/>
      <c r="F350" s="316"/>
      <c r="H350" s="272"/>
      <c r="I350" s="272"/>
      <c r="J350" s="272"/>
      <c r="K350" s="272"/>
      <c r="L350" s="272"/>
      <c r="M350" s="272"/>
      <c r="N350" s="272"/>
      <c r="O350" s="272"/>
      <c r="P350" s="272"/>
      <c r="Q350" s="272"/>
      <c r="R350" s="272"/>
      <c r="S350" s="272"/>
      <c r="T350" s="272"/>
      <c r="U350" s="272"/>
      <c r="V350" s="272"/>
      <c r="W350" s="272"/>
      <c r="X350" s="272"/>
      <c r="Y350" s="272"/>
      <c r="Z350" s="272"/>
      <c r="AA350" s="272"/>
    </row>
    <row r="351" spans="1:27" ht="14">
      <c r="A351" s="272"/>
      <c r="B351" s="318"/>
      <c r="C351" s="316"/>
      <c r="D351" s="316"/>
      <c r="E351" s="316"/>
      <c r="F351" s="316"/>
      <c r="H351" s="272"/>
      <c r="I351" s="272"/>
      <c r="J351" s="272"/>
      <c r="K351" s="272"/>
      <c r="L351" s="272"/>
      <c r="M351" s="272"/>
      <c r="N351" s="272"/>
      <c r="O351" s="272"/>
      <c r="P351" s="272"/>
      <c r="Q351" s="272"/>
      <c r="R351" s="272"/>
      <c r="S351" s="272"/>
      <c r="T351" s="272"/>
      <c r="U351" s="272"/>
      <c r="V351" s="272"/>
      <c r="W351" s="272"/>
      <c r="X351" s="272"/>
      <c r="Y351" s="272"/>
      <c r="Z351" s="272"/>
      <c r="AA351" s="272"/>
    </row>
    <row r="352" spans="1:27" ht="14">
      <c r="A352" s="272"/>
      <c r="B352" s="318"/>
      <c r="C352" s="316"/>
      <c r="D352" s="316"/>
      <c r="E352" s="316"/>
      <c r="F352" s="316"/>
      <c r="H352" s="272"/>
      <c r="I352" s="272"/>
      <c r="J352" s="272"/>
      <c r="K352" s="272"/>
      <c r="L352" s="272"/>
      <c r="M352" s="272"/>
      <c r="N352" s="272"/>
      <c r="O352" s="272"/>
      <c r="P352" s="272"/>
      <c r="Q352" s="272"/>
      <c r="R352" s="272"/>
      <c r="S352" s="272"/>
      <c r="T352" s="272"/>
      <c r="U352" s="272"/>
      <c r="V352" s="272"/>
      <c r="W352" s="272"/>
      <c r="X352" s="272"/>
      <c r="Y352" s="272"/>
      <c r="Z352" s="272"/>
      <c r="AA352" s="272"/>
    </row>
    <row r="353" spans="1:27" ht="14">
      <c r="A353" s="272"/>
      <c r="B353" s="318"/>
      <c r="C353" s="316"/>
      <c r="D353" s="316"/>
      <c r="E353" s="316"/>
      <c r="F353" s="316"/>
      <c r="H353" s="272"/>
      <c r="I353" s="272"/>
      <c r="J353" s="272"/>
      <c r="K353" s="272"/>
      <c r="L353" s="272"/>
      <c r="M353" s="272"/>
      <c r="N353" s="272"/>
      <c r="O353" s="272"/>
      <c r="P353" s="272"/>
      <c r="Q353" s="272"/>
      <c r="R353" s="272"/>
      <c r="S353" s="272"/>
      <c r="T353" s="272"/>
      <c r="U353" s="272"/>
      <c r="V353" s="272"/>
      <c r="W353" s="272"/>
      <c r="X353" s="272"/>
      <c r="Y353" s="272"/>
      <c r="Z353" s="272"/>
      <c r="AA353" s="272"/>
    </row>
    <row r="354" spans="1:27" ht="14">
      <c r="A354" s="272"/>
      <c r="B354" s="318"/>
      <c r="C354" s="316"/>
      <c r="D354" s="316"/>
      <c r="E354" s="316"/>
      <c r="F354" s="316"/>
      <c r="H354" s="272"/>
      <c r="I354" s="272"/>
      <c r="J354" s="272"/>
      <c r="K354" s="272"/>
      <c r="L354" s="272"/>
      <c r="M354" s="272"/>
      <c r="N354" s="272"/>
      <c r="O354" s="272"/>
      <c r="P354" s="272"/>
      <c r="Q354" s="272"/>
      <c r="R354" s="272"/>
      <c r="S354" s="272"/>
      <c r="T354" s="272"/>
      <c r="U354" s="272"/>
      <c r="V354" s="272"/>
      <c r="W354" s="272"/>
      <c r="X354" s="272"/>
      <c r="Y354" s="272"/>
      <c r="Z354" s="272"/>
      <c r="AA354" s="272"/>
    </row>
    <row r="355" spans="1:27" ht="14">
      <c r="A355" s="272"/>
      <c r="B355" s="318"/>
      <c r="C355" s="316"/>
      <c r="D355" s="316"/>
      <c r="E355" s="316"/>
      <c r="F355" s="316"/>
      <c r="H355" s="272"/>
      <c r="I355" s="272"/>
      <c r="J355" s="272"/>
      <c r="K355" s="272"/>
      <c r="L355" s="272"/>
      <c r="M355" s="272"/>
      <c r="N355" s="272"/>
      <c r="O355" s="272"/>
      <c r="P355" s="272"/>
      <c r="Q355" s="272"/>
      <c r="R355" s="272"/>
      <c r="S355" s="272"/>
      <c r="T355" s="272"/>
      <c r="U355" s="272"/>
      <c r="V355" s="272"/>
      <c r="W355" s="272"/>
      <c r="X355" s="272"/>
      <c r="Y355" s="272"/>
      <c r="Z355" s="272"/>
      <c r="AA355" s="272"/>
    </row>
    <row r="356" spans="1:27" ht="14">
      <c r="A356" s="272"/>
      <c r="B356" s="318"/>
      <c r="C356" s="316"/>
      <c r="D356" s="316"/>
      <c r="E356" s="316"/>
      <c r="F356" s="316"/>
      <c r="H356" s="272"/>
      <c r="I356" s="272"/>
      <c r="J356" s="272"/>
      <c r="K356" s="272"/>
      <c r="L356" s="272"/>
      <c r="M356" s="272"/>
      <c r="N356" s="272"/>
      <c r="O356" s="272"/>
      <c r="P356" s="272"/>
      <c r="Q356" s="272"/>
      <c r="R356" s="272"/>
      <c r="S356" s="272"/>
      <c r="T356" s="272"/>
      <c r="U356" s="272"/>
      <c r="V356" s="272"/>
      <c r="W356" s="272"/>
      <c r="X356" s="272"/>
      <c r="Y356" s="272"/>
      <c r="Z356" s="272"/>
      <c r="AA356" s="272"/>
    </row>
    <row r="357" spans="1:27" ht="14">
      <c r="A357" s="272"/>
      <c r="B357" s="318"/>
      <c r="C357" s="316"/>
      <c r="D357" s="316"/>
      <c r="E357" s="316"/>
      <c r="F357" s="316"/>
      <c r="H357" s="272"/>
      <c r="I357" s="272"/>
      <c r="J357" s="272"/>
      <c r="K357" s="272"/>
      <c r="L357" s="272"/>
      <c r="M357" s="272"/>
      <c r="N357" s="272"/>
      <c r="O357" s="272"/>
      <c r="P357" s="272"/>
      <c r="Q357" s="272"/>
      <c r="R357" s="272"/>
      <c r="S357" s="272"/>
      <c r="T357" s="272"/>
      <c r="U357" s="272"/>
      <c r="V357" s="272"/>
      <c r="W357" s="272"/>
      <c r="X357" s="272"/>
      <c r="Y357" s="272"/>
      <c r="Z357" s="272"/>
      <c r="AA357" s="272"/>
    </row>
    <row r="358" spans="1:27" ht="14">
      <c r="A358" s="272"/>
      <c r="B358" s="318"/>
      <c r="C358" s="316"/>
      <c r="D358" s="316"/>
      <c r="E358" s="316"/>
      <c r="F358" s="316"/>
      <c r="H358" s="272"/>
      <c r="I358" s="272"/>
      <c r="J358" s="272"/>
      <c r="K358" s="272"/>
      <c r="L358" s="272"/>
      <c r="M358" s="272"/>
      <c r="N358" s="272"/>
      <c r="O358" s="272"/>
      <c r="P358" s="272"/>
      <c r="Q358" s="272"/>
      <c r="R358" s="272"/>
      <c r="S358" s="272"/>
      <c r="T358" s="272"/>
      <c r="U358" s="272"/>
      <c r="V358" s="272"/>
      <c r="W358" s="272"/>
      <c r="X358" s="272"/>
      <c r="Y358" s="272"/>
      <c r="Z358" s="272"/>
      <c r="AA358" s="272"/>
    </row>
    <row r="359" spans="1:27" ht="14">
      <c r="A359" s="272"/>
      <c r="B359" s="318"/>
      <c r="C359" s="316"/>
      <c r="D359" s="316"/>
      <c r="E359" s="316"/>
      <c r="F359" s="316"/>
      <c r="H359" s="272"/>
      <c r="I359" s="272"/>
      <c r="J359" s="272"/>
      <c r="K359" s="272"/>
      <c r="L359" s="272"/>
      <c r="M359" s="272"/>
      <c r="N359" s="272"/>
      <c r="O359" s="272"/>
      <c r="P359" s="272"/>
      <c r="Q359" s="272"/>
      <c r="R359" s="272"/>
      <c r="S359" s="272"/>
      <c r="T359" s="272"/>
      <c r="U359" s="272"/>
      <c r="V359" s="272"/>
      <c r="W359" s="272"/>
      <c r="X359" s="272"/>
      <c r="Y359" s="272"/>
      <c r="Z359" s="272"/>
      <c r="AA359" s="272"/>
    </row>
    <row r="360" spans="1:27" ht="14">
      <c r="A360" s="272"/>
      <c r="B360" s="318"/>
      <c r="C360" s="316"/>
      <c r="D360" s="316"/>
      <c r="E360" s="316"/>
      <c r="F360" s="316"/>
      <c r="H360" s="272"/>
      <c r="I360" s="272"/>
      <c r="J360" s="272"/>
      <c r="K360" s="272"/>
      <c r="L360" s="272"/>
      <c r="M360" s="272"/>
      <c r="N360" s="272"/>
      <c r="O360" s="272"/>
      <c r="P360" s="272"/>
      <c r="Q360" s="272"/>
      <c r="R360" s="272"/>
      <c r="S360" s="272"/>
      <c r="T360" s="272"/>
      <c r="U360" s="272"/>
      <c r="V360" s="272"/>
      <c r="W360" s="272"/>
      <c r="X360" s="272"/>
      <c r="Y360" s="272"/>
      <c r="Z360" s="272"/>
      <c r="AA360" s="272"/>
    </row>
    <row r="361" spans="1:27" ht="14">
      <c r="A361" s="272"/>
      <c r="B361" s="318"/>
      <c r="C361" s="316"/>
      <c r="D361" s="316"/>
      <c r="E361" s="316"/>
      <c r="F361" s="316"/>
      <c r="H361" s="272"/>
      <c r="I361" s="272"/>
      <c r="J361" s="272"/>
      <c r="K361" s="272"/>
      <c r="L361" s="272"/>
      <c r="M361" s="272"/>
      <c r="N361" s="272"/>
      <c r="O361" s="272"/>
      <c r="P361" s="272"/>
      <c r="Q361" s="272"/>
      <c r="R361" s="272"/>
      <c r="S361" s="272"/>
      <c r="T361" s="272"/>
      <c r="U361" s="272"/>
      <c r="V361" s="272"/>
      <c r="W361" s="272"/>
      <c r="X361" s="272"/>
      <c r="Y361" s="272"/>
      <c r="Z361" s="272"/>
      <c r="AA361" s="272"/>
    </row>
    <row r="362" spans="1:27" ht="14">
      <c r="A362" s="272"/>
      <c r="B362" s="318"/>
      <c r="C362" s="316"/>
      <c r="D362" s="316"/>
      <c r="E362" s="316"/>
      <c r="F362" s="316"/>
      <c r="H362" s="272"/>
      <c r="I362" s="272"/>
      <c r="J362" s="272"/>
      <c r="K362" s="272"/>
      <c r="L362" s="272"/>
      <c r="M362" s="272"/>
      <c r="N362" s="272"/>
      <c r="O362" s="272"/>
      <c r="P362" s="272"/>
      <c r="Q362" s="272"/>
      <c r="R362" s="272"/>
      <c r="S362" s="272"/>
      <c r="T362" s="272"/>
      <c r="U362" s="272"/>
      <c r="V362" s="272"/>
      <c r="W362" s="272"/>
      <c r="X362" s="272"/>
      <c r="Y362" s="272"/>
      <c r="Z362" s="272"/>
      <c r="AA362" s="272"/>
    </row>
    <row r="363" spans="1:27" ht="14">
      <c r="A363" s="272"/>
      <c r="B363" s="318"/>
      <c r="C363" s="316"/>
      <c r="D363" s="316"/>
      <c r="E363" s="316"/>
      <c r="F363" s="316"/>
      <c r="H363" s="272"/>
      <c r="I363" s="272"/>
      <c r="J363" s="272"/>
      <c r="K363" s="272"/>
      <c r="L363" s="272"/>
      <c r="M363" s="272"/>
      <c r="N363" s="272"/>
      <c r="O363" s="272"/>
      <c r="P363" s="272"/>
      <c r="Q363" s="272"/>
      <c r="R363" s="272"/>
      <c r="S363" s="272"/>
      <c r="T363" s="272"/>
      <c r="U363" s="272"/>
      <c r="V363" s="272"/>
      <c r="W363" s="272"/>
      <c r="X363" s="272"/>
      <c r="Y363" s="272"/>
      <c r="Z363" s="272"/>
      <c r="AA363" s="272"/>
    </row>
    <row r="364" spans="1:27" ht="14">
      <c r="A364" s="272"/>
      <c r="B364" s="318"/>
      <c r="C364" s="316"/>
      <c r="D364" s="316"/>
      <c r="E364" s="316"/>
      <c r="F364" s="316"/>
      <c r="H364" s="272"/>
      <c r="I364" s="272"/>
      <c r="J364" s="272"/>
      <c r="K364" s="272"/>
      <c r="L364" s="272"/>
      <c r="M364" s="272"/>
      <c r="N364" s="272"/>
      <c r="O364" s="272"/>
      <c r="P364" s="272"/>
      <c r="Q364" s="272"/>
      <c r="R364" s="272"/>
      <c r="S364" s="272"/>
      <c r="T364" s="272"/>
      <c r="U364" s="272"/>
      <c r="V364" s="272"/>
      <c r="W364" s="272"/>
      <c r="X364" s="272"/>
      <c r="Y364" s="272"/>
      <c r="Z364" s="272"/>
      <c r="AA364" s="272"/>
    </row>
    <row r="365" spans="1:27" ht="14">
      <c r="A365" s="272"/>
      <c r="B365" s="318"/>
      <c r="C365" s="316"/>
      <c r="D365" s="316"/>
      <c r="E365" s="316"/>
      <c r="F365" s="316"/>
      <c r="H365" s="272"/>
      <c r="I365" s="272"/>
      <c r="J365" s="272"/>
      <c r="K365" s="272"/>
      <c r="L365" s="272"/>
      <c r="M365" s="272"/>
      <c r="N365" s="272"/>
      <c r="O365" s="272"/>
      <c r="P365" s="272"/>
      <c r="Q365" s="272"/>
      <c r="R365" s="272"/>
      <c r="S365" s="272"/>
      <c r="T365" s="272"/>
      <c r="U365" s="272"/>
      <c r="V365" s="272"/>
      <c r="W365" s="272"/>
      <c r="X365" s="272"/>
      <c r="Y365" s="272"/>
      <c r="Z365" s="272"/>
      <c r="AA365" s="272"/>
    </row>
    <row r="366" spans="1:27" ht="14">
      <c r="A366" s="272"/>
      <c r="B366" s="318"/>
      <c r="C366" s="316"/>
      <c r="D366" s="316"/>
      <c r="E366" s="316"/>
      <c r="F366" s="316"/>
      <c r="H366" s="272"/>
      <c r="I366" s="272"/>
      <c r="J366" s="272"/>
      <c r="K366" s="272"/>
      <c r="L366" s="272"/>
      <c r="M366" s="272"/>
      <c r="N366" s="272"/>
      <c r="O366" s="272"/>
      <c r="P366" s="272"/>
      <c r="Q366" s="272"/>
      <c r="R366" s="272"/>
      <c r="S366" s="272"/>
      <c r="T366" s="272"/>
      <c r="U366" s="272"/>
      <c r="V366" s="272"/>
      <c r="W366" s="272"/>
      <c r="X366" s="272"/>
      <c r="Y366" s="272"/>
      <c r="Z366" s="272"/>
      <c r="AA366" s="272"/>
    </row>
    <row r="367" spans="1:27" ht="14">
      <c r="A367" s="272"/>
      <c r="B367" s="318"/>
      <c r="C367" s="316"/>
      <c r="D367" s="316"/>
      <c r="E367" s="316"/>
      <c r="F367" s="316"/>
      <c r="H367" s="272"/>
      <c r="I367" s="272"/>
      <c r="J367" s="272"/>
      <c r="K367" s="272"/>
      <c r="L367" s="272"/>
      <c r="M367" s="272"/>
      <c r="N367" s="272"/>
      <c r="O367" s="272"/>
      <c r="P367" s="272"/>
      <c r="Q367" s="272"/>
      <c r="R367" s="272"/>
      <c r="S367" s="272"/>
      <c r="T367" s="272"/>
      <c r="U367" s="272"/>
      <c r="V367" s="272"/>
      <c r="W367" s="272"/>
      <c r="X367" s="272"/>
      <c r="Y367" s="272"/>
      <c r="Z367" s="272"/>
      <c r="AA367" s="272"/>
    </row>
    <row r="368" spans="1:27" ht="14">
      <c r="A368" s="272"/>
      <c r="B368" s="318"/>
      <c r="C368" s="316"/>
      <c r="D368" s="316"/>
      <c r="E368" s="316"/>
      <c r="F368" s="316"/>
      <c r="H368" s="272"/>
      <c r="I368" s="272"/>
      <c r="J368" s="272"/>
      <c r="K368" s="272"/>
      <c r="L368" s="272"/>
      <c r="M368" s="272"/>
      <c r="N368" s="272"/>
      <c r="O368" s="272"/>
      <c r="P368" s="272"/>
      <c r="Q368" s="272"/>
      <c r="R368" s="272"/>
      <c r="S368" s="272"/>
      <c r="T368" s="272"/>
      <c r="U368" s="272"/>
      <c r="V368" s="272"/>
      <c r="W368" s="272"/>
      <c r="X368" s="272"/>
      <c r="Y368" s="272"/>
      <c r="Z368" s="272"/>
      <c r="AA368" s="272"/>
    </row>
    <row r="369" spans="1:27" ht="14">
      <c r="A369" s="272"/>
      <c r="B369" s="318"/>
      <c r="C369" s="316"/>
      <c r="D369" s="316"/>
      <c r="E369" s="316"/>
      <c r="F369" s="316"/>
      <c r="H369" s="272"/>
      <c r="I369" s="272"/>
      <c r="J369" s="272"/>
      <c r="K369" s="272"/>
      <c r="L369" s="272"/>
      <c r="M369" s="272"/>
      <c r="N369" s="272"/>
      <c r="O369" s="272"/>
      <c r="P369" s="272"/>
      <c r="Q369" s="272"/>
      <c r="R369" s="272"/>
      <c r="S369" s="272"/>
      <c r="T369" s="272"/>
      <c r="U369" s="272"/>
      <c r="V369" s="272"/>
      <c r="W369" s="272"/>
      <c r="X369" s="272"/>
      <c r="Y369" s="272"/>
      <c r="Z369" s="272"/>
      <c r="AA369" s="272"/>
    </row>
    <row r="370" spans="1:27" ht="14">
      <c r="A370" s="272"/>
      <c r="B370" s="318"/>
      <c r="C370" s="316"/>
      <c r="D370" s="316"/>
      <c r="E370" s="316"/>
      <c r="F370" s="316"/>
      <c r="H370" s="272"/>
      <c r="I370" s="272"/>
      <c r="J370" s="272"/>
      <c r="K370" s="272"/>
      <c r="L370" s="272"/>
      <c r="M370" s="272"/>
      <c r="N370" s="272"/>
      <c r="O370" s="272"/>
      <c r="P370" s="272"/>
      <c r="Q370" s="272"/>
      <c r="R370" s="272"/>
      <c r="S370" s="272"/>
      <c r="T370" s="272"/>
      <c r="U370" s="272"/>
      <c r="V370" s="272"/>
      <c r="W370" s="272"/>
      <c r="X370" s="272"/>
      <c r="Y370" s="272"/>
      <c r="Z370" s="272"/>
      <c r="AA370" s="272"/>
    </row>
    <row r="371" spans="1:27" ht="14">
      <c r="A371" s="272"/>
      <c r="B371" s="318"/>
      <c r="C371" s="316"/>
      <c r="D371" s="316"/>
      <c r="E371" s="316"/>
      <c r="F371" s="316"/>
      <c r="H371" s="272"/>
      <c r="I371" s="272"/>
      <c r="J371" s="272"/>
      <c r="K371" s="272"/>
      <c r="L371" s="272"/>
      <c r="M371" s="272"/>
      <c r="N371" s="272"/>
      <c r="O371" s="272"/>
      <c r="P371" s="272"/>
      <c r="Q371" s="272"/>
      <c r="R371" s="272"/>
      <c r="S371" s="272"/>
      <c r="T371" s="272"/>
      <c r="U371" s="272"/>
      <c r="V371" s="272"/>
      <c r="W371" s="272"/>
      <c r="X371" s="272"/>
      <c r="Y371" s="272"/>
      <c r="Z371" s="272"/>
      <c r="AA371" s="272"/>
    </row>
    <row r="372" spans="1:27" ht="14">
      <c r="A372" s="272"/>
      <c r="B372" s="318"/>
      <c r="C372" s="316"/>
      <c r="D372" s="316"/>
      <c r="E372" s="316"/>
      <c r="F372" s="316"/>
      <c r="H372" s="272"/>
      <c r="I372" s="272"/>
      <c r="J372" s="272"/>
      <c r="K372" s="272"/>
      <c r="L372" s="272"/>
      <c r="M372" s="272"/>
      <c r="N372" s="272"/>
      <c r="O372" s="272"/>
      <c r="P372" s="272"/>
      <c r="Q372" s="272"/>
      <c r="R372" s="272"/>
      <c r="S372" s="272"/>
      <c r="T372" s="272"/>
      <c r="U372" s="272"/>
      <c r="V372" s="272"/>
      <c r="W372" s="272"/>
      <c r="X372" s="272"/>
      <c r="Y372" s="272"/>
      <c r="Z372" s="272"/>
      <c r="AA372" s="272"/>
    </row>
    <row r="373" spans="1:27" ht="14">
      <c r="A373" s="272"/>
      <c r="B373" s="318"/>
      <c r="C373" s="316"/>
      <c r="D373" s="316"/>
      <c r="E373" s="316"/>
      <c r="F373" s="316"/>
      <c r="H373" s="272"/>
      <c r="I373" s="272"/>
      <c r="J373" s="272"/>
      <c r="K373" s="272"/>
      <c r="L373" s="272"/>
      <c r="M373" s="272"/>
      <c r="N373" s="272"/>
      <c r="O373" s="272"/>
      <c r="P373" s="272"/>
      <c r="Q373" s="272"/>
      <c r="R373" s="272"/>
      <c r="S373" s="272"/>
      <c r="T373" s="272"/>
      <c r="U373" s="272"/>
      <c r="V373" s="272"/>
      <c r="W373" s="272"/>
      <c r="X373" s="272"/>
      <c r="Y373" s="272"/>
      <c r="Z373" s="272"/>
      <c r="AA373" s="272"/>
    </row>
    <row r="374" spans="1:27" ht="14">
      <c r="A374" s="272"/>
      <c r="B374" s="318"/>
      <c r="C374" s="316"/>
      <c r="D374" s="316"/>
      <c r="E374" s="316"/>
      <c r="F374" s="316"/>
      <c r="H374" s="272"/>
      <c r="I374" s="272"/>
      <c r="J374" s="272"/>
      <c r="K374" s="272"/>
      <c r="L374" s="272"/>
      <c r="M374" s="272"/>
      <c r="N374" s="272"/>
      <c r="O374" s="272"/>
      <c r="P374" s="272"/>
      <c r="Q374" s="272"/>
      <c r="R374" s="272"/>
      <c r="S374" s="272"/>
      <c r="T374" s="272"/>
      <c r="U374" s="272"/>
      <c r="V374" s="272"/>
      <c r="W374" s="272"/>
      <c r="X374" s="272"/>
      <c r="Y374" s="272"/>
      <c r="Z374" s="272"/>
      <c r="AA374" s="272"/>
    </row>
    <row r="375" spans="1:27" ht="14">
      <c r="A375" s="272"/>
      <c r="B375" s="318"/>
      <c r="C375" s="316"/>
      <c r="D375" s="316"/>
      <c r="E375" s="316"/>
      <c r="F375" s="316"/>
      <c r="H375" s="272"/>
      <c r="I375" s="272"/>
      <c r="J375" s="272"/>
      <c r="K375" s="272"/>
      <c r="L375" s="272"/>
      <c r="M375" s="272"/>
      <c r="N375" s="272"/>
      <c r="O375" s="272"/>
      <c r="P375" s="272"/>
      <c r="Q375" s="272"/>
      <c r="R375" s="272"/>
      <c r="S375" s="272"/>
      <c r="T375" s="272"/>
      <c r="U375" s="272"/>
      <c r="V375" s="272"/>
      <c r="W375" s="272"/>
      <c r="X375" s="272"/>
      <c r="Y375" s="272"/>
      <c r="Z375" s="272"/>
      <c r="AA375" s="272"/>
    </row>
    <row r="376" spans="1:27" ht="14">
      <c r="A376" s="272"/>
      <c r="B376" s="318"/>
      <c r="C376" s="316"/>
      <c r="D376" s="316"/>
      <c r="E376" s="316"/>
      <c r="F376" s="316"/>
      <c r="H376" s="272"/>
      <c r="I376" s="272"/>
      <c r="J376" s="272"/>
      <c r="K376" s="272"/>
      <c r="L376" s="272"/>
      <c r="M376" s="272"/>
      <c r="N376" s="272"/>
      <c r="O376" s="272"/>
      <c r="P376" s="272"/>
      <c r="Q376" s="272"/>
      <c r="R376" s="272"/>
      <c r="S376" s="272"/>
      <c r="T376" s="272"/>
      <c r="U376" s="272"/>
      <c r="V376" s="272"/>
      <c r="W376" s="272"/>
      <c r="X376" s="272"/>
      <c r="Y376" s="272"/>
      <c r="Z376" s="272"/>
      <c r="AA376" s="272"/>
    </row>
    <row r="377" spans="1:27" ht="14">
      <c r="A377" s="272"/>
      <c r="B377" s="318"/>
      <c r="C377" s="316"/>
      <c r="D377" s="316"/>
      <c r="E377" s="316"/>
      <c r="F377" s="316"/>
      <c r="H377" s="272"/>
      <c r="I377" s="272"/>
      <c r="J377" s="272"/>
      <c r="K377" s="272"/>
      <c r="L377" s="272"/>
      <c r="M377" s="272"/>
      <c r="N377" s="272"/>
      <c r="O377" s="272"/>
      <c r="P377" s="272"/>
      <c r="Q377" s="272"/>
      <c r="R377" s="272"/>
      <c r="S377" s="272"/>
      <c r="T377" s="272"/>
      <c r="U377" s="272"/>
      <c r="V377" s="272"/>
      <c r="W377" s="272"/>
      <c r="X377" s="272"/>
      <c r="Y377" s="272"/>
      <c r="Z377" s="272"/>
      <c r="AA377" s="272"/>
    </row>
    <row r="378" spans="1:27" ht="14">
      <c r="A378" s="272"/>
      <c r="B378" s="318"/>
      <c r="C378" s="316"/>
      <c r="D378" s="316"/>
      <c r="E378" s="316"/>
      <c r="F378" s="316"/>
      <c r="H378" s="272"/>
      <c r="I378" s="272"/>
      <c r="J378" s="272"/>
      <c r="K378" s="272"/>
      <c r="L378" s="272"/>
      <c r="M378" s="272"/>
      <c r="N378" s="272"/>
      <c r="O378" s="272"/>
      <c r="P378" s="272"/>
      <c r="Q378" s="272"/>
      <c r="R378" s="272"/>
      <c r="S378" s="272"/>
      <c r="T378" s="272"/>
      <c r="U378" s="272"/>
      <c r="V378" s="272"/>
      <c r="W378" s="272"/>
      <c r="X378" s="272"/>
      <c r="Y378" s="272"/>
      <c r="Z378" s="272"/>
      <c r="AA378" s="272"/>
    </row>
    <row r="379" spans="1:27" ht="14">
      <c r="A379" s="272"/>
      <c r="B379" s="318"/>
      <c r="C379" s="316"/>
      <c r="D379" s="316"/>
      <c r="E379" s="316"/>
      <c r="F379" s="316"/>
      <c r="H379" s="272"/>
      <c r="I379" s="272"/>
      <c r="J379" s="272"/>
      <c r="K379" s="272"/>
      <c r="L379" s="272"/>
      <c r="M379" s="272"/>
      <c r="N379" s="272"/>
      <c r="O379" s="272"/>
      <c r="P379" s="272"/>
      <c r="Q379" s="272"/>
      <c r="R379" s="272"/>
      <c r="S379" s="272"/>
      <c r="T379" s="272"/>
      <c r="U379" s="272"/>
      <c r="V379" s="272"/>
      <c r="W379" s="272"/>
      <c r="X379" s="272"/>
      <c r="Y379" s="272"/>
      <c r="Z379" s="272"/>
      <c r="AA379" s="272"/>
    </row>
    <row r="380" spans="1:27" ht="14">
      <c r="A380" s="272"/>
      <c r="B380" s="318"/>
      <c r="C380" s="316"/>
      <c r="D380" s="316"/>
      <c r="E380" s="316"/>
      <c r="F380" s="316"/>
      <c r="H380" s="272"/>
      <c r="I380" s="272"/>
      <c r="J380" s="272"/>
      <c r="K380" s="272"/>
      <c r="L380" s="272"/>
      <c r="M380" s="272"/>
      <c r="N380" s="272"/>
      <c r="O380" s="272"/>
      <c r="P380" s="272"/>
      <c r="Q380" s="272"/>
      <c r="R380" s="272"/>
      <c r="S380" s="272"/>
      <c r="T380" s="272"/>
      <c r="U380" s="272"/>
      <c r="V380" s="272"/>
      <c r="W380" s="272"/>
      <c r="X380" s="272"/>
      <c r="Y380" s="272"/>
      <c r="Z380" s="272"/>
      <c r="AA380" s="272"/>
    </row>
    <row r="381" spans="1:27" ht="14">
      <c r="A381" s="272"/>
      <c r="B381" s="318"/>
      <c r="C381" s="316"/>
      <c r="D381" s="316"/>
      <c r="E381" s="316"/>
      <c r="F381" s="316"/>
      <c r="H381" s="272"/>
      <c r="I381" s="272"/>
      <c r="J381" s="272"/>
      <c r="K381" s="272"/>
      <c r="L381" s="272"/>
      <c r="M381" s="272"/>
      <c r="N381" s="272"/>
      <c r="O381" s="272"/>
      <c r="P381" s="272"/>
      <c r="Q381" s="272"/>
      <c r="R381" s="272"/>
      <c r="S381" s="272"/>
      <c r="T381" s="272"/>
      <c r="U381" s="272"/>
      <c r="V381" s="272"/>
      <c r="W381" s="272"/>
      <c r="X381" s="272"/>
      <c r="Y381" s="272"/>
      <c r="Z381" s="272"/>
      <c r="AA381" s="272"/>
    </row>
    <row r="382" spans="1:27" ht="14">
      <c r="A382" s="272"/>
      <c r="B382" s="318"/>
      <c r="C382" s="316"/>
      <c r="D382" s="316"/>
      <c r="E382" s="316"/>
      <c r="F382" s="316"/>
      <c r="H382" s="272"/>
      <c r="I382" s="272"/>
      <c r="J382" s="272"/>
      <c r="K382" s="272"/>
      <c r="L382" s="272"/>
      <c r="M382" s="272"/>
      <c r="N382" s="272"/>
      <c r="O382" s="272"/>
      <c r="P382" s="272"/>
      <c r="Q382" s="272"/>
      <c r="R382" s="272"/>
      <c r="S382" s="272"/>
      <c r="T382" s="272"/>
      <c r="U382" s="272"/>
      <c r="V382" s="272"/>
      <c r="W382" s="272"/>
      <c r="X382" s="272"/>
      <c r="Y382" s="272"/>
      <c r="Z382" s="272"/>
      <c r="AA382" s="272"/>
    </row>
    <row r="383" spans="1:27" ht="14">
      <c r="A383" s="272"/>
      <c r="B383" s="318"/>
      <c r="C383" s="316"/>
      <c r="D383" s="316"/>
      <c r="E383" s="316"/>
      <c r="F383" s="316"/>
      <c r="H383" s="272"/>
      <c r="I383" s="272"/>
      <c r="J383" s="272"/>
      <c r="K383" s="272"/>
      <c r="L383" s="272"/>
      <c r="M383" s="272"/>
      <c r="N383" s="272"/>
      <c r="O383" s="272"/>
      <c r="P383" s="272"/>
      <c r="Q383" s="272"/>
      <c r="R383" s="272"/>
      <c r="S383" s="272"/>
      <c r="T383" s="272"/>
      <c r="U383" s="272"/>
      <c r="V383" s="272"/>
      <c r="W383" s="272"/>
      <c r="X383" s="272"/>
      <c r="Y383" s="272"/>
      <c r="Z383" s="272"/>
      <c r="AA383" s="272"/>
    </row>
    <row r="384" spans="1:27" ht="14">
      <c r="A384" s="272"/>
      <c r="B384" s="318"/>
      <c r="C384" s="316"/>
      <c r="D384" s="316"/>
      <c r="E384" s="316"/>
      <c r="F384" s="316"/>
      <c r="H384" s="272"/>
      <c r="I384" s="272"/>
      <c r="J384" s="272"/>
      <c r="K384" s="272"/>
      <c r="L384" s="272"/>
      <c r="M384" s="272"/>
      <c r="N384" s="272"/>
      <c r="O384" s="272"/>
      <c r="P384" s="272"/>
      <c r="Q384" s="272"/>
      <c r="R384" s="272"/>
      <c r="S384" s="272"/>
      <c r="T384" s="272"/>
      <c r="U384" s="272"/>
      <c r="V384" s="272"/>
      <c r="W384" s="272"/>
      <c r="X384" s="272"/>
      <c r="Y384" s="272"/>
      <c r="Z384" s="272"/>
      <c r="AA384" s="272"/>
    </row>
    <row r="385" spans="1:27" ht="14">
      <c r="A385" s="272"/>
      <c r="B385" s="318"/>
      <c r="C385" s="316"/>
      <c r="D385" s="316"/>
      <c r="E385" s="316"/>
      <c r="F385" s="316"/>
      <c r="H385" s="272"/>
      <c r="I385" s="272"/>
      <c r="J385" s="272"/>
      <c r="K385" s="272"/>
      <c r="L385" s="272"/>
      <c r="M385" s="272"/>
      <c r="N385" s="272"/>
      <c r="O385" s="272"/>
      <c r="P385" s="272"/>
      <c r="Q385" s="272"/>
      <c r="R385" s="272"/>
      <c r="S385" s="272"/>
      <c r="T385" s="272"/>
      <c r="U385" s="272"/>
      <c r="V385" s="272"/>
      <c r="W385" s="272"/>
      <c r="X385" s="272"/>
      <c r="Y385" s="272"/>
      <c r="Z385" s="272"/>
      <c r="AA385" s="272"/>
    </row>
    <row r="386" spans="1:27" ht="14">
      <c r="A386" s="272"/>
      <c r="B386" s="318"/>
      <c r="C386" s="316"/>
      <c r="D386" s="316"/>
      <c r="E386" s="316"/>
      <c r="F386" s="316"/>
      <c r="H386" s="272"/>
      <c r="I386" s="272"/>
      <c r="J386" s="272"/>
      <c r="K386" s="272"/>
      <c r="L386" s="272"/>
      <c r="M386" s="272"/>
      <c r="N386" s="272"/>
      <c r="O386" s="272"/>
      <c r="P386" s="272"/>
      <c r="Q386" s="272"/>
      <c r="R386" s="272"/>
      <c r="S386" s="272"/>
      <c r="T386" s="272"/>
      <c r="U386" s="272"/>
      <c r="V386" s="272"/>
      <c r="W386" s="272"/>
      <c r="X386" s="272"/>
      <c r="Y386" s="272"/>
      <c r="Z386" s="272"/>
      <c r="AA386" s="272"/>
    </row>
    <row r="387" spans="1:27" ht="14">
      <c r="A387" s="272"/>
      <c r="B387" s="318"/>
      <c r="C387" s="316"/>
      <c r="D387" s="316"/>
      <c r="E387" s="316"/>
      <c r="F387" s="316"/>
      <c r="H387" s="272"/>
      <c r="I387" s="272"/>
      <c r="J387" s="272"/>
      <c r="K387" s="272"/>
      <c r="L387" s="272"/>
      <c r="M387" s="272"/>
      <c r="N387" s="272"/>
      <c r="O387" s="272"/>
      <c r="P387" s="272"/>
      <c r="Q387" s="272"/>
      <c r="R387" s="272"/>
      <c r="S387" s="272"/>
      <c r="T387" s="272"/>
      <c r="U387" s="272"/>
      <c r="V387" s="272"/>
      <c r="W387" s="272"/>
      <c r="X387" s="272"/>
      <c r="Y387" s="272"/>
      <c r="Z387" s="272"/>
      <c r="AA387" s="272"/>
    </row>
    <row r="388" spans="1:27" ht="14">
      <c r="A388" s="272"/>
      <c r="B388" s="318"/>
      <c r="C388" s="316"/>
      <c r="D388" s="316"/>
      <c r="E388" s="316"/>
      <c r="F388" s="316"/>
      <c r="H388" s="272"/>
      <c r="I388" s="272"/>
      <c r="J388" s="272"/>
      <c r="K388" s="272"/>
      <c r="L388" s="272"/>
      <c r="M388" s="272"/>
      <c r="N388" s="272"/>
      <c r="O388" s="272"/>
      <c r="P388" s="272"/>
      <c r="Q388" s="272"/>
      <c r="R388" s="272"/>
      <c r="S388" s="272"/>
      <c r="T388" s="272"/>
      <c r="U388" s="272"/>
      <c r="V388" s="272"/>
      <c r="W388" s="272"/>
      <c r="X388" s="272"/>
      <c r="Y388" s="272"/>
      <c r="Z388" s="272"/>
      <c r="AA388" s="272"/>
    </row>
    <row r="389" spans="1:27" ht="14">
      <c r="A389" s="272"/>
      <c r="B389" s="318"/>
      <c r="C389" s="316"/>
      <c r="D389" s="316"/>
      <c r="E389" s="316"/>
      <c r="F389" s="316"/>
      <c r="H389" s="272"/>
      <c r="I389" s="272"/>
      <c r="J389" s="272"/>
      <c r="K389" s="272"/>
      <c r="L389" s="272"/>
      <c r="M389" s="272"/>
      <c r="N389" s="272"/>
      <c r="O389" s="272"/>
      <c r="P389" s="272"/>
      <c r="Q389" s="272"/>
      <c r="R389" s="272"/>
      <c r="S389" s="272"/>
      <c r="T389" s="272"/>
      <c r="U389" s="272"/>
      <c r="V389" s="272"/>
      <c r="W389" s="272"/>
      <c r="X389" s="272"/>
      <c r="Y389" s="272"/>
      <c r="Z389" s="272"/>
      <c r="AA389" s="272"/>
    </row>
    <row r="390" spans="1:27" ht="14">
      <c r="A390" s="272"/>
      <c r="B390" s="318"/>
      <c r="C390" s="316"/>
      <c r="D390" s="316"/>
      <c r="E390" s="316"/>
      <c r="F390" s="316"/>
      <c r="H390" s="272"/>
      <c r="I390" s="272"/>
      <c r="J390" s="272"/>
      <c r="K390" s="272"/>
      <c r="L390" s="272"/>
      <c r="M390" s="272"/>
      <c r="N390" s="272"/>
      <c r="O390" s="272"/>
      <c r="P390" s="272"/>
      <c r="Q390" s="272"/>
      <c r="R390" s="272"/>
      <c r="S390" s="272"/>
      <c r="T390" s="272"/>
      <c r="U390" s="272"/>
      <c r="V390" s="272"/>
      <c r="W390" s="272"/>
      <c r="X390" s="272"/>
      <c r="Y390" s="272"/>
      <c r="Z390" s="272"/>
      <c r="AA390" s="272"/>
    </row>
    <row r="391" spans="1:27" ht="14">
      <c r="A391" s="272"/>
      <c r="B391" s="318"/>
      <c r="C391" s="316"/>
      <c r="D391" s="316"/>
      <c r="E391" s="316"/>
      <c r="F391" s="316"/>
      <c r="H391" s="272"/>
      <c r="I391" s="272"/>
      <c r="J391" s="272"/>
      <c r="K391" s="272"/>
      <c r="L391" s="272"/>
      <c r="M391" s="272"/>
      <c r="N391" s="272"/>
      <c r="O391" s="272"/>
      <c r="P391" s="272"/>
      <c r="Q391" s="272"/>
      <c r="R391" s="272"/>
      <c r="S391" s="272"/>
      <c r="T391" s="272"/>
      <c r="U391" s="272"/>
      <c r="V391" s="272"/>
      <c r="W391" s="272"/>
      <c r="X391" s="272"/>
      <c r="Y391" s="272"/>
      <c r="Z391" s="272"/>
      <c r="AA391" s="272"/>
    </row>
    <row r="392" spans="1:27" ht="14">
      <c r="A392" s="272"/>
      <c r="B392" s="318"/>
      <c r="C392" s="316"/>
      <c r="D392" s="316"/>
      <c r="E392" s="316"/>
      <c r="F392" s="316"/>
      <c r="H392" s="272"/>
      <c r="I392" s="272"/>
      <c r="J392" s="272"/>
      <c r="K392" s="272"/>
      <c r="L392" s="272"/>
      <c r="M392" s="272"/>
      <c r="N392" s="272"/>
      <c r="O392" s="272"/>
      <c r="P392" s="272"/>
      <c r="Q392" s="272"/>
      <c r="R392" s="272"/>
      <c r="S392" s="272"/>
      <c r="T392" s="272"/>
      <c r="U392" s="272"/>
      <c r="V392" s="272"/>
      <c r="W392" s="272"/>
      <c r="X392" s="272"/>
      <c r="Y392" s="272"/>
      <c r="Z392" s="272"/>
      <c r="AA392" s="272"/>
    </row>
    <row r="393" spans="1:27" ht="14">
      <c r="A393" s="272"/>
      <c r="B393" s="318"/>
      <c r="C393" s="316"/>
      <c r="D393" s="316"/>
      <c r="E393" s="316"/>
      <c r="F393" s="316"/>
      <c r="H393" s="272"/>
      <c r="I393" s="272"/>
      <c r="J393" s="272"/>
      <c r="K393" s="272"/>
      <c r="L393" s="272"/>
      <c r="M393" s="272"/>
      <c r="N393" s="272"/>
      <c r="O393" s="272"/>
      <c r="P393" s="272"/>
      <c r="Q393" s="272"/>
      <c r="R393" s="272"/>
      <c r="S393" s="272"/>
      <c r="T393" s="272"/>
      <c r="U393" s="272"/>
      <c r="V393" s="272"/>
      <c r="W393" s="272"/>
      <c r="X393" s="272"/>
      <c r="Y393" s="272"/>
      <c r="Z393" s="272"/>
      <c r="AA393" s="272"/>
    </row>
    <row r="394" spans="1:27" ht="14">
      <c r="A394" s="272"/>
      <c r="B394" s="318"/>
      <c r="C394" s="316"/>
      <c r="D394" s="316"/>
      <c r="E394" s="316"/>
      <c r="F394" s="316"/>
      <c r="H394" s="272"/>
      <c r="I394" s="272"/>
      <c r="J394" s="272"/>
      <c r="K394" s="272"/>
      <c r="L394" s="272"/>
      <c r="M394" s="272"/>
      <c r="N394" s="272"/>
      <c r="O394" s="272"/>
      <c r="P394" s="272"/>
      <c r="Q394" s="272"/>
      <c r="R394" s="272"/>
      <c r="S394" s="272"/>
      <c r="T394" s="272"/>
      <c r="U394" s="272"/>
      <c r="V394" s="272"/>
      <c r="W394" s="272"/>
      <c r="X394" s="272"/>
      <c r="Y394" s="272"/>
      <c r="Z394" s="272"/>
      <c r="AA394" s="272"/>
    </row>
    <row r="395" spans="1:27" ht="14">
      <c r="A395" s="272"/>
      <c r="B395" s="318"/>
      <c r="C395" s="316"/>
      <c r="D395" s="316"/>
      <c r="E395" s="316"/>
      <c r="F395" s="316"/>
      <c r="H395" s="272"/>
      <c r="I395" s="272"/>
      <c r="J395" s="272"/>
      <c r="K395" s="272"/>
      <c r="L395" s="272"/>
      <c r="M395" s="272"/>
      <c r="N395" s="272"/>
      <c r="O395" s="272"/>
      <c r="P395" s="272"/>
      <c r="Q395" s="272"/>
      <c r="R395" s="272"/>
      <c r="S395" s="272"/>
      <c r="T395" s="272"/>
      <c r="U395" s="272"/>
      <c r="V395" s="272"/>
      <c r="W395" s="272"/>
      <c r="X395" s="272"/>
      <c r="Y395" s="272"/>
      <c r="Z395" s="272"/>
      <c r="AA395" s="272"/>
    </row>
    <row r="396" spans="1:27" ht="14">
      <c r="A396" s="272"/>
      <c r="B396" s="318"/>
      <c r="C396" s="316"/>
      <c r="D396" s="316"/>
      <c r="E396" s="316"/>
      <c r="F396" s="316"/>
      <c r="H396" s="272"/>
      <c r="I396" s="272"/>
      <c r="J396" s="272"/>
      <c r="K396" s="272"/>
      <c r="L396" s="272"/>
      <c r="M396" s="272"/>
      <c r="N396" s="272"/>
      <c r="O396" s="272"/>
      <c r="P396" s="272"/>
      <c r="Q396" s="272"/>
      <c r="R396" s="272"/>
      <c r="S396" s="272"/>
      <c r="T396" s="272"/>
      <c r="U396" s="272"/>
      <c r="V396" s="272"/>
      <c r="W396" s="272"/>
      <c r="X396" s="272"/>
      <c r="Y396" s="272"/>
      <c r="Z396" s="272"/>
      <c r="AA396" s="272"/>
    </row>
    <row r="397" spans="1:27" ht="14">
      <c r="A397" s="272"/>
      <c r="B397" s="318"/>
      <c r="C397" s="316"/>
      <c r="D397" s="316"/>
      <c r="E397" s="316"/>
      <c r="F397" s="316"/>
      <c r="H397" s="272"/>
      <c r="I397" s="272"/>
      <c r="J397" s="272"/>
      <c r="K397" s="272"/>
      <c r="L397" s="272"/>
      <c r="M397" s="272"/>
      <c r="N397" s="272"/>
      <c r="O397" s="272"/>
      <c r="P397" s="272"/>
      <c r="Q397" s="272"/>
      <c r="R397" s="272"/>
      <c r="S397" s="272"/>
      <c r="T397" s="272"/>
      <c r="U397" s="272"/>
      <c r="V397" s="272"/>
      <c r="W397" s="272"/>
      <c r="X397" s="272"/>
      <c r="Y397" s="272"/>
      <c r="Z397" s="272"/>
      <c r="AA397" s="272"/>
    </row>
    <row r="398" spans="1:27" ht="14">
      <c r="A398" s="272"/>
      <c r="B398" s="318"/>
      <c r="C398" s="316"/>
      <c r="D398" s="316"/>
      <c r="E398" s="316"/>
      <c r="F398" s="316"/>
      <c r="H398" s="272"/>
      <c r="I398" s="272"/>
      <c r="J398" s="272"/>
      <c r="K398" s="272"/>
      <c r="L398" s="272"/>
      <c r="M398" s="272"/>
      <c r="N398" s="272"/>
      <c r="O398" s="272"/>
      <c r="P398" s="272"/>
      <c r="Q398" s="272"/>
      <c r="R398" s="272"/>
      <c r="S398" s="272"/>
      <c r="T398" s="272"/>
      <c r="U398" s="272"/>
      <c r="V398" s="272"/>
      <c r="W398" s="272"/>
      <c r="X398" s="272"/>
      <c r="Y398" s="272"/>
      <c r="Z398" s="272"/>
      <c r="AA398" s="272"/>
    </row>
    <row r="399" spans="1:27" ht="14">
      <c r="A399" s="272"/>
      <c r="B399" s="318"/>
      <c r="C399" s="316"/>
      <c r="D399" s="316"/>
      <c r="E399" s="316"/>
      <c r="F399" s="316"/>
      <c r="H399" s="272"/>
      <c r="I399" s="272"/>
      <c r="J399" s="272"/>
      <c r="K399" s="272"/>
      <c r="L399" s="272"/>
      <c r="M399" s="272"/>
      <c r="N399" s="272"/>
      <c r="O399" s="272"/>
      <c r="P399" s="272"/>
      <c r="Q399" s="272"/>
      <c r="R399" s="272"/>
      <c r="S399" s="272"/>
      <c r="T399" s="272"/>
      <c r="U399" s="272"/>
      <c r="V399" s="272"/>
      <c r="W399" s="272"/>
      <c r="X399" s="272"/>
      <c r="Y399" s="272"/>
      <c r="Z399" s="272"/>
      <c r="AA399" s="272"/>
    </row>
    <row r="400" spans="1:27" ht="14">
      <c r="A400" s="272"/>
      <c r="B400" s="318"/>
      <c r="C400" s="316"/>
      <c r="D400" s="316"/>
      <c r="E400" s="316"/>
      <c r="F400" s="316"/>
      <c r="H400" s="272"/>
      <c r="I400" s="272"/>
      <c r="J400" s="272"/>
      <c r="K400" s="272"/>
      <c r="L400" s="272"/>
      <c r="M400" s="272"/>
      <c r="N400" s="272"/>
      <c r="O400" s="272"/>
      <c r="P400" s="272"/>
      <c r="Q400" s="272"/>
      <c r="R400" s="272"/>
      <c r="S400" s="272"/>
      <c r="T400" s="272"/>
      <c r="U400" s="272"/>
      <c r="V400" s="272"/>
      <c r="W400" s="272"/>
      <c r="X400" s="272"/>
      <c r="Y400" s="272"/>
      <c r="Z400" s="272"/>
      <c r="AA400" s="272"/>
    </row>
    <row r="401" spans="1:27" ht="14">
      <c r="A401" s="272"/>
      <c r="B401" s="318"/>
      <c r="C401" s="316"/>
      <c r="D401" s="316"/>
      <c r="E401" s="316"/>
      <c r="F401" s="316"/>
      <c r="H401" s="272"/>
      <c r="I401" s="272"/>
      <c r="J401" s="272"/>
      <c r="K401" s="272"/>
      <c r="L401" s="272"/>
      <c r="M401" s="272"/>
      <c r="N401" s="272"/>
      <c r="O401" s="272"/>
      <c r="P401" s="272"/>
      <c r="Q401" s="272"/>
      <c r="R401" s="272"/>
      <c r="S401" s="272"/>
      <c r="T401" s="272"/>
      <c r="U401" s="272"/>
      <c r="V401" s="272"/>
      <c r="W401" s="272"/>
      <c r="X401" s="272"/>
      <c r="Y401" s="272"/>
      <c r="Z401" s="272"/>
      <c r="AA401" s="272"/>
    </row>
    <row r="402" spans="1:27" ht="14">
      <c r="A402" s="272"/>
      <c r="B402" s="318"/>
      <c r="C402" s="316"/>
      <c r="D402" s="316"/>
      <c r="E402" s="316"/>
      <c r="F402" s="316"/>
      <c r="H402" s="272"/>
      <c r="I402" s="272"/>
      <c r="J402" s="272"/>
      <c r="K402" s="272"/>
      <c r="L402" s="272"/>
      <c r="M402" s="272"/>
      <c r="N402" s="272"/>
      <c r="O402" s="272"/>
      <c r="P402" s="272"/>
      <c r="Q402" s="272"/>
      <c r="R402" s="272"/>
      <c r="S402" s="272"/>
      <c r="T402" s="272"/>
      <c r="U402" s="272"/>
      <c r="V402" s="272"/>
      <c r="W402" s="272"/>
      <c r="X402" s="272"/>
      <c r="Y402" s="272"/>
      <c r="Z402" s="272"/>
      <c r="AA402" s="272"/>
    </row>
    <row r="403" spans="1:27" ht="14">
      <c r="A403" s="272"/>
      <c r="B403" s="318"/>
      <c r="C403" s="316"/>
      <c r="D403" s="316"/>
      <c r="E403" s="316"/>
      <c r="F403" s="316"/>
      <c r="H403" s="272"/>
      <c r="I403" s="272"/>
      <c r="J403" s="272"/>
      <c r="K403" s="272"/>
      <c r="L403" s="272"/>
      <c r="M403" s="272"/>
      <c r="N403" s="272"/>
      <c r="O403" s="272"/>
      <c r="P403" s="272"/>
      <c r="Q403" s="272"/>
      <c r="R403" s="272"/>
      <c r="S403" s="272"/>
      <c r="T403" s="272"/>
      <c r="U403" s="272"/>
      <c r="V403" s="272"/>
      <c r="W403" s="272"/>
      <c r="X403" s="272"/>
      <c r="Y403" s="272"/>
      <c r="Z403" s="272"/>
      <c r="AA403" s="272"/>
    </row>
    <row r="404" spans="1:27" ht="14">
      <c r="A404" s="272"/>
      <c r="B404" s="318"/>
      <c r="C404" s="316"/>
      <c r="D404" s="316"/>
      <c r="E404" s="316"/>
      <c r="F404" s="316"/>
      <c r="H404" s="272"/>
      <c r="I404" s="272"/>
      <c r="J404" s="272"/>
      <c r="K404" s="272"/>
      <c r="L404" s="272"/>
      <c r="M404" s="272"/>
      <c r="N404" s="272"/>
      <c r="O404" s="272"/>
      <c r="P404" s="272"/>
      <c r="Q404" s="272"/>
      <c r="R404" s="272"/>
      <c r="S404" s="272"/>
      <c r="T404" s="272"/>
      <c r="U404" s="272"/>
      <c r="V404" s="272"/>
      <c r="W404" s="272"/>
      <c r="X404" s="272"/>
      <c r="Y404" s="272"/>
      <c r="Z404" s="272"/>
      <c r="AA404" s="272"/>
    </row>
    <row r="405" spans="1:27" ht="14">
      <c r="A405" s="272"/>
      <c r="B405" s="318"/>
      <c r="C405" s="316"/>
      <c r="D405" s="316"/>
      <c r="E405" s="316"/>
      <c r="F405" s="316"/>
      <c r="H405" s="272"/>
      <c r="I405" s="272"/>
      <c r="J405" s="272"/>
      <c r="K405" s="272"/>
      <c r="L405" s="272"/>
      <c r="M405" s="272"/>
      <c r="N405" s="272"/>
      <c r="O405" s="272"/>
      <c r="P405" s="272"/>
      <c r="Q405" s="272"/>
      <c r="R405" s="272"/>
      <c r="S405" s="272"/>
      <c r="T405" s="272"/>
      <c r="U405" s="272"/>
      <c r="V405" s="272"/>
      <c r="W405" s="272"/>
      <c r="X405" s="272"/>
      <c r="Y405" s="272"/>
      <c r="Z405" s="272"/>
      <c r="AA405" s="272"/>
    </row>
    <row r="406" spans="1:27" ht="14">
      <c r="A406" s="272"/>
      <c r="B406" s="318"/>
      <c r="C406" s="316"/>
      <c r="D406" s="316"/>
      <c r="E406" s="316"/>
      <c r="F406" s="316"/>
      <c r="H406" s="272"/>
      <c r="I406" s="272"/>
      <c r="J406" s="272"/>
      <c r="K406" s="272"/>
      <c r="L406" s="272"/>
      <c r="M406" s="272"/>
      <c r="N406" s="272"/>
      <c r="O406" s="272"/>
      <c r="P406" s="272"/>
      <c r="Q406" s="272"/>
      <c r="R406" s="272"/>
      <c r="S406" s="272"/>
      <c r="T406" s="272"/>
      <c r="U406" s="272"/>
      <c r="V406" s="272"/>
      <c r="W406" s="272"/>
      <c r="X406" s="272"/>
      <c r="Y406" s="272"/>
      <c r="Z406" s="272"/>
      <c r="AA406" s="272"/>
    </row>
    <row r="407" spans="1:27" ht="14">
      <c r="A407" s="272"/>
      <c r="B407" s="318"/>
      <c r="C407" s="316"/>
      <c r="D407" s="316"/>
      <c r="E407" s="316"/>
      <c r="F407" s="316"/>
      <c r="H407" s="272"/>
      <c r="I407" s="272"/>
      <c r="J407" s="272"/>
      <c r="K407" s="272"/>
      <c r="L407" s="272"/>
      <c r="M407" s="272"/>
      <c r="N407" s="272"/>
      <c r="O407" s="272"/>
      <c r="P407" s="272"/>
      <c r="Q407" s="272"/>
      <c r="R407" s="272"/>
      <c r="S407" s="272"/>
      <c r="T407" s="272"/>
      <c r="U407" s="272"/>
      <c r="V407" s="272"/>
      <c r="W407" s="272"/>
      <c r="X407" s="272"/>
      <c r="Y407" s="272"/>
      <c r="Z407" s="272"/>
      <c r="AA407" s="272"/>
    </row>
    <row r="408" spans="1:27" ht="14">
      <c r="A408" s="272"/>
      <c r="B408" s="318"/>
      <c r="C408" s="316"/>
      <c r="D408" s="316"/>
      <c r="E408" s="316"/>
      <c r="F408" s="316"/>
      <c r="H408" s="272"/>
      <c r="I408" s="272"/>
      <c r="J408" s="272"/>
      <c r="K408" s="272"/>
      <c r="L408" s="272"/>
      <c r="M408" s="272"/>
      <c r="N408" s="272"/>
      <c r="O408" s="272"/>
      <c r="P408" s="272"/>
      <c r="Q408" s="272"/>
      <c r="R408" s="272"/>
      <c r="S408" s="272"/>
      <c r="T408" s="272"/>
      <c r="U408" s="272"/>
      <c r="V408" s="272"/>
      <c r="W408" s="272"/>
      <c r="X408" s="272"/>
      <c r="Y408" s="272"/>
      <c r="Z408" s="272"/>
      <c r="AA408" s="272"/>
    </row>
    <row r="409" spans="1:27" ht="14">
      <c r="A409" s="272"/>
      <c r="B409" s="318"/>
      <c r="C409" s="316"/>
      <c r="D409" s="316"/>
      <c r="E409" s="316"/>
      <c r="F409" s="316"/>
      <c r="H409" s="272"/>
      <c r="I409" s="272"/>
      <c r="J409" s="272"/>
      <c r="K409" s="272"/>
      <c r="L409" s="272"/>
      <c r="M409" s="272"/>
      <c r="N409" s="272"/>
      <c r="O409" s="272"/>
      <c r="P409" s="272"/>
      <c r="Q409" s="272"/>
      <c r="R409" s="272"/>
      <c r="S409" s="272"/>
      <c r="T409" s="272"/>
      <c r="U409" s="272"/>
      <c r="V409" s="272"/>
      <c r="W409" s="272"/>
      <c r="X409" s="272"/>
      <c r="Y409" s="272"/>
      <c r="Z409" s="272"/>
      <c r="AA409" s="272"/>
    </row>
    <row r="410" spans="1:27" ht="14">
      <c r="A410" s="272"/>
      <c r="B410" s="318"/>
      <c r="C410" s="316"/>
      <c r="D410" s="316"/>
      <c r="E410" s="316"/>
      <c r="F410" s="316"/>
      <c r="H410" s="272"/>
      <c r="I410" s="272"/>
      <c r="J410" s="272"/>
      <c r="K410" s="272"/>
      <c r="L410" s="272"/>
      <c r="M410" s="272"/>
      <c r="N410" s="272"/>
      <c r="O410" s="272"/>
      <c r="P410" s="272"/>
      <c r="Q410" s="272"/>
      <c r="R410" s="272"/>
      <c r="S410" s="272"/>
      <c r="T410" s="272"/>
      <c r="U410" s="272"/>
      <c r="V410" s="272"/>
      <c r="W410" s="272"/>
      <c r="X410" s="272"/>
      <c r="Y410" s="272"/>
      <c r="Z410" s="272"/>
      <c r="AA410" s="272"/>
    </row>
    <row r="411" spans="1:27" ht="14">
      <c r="A411" s="272"/>
      <c r="B411" s="318"/>
      <c r="C411" s="316"/>
      <c r="D411" s="316"/>
      <c r="E411" s="316"/>
      <c r="F411" s="316"/>
      <c r="H411" s="272"/>
      <c r="I411" s="272"/>
      <c r="J411" s="272"/>
      <c r="K411" s="272"/>
      <c r="L411" s="272"/>
      <c r="M411" s="272"/>
      <c r="N411" s="272"/>
      <c r="O411" s="272"/>
      <c r="P411" s="272"/>
      <c r="Q411" s="272"/>
      <c r="R411" s="272"/>
      <c r="S411" s="272"/>
      <c r="T411" s="272"/>
      <c r="U411" s="272"/>
      <c r="V411" s="272"/>
      <c r="W411" s="272"/>
      <c r="X411" s="272"/>
      <c r="Y411" s="272"/>
      <c r="Z411" s="272"/>
      <c r="AA411" s="272"/>
    </row>
    <row r="412" spans="1:27" ht="14">
      <c r="A412" s="272"/>
      <c r="B412" s="318"/>
      <c r="C412" s="316"/>
      <c r="D412" s="316"/>
      <c r="E412" s="316"/>
      <c r="F412" s="316"/>
      <c r="H412" s="272"/>
      <c r="I412" s="272"/>
      <c r="J412" s="272"/>
      <c r="K412" s="272"/>
      <c r="L412" s="272"/>
      <c r="M412" s="272"/>
      <c r="N412" s="272"/>
      <c r="O412" s="272"/>
      <c r="P412" s="272"/>
      <c r="Q412" s="272"/>
      <c r="R412" s="272"/>
      <c r="S412" s="272"/>
      <c r="T412" s="272"/>
      <c r="U412" s="272"/>
      <c r="V412" s="272"/>
      <c r="W412" s="272"/>
      <c r="X412" s="272"/>
      <c r="Y412" s="272"/>
      <c r="Z412" s="272"/>
      <c r="AA412" s="272"/>
    </row>
    <row r="413" spans="1:27" ht="14">
      <c r="A413" s="272"/>
      <c r="B413" s="318"/>
      <c r="C413" s="316"/>
      <c r="D413" s="316"/>
      <c r="E413" s="316"/>
      <c r="F413" s="316"/>
      <c r="H413" s="272"/>
      <c r="I413" s="272"/>
      <c r="J413" s="272"/>
      <c r="K413" s="272"/>
      <c r="L413" s="272"/>
      <c r="M413" s="272"/>
      <c r="N413" s="272"/>
      <c r="O413" s="272"/>
      <c r="P413" s="272"/>
      <c r="Q413" s="272"/>
      <c r="R413" s="272"/>
      <c r="S413" s="272"/>
      <c r="T413" s="272"/>
      <c r="U413" s="272"/>
      <c r="V413" s="272"/>
      <c r="W413" s="272"/>
      <c r="X413" s="272"/>
      <c r="Y413" s="272"/>
      <c r="Z413" s="272"/>
      <c r="AA413" s="272"/>
    </row>
    <row r="414" spans="1:27" ht="14">
      <c r="A414" s="272"/>
      <c r="B414" s="318"/>
      <c r="C414" s="316"/>
      <c r="D414" s="316"/>
      <c r="E414" s="316"/>
      <c r="F414" s="316"/>
      <c r="H414" s="272"/>
      <c r="I414" s="272"/>
      <c r="J414" s="272"/>
      <c r="K414" s="272"/>
      <c r="L414" s="272"/>
      <c r="M414" s="272"/>
      <c r="N414" s="272"/>
      <c r="O414" s="272"/>
      <c r="P414" s="272"/>
      <c r="Q414" s="272"/>
      <c r="R414" s="272"/>
      <c r="S414" s="272"/>
      <c r="T414" s="272"/>
      <c r="U414" s="272"/>
      <c r="V414" s="272"/>
      <c r="W414" s="272"/>
      <c r="X414" s="272"/>
      <c r="Y414" s="272"/>
      <c r="Z414" s="272"/>
      <c r="AA414" s="272"/>
    </row>
    <row r="415" spans="1:27" ht="14">
      <c r="A415" s="272"/>
      <c r="B415" s="318"/>
      <c r="C415" s="316"/>
      <c r="D415" s="316"/>
      <c r="E415" s="316"/>
      <c r="F415" s="316"/>
      <c r="H415" s="272"/>
      <c r="I415" s="272"/>
      <c r="J415" s="272"/>
      <c r="K415" s="272"/>
      <c r="L415" s="272"/>
      <c r="M415" s="272"/>
      <c r="N415" s="272"/>
      <c r="O415" s="272"/>
      <c r="P415" s="272"/>
      <c r="Q415" s="272"/>
      <c r="R415" s="272"/>
      <c r="S415" s="272"/>
      <c r="T415" s="272"/>
      <c r="U415" s="272"/>
      <c r="V415" s="272"/>
      <c r="W415" s="272"/>
      <c r="X415" s="272"/>
      <c r="Y415" s="272"/>
      <c r="Z415" s="272"/>
      <c r="AA415" s="272"/>
    </row>
    <row r="416" spans="1:27" ht="14">
      <c r="A416" s="272"/>
      <c r="B416" s="318"/>
      <c r="C416" s="316"/>
      <c r="D416" s="316"/>
      <c r="E416" s="316"/>
      <c r="F416" s="316"/>
      <c r="H416" s="272"/>
      <c r="I416" s="272"/>
      <c r="J416" s="272"/>
      <c r="K416" s="272"/>
      <c r="L416" s="272"/>
      <c r="M416" s="272"/>
      <c r="N416" s="272"/>
      <c r="O416" s="272"/>
      <c r="P416" s="272"/>
      <c r="Q416" s="272"/>
      <c r="R416" s="272"/>
      <c r="S416" s="272"/>
      <c r="T416" s="272"/>
      <c r="U416" s="272"/>
      <c r="V416" s="272"/>
      <c r="W416" s="272"/>
      <c r="X416" s="272"/>
      <c r="Y416" s="272"/>
      <c r="Z416" s="272"/>
      <c r="AA416" s="272"/>
    </row>
    <row r="417" spans="1:27" ht="14">
      <c r="A417" s="272"/>
      <c r="B417" s="318"/>
      <c r="C417" s="316"/>
      <c r="D417" s="316"/>
      <c r="E417" s="316"/>
      <c r="F417" s="316"/>
      <c r="H417" s="272"/>
      <c r="I417" s="272"/>
      <c r="J417" s="272"/>
      <c r="K417" s="272"/>
      <c r="L417" s="272"/>
      <c r="M417" s="272"/>
      <c r="N417" s="272"/>
      <c r="O417" s="272"/>
      <c r="P417" s="272"/>
      <c r="Q417" s="272"/>
      <c r="R417" s="272"/>
      <c r="S417" s="272"/>
      <c r="T417" s="272"/>
      <c r="U417" s="272"/>
      <c r="V417" s="272"/>
      <c r="W417" s="272"/>
      <c r="X417" s="272"/>
      <c r="Y417" s="272"/>
      <c r="Z417" s="272"/>
      <c r="AA417" s="272"/>
    </row>
    <row r="418" spans="1:27" ht="14">
      <c r="A418" s="272"/>
      <c r="B418" s="318"/>
      <c r="C418" s="316"/>
      <c r="D418" s="316"/>
      <c r="E418" s="316"/>
      <c r="F418" s="316"/>
      <c r="H418" s="272"/>
      <c r="I418" s="272"/>
      <c r="J418" s="272"/>
      <c r="K418" s="272"/>
      <c r="L418" s="272"/>
      <c r="M418" s="272"/>
      <c r="N418" s="272"/>
      <c r="O418" s="272"/>
      <c r="P418" s="272"/>
      <c r="Q418" s="272"/>
      <c r="R418" s="272"/>
      <c r="S418" s="272"/>
      <c r="T418" s="272"/>
      <c r="U418" s="272"/>
      <c r="V418" s="272"/>
      <c r="W418" s="272"/>
      <c r="X418" s="272"/>
      <c r="Y418" s="272"/>
      <c r="Z418" s="272"/>
      <c r="AA418" s="272"/>
    </row>
    <row r="419" spans="1:27" ht="14">
      <c r="A419" s="272"/>
      <c r="B419" s="318"/>
      <c r="C419" s="316"/>
      <c r="D419" s="316"/>
      <c r="E419" s="316"/>
      <c r="F419" s="316"/>
      <c r="H419" s="272"/>
      <c r="I419" s="272"/>
      <c r="J419" s="272"/>
      <c r="K419" s="272"/>
      <c r="L419" s="272"/>
      <c r="M419" s="272"/>
      <c r="N419" s="272"/>
      <c r="O419" s="272"/>
      <c r="P419" s="272"/>
      <c r="Q419" s="272"/>
      <c r="R419" s="272"/>
      <c r="S419" s="272"/>
      <c r="T419" s="272"/>
      <c r="U419" s="272"/>
      <c r="V419" s="272"/>
      <c r="W419" s="272"/>
      <c r="X419" s="272"/>
      <c r="Y419" s="272"/>
      <c r="Z419" s="272"/>
      <c r="AA419" s="272"/>
    </row>
    <row r="420" spans="1:27" ht="14">
      <c r="A420" s="272"/>
      <c r="B420" s="318"/>
      <c r="C420" s="316"/>
      <c r="D420" s="316"/>
      <c r="E420" s="316"/>
      <c r="F420" s="316"/>
      <c r="H420" s="272"/>
      <c r="I420" s="272"/>
      <c r="J420" s="272"/>
      <c r="K420" s="272"/>
      <c r="L420" s="272"/>
      <c r="M420" s="272"/>
      <c r="N420" s="272"/>
      <c r="O420" s="272"/>
      <c r="P420" s="272"/>
      <c r="Q420" s="272"/>
      <c r="R420" s="272"/>
      <c r="S420" s="272"/>
      <c r="T420" s="272"/>
      <c r="U420" s="272"/>
      <c r="V420" s="272"/>
      <c r="W420" s="272"/>
      <c r="X420" s="272"/>
      <c r="Y420" s="272"/>
      <c r="Z420" s="272"/>
      <c r="AA420" s="272"/>
    </row>
    <row r="421" spans="1:27" ht="14">
      <c r="A421" s="272"/>
      <c r="B421" s="318"/>
      <c r="C421" s="316"/>
      <c r="D421" s="316"/>
      <c r="E421" s="316"/>
      <c r="F421" s="316"/>
      <c r="H421" s="272"/>
      <c r="I421" s="272"/>
      <c r="J421" s="272"/>
      <c r="K421" s="272"/>
      <c r="L421" s="272"/>
      <c r="M421" s="272"/>
      <c r="N421" s="272"/>
      <c r="O421" s="272"/>
      <c r="P421" s="272"/>
      <c r="Q421" s="272"/>
      <c r="R421" s="272"/>
      <c r="S421" s="272"/>
      <c r="T421" s="272"/>
      <c r="U421" s="272"/>
      <c r="V421" s="272"/>
      <c r="W421" s="272"/>
      <c r="X421" s="272"/>
      <c r="Y421" s="272"/>
      <c r="Z421" s="272"/>
      <c r="AA421" s="272"/>
    </row>
    <row r="422" spans="1:27" ht="14">
      <c r="A422" s="272"/>
      <c r="B422" s="318"/>
      <c r="C422" s="316"/>
      <c r="D422" s="316"/>
      <c r="E422" s="316"/>
      <c r="F422" s="316"/>
      <c r="H422" s="272"/>
      <c r="I422" s="272"/>
      <c r="J422" s="272"/>
      <c r="K422" s="272"/>
      <c r="L422" s="272"/>
      <c r="M422" s="272"/>
      <c r="N422" s="272"/>
      <c r="O422" s="272"/>
      <c r="P422" s="272"/>
      <c r="Q422" s="272"/>
      <c r="R422" s="272"/>
      <c r="S422" s="272"/>
      <c r="T422" s="272"/>
      <c r="U422" s="272"/>
      <c r="V422" s="272"/>
      <c r="W422" s="272"/>
      <c r="X422" s="272"/>
      <c r="Y422" s="272"/>
      <c r="Z422" s="272"/>
      <c r="AA422" s="272"/>
    </row>
    <row r="423" spans="1:27" ht="14">
      <c r="A423" s="272"/>
      <c r="B423" s="318"/>
      <c r="C423" s="316"/>
      <c r="D423" s="316"/>
      <c r="E423" s="316"/>
      <c r="F423" s="316"/>
      <c r="H423" s="272"/>
      <c r="I423" s="272"/>
      <c r="J423" s="272"/>
      <c r="K423" s="272"/>
      <c r="L423" s="272"/>
      <c r="M423" s="272"/>
      <c r="N423" s="272"/>
      <c r="O423" s="272"/>
      <c r="P423" s="272"/>
      <c r="Q423" s="272"/>
      <c r="R423" s="272"/>
      <c r="S423" s="272"/>
      <c r="T423" s="272"/>
      <c r="U423" s="272"/>
      <c r="V423" s="272"/>
      <c r="W423" s="272"/>
      <c r="X423" s="272"/>
      <c r="Y423" s="272"/>
      <c r="Z423" s="272"/>
      <c r="AA423" s="272"/>
    </row>
    <row r="424" spans="1:27" ht="14">
      <c r="A424" s="272"/>
      <c r="B424" s="318"/>
      <c r="C424" s="316"/>
      <c r="D424" s="316"/>
      <c r="E424" s="316"/>
      <c r="F424" s="316"/>
      <c r="H424" s="272"/>
      <c r="I424" s="272"/>
      <c r="J424" s="272"/>
      <c r="K424" s="272"/>
      <c r="L424" s="272"/>
      <c r="M424" s="272"/>
      <c r="N424" s="272"/>
      <c r="O424" s="272"/>
      <c r="P424" s="272"/>
      <c r="Q424" s="272"/>
      <c r="R424" s="272"/>
      <c r="S424" s="272"/>
      <c r="T424" s="272"/>
      <c r="U424" s="272"/>
      <c r="V424" s="272"/>
      <c r="W424" s="272"/>
      <c r="X424" s="272"/>
      <c r="Y424" s="272"/>
      <c r="Z424" s="272"/>
      <c r="AA424" s="272"/>
    </row>
    <row r="425" spans="1:27" ht="14">
      <c r="A425" s="272"/>
      <c r="B425" s="318"/>
      <c r="C425" s="316"/>
      <c r="D425" s="316"/>
      <c r="E425" s="316"/>
      <c r="F425" s="316"/>
      <c r="H425" s="272"/>
      <c r="I425" s="272"/>
      <c r="J425" s="272"/>
      <c r="K425" s="272"/>
      <c r="L425" s="272"/>
      <c r="M425" s="272"/>
      <c r="N425" s="272"/>
      <c r="O425" s="272"/>
      <c r="P425" s="272"/>
      <c r="Q425" s="272"/>
      <c r="R425" s="272"/>
      <c r="S425" s="272"/>
      <c r="T425" s="272"/>
      <c r="U425" s="272"/>
      <c r="V425" s="272"/>
      <c r="W425" s="272"/>
      <c r="X425" s="272"/>
      <c r="Y425" s="272"/>
      <c r="Z425" s="272"/>
      <c r="AA425" s="272"/>
    </row>
    <row r="426" spans="1:27" ht="14">
      <c r="A426" s="272"/>
      <c r="B426" s="318"/>
      <c r="C426" s="316"/>
      <c r="D426" s="316"/>
      <c r="E426" s="316"/>
      <c r="F426" s="316"/>
      <c r="H426" s="272"/>
      <c r="I426" s="272"/>
      <c r="J426" s="272"/>
      <c r="K426" s="272"/>
      <c r="L426" s="272"/>
      <c r="M426" s="272"/>
      <c r="N426" s="272"/>
      <c r="O426" s="272"/>
      <c r="P426" s="272"/>
      <c r="Q426" s="272"/>
      <c r="R426" s="272"/>
      <c r="S426" s="272"/>
      <c r="T426" s="272"/>
      <c r="U426" s="272"/>
      <c r="V426" s="272"/>
      <c r="W426" s="272"/>
      <c r="X426" s="272"/>
      <c r="Y426" s="272"/>
      <c r="Z426" s="272"/>
      <c r="AA426" s="272"/>
    </row>
    <row r="427" spans="1:27" ht="14">
      <c r="A427" s="272"/>
      <c r="B427" s="318"/>
      <c r="C427" s="316"/>
      <c r="D427" s="316"/>
      <c r="E427" s="316"/>
      <c r="F427" s="316"/>
      <c r="H427" s="272"/>
      <c r="I427" s="272"/>
      <c r="J427" s="272"/>
      <c r="K427" s="272"/>
      <c r="L427" s="272"/>
      <c r="M427" s="272"/>
      <c r="N427" s="272"/>
      <c r="O427" s="272"/>
      <c r="P427" s="272"/>
      <c r="Q427" s="272"/>
      <c r="R427" s="272"/>
      <c r="S427" s="272"/>
      <c r="T427" s="272"/>
      <c r="U427" s="272"/>
      <c r="V427" s="272"/>
      <c r="W427" s="272"/>
      <c r="X427" s="272"/>
      <c r="Y427" s="272"/>
      <c r="Z427" s="272"/>
      <c r="AA427" s="272"/>
    </row>
    <row r="428" spans="1:27" ht="14">
      <c r="A428" s="272"/>
      <c r="B428" s="318"/>
      <c r="C428" s="316"/>
      <c r="D428" s="316"/>
      <c r="E428" s="316"/>
      <c r="F428" s="316"/>
      <c r="H428" s="272"/>
      <c r="I428" s="272"/>
      <c r="J428" s="272"/>
      <c r="K428" s="272"/>
      <c r="L428" s="272"/>
      <c r="M428" s="272"/>
      <c r="N428" s="272"/>
      <c r="O428" s="272"/>
      <c r="P428" s="272"/>
      <c r="Q428" s="272"/>
      <c r="R428" s="272"/>
      <c r="S428" s="272"/>
      <c r="T428" s="272"/>
      <c r="U428" s="272"/>
      <c r="V428" s="272"/>
      <c r="W428" s="272"/>
      <c r="X428" s="272"/>
      <c r="Y428" s="272"/>
      <c r="Z428" s="272"/>
      <c r="AA428" s="272"/>
    </row>
    <row r="429" spans="1:27" ht="14">
      <c r="A429" s="272"/>
      <c r="B429" s="318"/>
      <c r="C429" s="316"/>
      <c r="D429" s="316"/>
      <c r="E429" s="316"/>
      <c r="F429" s="316"/>
      <c r="H429" s="272"/>
      <c r="I429" s="272"/>
      <c r="J429" s="272"/>
      <c r="K429" s="272"/>
      <c r="L429" s="272"/>
      <c r="M429" s="272"/>
      <c r="N429" s="272"/>
      <c r="O429" s="272"/>
      <c r="P429" s="272"/>
      <c r="Q429" s="272"/>
      <c r="R429" s="272"/>
      <c r="S429" s="272"/>
      <c r="T429" s="272"/>
      <c r="U429" s="272"/>
      <c r="V429" s="272"/>
      <c r="W429" s="272"/>
      <c r="X429" s="272"/>
      <c r="Y429" s="272"/>
      <c r="Z429" s="272"/>
      <c r="AA429" s="272"/>
    </row>
    <row r="430" spans="1:27" ht="14">
      <c r="A430" s="272"/>
      <c r="B430" s="318"/>
      <c r="C430" s="316"/>
      <c r="D430" s="316"/>
      <c r="E430" s="316"/>
      <c r="F430" s="316"/>
      <c r="H430" s="272"/>
      <c r="I430" s="272"/>
      <c r="J430" s="272"/>
      <c r="K430" s="272"/>
      <c r="L430" s="272"/>
      <c r="M430" s="272"/>
      <c r="N430" s="272"/>
      <c r="O430" s="272"/>
      <c r="P430" s="272"/>
      <c r="Q430" s="272"/>
      <c r="R430" s="272"/>
      <c r="S430" s="272"/>
      <c r="T430" s="272"/>
      <c r="U430" s="272"/>
      <c r="V430" s="272"/>
      <c r="W430" s="272"/>
      <c r="X430" s="272"/>
      <c r="Y430" s="272"/>
      <c r="Z430" s="272"/>
      <c r="AA430" s="272"/>
    </row>
    <row r="431" spans="1:27" ht="14">
      <c r="A431" s="272"/>
      <c r="B431" s="318"/>
      <c r="C431" s="316"/>
      <c r="D431" s="316"/>
      <c r="E431" s="316"/>
      <c r="F431" s="316"/>
      <c r="H431" s="272"/>
      <c r="I431" s="272"/>
      <c r="J431" s="272"/>
      <c r="K431" s="272"/>
      <c r="L431" s="272"/>
      <c r="M431" s="272"/>
      <c r="N431" s="272"/>
      <c r="O431" s="272"/>
      <c r="P431" s="272"/>
      <c r="Q431" s="272"/>
      <c r="R431" s="272"/>
      <c r="S431" s="272"/>
      <c r="T431" s="272"/>
      <c r="U431" s="272"/>
      <c r="V431" s="272"/>
      <c r="W431" s="272"/>
      <c r="X431" s="272"/>
      <c r="Y431" s="272"/>
      <c r="Z431" s="272"/>
      <c r="AA431" s="272"/>
    </row>
    <row r="432" spans="1:27" ht="14">
      <c r="A432" s="272"/>
      <c r="B432" s="318"/>
      <c r="C432" s="316"/>
      <c r="D432" s="316"/>
      <c r="E432" s="316"/>
      <c r="F432" s="316"/>
      <c r="H432" s="272"/>
      <c r="I432" s="272"/>
      <c r="J432" s="272"/>
      <c r="K432" s="272"/>
      <c r="L432" s="272"/>
      <c r="M432" s="272"/>
      <c r="N432" s="272"/>
      <c r="O432" s="272"/>
      <c r="P432" s="272"/>
      <c r="Q432" s="272"/>
      <c r="R432" s="272"/>
      <c r="S432" s="272"/>
      <c r="T432" s="272"/>
      <c r="U432" s="272"/>
      <c r="V432" s="272"/>
      <c r="W432" s="272"/>
      <c r="X432" s="272"/>
      <c r="Y432" s="272"/>
      <c r="Z432" s="272"/>
      <c r="AA432" s="272"/>
    </row>
    <row r="433" spans="1:27" ht="14">
      <c r="A433" s="272"/>
      <c r="B433" s="318"/>
      <c r="C433" s="316"/>
      <c r="D433" s="316"/>
      <c r="E433" s="316"/>
      <c r="F433" s="316"/>
      <c r="H433" s="272"/>
      <c r="I433" s="272"/>
      <c r="J433" s="272"/>
      <c r="K433" s="272"/>
      <c r="L433" s="272"/>
      <c r="M433" s="272"/>
      <c r="N433" s="272"/>
      <c r="O433" s="272"/>
      <c r="P433" s="272"/>
      <c r="Q433" s="272"/>
      <c r="R433" s="272"/>
      <c r="S433" s="272"/>
      <c r="T433" s="272"/>
      <c r="U433" s="272"/>
      <c r="V433" s="272"/>
      <c r="W433" s="272"/>
      <c r="X433" s="272"/>
      <c r="Y433" s="272"/>
      <c r="Z433" s="272"/>
      <c r="AA433" s="272"/>
    </row>
    <row r="434" spans="1:27" ht="14">
      <c r="A434" s="272"/>
      <c r="B434" s="318"/>
      <c r="C434" s="316"/>
      <c r="D434" s="316"/>
      <c r="E434" s="316"/>
      <c r="F434" s="316"/>
      <c r="H434" s="272"/>
      <c r="I434" s="272"/>
      <c r="J434" s="272"/>
      <c r="K434" s="272"/>
      <c r="L434" s="272"/>
      <c r="M434" s="272"/>
      <c r="N434" s="272"/>
      <c r="O434" s="272"/>
      <c r="P434" s="272"/>
      <c r="Q434" s="272"/>
      <c r="R434" s="272"/>
      <c r="S434" s="272"/>
      <c r="T434" s="272"/>
      <c r="U434" s="272"/>
      <c r="V434" s="272"/>
      <c r="W434" s="272"/>
      <c r="X434" s="272"/>
      <c r="Y434" s="272"/>
      <c r="Z434" s="272"/>
      <c r="AA434" s="272"/>
    </row>
    <row r="435" spans="1:27" ht="14">
      <c r="A435" s="272"/>
      <c r="B435" s="318"/>
      <c r="C435" s="316"/>
      <c r="D435" s="316"/>
      <c r="E435" s="316"/>
      <c r="F435" s="316"/>
      <c r="H435" s="272"/>
      <c r="I435" s="272"/>
      <c r="J435" s="272"/>
      <c r="K435" s="272"/>
      <c r="L435" s="272"/>
      <c r="M435" s="272"/>
      <c r="N435" s="272"/>
      <c r="O435" s="272"/>
      <c r="P435" s="272"/>
      <c r="Q435" s="272"/>
      <c r="R435" s="272"/>
      <c r="S435" s="272"/>
      <c r="T435" s="272"/>
      <c r="U435" s="272"/>
      <c r="V435" s="272"/>
      <c r="W435" s="272"/>
      <c r="X435" s="272"/>
      <c r="Y435" s="272"/>
      <c r="Z435" s="272"/>
      <c r="AA435" s="272"/>
    </row>
    <row r="436" spans="1:27" ht="14">
      <c r="A436" s="272"/>
      <c r="B436" s="318"/>
      <c r="C436" s="316"/>
      <c r="D436" s="316"/>
      <c r="E436" s="316"/>
      <c r="F436" s="316"/>
      <c r="H436" s="272"/>
      <c r="I436" s="272"/>
      <c r="J436" s="272"/>
      <c r="K436" s="272"/>
      <c r="L436" s="272"/>
      <c r="M436" s="272"/>
      <c r="N436" s="272"/>
      <c r="O436" s="272"/>
      <c r="P436" s="272"/>
      <c r="Q436" s="272"/>
      <c r="R436" s="272"/>
      <c r="S436" s="272"/>
      <c r="T436" s="272"/>
      <c r="U436" s="272"/>
      <c r="V436" s="272"/>
      <c r="W436" s="272"/>
      <c r="X436" s="272"/>
      <c r="Y436" s="272"/>
      <c r="Z436" s="272"/>
      <c r="AA436" s="272"/>
    </row>
    <row r="437" spans="1:27" ht="14">
      <c r="A437" s="272"/>
      <c r="B437" s="318"/>
      <c r="C437" s="316"/>
      <c r="D437" s="316"/>
      <c r="E437" s="316"/>
      <c r="F437" s="316"/>
      <c r="H437" s="272"/>
      <c r="I437" s="272"/>
      <c r="J437" s="272"/>
      <c r="K437" s="272"/>
      <c r="L437" s="272"/>
      <c r="M437" s="272"/>
      <c r="N437" s="272"/>
      <c r="O437" s="272"/>
      <c r="P437" s="272"/>
      <c r="Q437" s="272"/>
      <c r="R437" s="272"/>
      <c r="S437" s="272"/>
      <c r="T437" s="272"/>
      <c r="U437" s="272"/>
      <c r="V437" s="272"/>
      <c r="W437" s="272"/>
      <c r="X437" s="272"/>
      <c r="Y437" s="272"/>
      <c r="Z437" s="272"/>
      <c r="AA437" s="272"/>
    </row>
    <row r="438" spans="1:27" ht="14">
      <c r="A438" s="272"/>
      <c r="B438" s="318"/>
      <c r="C438" s="316"/>
      <c r="D438" s="316"/>
      <c r="E438" s="316"/>
      <c r="F438" s="316"/>
      <c r="H438" s="272"/>
      <c r="I438" s="272"/>
      <c r="J438" s="272"/>
      <c r="K438" s="272"/>
      <c r="L438" s="272"/>
      <c r="M438" s="272"/>
      <c r="N438" s="272"/>
      <c r="O438" s="272"/>
      <c r="P438" s="272"/>
      <c r="Q438" s="272"/>
      <c r="R438" s="272"/>
      <c r="S438" s="272"/>
      <c r="T438" s="272"/>
      <c r="U438" s="272"/>
      <c r="V438" s="272"/>
      <c r="W438" s="272"/>
      <c r="X438" s="272"/>
      <c r="Y438" s="272"/>
      <c r="Z438" s="272"/>
      <c r="AA438" s="272"/>
    </row>
    <row r="439" spans="1:27" ht="14">
      <c r="A439" s="272"/>
      <c r="B439" s="318"/>
      <c r="C439" s="316"/>
      <c r="D439" s="316"/>
      <c r="E439" s="316"/>
      <c r="F439" s="316"/>
      <c r="H439" s="272"/>
      <c r="I439" s="272"/>
      <c r="J439" s="272"/>
      <c r="K439" s="272"/>
      <c r="L439" s="272"/>
      <c r="M439" s="272"/>
      <c r="N439" s="272"/>
      <c r="O439" s="272"/>
      <c r="P439" s="272"/>
      <c r="Q439" s="272"/>
      <c r="R439" s="272"/>
      <c r="S439" s="272"/>
      <c r="T439" s="272"/>
      <c r="U439" s="272"/>
      <c r="V439" s="272"/>
      <c r="W439" s="272"/>
      <c r="X439" s="272"/>
      <c r="Y439" s="272"/>
      <c r="Z439" s="272"/>
      <c r="AA439" s="272"/>
    </row>
    <row r="440" spans="1:27" ht="14">
      <c r="A440" s="272"/>
      <c r="B440" s="318"/>
      <c r="C440" s="316"/>
      <c r="D440" s="316"/>
      <c r="E440" s="316"/>
      <c r="F440" s="316"/>
      <c r="H440" s="272"/>
      <c r="I440" s="272"/>
      <c r="J440" s="272"/>
      <c r="K440" s="272"/>
      <c r="L440" s="272"/>
      <c r="M440" s="272"/>
      <c r="N440" s="272"/>
      <c r="O440" s="272"/>
      <c r="P440" s="272"/>
      <c r="Q440" s="272"/>
      <c r="R440" s="272"/>
      <c r="S440" s="272"/>
      <c r="T440" s="272"/>
      <c r="U440" s="272"/>
      <c r="V440" s="272"/>
      <c r="W440" s="272"/>
      <c r="X440" s="272"/>
      <c r="Y440" s="272"/>
      <c r="Z440" s="272"/>
      <c r="AA440" s="272"/>
    </row>
    <row r="441" spans="1:27" ht="14">
      <c r="A441" s="272"/>
      <c r="B441" s="318"/>
      <c r="C441" s="316"/>
      <c r="D441" s="316"/>
      <c r="E441" s="316"/>
      <c r="F441" s="316"/>
      <c r="H441" s="272"/>
      <c r="I441" s="272"/>
      <c r="J441" s="272"/>
      <c r="K441" s="272"/>
      <c r="L441" s="272"/>
      <c r="M441" s="272"/>
      <c r="N441" s="272"/>
      <c r="O441" s="272"/>
      <c r="P441" s="272"/>
      <c r="Q441" s="272"/>
      <c r="R441" s="272"/>
      <c r="S441" s="272"/>
      <c r="T441" s="272"/>
      <c r="U441" s="272"/>
      <c r="V441" s="272"/>
      <c r="W441" s="272"/>
      <c r="X441" s="272"/>
      <c r="Y441" s="272"/>
      <c r="Z441" s="272"/>
      <c r="AA441" s="272"/>
    </row>
    <row r="442" spans="1:27" ht="14">
      <c r="A442" s="272"/>
      <c r="B442" s="318"/>
      <c r="C442" s="316"/>
      <c r="D442" s="316"/>
      <c r="E442" s="316"/>
      <c r="F442" s="316"/>
      <c r="H442" s="272"/>
      <c r="I442" s="272"/>
      <c r="J442" s="272"/>
      <c r="K442" s="272"/>
      <c r="L442" s="272"/>
      <c r="M442" s="272"/>
      <c r="N442" s="272"/>
      <c r="O442" s="272"/>
      <c r="P442" s="272"/>
      <c r="Q442" s="272"/>
      <c r="R442" s="272"/>
      <c r="S442" s="272"/>
      <c r="T442" s="272"/>
      <c r="U442" s="272"/>
      <c r="V442" s="272"/>
      <c r="W442" s="272"/>
      <c r="X442" s="272"/>
      <c r="Y442" s="272"/>
      <c r="Z442" s="272"/>
      <c r="AA442" s="272"/>
    </row>
    <row r="443" spans="1:27" ht="14">
      <c r="A443" s="272"/>
      <c r="B443" s="318"/>
      <c r="C443" s="316"/>
      <c r="D443" s="316"/>
      <c r="E443" s="316"/>
      <c r="F443" s="316"/>
      <c r="H443" s="272"/>
      <c r="I443" s="272"/>
      <c r="J443" s="272"/>
      <c r="K443" s="272"/>
      <c r="L443" s="272"/>
      <c r="M443" s="272"/>
      <c r="N443" s="272"/>
      <c r="O443" s="272"/>
      <c r="P443" s="272"/>
      <c r="Q443" s="272"/>
      <c r="R443" s="272"/>
      <c r="S443" s="272"/>
      <c r="T443" s="272"/>
      <c r="U443" s="272"/>
      <c r="V443" s="272"/>
      <c r="W443" s="272"/>
      <c r="X443" s="272"/>
      <c r="Y443" s="272"/>
      <c r="Z443" s="272"/>
      <c r="AA443" s="272"/>
    </row>
    <row r="444" spans="1:27" ht="14">
      <c r="A444" s="272"/>
      <c r="B444" s="318"/>
      <c r="C444" s="316"/>
      <c r="D444" s="316"/>
      <c r="E444" s="316"/>
      <c r="F444" s="316"/>
      <c r="H444" s="272"/>
      <c r="I444" s="272"/>
      <c r="J444" s="272"/>
      <c r="K444" s="272"/>
      <c r="L444" s="272"/>
      <c r="M444" s="272"/>
      <c r="N444" s="272"/>
      <c r="O444" s="272"/>
      <c r="P444" s="272"/>
      <c r="Q444" s="272"/>
      <c r="R444" s="272"/>
      <c r="S444" s="272"/>
      <c r="T444" s="272"/>
      <c r="U444" s="272"/>
      <c r="V444" s="272"/>
      <c r="W444" s="272"/>
      <c r="X444" s="272"/>
      <c r="Y444" s="272"/>
      <c r="Z444" s="272"/>
      <c r="AA444" s="272"/>
    </row>
    <row r="445" spans="1:27" ht="14">
      <c r="A445" s="272"/>
      <c r="B445" s="318"/>
      <c r="C445" s="316"/>
      <c r="D445" s="316"/>
      <c r="E445" s="316"/>
      <c r="F445" s="316"/>
      <c r="H445" s="272"/>
      <c r="I445" s="272"/>
      <c r="J445" s="272"/>
      <c r="K445" s="272"/>
      <c r="L445" s="272"/>
      <c r="M445" s="272"/>
      <c r="N445" s="272"/>
      <c r="O445" s="272"/>
      <c r="P445" s="272"/>
      <c r="Q445" s="272"/>
      <c r="R445" s="272"/>
      <c r="S445" s="272"/>
      <c r="T445" s="272"/>
      <c r="U445" s="272"/>
      <c r="V445" s="272"/>
      <c r="W445" s="272"/>
      <c r="X445" s="272"/>
      <c r="Y445" s="272"/>
      <c r="Z445" s="272"/>
      <c r="AA445" s="272"/>
    </row>
    <row r="446" spans="1:27" ht="14">
      <c r="A446" s="272"/>
      <c r="B446" s="318"/>
      <c r="C446" s="316"/>
      <c r="D446" s="316"/>
      <c r="E446" s="316"/>
      <c r="F446" s="316"/>
      <c r="H446" s="272"/>
      <c r="I446" s="272"/>
      <c r="J446" s="272"/>
      <c r="K446" s="272"/>
      <c r="L446" s="272"/>
      <c r="M446" s="272"/>
      <c r="N446" s="272"/>
      <c r="O446" s="272"/>
      <c r="P446" s="272"/>
      <c r="Q446" s="272"/>
      <c r="R446" s="272"/>
      <c r="S446" s="272"/>
      <c r="T446" s="272"/>
      <c r="U446" s="272"/>
      <c r="V446" s="272"/>
      <c r="W446" s="272"/>
      <c r="X446" s="272"/>
      <c r="Y446" s="272"/>
      <c r="Z446" s="272"/>
      <c r="AA446" s="272"/>
    </row>
    <row r="447" spans="1:27" ht="14">
      <c r="A447" s="272"/>
      <c r="B447" s="318"/>
      <c r="C447" s="316"/>
      <c r="D447" s="316"/>
      <c r="E447" s="316"/>
      <c r="F447" s="316"/>
      <c r="H447" s="272"/>
      <c r="I447" s="272"/>
      <c r="J447" s="272"/>
      <c r="K447" s="272"/>
      <c r="L447" s="272"/>
      <c r="M447" s="272"/>
      <c r="N447" s="272"/>
      <c r="O447" s="272"/>
      <c r="P447" s="272"/>
      <c r="Q447" s="272"/>
      <c r="R447" s="272"/>
      <c r="S447" s="272"/>
      <c r="T447" s="272"/>
      <c r="U447" s="272"/>
      <c r="V447" s="272"/>
      <c r="W447" s="272"/>
      <c r="X447" s="272"/>
      <c r="Y447" s="272"/>
      <c r="Z447" s="272"/>
      <c r="AA447" s="272"/>
    </row>
    <row r="448" spans="1:27" ht="14">
      <c r="A448" s="272"/>
      <c r="B448" s="318"/>
      <c r="C448" s="316"/>
      <c r="D448" s="316"/>
      <c r="E448" s="316"/>
      <c r="F448" s="316"/>
      <c r="H448" s="272"/>
      <c r="I448" s="272"/>
      <c r="J448" s="272"/>
      <c r="K448" s="272"/>
      <c r="L448" s="272"/>
      <c r="M448" s="272"/>
      <c r="N448" s="272"/>
      <c r="O448" s="272"/>
      <c r="P448" s="272"/>
      <c r="Q448" s="272"/>
      <c r="R448" s="272"/>
      <c r="S448" s="272"/>
      <c r="T448" s="272"/>
      <c r="U448" s="272"/>
      <c r="V448" s="272"/>
      <c r="W448" s="272"/>
      <c r="X448" s="272"/>
      <c r="Y448" s="272"/>
      <c r="Z448" s="272"/>
      <c r="AA448" s="272"/>
    </row>
    <row r="449" spans="1:27" ht="14">
      <c r="A449" s="272"/>
      <c r="B449" s="318"/>
      <c r="C449" s="316"/>
      <c r="D449" s="316"/>
      <c r="E449" s="316"/>
      <c r="F449" s="316"/>
      <c r="H449" s="272"/>
      <c r="I449" s="272"/>
      <c r="J449" s="272"/>
      <c r="K449" s="272"/>
      <c r="L449" s="272"/>
      <c r="M449" s="272"/>
      <c r="N449" s="272"/>
      <c r="O449" s="272"/>
      <c r="P449" s="272"/>
      <c r="Q449" s="272"/>
      <c r="R449" s="272"/>
      <c r="S449" s="272"/>
      <c r="T449" s="272"/>
      <c r="U449" s="272"/>
      <c r="V449" s="272"/>
      <c r="W449" s="272"/>
      <c r="X449" s="272"/>
      <c r="Y449" s="272"/>
      <c r="Z449" s="272"/>
      <c r="AA449" s="272"/>
    </row>
    <row r="450" spans="1:27" ht="14">
      <c r="A450" s="272"/>
      <c r="B450" s="318"/>
      <c r="C450" s="316"/>
      <c r="D450" s="316"/>
      <c r="E450" s="316"/>
      <c r="F450" s="316"/>
      <c r="H450" s="272"/>
      <c r="I450" s="272"/>
      <c r="J450" s="272"/>
      <c r="K450" s="272"/>
      <c r="L450" s="272"/>
      <c r="M450" s="272"/>
      <c r="N450" s="272"/>
      <c r="O450" s="272"/>
      <c r="P450" s="272"/>
      <c r="Q450" s="272"/>
      <c r="R450" s="272"/>
      <c r="S450" s="272"/>
      <c r="T450" s="272"/>
      <c r="U450" s="272"/>
      <c r="V450" s="272"/>
      <c r="W450" s="272"/>
      <c r="X450" s="272"/>
      <c r="Y450" s="272"/>
      <c r="Z450" s="272"/>
      <c r="AA450" s="272"/>
    </row>
    <row r="451" spans="1:27" ht="14">
      <c r="A451" s="272"/>
      <c r="B451" s="318"/>
      <c r="C451" s="316"/>
      <c r="D451" s="316"/>
      <c r="E451" s="316"/>
      <c r="F451" s="316"/>
      <c r="H451" s="272"/>
      <c r="I451" s="272"/>
      <c r="J451" s="272"/>
      <c r="K451" s="272"/>
      <c r="L451" s="272"/>
      <c r="M451" s="272"/>
      <c r="N451" s="272"/>
      <c r="O451" s="272"/>
      <c r="P451" s="272"/>
      <c r="Q451" s="272"/>
      <c r="R451" s="272"/>
      <c r="S451" s="272"/>
      <c r="T451" s="272"/>
      <c r="U451" s="272"/>
      <c r="V451" s="272"/>
      <c r="W451" s="272"/>
      <c r="X451" s="272"/>
      <c r="Y451" s="272"/>
      <c r="Z451" s="272"/>
      <c r="AA451" s="272"/>
    </row>
    <row r="452" spans="1:27" ht="14">
      <c r="A452" s="272"/>
      <c r="B452" s="318"/>
      <c r="C452" s="316"/>
      <c r="D452" s="316"/>
      <c r="E452" s="316"/>
      <c r="F452" s="316"/>
      <c r="H452" s="272"/>
      <c r="I452" s="272"/>
      <c r="J452" s="272"/>
      <c r="K452" s="272"/>
      <c r="L452" s="272"/>
      <c r="M452" s="272"/>
      <c r="N452" s="272"/>
      <c r="O452" s="272"/>
      <c r="P452" s="272"/>
      <c r="Q452" s="272"/>
      <c r="R452" s="272"/>
      <c r="S452" s="272"/>
      <c r="T452" s="272"/>
      <c r="U452" s="272"/>
      <c r="V452" s="272"/>
      <c r="W452" s="272"/>
      <c r="X452" s="272"/>
      <c r="Y452" s="272"/>
      <c r="Z452" s="272"/>
      <c r="AA452" s="272"/>
    </row>
    <row r="453" spans="1:27" ht="14">
      <c r="A453" s="272"/>
      <c r="B453" s="318"/>
      <c r="C453" s="316"/>
      <c r="D453" s="316"/>
      <c r="E453" s="316"/>
      <c r="F453" s="316"/>
      <c r="H453" s="272"/>
      <c r="I453" s="272"/>
      <c r="J453" s="272"/>
      <c r="K453" s="272"/>
      <c r="L453" s="272"/>
      <c r="M453" s="272"/>
      <c r="N453" s="272"/>
      <c r="O453" s="272"/>
      <c r="P453" s="272"/>
      <c r="Q453" s="272"/>
      <c r="R453" s="272"/>
      <c r="S453" s="272"/>
      <c r="T453" s="272"/>
      <c r="U453" s="272"/>
      <c r="V453" s="272"/>
      <c r="W453" s="272"/>
      <c r="X453" s="272"/>
      <c r="Y453" s="272"/>
      <c r="Z453" s="272"/>
      <c r="AA453" s="272"/>
    </row>
    <row r="454" spans="1:27" ht="14">
      <c r="A454" s="272"/>
      <c r="B454" s="318"/>
      <c r="C454" s="316"/>
      <c r="D454" s="316"/>
      <c r="E454" s="316"/>
      <c r="F454" s="316"/>
      <c r="H454" s="272"/>
      <c r="I454" s="272"/>
      <c r="J454" s="272"/>
      <c r="K454" s="272"/>
      <c r="L454" s="272"/>
      <c r="M454" s="272"/>
      <c r="N454" s="272"/>
      <c r="O454" s="272"/>
      <c r="P454" s="272"/>
      <c r="Q454" s="272"/>
      <c r="R454" s="272"/>
      <c r="S454" s="272"/>
      <c r="T454" s="272"/>
      <c r="U454" s="272"/>
      <c r="V454" s="272"/>
      <c r="W454" s="272"/>
      <c r="X454" s="272"/>
      <c r="Y454" s="272"/>
      <c r="Z454" s="272"/>
      <c r="AA454" s="272"/>
    </row>
    <row r="455" spans="1:27" ht="14">
      <c r="A455" s="272"/>
      <c r="B455" s="318"/>
      <c r="C455" s="316"/>
      <c r="D455" s="316"/>
      <c r="E455" s="316"/>
      <c r="F455" s="316"/>
      <c r="H455" s="272"/>
      <c r="I455" s="272"/>
      <c r="J455" s="272"/>
      <c r="K455" s="272"/>
      <c r="L455" s="272"/>
      <c r="M455" s="272"/>
      <c r="N455" s="272"/>
      <c r="O455" s="272"/>
      <c r="P455" s="272"/>
      <c r="Q455" s="272"/>
      <c r="R455" s="272"/>
      <c r="S455" s="272"/>
      <c r="T455" s="272"/>
      <c r="U455" s="272"/>
      <c r="V455" s="272"/>
      <c r="W455" s="272"/>
      <c r="X455" s="272"/>
      <c r="Y455" s="272"/>
      <c r="Z455" s="272"/>
      <c r="AA455" s="272"/>
    </row>
    <row r="456" spans="1:27" ht="14">
      <c r="A456" s="272"/>
      <c r="B456" s="318"/>
      <c r="C456" s="316"/>
      <c r="D456" s="316"/>
      <c r="E456" s="316"/>
      <c r="F456" s="316"/>
      <c r="H456" s="272"/>
      <c r="I456" s="272"/>
      <c r="J456" s="272"/>
      <c r="K456" s="272"/>
      <c r="L456" s="272"/>
      <c r="M456" s="272"/>
      <c r="N456" s="272"/>
      <c r="O456" s="272"/>
      <c r="P456" s="272"/>
      <c r="Q456" s="272"/>
      <c r="R456" s="272"/>
      <c r="S456" s="272"/>
      <c r="T456" s="272"/>
      <c r="U456" s="272"/>
      <c r="V456" s="272"/>
      <c r="W456" s="272"/>
      <c r="X456" s="272"/>
      <c r="Y456" s="272"/>
      <c r="Z456" s="272"/>
      <c r="AA456" s="272"/>
    </row>
    <row r="457" spans="1:27" ht="14">
      <c r="A457" s="272"/>
      <c r="B457" s="318"/>
      <c r="C457" s="316"/>
      <c r="D457" s="316"/>
      <c r="E457" s="316"/>
      <c r="F457" s="316"/>
      <c r="H457" s="272"/>
      <c r="I457" s="272"/>
      <c r="J457" s="272"/>
      <c r="K457" s="272"/>
      <c r="L457" s="272"/>
      <c r="M457" s="272"/>
      <c r="N457" s="272"/>
      <c r="O457" s="272"/>
      <c r="P457" s="272"/>
      <c r="Q457" s="272"/>
      <c r="R457" s="272"/>
      <c r="S457" s="272"/>
      <c r="T457" s="272"/>
      <c r="U457" s="272"/>
      <c r="V457" s="272"/>
      <c r="W457" s="272"/>
      <c r="X457" s="272"/>
      <c r="Y457" s="272"/>
      <c r="Z457" s="272"/>
      <c r="AA457" s="272"/>
    </row>
    <row r="458" spans="1:27" ht="14">
      <c r="A458" s="272"/>
      <c r="B458" s="318"/>
      <c r="C458" s="316"/>
      <c r="D458" s="316"/>
      <c r="E458" s="316"/>
      <c r="F458" s="316"/>
      <c r="H458" s="272"/>
      <c r="I458" s="272"/>
      <c r="J458" s="272"/>
      <c r="K458" s="272"/>
      <c r="L458" s="272"/>
      <c r="M458" s="272"/>
      <c r="N458" s="272"/>
      <c r="O458" s="272"/>
      <c r="P458" s="272"/>
      <c r="Q458" s="272"/>
      <c r="R458" s="272"/>
      <c r="S458" s="272"/>
      <c r="T458" s="272"/>
      <c r="U458" s="272"/>
      <c r="V458" s="272"/>
      <c r="W458" s="272"/>
      <c r="X458" s="272"/>
      <c r="Y458" s="272"/>
      <c r="Z458" s="272"/>
      <c r="AA458" s="272"/>
    </row>
    <row r="459" spans="1:27" ht="14">
      <c r="A459" s="272"/>
      <c r="B459" s="318"/>
      <c r="C459" s="316"/>
      <c r="D459" s="316"/>
      <c r="E459" s="316"/>
      <c r="F459" s="316"/>
      <c r="H459" s="272"/>
      <c r="I459" s="272"/>
      <c r="J459" s="272"/>
      <c r="K459" s="272"/>
      <c r="L459" s="272"/>
      <c r="M459" s="272"/>
      <c r="N459" s="272"/>
      <c r="O459" s="272"/>
      <c r="P459" s="272"/>
      <c r="Q459" s="272"/>
      <c r="R459" s="272"/>
      <c r="S459" s="272"/>
      <c r="T459" s="272"/>
      <c r="U459" s="272"/>
      <c r="V459" s="272"/>
      <c r="W459" s="272"/>
      <c r="X459" s="272"/>
      <c r="Y459" s="272"/>
      <c r="Z459" s="272"/>
      <c r="AA459" s="272"/>
    </row>
    <row r="460" spans="1:27" ht="14">
      <c r="A460" s="272"/>
      <c r="B460" s="318"/>
      <c r="C460" s="316"/>
      <c r="D460" s="316"/>
      <c r="E460" s="316"/>
      <c r="F460" s="316"/>
      <c r="H460" s="272"/>
      <c r="I460" s="272"/>
      <c r="J460" s="272"/>
      <c r="K460" s="272"/>
      <c r="L460" s="272"/>
      <c r="M460" s="272"/>
      <c r="N460" s="272"/>
      <c r="O460" s="272"/>
      <c r="P460" s="272"/>
      <c r="Q460" s="272"/>
      <c r="R460" s="272"/>
      <c r="S460" s="272"/>
      <c r="T460" s="272"/>
      <c r="U460" s="272"/>
      <c r="V460" s="272"/>
      <c r="W460" s="272"/>
      <c r="X460" s="272"/>
      <c r="Y460" s="272"/>
      <c r="Z460" s="272"/>
      <c r="AA460" s="272"/>
    </row>
    <row r="461" spans="1:27" ht="14">
      <c r="A461" s="272"/>
      <c r="B461" s="318"/>
      <c r="C461" s="316"/>
      <c r="D461" s="316"/>
      <c r="E461" s="316"/>
      <c r="F461" s="316"/>
      <c r="H461" s="272"/>
      <c r="I461" s="272"/>
      <c r="J461" s="272"/>
      <c r="K461" s="272"/>
      <c r="L461" s="272"/>
      <c r="M461" s="272"/>
      <c r="N461" s="272"/>
      <c r="O461" s="272"/>
      <c r="P461" s="272"/>
      <c r="Q461" s="272"/>
      <c r="R461" s="272"/>
      <c r="S461" s="272"/>
      <c r="T461" s="272"/>
      <c r="U461" s="272"/>
      <c r="V461" s="272"/>
      <c r="W461" s="272"/>
      <c r="X461" s="272"/>
      <c r="Y461" s="272"/>
      <c r="Z461" s="272"/>
      <c r="AA461" s="272"/>
    </row>
    <row r="462" spans="1:27" ht="14">
      <c r="A462" s="272"/>
      <c r="B462" s="318"/>
      <c r="C462" s="316"/>
      <c r="D462" s="316"/>
      <c r="E462" s="316"/>
      <c r="F462" s="316"/>
      <c r="H462" s="272"/>
      <c r="I462" s="272"/>
      <c r="J462" s="272"/>
      <c r="K462" s="272"/>
      <c r="L462" s="272"/>
      <c r="M462" s="272"/>
      <c r="N462" s="272"/>
      <c r="O462" s="272"/>
      <c r="P462" s="272"/>
      <c r="Q462" s="272"/>
      <c r="R462" s="272"/>
      <c r="S462" s="272"/>
      <c r="T462" s="272"/>
      <c r="U462" s="272"/>
      <c r="V462" s="272"/>
      <c r="W462" s="272"/>
      <c r="X462" s="272"/>
      <c r="Y462" s="272"/>
      <c r="Z462" s="272"/>
      <c r="AA462" s="272"/>
    </row>
    <row r="463" spans="1:27" ht="14">
      <c r="A463" s="272"/>
      <c r="B463" s="318"/>
      <c r="C463" s="316"/>
      <c r="D463" s="316"/>
      <c r="E463" s="316"/>
      <c r="F463" s="316"/>
      <c r="H463" s="272"/>
      <c r="I463" s="272"/>
      <c r="J463" s="272"/>
      <c r="K463" s="272"/>
      <c r="L463" s="272"/>
      <c r="M463" s="272"/>
      <c r="N463" s="272"/>
      <c r="O463" s="272"/>
      <c r="P463" s="272"/>
      <c r="Q463" s="272"/>
      <c r="R463" s="272"/>
      <c r="S463" s="272"/>
      <c r="T463" s="272"/>
      <c r="U463" s="272"/>
      <c r="V463" s="272"/>
      <c r="W463" s="272"/>
      <c r="X463" s="272"/>
      <c r="Y463" s="272"/>
      <c r="Z463" s="272"/>
      <c r="AA463" s="272"/>
    </row>
    <row r="464" spans="1:27" ht="14">
      <c r="A464" s="272"/>
      <c r="B464" s="318"/>
      <c r="C464" s="316"/>
      <c r="D464" s="316"/>
      <c r="E464" s="316"/>
      <c r="F464" s="316"/>
      <c r="H464" s="272"/>
      <c r="I464" s="272"/>
      <c r="J464" s="272"/>
      <c r="K464" s="272"/>
      <c r="L464" s="272"/>
      <c r="M464" s="272"/>
      <c r="N464" s="272"/>
      <c r="O464" s="272"/>
      <c r="P464" s="272"/>
      <c r="Q464" s="272"/>
      <c r="R464" s="272"/>
      <c r="S464" s="272"/>
      <c r="T464" s="272"/>
      <c r="U464" s="272"/>
      <c r="V464" s="272"/>
      <c r="W464" s="272"/>
      <c r="X464" s="272"/>
      <c r="Y464" s="272"/>
      <c r="Z464" s="272"/>
      <c r="AA464" s="272"/>
    </row>
    <row r="465" spans="1:27" ht="14">
      <c r="A465" s="272"/>
      <c r="B465" s="318"/>
      <c r="C465" s="316"/>
      <c r="D465" s="316"/>
      <c r="E465" s="316"/>
      <c r="F465" s="316"/>
      <c r="H465" s="272"/>
      <c r="I465" s="272"/>
      <c r="J465" s="272"/>
      <c r="K465" s="272"/>
      <c r="L465" s="272"/>
      <c r="M465" s="272"/>
      <c r="N465" s="272"/>
      <c r="O465" s="272"/>
      <c r="P465" s="272"/>
      <c r="Q465" s="272"/>
      <c r="R465" s="272"/>
      <c r="S465" s="272"/>
      <c r="T465" s="272"/>
      <c r="U465" s="272"/>
      <c r="V465" s="272"/>
      <c r="W465" s="272"/>
      <c r="X465" s="272"/>
      <c r="Y465" s="272"/>
      <c r="Z465" s="272"/>
      <c r="AA465" s="272"/>
    </row>
    <row r="466" spans="1:27" ht="14">
      <c r="A466" s="272"/>
      <c r="B466" s="318"/>
      <c r="C466" s="316"/>
      <c r="D466" s="316"/>
      <c r="E466" s="316"/>
      <c r="F466" s="316"/>
      <c r="H466" s="272"/>
      <c r="I466" s="272"/>
      <c r="J466" s="272"/>
      <c r="K466" s="272"/>
      <c r="L466" s="272"/>
      <c r="M466" s="272"/>
      <c r="N466" s="272"/>
      <c r="O466" s="272"/>
      <c r="P466" s="272"/>
      <c r="Q466" s="272"/>
      <c r="R466" s="272"/>
      <c r="S466" s="272"/>
      <c r="T466" s="272"/>
      <c r="U466" s="272"/>
      <c r="V466" s="272"/>
      <c r="W466" s="272"/>
      <c r="X466" s="272"/>
      <c r="Y466" s="272"/>
      <c r="Z466" s="272"/>
      <c r="AA466" s="272"/>
    </row>
    <row r="467" spans="1:27" ht="14">
      <c r="A467" s="272"/>
      <c r="B467" s="318"/>
      <c r="C467" s="316"/>
      <c r="D467" s="316"/>
      <c r="E467" s="316"/>
      <c r="F467" s="316"/>
      <c r="H467" s="272"/>
      <c r="I467" s="272"/>
      <c r="J467" s="272"/>
      <c r="K467" s="272"/>
      <c r="L467" s="272"/>
      <c r="M467" s="272"/>
      <c r="N467" s="272"/>
      <c r="O467" s="272"/>
      <c r="P467" s="272"/>
      <c r="Q467" s="272"/>
      <c r="R467" s="272"/>
      <c r="S467" s="272"/>
      <c r="T467" s="272"/>
      <c r="U467" s="272"/>
      <c r="V467" s="272"/>
      <c r="W467" s="272"/>
      <c r="X467" s="272"/>
      <c r="Y467" s="272"/>
      <c r="Z467" s="272"/>
      <c r="AA467" s="272"/>
    </row>
    <row r="468" spans="1:27" ht="14">
      <c r="A468" s="272"/>
      <c r="B468" s="318"/>
      <c r="C468" s="316"/>
      <c r="D468" s="316"/>
      <c r="E468" s="316"/>
      <c r="F468" s="316"/>
      <c r="H468" s="272"/>
      <c r="I468" s="272"/>
      <c r="J468" s="272"/>
      <c r="K468" s="272"/>
      <c r="L468" s="272"/>
      <c r="M468" s="272"/>
      <c r="N468" s="272"/>
      <c r="O468" s="272"/>
      <c r="P468" s="272"/>
      <c r="Q468" s="272"/>
      <c r="R468" s="272"/>
      <c r="S468" s="272"/>
      <c r="T468" s="272"/>
      <c r="U468" s="272"/>
      <c r="V468" s="272"/>
      <c r="W468" s="272"/>
      <c r="X468" s="272"/>
      <c r="Y468" s="272"/>
      <c r="Z468" s="272"/>
      <c r="AA468" s="272"/>
    </row>
    <row r="469" spans="1:27" ht="14">
      <c r="A469" s="272"/>
      <c r="B469" s="318"/>
      <c r="C469" s="316"/>
      <c r="D469" s="316"/>
      <c r="E469" s="316"/>
      <c r="F469" s="316"/>
      <c r="H469" s="272"/>
      <c r="I469" s="272"/>
      <c r="J469" s="272"/>
      <c r="K469" s="272"/>
      <c r="L469" s="272"/>
      <c r="M469" s="272"/>
      <c r="N469" s="272"/>
      <c r="O469" s="272"/>
      <c r="P469" s="272"/>
      <c r="Q469" s="272"/>
      <c r="R469" s="272"/>
      <c r="S469" s="272"/>
      <c r="T469" s="272"/>
      <c r="U469" s="272"/>
      <c r="V469" s="272"/>
      <c r="W469" s="272"/>
      <c r="X469" s="272"/>
      <c r="Y469" s="272"/>
      <c r="Z469" s="272"/>
      <c r="AA469" s="272"/>
    </row>
    <row r="470" spans="1:27" ht="14">
      <c r="A470" s="272"/>
      <c r="B470" s="318"/>
      <c r="C470" s="316"/>
      <c r="D470" s="316"/>
      <c r="E470" s="316"/>
      <c r="F470" s="316"/>
      <c r="H470" s="272"/>
      <c r="I470" s="272"/>
      <c r="J470" s="272"/>
      <c r="K470" s="272"/>
      <c r="L470" s="272"/>
      <c r="M470" s="272"/>
      <c r="N470" s="272"/>
      <c r="O470" s="272"/>
      <c r="P470" s="272"/>
      <c r="Q470" s="272"/>
      <c r="R470" s="272"/>
      <c r="S470" s="272"/>
      <c r="T470" s="272"/>
      <c r="U470" s="272"/>
      <c r="V470" s="272"/>
      <c r="W470" s="272"/>
      <c r="X470" s="272"/>
      <c r="Y470" s="272"/>
      <c r="Z470" s="272"/>
      <c r="AA470" s="272"/>
    </row>
    <row r="471" spans="1:27" ht="14">
      <c r="A471" s="272"/>
      <c r="B471" s="318"/>
      <c r="C471" s="316"/>
      <c r="D471" s="316"/>
      <c r="E471" s="316"/>
      <c r="F471" s="316"/>
      <c r="H471" s="272"/>
      <c r="I471" s="272"/>
      <c r="J471" s="272"/>
      <c r="K471" s="272"/>
      <c r="L471" s="272"/>
      <c r="M471" s="272"/>
      <c r="N471" s="272"/>
      <c r="O471" s="272"/>
      <c r="P471" s="272"/>
      <c r="Q471" s="272"/>
      <c r="R471" s="272"/>
      <c r="S471" s="272"/>
      <c r="T471" s="272"/>
      <c r="U471" s="272"/>
      <c r="V471" s="272"/>
      <c r="W471" s="272"/>
      <c r="X471" s="272"/>
      <c r="Y471" s="272"/>
      <c r="Z471" s="272"/>
      <c r="AA471" s="272"/>
    </row>
    <row r="472" spans="1:27" ht="14">
      <c r="A472" s="272"/>
      <c r="B472" s="318"/>
      <c r="C472" s="316"/>
      <c r="D472" s="316"/>
      <c r="E472" s="316"/>
      <c r="F472" s="316"/>
      <c r="H472" s="272"/>
      <c r="I472" s="272"/>
      <c r="J472" s="272"/>
      <c r="K472" s="272"/>
      <c r="L472" s="272"/>
      <c r="M472" s="272"/>
      <c r="N472" s="272"/>
      <c r="O472" s="272"/>
      <c r="P472" s="272"/>
      <c r="Q472" s="272"/>
      <c r="R472" s="272"/>
      <c r="S472" s="272"/>
      <c r="T472" s="272"/>
      <c r="U472" s="272"/>
      <c r="V472" s="272"/>
      <c r="W472" s="272"/>
      <c r="X472" s="272"/>
      <c r="Y472" s="272"/>
      <c r="Z472" s="272"/>
      <c r="AA472" s="272"/>
    </row>
    <row r="473" spans="1:27" ht="14">
      <c r="A473" s="272"/>
      <c r="B473" s="318"/>
      <c r="C473" s="316"/>
      <c r="D473" s="316"/>
      <c r="E473" s="316"/>
      <c r="F473" s="316"/>
      <c r="H473" s="272"/>
      <c r="I473" s="272"/>
      <c r="J473" s="272"/>
      <c r="K473" s="272"/>
      <c r="L473" s="272"/>
      <c r="M473" s="272"/>
      <c r="N473" s="272"/>
      <c r="O473" s="272"/>
      <c r="P473" s="272"/>
      <c r="Q473" s="272"/>
      <c r="R473" s="272"/>
      <c r="S473" s="272"/>
      <c r="T473" s="272"/>
      <c r="U473" s="272"/>
      <c r="V473" s="272"/>
      <c r="W473" s="272"/>
      <c r="X473" s="272"/>
      <c r="Y473" s="272"/>
      <c r="Z473" s="272"/>
      <c r="AA473" s="272"/>
    </row>
    <row r="474" spans="1:27" ht="14">
      <c r="A474" s="272"/>
      <c r="B474" s="318"/>
      <c r="C474" s="316"/>
      <c r="D474" s="316"/>
      <c r="E474" s="316"/>
      <c r="F474" s="316"/>
      <c r="H474" s="272"/>
      <c r="I474" s="272"/>
      <c r="J474" s="272"/>
      <c r="K474" s="272"/>
      <c r="L474" s="272"/>
      <c r="M474" s="272"/>
      <c r="N474" s="272"/>
      <c r="O474" s="272"/>
      <c r="P474" s="272"/>
      <c r="Q474" s="272"/>
      <c r="R474" s="272"/>
      <c r="S474" s="272"/>
      <c r="T474" s="272"/>
      <c r="U474" s="272"/>
      <c r="V474" s="272"/>
      <c r="W474" s="272"/>
      <c r="X474" s="272"/>
      <c r="Y474" s="272"/>
      <c r="Z474" s="272"/>
      <c r="AA474" s="272"/>
    </row>
    <row r="475" spans="1:27" ht="14">
      <c r="A475" s="272"/>
      <c r="B475" s="318"/>
      <c r="C475" s="316"/>
      <c r="D475" s="316"/>
      <c r="E475" s="316"/>
      <c r="F475" s="316"/>
      <c r="H475" s="272"/>
      <c r="I475" s="272"/>
      <c r="J475" s="272"/>
      <c r="K475" s="272"/>
      <c r="L475" s="272"/>
      <c r="M475" s="272"/>
      <c r="N475" s="272"/>
      <c r="O475" s="272"/>
      <c r="P475" s="272"/>
      <c r="Q475" s="272"/>
      <c r="R475" s="272"/>
      <c r="S475" s="272"/>
      <c r="T475" s="272"/>
      <c r="U475" s="272"/>
      <c r="V475" s="272"/>
      <c r="W475" s="272"/>
      <c r="X475" s="272"/>
      <c r="Y475" s="272"/>
      <c r="Z475" s="272"/>
      <c r="AA475" s="272"/>
    </row>
    <row r="476" spans="1:27" ht="14">
      <c r="A476" s="272"/>
      <c r="B476" s="318"/>
      <c r="C476" s="316"/>
      <c r="D476" s="316"/>
      <c r="E476" s="316"/>
      <c r="F476" s="316"/>
      <c r="H476" s="272"/>
      <c r="I476" s="272"/>
      <c r="J476" s="272"/>
      <c r="K476" s="272"/>
      <c r="L476" s="272"/>
      <c r="M476" s="272"/>
      <c r="N476" s="272"/>
      <c r="O476" s="272"/>
      <c r="P476" s="272"/>
      <c r="Q476" s="272"/>
      <c r="R476" s="272"/>
      <c r="S476" s="272"/>
      <c r="T476" s="272"/>
      <c r="U476" s="272"/>
      <c r="V476" s="272"/>
      <c r="W476" s="272"/>
      <c r="X476" s="272"/>
      <c r="Y476" s="272"/>
      <c r="Z476" s="272"/>
      <c r="AA476" s="272"/>
    </row>
    <row r="477" spans="1:27" ht="14">
      <c r="A477" s="272"/>
      <c r="B477" s="318"/>
      <c r="C477" s="316"/>
      <c r="D477" s="316"/>
      <c r="E477" s="316"/>
      <c r="F477" s="316"/>
      <c r="H477" s="272"/>
      <c r="I477" s="272"/>
      <c r="J477" s="272"/>
      <c r="K477" s="272"/>
      <c r="L477" s="272"/>
      <c r="M477" s="272"/>
      <c r="N477" s="272"/>
      <c r="O477" s="272"/>
      <c r="P477" s="272"/>
      <c r="Q477" s="272"/>
      <c r="R477" s="272"/>
      <c r="S477" s="272"/>
      <c r="T477" s="272"/>
      <c r="U477" s="272"/>
      <c r="V477" s="272"/>
      <c r="W477" s="272"/>
      <c r="X477" s="272"/>
      <c r="Y477" s="272"/>
      <c r="Z477" s="272"/>
      <c r="AA477" s="272"/>
    </row>
    <row r="478" spans="1:27" ht="14">
      <c r="A478" s="272"/>
      <c r="B478" s="318"/>
      <c r="C478" s="316"/>
      <c r="D478" s="316"/>
      <c r="E478" s="316"/>
      <c r="F478" s="316"/>
      <c r="H478" s="272"/>
      <c r="I478" s="272"/>
      <c r="J478" s="272"/>
      <c r="K478" s="272"/>
      <c r="L478" s="272"/>
      <c r="M478" s="272"/>
      <c r="N478" s="272"/>
      <c r="O478" s="272"/>
      <c r="P478" s="272"/>
      <c r="Q478" s="272"/>
      <c r="R478" s="272"/>
      <c r="S478" s="272"/>
      <c r="T478" s="272"/>
      <c r="U478" s="272"/>
      <c r="V478" s="272"/>
      <c r="W478" s="272"/>
      <c r="X478" s="272"/>
      <c r="Y478" s="272"/>
      <c r="Z478" s="272"/>
      <c r="AA478" s="272"/>
    </row>
    <row r="479" spans="1:27" ht="14">
      <c r="A479" s="272"/>
      <c r="B479" s="318"/>
      <c r="C479" s="316"/>
      <c r="D479" s="316"/>
      <c r="E479" s="316"/>
      <c r="F479" s="316"/>
      <c r="H479" s="272"/>
      <c r="I479" s="272"/>
      <c r="J479" s="272"/>
      <c r="K479" s="272"/>
      <c r="L479" s="272"/>
      <c r="M479" s="272"/>
      <c r="N479" s="272"/>
      <c r="O479" s="272"/>
      <c r="P479" s="272"/>
      <c r="Q479" s="272"/>
      <c r="R479" s="272"/>
      <c r="S479" s="272"/>
      <c r="T479" s="272"/>
      <c r="U479" s="272"/>
      <c r="V479" s="272"/>
      <c r="W479" s="272"/>
      <c r="X479" s="272"/>
      <c r="Y479" s="272"/>
      <c r="Z479" s="272"/>
      <c r="AA479" s="272"/>
    </row>
    <row r="480" spans="1:27" ht="14">
      <c r="A480" s="272"/>
      <c r="B480" s="318"/>
      <c r="C480" s="316"/>
      <c r="D480" s="316"/>
      <c r="E480" s="316"/>
      <c r="F480" s="316"/>
      <c r="H480" s="272"/>
      <c r="I480" s="272"/>
      <c r="J480" s="272"/>
      <c r="K480" s="272"/>
      <c r="L480" s="272"/>
      <c r="M480" s="272"/>
      <c r="N480" s="272"/>
      <c r="O480" s="272"/>
      <c r="P480" s="272"/>
      <c r="Q480" s="272"/>
      <c r="R480" s="272"/>
      <c r="S480" s="272"/>
      <c r="T480" s="272"/>
      <c r="U480" s="272"/>
      <c r="V480" s="272"/>
      <c r="W480" s="272"/>
      <c r="X480" s="272"/>
      <c r="Y480" s="272"/>
      <c r="Z480" s="272"/>
      <c r="AA480" s="272"/>
    </row>
    <row r="481" spans="1:27" ht="14">
      <c r="A481" s="272"/>
      <c r="B481" s="318"/>
      <c r="C481" s="316"/>
      <c r="D481" s="316"/>
      <c r="E481" s="316"/>
      <c r="F481" s="316"/>
      <c r="H481" s="272"/>
      <c r="I481" s="272"/>
      <c r="J481" s="272"/>
      <c r="K481" s="272"/>
      <c r="L481" s="272"/>
      <c r="M481" s="272"/>
      <c r="N481" s="272"/>
      <c r="O481" s="272"/>
      <c r="P481" s="272"/>
      <c r="Q481" s="272"/>
      <c r="R481" s="272"/>
      <c r="S481" s="272"/>
      <c r="T481" s="272"/>
      <c r="U481" s="272"/>
      <c r="V481" s="272"/>
      <c r="W481" s="272"/>
      <c r="X481" s="272"/>
      <c r="Y481" s="272"/>
      <c r="Z481" s="272"/>
      <c r="AA481" s="272"/>
    </row>
    <row r="482" spans="1:27" ht="14">
      <c r="A482" s="272"/>
      <c r="B482" s="318"/>
      <c r="C482" s="316"/>
      <c r="D482" s="316"/>
      <c r="E482" s="316"/>
      <c r="F482" s="316"/>
      <c r="H482" s="272"/>
      <c r="I482" s="272"/>
      <c r="J482" s="272"/>
      <c r="K482" s="272"/>
      <c r="L482" s="272"/>
      <c r="M482" s="272"/>
      <c r="N482" s="272"/>
      <c r="O482" s="272"/>
      <c r="P482" s="272"/>
      <c r="Q482" s="272"/>
      <c r="R482" s="272"/>
      <c r="S482" s="272"/>
      <c r="T482" s="272"/>
      <c r="U482" s="272"/>
      <c r="V482" s="272"/>
      <c r="W482" s="272"/>
      <c r="X482" s="272"/>
      <c r="Y482" s="272"/>
      <c r="Z482" s="272"/>
      <c r="AA482" s="272"/>
    </row>
    <row r="483" spans="1:27" ht="14">
      <c r="A483" s="272"/>
      <c r="B483" s="318"/>
      <c r="C483" s="316"/>
      <c r="D483" s="316"/>
      <c r="E483" s="316"/>
      <c r="F483" s="316"/>
      <c r="H483" s="272"/>
      <c r="I483" s="272"/>
      <c r="J483" s="272"/>
      <c r="K483" s="272"/>
      <c r="L483" s="272"/>
      <c r="M483" s="272"/>
      <c r="N483" s="272"/>
      <c r="O483" s="272"/>
      <c r="P483" s="272"/>
      <c r="Q483" s="272"/>
      <c r="R483" s="272"/>
      <c r="S483" s="272"/>
      <c r="T483" s="272"/>
      <c r="U483" s="272"/>
      <c r="V483" s="272"/>
      <c r="W483" s="272"/>
      <c r="X483" s="272"/>
      <c r="Y483" s="272"/>
      <c r="Z483" s="272"/>
      <c r="AA483" s="272"/>
    </row>
    <row r="484" spans="1:27" ht="14">
      <c r="A484" s="272"/>
      <c r="B484" s="318"/>
      <c r="C484" s="316"/>
      <c r="D484" s="316"/>
      <c r="E484" s="316"/>
      <c r="F484" s="316"/>
      <c r="H484" s="272"/>
      <c r="I484" s="272"/>
      <c r="J484" s="272"/>
      <c r="K484" s="272"/>
      <c r="L484" s="272"/>
      <c r="M484" s="272"/>
      <c r="N484" s="272"/>
      <c r="O484" s="272"/>
      <c r="P484" s="272"/>
      <c r="Q484" s="272"/>
      <c r="R484" s="272"/>
      <c r="S484" s="272"/>
      <c r="T484" s="272"/>
      <c r="U484" s="272"/>
      <c r="V484" s="272"/>
      <c r="W484" s="272"/>
      <c r="X484" s="272"/>
      <c r="Y484" s="272"/>
      <c r="Z484" s="272"/>
      <c r="AA484" s="272"/>
    </row>
    <row r="485" spans="1:27" ht="14">
      <c r="A485" s="272"/>
      <c r="B485" s="318"/>
      <c r="C485" s="316"/>
      <c r="D485" s="316"/>
      <c r="E485" s="316"/>
      <c r="F485" s="316"/>
      <c r="H485" s="272"/>
      <c r="I485" s="272"/>
      <c r="J485" s="272"/>
      <c r="K485" s="272"/>
      <c r="L485" s="272"/>
      <c r="M485" s="272"/>
      <c r="N485" s="272"/>
      <c r="O485" s="272"/>
      <c r="P485" s="272"/>
      <c r="Q485" s="272"/>
      <c r="R485" s="272"/>
      <c r="S485" s="272"/>
      <c r="T485" s="272"/>
      <c r="U485" s="272"/>
      <c r="V485" s="272"/>
      <c r="W485" s="272"/>
      <c r="X485" s="272"/>
      <c r="Y485" s="272"/>
      <c r="Z485" s="272"/>
      <c r="AA485" s="272"/>
    </row>
    <row r="486" spans="1:27" ht="14">
      <c r="A486" s="272"/>
      <c r="B486" s="318"/>
      <c r="C486" s="316"/>
      <c r="D486" s="316"/>
      <c r="E486" s="316"/>
      <c r="F486" s="316"/>
      <c r="H486" s="272"/>
      <c r="I486" s="272"/>
      <c r="J486" s="272"/>
      <c r="K486" s="272"/>
      <c r="L486" s="272"/>
      <c r="M486" s="272"/>
      <c r="N486" s="272"/>
      <c r="O486" s="272"/>
      <c r="P486" s="272"/>
      <c r="Q486" s="272"/>
      <c r="R486" s="272"/>
      <c r="S486" s="272"/>
      <c r="T486" s="272"/>
      <c r="U486" s="272"/>
      <c r="V486" s="272"/>
      <c r="W486" s="272"/>
      <c r="X486" s="272"/>
      <c r="Y486" s="272"/>
      <c r="Z486" s="272"/>
      <c r="AA486" s="272"/>
    </row>
    <row r="487" spans="1:27" ht="14">
      <c r="A487" s="272"/>
      <c r="B487" s="318"/>
      <c r="C487" s="316"/>
      <c r="D487" s="316"/>
      <c r="E487" s="316"/>
      <c r="F487" s="316"/>
      <c r="H487" s="272"/>
      <c r="I487" s="272"/>
      <c r="J487" s="272"/>
      <c r="K487" s="272"/>
      <c r="L487" s="272"/>
      <c r="M487" s="272"/>
      <c r="N487" s="272"/>
      <c r="O487" s="272"/>
      <c r="P487" s="272"/>
      <c r="Q487" s="272"/>
      <c r="R487" s="272"/>
      <c r="S487" s="272"/>
      <c r="T487" s="272"/>
      <c r="U487" s="272"/>
      <c r="V487" s="272"/>
      <c r="W487" s="272"/>
      <c r="X487" s="272"/>
      <c r="Y487" s="272"/>
      <c r="Z487" s="272"/>
      <c r="AA487" s="272"/>
    </row>
    <row r="488" spans="1:27" ht="14">
      <c r="A488" s="272"/>
      <c r="B488" s="318"/>
      <c r="C488" s="316"/>
      <c r="D488" s="316"/>
      <c r="E488" s="316"/>
      <c r="F488" s="316"/>
      <c r="H488" s="272"/>
      <c r="I488" s="272"/>
      <c r="J488" s="272"/>
      <c r="K488" s="272"/>
      <c r="L488" s="272"/>
      <c r="M488" s="272"/>
      <c r="N488" s="272"/>
      <c r="O488" s="272"/>
      <c r="P488" s="272"/>
      <c r="Q488" s="272"/>
      <c r="R488" s="272"/>
      <c r="S488" s="272"/>
      <c r="T488" s="272"/>
      <c r="U488" s="272"/>
      <c r="V488" s="272"/>
      <c r="W488" s="272"/>
      <c r="X488" s="272"/>
      <c r="Y488" s="272"/>
      <c r="Z488" s="272"/>
      <c r="AA488" s="272"/>
    </row>
    <row r="489" spans="1:27" ht="14">
      <c r="A489" s="272"/>
      <c r="B489" s="318"/>
      <c r="C489" s="316"/>
      <c r="D489" s="316"/>
      <c r="E489" s="316"/>
      <c r="F489" s="316"/>
      <c r="H489" s="272"/>
      <c r="I489" s="272"/>
      <c r="J489" s="272"/>
      <c r="K489" s="272"/>
      <c r="L489" s="272"/>
      <c r="M489" s="272"/>
      <c r="N489" s="272"/>
      <c r="O489" s="272"/>
      <c r="P489" s="272"/>
      <c r="Q489" s="272"/>
      <c r="R489" s="272"/>
      <c r="S489" s="272"/>
      <c r="T489" s="272"/>
      <c r="U489" s="272"/>
      <c r="V489" s="272"/>
      <c r="W489" s="272"/>
      <c r="X489" s="272"/>
      <c r="Y489" s="272"/>
      <c r="Z489" s="272"/>
      <c r="AA489" s="272"/>
    </row>
    <row r="490" spans="1:27" ht="14">
      <c r="A490" s="272"/>
      <c r="B490" s="318"/>
      <c r="C490" s="316"/>
      <c r="D490" s="316"/>
      <c r="E490" s="316"/>
      <c r="F490" s="316"/>
      <c r="H490" s="272"/>
      <c r="I490" s="272"/>
      <c r="J490" s="272"/>
      <c r="K490" s="272"/>
      <c r="L490" s="272"/>
      <c r="M490" s="272"/>
      <c r="N490" s="272"/>
      <c r="O490" s="272"/>
      <c r="P490" s="272"/>
      <c r="Q490" s="272"/>
      <c r="R490" s="272"/>
      <c r="S490" s="272"/>
      <c r="T490" s="272"/>
      <c r="U490" s="272"/>
      <c r="V490" s="272"/>
      <c r="W490" s="272"/>
      <c r="X490" s="272"/>
      <c r="Y490" s="272"/>
      <c r="Z490" s="272"/>
      <c r="AA490" s="272"/>
    </row>
    <row r="491" spans="1:27" ht="14">
      <c r="A491" s="272"/>
      <c r="B491" s="318"/>
      <c r="C491" s="316"/>
      <c r="D491" s="316"/>
      <c r="E491" s="316"/>
      <c r="F491" s="316"/>
      <c r="H491" s="272"/>
      <c r="I491" s="272"/>
      <c r="J491" s="272"/>
      <c r="K491" s="272"/>
      <c r="L491" s="272"/>
      <c r="M491" s="272"/>
      <c r="N491" s="272"/>
      <c r="O491" s="272"/>
      <c r="P491" s="272"/>
      <c r="Q491" s="272"/>
      <c r="R491" s="272"/>
      <c r="S491" s="272"/>
      <c r="T491" s="272"/>
      <c r="U491" s="272"/>
      <c r="V491" s="272"/>
      <c r="W491" s="272"/>
      <c r="X491" s="272"/>
      <c r="Y491" s="272"/>
      <c r="Z491" s="272"/>
      <c r="AA491" s="272"/>
    </row>
    <row r="492" spans="1:27" ht="14">
      <c r="A492" s="272"/>
      <c r="B492" s="318"/>
      <c r="C492" s="316"/>
      <c r="D492" s="316"/>
      <c r="E492" s="316"/>
      <c r="F492" s="316"/>
      <c r="H492" s="272"/>
      <c r="I492" s="272"/>
      <c r="J492" s="272"/>
      <c r="K492" s="272"/>
      <c r="L492" s="272"/>
      <c r="M492" s="272"/>
      <c r="N492" s="272"/>
      <c r="O492" s="272"/>
      <c r="P492" s="272"/>
      <c r="Q492" s="272"/>
      <c r="R492" s="272"/>
      <c r="S492" s="272"/>
      <c r="T492" s="272"/>
      <c r="U492" s="272"/>
      <c r="V492" s="272"/>
      <c r="W492" s="272"/>
      <c r="X492" s="272"/>
      <c r="Y492" s="272"/>
      <c r="Z492" s="272"/>
      <c r="AA492" s="272"/>
    </row>
    <row r="493" spans="1:27" ht="14">
      <c r="A493" s="272"/>
      <c r="B493" s="318"/>
      <c r="C493" s="316"/>
      <c r="D493" s="316"/>
      <c r="E493" s="316"/>
      <c r="F493" s="316"/>
      <c r="H493" s="272"/>
      <c r="I493" s="272"/>
      <c r="J493" s="272"/>
      <c r="K493" s="272"/>
      <c r="L493" s="272"/>
      <c r="M493" s="272"/>
      <c r="N493" s="272"/>
      <c r="O493" s="272"/>
      <c r="P493" s="272"/>
      <c r="Q493" s="272"/>
      <c r="R493" s="272"/>
      <c r="S493" s="272"/>
      <c r="T493" s="272"/>
      <c r="U493" s="272"/>
      <c r="V493" s="272"/>
      <c r="W493" s="272"/>
      <c r="X493" s="272"/>
      <c r="Y493" s="272"/>
      <c r="Z493" s="272"/>
      <c r="AA493" s="272"/>
    </row>
    <row r="494" spans="1:27" ht="14">
      <c r="A494" s="272"/>
      <c r="B494" s="318"/>
      <c r="C494" s="316"/>
      <c r="D494" s="316"/>
      <c r="E494" s="316"/>
      <c r="F494" s="316"/>
      <c r="H494" s="272"/>
      <c r="I494" s="272"/>
      <c r="J494" s="272"/>
      <c r="K494" s="272"/>
      <c r="L494" s="272"/>
      <c r="M494" s="272"/>
      <c r="N494" s="272"/>
      <c r="O494" s="272"/>
      <c r="P494" s="272"/>
      <c r="Q494" s="272"/>
      <c r="R494" s="272"/>
      <c r="S494" s="272"/>
      <c r="T494" s="272"/>
      <c r="U494" s="272"/>
      <c r="V494" s="272"/>
      <c r="W494" s="272"/>
      <c r="X494" s="272"/>
      <c r="Y494" s="272"/>
      <c r="Z494" s="272"/>
      <c r="AA494" s="272"/>
    </row>
    <row r="495" spans="1:27" ht="14">
      <c r="A495" s="272"/>
      <c r="B495" s="318"/>
      <c r="C495" s="316"/>
      <c r="D495" s="316"/>
      <c r="E495" s="316"/>
      <c r="F495" s="316"/>
      <c r="H495" s="272"/>
      <c r="I495" s="272"/>
      <c r="J495" s="272"/>
      <c r="K495" s="272"/>
      <c r="L495" s="272"/>
      <c r="M495" s="272"/>
      <c r="N495" s="272"/>
      <c r="O495" s="272"/>
      <c r="P495" s="272"/>
      <c r="Q495" s="272"/>
      <c r="R495" s="272"/>
      <c r="S495" s="272"/>
      <c r="T495" s="272"/>
      <c r="U495" s="272"/>
      <c r="V495" s="272"/>
      <c r="W495" s="272"/>
      <c r="X495" s="272"/>
      <c r="Y495" s="272"/>
      <c r="Z495" s="272"/>
      <c r="AA495" s="272"/>
    </row>
    <row r="496" spans="1:27" ht="14">
      <c r="A496" s="272"/>
      <c r="B496" s="318"/>
      <c r="C496" s="316"/>
      <c r="D496" s="316"/>
      <c r="E496" s="316"/>
      <c r="F496" s="316"/>
      <c r="H496" s="272"/>
      <c r="I496" s="272"/>
      <c r="J496" s="272"/>
      <c r="K496" s="272"/>
      <c r="L496" s="272"/>
      <c r="M496" s="272"/>
      <c r="N496" s="272"/>
      <c r="O496" s="272"/>
      <c r="P496" s="272"/>
      <c r="Q496" s="272"/>
      <c r="R496" s="272"/>
      <c r="S496" s="272"/>
      <c r="T496" s="272"/>
      <c r="U496" s="272"/>
      <c r="V496" s="272"/>
      <c r="W496" s="272"/>
      <c r="X496" s="272"/>
      <c r="Y496" s="272"/>
      <c r="Z496" s="272"/>
      <c r="AA496" s="272"/>
    </row>
    <row r="497" spans="1:27" ht="14">
      <c r="A497" s="272"/>
      <c r="B497" s="318"/>
      <c r="C497" s="316"/>
      <c r="D497" s="316"/>
      <c r="E497" s="316"/>
      <c r="F497" s="316"/>
      <c r="H497" s="272"/>
      <c r="I497" s="272"/>
      <c r="J497" s="272"/>
      <c r="K497" s="272"/>
      <c r="L497" s="272"/>
      <c r="M497" s="272"/>
      <c r="N497" s="272"/>
      <c r="O497" s="272"/>
      <c r="P497" s="272"/>
      <c r="Q497" s="272"/>
      <c r="R497" s="272"/>
      <c r="S497" s="272"/>
      <c r="T497" s="272"/>
      <c r="U497" s="272"/>
      <c r="V497" s="272"/>
      <c r="W497" s="272"/>
      <c r="X497" s="272"/>
      <c r="Y497" s="272"/>
      <c r="Z497" s="272"/>
      <c r="AA497" s="272"/>
    </row>
    <row r="498" spans="1:27" ht="14">
      <c r="A498" s="272"/>
      <c r="B498" s="318"/>
      <c r="C498" s="316"/>
      <c r="D498" s="316"/>
      <c r="E498" s="316"/>
      <c r="F498" s="316"/>
      <c r="H498" s="272"/>
      <c r="I498" s="272"/>
      <c r="J498" s="272"/>
      <c r="K498" s="272"/>
      <c r="L498" s="272"/>
      <c r="M498" s="272"/>
      <c r="N498" s="272"/>
      <c r="O498" s="272"/>
      <c r="P498" s="272"/>
      <c r="Q498" s="272"/>
      <c r="R498" s="272"/>
      <c r="S498" s="272"/>
      <c r="T498" s="272"/>
      <c r="U498" s="272"/>
      <c r="V498" s="272"/>
      <c r="W498" s="272"/>
      <c r="X498" s="272"/>
      <c r="Y498" s="272"/>
      <c r="Z498" s="272"/>
      <c r="AA498" s="272"/>
    </row>
    <row r="499" spans="1:27" ht="14">
      <c r="A499" s="272"/>
      <c r="B499" s="318"/>
      <c r="C499" s="316"/>
      <c r="D499" s="316"/>
      <c r="E499" s="316"/>
      <c r="F499" s="316"/>
      <c r="H499" s="272"/>
      <c r="I499" s="272"/>
      <c r="J499" s="272"/>
      <c r="K499" s="272"/>
      <c r="L499" s="272"/>
      <c r="M499" s="272"/>
      <c r="N499" s="272"/>
      <c r="O499" s="272"/>
      <c r="P499" s="272"/>
      <c r="Q499" s="272"/>
      <c r="R499" s="272"/>
      <c r="S499" s="272"/>
      <c r="T499" s="272"/>
      <c r="U499" s="272"/>
      <c r="V499" s="272"/>
      <c r="W499" s="272"/>
      <c r="X499" s="272"/>
      <c r="Y499" s="272"/>
      <c r="Z499" s="272"/>
      <c r="AA499" s="272"/>
    </row>
    <row r="500" spans="1:27" ht="14">
      <c r="A500" s="272"/>
      <c r="B500" s="318"/>
      <c r="C500" s="316"/>
      <c r="D500" s="316"/>
      <c r="E500" s="316"/>
      <c r="F500" s="316"/>
      <c r="H500" s="272"/>
      <c r="I500" s="272"/>
      <c r="J500" s="272"/>
      <c r="K500" s="272"/>
      <c r="L500" s="272"/>
      <c r="M500" s="272"/>
      <c r="N500" s="272"/>
      <c r="O500" s="272"/>
      <c r="P500" s="272"/>
      <c r="Q500" s="272"/>
      <c r="R500" s="272"/>
      <c r="S500" s="272"/>
      <c r="T500" s="272"/>
      <c r="U500" s="272"/>
      <c r="V500" s="272"/>
      <c r="W500" s="272"/>
      <c r="X500" s="272"/>
      <c r="Y500" s="272"/>
      <c r="Z500" s="272"/>
      <c r="AA500" s="272"/>
    </row>
    <row r="501" spans="1:27" ht="14">
      <c r="A501" s="272"/>
      <c r="B501" s="318"/>
      <c r="C501" s="316"/>
      <c r="D501" s="316"/>
      <c r="E501" s="316"/>
      <c r="F501" s="316"/>
      <c r="H501" s="272"/>
      <c r="I501" s="272"/>
      <c r="J501" s="272"/>
      <c r="K501" s="272"/>
      <c r="L501" s="272"/>
      <c r="M501" s="272"/>
      <c r="N501" s="272"/>
      <c r="O501" s="272"/>
      <c r="P501" s="272"/>
      <c r="Q501" s="272"/>
      <c r="R501" s="272"/>
      <c r="S501" s="272"/>
      <c r="T501" s="272"/>
      <c r="U501" s="272"/>
      <c r="V501" s="272"/>
      <c r="W501" s="272"/>
      <c r="X501" s="272"/>
      <c r="Y501" s="272"/>
      <c r="Z501" s="272"/>
      <c r="AA501" s="272"/>
    </row>
    <row r="502" spans="1:27" ht="14">
      <c r="A502" s="272"/>
      <c r="B502" s="318"/>
      <c r="C502" s="316"/>
      <c r="D502" s="316"/>
      <c r="E502" s="316"/>
      <c r="F502" s="316"/>
      <c r="H502" s="272"/>
      <c r="I502" s="272"/>
      <c r="J502" s="272"/>
      <c r="K502" s="272"/>
      <c r="L502" s="272"/>
      <c r="M502" s="272"/>
      <c r="N502" s="272"/>
      <c r="O502" s="272"/>
      <c r="P502" s="272"/>
      <c r="Q502" s="272"/>
      <c r="R502" s="272"/>
      <c r="S502" s="272"/>
      <c r="T502" s="272"/>
      <c r="U502" s="272"/>
      <c r="V502" s="272"/>
      <c r="W502" s="272"/>
      <c r="X502" s="272"/>
      <c r="Y502" s="272"/>
      <c r="Z502" s="272"/>
      <c r="AA502" s="272"/>
    </row>
    <row r="503" spans="1:27" ht="14">
      <c r="A503" s="272"/>
      <c r="B503" s="318"/>
      <c r="C503" s="316"/>
      <c r="D503" s="316"/>
      <c r="E503" s="316"/>
      <c r="F503" s="316"/>
      <c r="H503" s="272"/>
      <c r="I503" s="272"/>
      <c r="J503" s="272"/>
      <c r="K503" s="272"/>
      <c r="L503" s="272"/>
      <c r="M503" s="272"/>
      <c r="N503" s="272"/>
      <c r="O503" s="272"/>
      <c r="P503" s="272"/>
      <c r="Q503" s="272"/>
      <c r="R503" s="272"/>
      <c r="S503" s="272"/>
      <c r="T503" s="272"/>
      <c r="U503" s="272"/>
      <c r="V503" s="272"/>
      <c r="W503" s="272"/>
      <c r="X503" s="272"/>
      <c r="Y503" s="272"/>
      <c r="Z503" s="272"/>
      <c r="AA503" s="272"/>
    </row>
    <row r="504" spans="1:27" ht="14">
      <c r="A504" s="272"/>
      <c r="B504" s="318"/>
      <c r="C504" s="316"/>
      <c r="D504" s="316"/>
      <c r="E504" s="316"/>
      <c r="F504" s="316"/>
      <c r="H504" s="272"/>
      <c r="I504" s="272"/>
      <c r="J504" s="272"/>
      <c r="K504" s="272"/>
      <c r="L504" s="272"/>
      <c r="M504" s="272"/>
      <c r="N504" s="272"/>
      <c r="O504" s="272"/>
      <c r="P504" s="272"/>
      <c r="Q504" s="272"/>
      <c r="R504" s="272"/>
      <c r="S504" s="272"/>
      <c r="T504" s="272"/>
      <c r="U504" s="272"/>
      <c r="V504" s="272"/>
      <c r="W504" s="272"/>
      <c r="X504" s="272"/>
      <c r="Y504" s="272"/>
      <c r="Z504" s="272"/>
      <c r="AA504" s="272"/>
    </row>
    <row r="505" spans="1:27" ht="14">
      <c r="A505" s="272"/>
      <c r="B505" s="318"/>
      <c r="C505" s="316"/>
      <c r="D505" s="316"/>
      <c r="E505" s="316"/>
      <c r="F505" s="316"/>
      <c r="H505" s="272"/>
      <c r="I505" s="272"/>
      <c r="J505" s="272"/>
      <c r="K505" s="272"/>
      <c r="L505" s="272"/>
      <c r="M505" s="272"/>
      <c r="N505" s="272"/>
      <c r="O505" s="272"/>
      <c r="P505" s="272"/>
      <c r="Q505" s="272"/>
      <c r="R505" s="272"/>
      <c r="S505" s="272"/>
      <c r="T505" s="272"/>
      <c r="U505" s="272"/>
      <c r="V505" s="272"/>
      <c r="W505" s="272"/>
      <c r="X505" s="272"/>
      <c r="Y505" s="272"/>
      <c r="Z505" s="272"/>
      <c r="AA505" s="272"/>
    </row>
    <row r="506" spans="1:27" ht="14">
      <c r="A506" s="272"/>
      <c r="B506" s="318"/>
      <c r="C506" s="316"/>
      <c r="D506" s="316"/>
      <c r="E506" s="316"/>
      <c r="F506" s="316"/>
      <c r="H506" s="272"/>
      <c r="I506" s="272"/>
      <c r="J506" s="272"/>
      <c r="K506" s="272"/>
      <c r="L506" s="272"/>
      <c r="M506" s="272"/>
      <c r="N506" s="272"/>
      <c r="O506" s="272"/>
      <c r="P506" s="272"/>
      <c r="Q506" s="272"/>
      <c r="R506" s="272"/>
      <c r="S506" s="272"/>
      <c r="T506" s="272"/>
      <c r="U506" s="272"/>
      <c r="V506" s="272"/>
      <c r="W506" s="272"/>
      <c r="X506" s="272"/>
      <c r="Y506" s="272"/>
      <c r="Z506" s="272"/>
      <c r="AA506" s="272"/>
    </row>
    <row r="507" spans="1:27" ht="14">
      <c r="A507" s="272"/>
      <c r="B507" s="318"/>
      <c r="C507" s="316"/>
      <c r="D507" s="316"/>
      <c r="E507" s="316"/>
      <c r="F507" s="316"/>
      <c r="H507" s="272"/>
      <c r="I507" s="272"/>
      <c r="J507" s="272"/>
      <c r="K507" s="272"/>
      <c r="L507" s="272"/>
      <c r="M507" s="272"/>
      <c r="N507" s="272"/>
      <c r="O507" s="272"/>
      <c r="P507" s="272"/>
      <c r="Q507" s="272"/>
      <c r="R507" s="272"/>
      <c r="S507" s="272"/>
      <c r="T507" s="272"/>
      <c r="U507" s="272"/>
      <c r="V507" s="272"/>
      <c r="W507" s="272"/>
      <c r="X507" s="272"/>
      <c r="Y507" s="272"/>
      <c r="Z507" s="272"/>
      <c r="AA507" s="272"/>
    </row>
    <row r="508" spans="1:27" ht="14">
      <c r="A508" s="272"/>
      <c r="B508" s="318"/>
      <c r="C508" s="316"/>
      <c r="D508" s="316"/>
      <c r="E508" s="316"/>
      <c r="F508" s="316"/>
      <c r="H508" s="272"/>
      <c r="I508" s="272"/>
      <c r="J508" s="272"/>
      <c r="K508" s="272"/>
      <c r="L508" s="272"/>
      <c r="M508" s="272"/>
      <c r="N508" s="272"/>
      <c r="O508" s="272"/>
      <c r="P508" s="272"/>
      <c r="Q508" s="272"/>
      <c r="R508" s="272"/>
      <c r="S508" s="272"/>
      <c r="T508" s="272"/>
      <c r="U508" s="272"/>
      <c r="V508" s="272"/>
      <c r="W508" s="272"/>
      <c r="X508" s="272"/>
      <c r="Y508" s="272"/>
      <c r="Z508" s="272"/>
      <c r="AA508" s="272"/>
    </row>
    <row r="509" spans="1:27" ht="14">
      <c r="A509" s="272"/>
      <c r="B509" s="318"/>
      <c r="C509" s="316"/>
      <c r="D509" s="316"/>
      <c r="E509" s="316"/>
      <c r="F509" s="316"/>
      <c r="H509" s="272"/>
      <c r="I509" s="272"/>
      <c r="J509" s="272"/>
      <c r="K509" s="272"/>
      <c r="L509" s="272"/>
      <c r="M509" s="272"/>
      <c r="N509" s="272"/>
      <c r="O509" s="272"/>
      <c r="P509" s="272"/>
      <c r="Q509" s="272"/>
      <c r="R509" s="272"/>
      <c r="S509" s="272"/>
      <c r="T509" s="272"/>
      <c r="U509" s="272"/>
      <c r="V509" s="272"/>
      <c r="W509" s="272"/>
      <c r="X509" s="272"/>
      <c r="Y509" s="272"/>
      <c r="Z509" s="272"/>
      <c r="AA509" s="272"/>
    </row>
    <row r="510" spans="1:27" ht="14">
      <c r="A510" s="272"/>
      <c r="B510" s="318"/>
      <c r="C510" s="316"/>
      <c r="D510" s="316"/>
      <c r="E510" s="316"/>
      <c r="F510" s="316"/>
      <c r="H510" s="272"/>
      <c r="I510" s="272"/>
      <c r="J510" s="272"/>
      <c r="K510" s="272"/>
      <c r="L510" s="272"/>
      <c r="M510" s="272"/>
      <c r="N510" s="272"/>
      <c r="O510" s="272"/>
      <c r="P510" s="272"/>
      <c r="Q510" s="272"/>
      <c r="R510" s="272"/>
      <c r="S510" s="272"/>
      <c r="T510" s="272"/>
      <c r="U510" s="272"/>
      <c r="V510" s="272"/>
      <c r="W510" s="272"/>
      <c r="X510" s="272"/>
      <c r="Y510" s="272"/>
      <c r="Z510" s="272"/>
      <c r="AA510" s="272"/>
    </row>
    <row r="511" spans="1:27" ht="14">
      <c r="A511" s="272"/>
      <c r="B511" s="318"/>
      <c r="C511" s="316"/>
      <c r="D511" s="316"/>
      <c r="E511" s="316"/>
      <c r="F511" s="316"/>
      <c r="H511" s="272"/>
      <c r="I511" s="272"/>
      <c r="J511" s="272"/>
      <c r="K511" s="272"/>
      <c r="L511" s="272"/>
      <c r="M511" s="272"/>
      <c r="N511" s="272"/>
      <c r="O511" s="272"/>
      <c r="P511" s="272"/>
      <c r="Q511" s="272"/>
      <c r="R511" s="272"/>
      <c r="S511" s="272"/>
      <c r="T511" s="272"/>
      <c r="U511" s="272"/>
      <c r="V511" s="272"/>
      <c r="W511" s="272"/>
      <c r="X511" s="272"/>
      <c r="Y511" s="272"/>
      <c r="Z511" s="272"/>
      <c r="AA511" s="272"/>
    </row>
    <row r="512" spans="1:27" ht="14">
      <c r="A512" s="272"/>
      <c r="B512" s="318"/>
      <c r="C512" s="316"/>
      <c r="D512" s="316"/>
      <c r="E512" s="316"/>
      <c r="F512" s="316"/>
      <c r="H512" s="272"/>
      <c r="I512" s="272"/>
      <c r="J512" s="272"/>
      <c r="K512" s="272"/>
      <c r="L512" s="272"/>
      <c r="M512" s="272"/>
      <c r="N512" s="272"/>
      <c r="O512" s="272"/>
      <c r="P512" s="272"/>
      <c r="Q512" s="272"/>
      <c r="R512" s="272"/>
      <c r="S512" s="272"/>
      <c r="T512" s="272"/>
      <c r="U512" s="272"/>
      <c r="V512" s="272"/>
      <c r="W512" s="272"/>
      <c r="X512" s="272"/>
      <c r="Y512" s="272"/>
      <c r="Z512" s="272"/>
      <c r="AA512" s="272"/>
    </row>
    <row r="513" spans="1:27" ht="14">
      <c r="A513" s="272"/>
      <c r="B513" s="318"/>
      <c r="C513" s="316"/>
      <c r="D513" s="316"/>
      <c r="E513" s="316"/>
      <c r="F513" s="316"/>
      <c r="H513" s="272"/>
      <c r="I513" s="272"/>
      <c r="J513" s="272"/>
      <c r="K513" s="272"/>
      <c r="L513" s="272"/>
      <c r="M513" s="272"/>
      <c r="N513" s="272"/>
      <c r="O513" s="272"/>
      <c r="P513" s="272"/>
      <c r="Q513" s="272"/>
      <c r="R513" s="272"/>
      <c r="S513" s="272"/>
      <c r="T513" s="272"/>
      <c r="U513" s="272"/>
      <c r="V513" s="272"/>
      <c r="W513" s="272"/>
      <c r="X513" s="272"/>
      <c r="Y513" s="272"/>
      <c r="Z513" s="272"/>
      <c r="AA513" s="272"/>
    </row>
    <row r="514" spans="1:27" ht="14">
      <c r="A514" s="272"/>
      <c r="B514" s="318"/>
      <c r="C514" s="316"/>
      <c r="D514" s="316"/>
      <c r="E514" s="316"/>
      <c r="F514" s="316"/>
      <c r="H514" s="272"/>
      <c r="I514" s="272"/>
      <c r="J514" s="272"/>
      <c r="K514" s="272"/>
      <c r="L514" s="272"/>
      <c r="M514" s="272"/>
      <c r="N514" s="272"/>
      <c r="O514" s="272"/>
      <c r="P514" s="272"/>
      <c r="Q514" s="272"/>
      <c r="R514" s="272"/>
      <c r="S514" s="272"/>
      <c r="T514" s="272"/>
      <c r="U514" s="272"/>
      <c r="V514" s="272"/>
      <c r="W514" s="272"/>
      <c r="X514" s="272"/>
      <c r="Y514" s="272"/>
      <c r="Z514" s="272"/>
      <c r="AA514" s="272"/>
    </row>
    <row r="515" spans="1:27" ht="14">
      <c r="A515" s="272"/>
      <c r="B515" s="318"/>
      <c r="C515" s="316"/>
      <c r="D515" s="316"/>
      <c r="E515" s="316"/>
      <c r="F515" s="316"/>
      <c r="H515" s="272"/>
      <c r="I515" s="272"/>
      <c r="J515" s="272"/>
      <c r="K515" s="272"/>
      <c r="L515" s="272"/>
      <c r="M515" s="272"/>
      <c r="N515" s="272"/>
      <c r="O515" s="272"/>
      <c r="P515" s="272"/>
      <c r="Q515" s="272"/>
      <c r="R515" s="272"/>
      <c r="S515" s="272"/>
      <c r="T515" s="272"/>
      <c r="U515" s="272"/>
      <c r="V515" s="272"/>
      <c r="W515" s="272"/>
      <c r="X515" s="272"/>
      <c r="Y515" s="272"/>
      <c r="Z515" s="272"/>
      <c r="AA515" s="272"/>
    </row>
    <row r="516" spans="1:27" ht="14">
      <c r="A516" s="272"/>
      <c r="B516" s="318"/>
      <c r="C516" s="316"/>
      <c r="D516" s="316"/>
      <c r="E516" s="316"/>
      <c r="F516" s="316"/>
      <c r="H516" s="272"/>
      <c r="I516" s="272"/>
      <c r="J516" s="272"/>
      <c r="K516" s="272"/>
      <c r="L516" s="272"/>
      <c r="M516" s="272"/>
      <c r="N516" s="272"/>
      <c r="O516" s="272"/>
      <c r="P516" s="272"/>
      <c r="Q516" s="272"/>
      <c r="R516" s="272"/>
      <c r="S516" s="272"/>
      <c r="T516" s="272"/>
      <c r="U516" s="272"/>
      <c r="V516" s="272"/>
      <c r="W516" s="272"/>
      <c r="X516" s="272"/>
      <c r="Y516" s="272"/>
      <c r="Z516" s="272"/>
      <c r="AA516" s="272"/>
    </row>
    <row r="517" spans="1:27" ht="14">
      <c r="A517" s="272"/>
      <c r="B517" s="318"/>
      <c r="C517" s="316"/>
      <c r="D517" s="316"/>
      <c r="E517" s="316"/>
      <c r="F517" s="316"/>
      <c r="H517" s="272"/>
      <c r="I517" s="272"/>
      <c r="J517" s="272"/>
      <c r="K517" s="272"/>
      <c r="L517" s="272"/>
      <c r="M517" s="272"/>
      <c r="N517" s="272"/>
      <c r="O517" s="272"/>
      <c r="P517" s="272"/>
      <c r="Q517" s="272"/>
      <c r="R517" s="272"/>
      <c r="S517" s="272"/>
      <c r="T517" s="272"/>
      <c r="U517" s="272"/>
      <c r="V517" s="272"/>
      <c r="W517" s="272"/>
      <c r="X517" s="272"/>
      <c r="Y517" s="272"/>
      <c r="Z517" s="272"/>
      <c r="AA517" s="272"/>
    </row>
    <row r="518" spans="1:27" ht="14">
      <c r="A518" s="272"/>
      <c r="B518" s="318"/>
      <c r="C518" s="316"/>
      <c r="D518" s="316"/>
      <c r="E518" s="316"/>
      <c r="F518" s="316"/>
      <c r="H518" s="272"/>
      <c r="I518" s="272"/>
      <c r="J518" s="272"/>
      <c r="K518" s="272"/>
      <c r="L518" s="272"/>
      <c r="M518" s="272"/>
      <c r="N518" s="272"/>
      <c r="O518" s="272"/>
      <c r="P518" s="272"/>
      <c r="Q518" s="272"/>
      <c r="R518" s="272"/>
      <c r="S518" s="272"/>
      <c r="T518" s="272"/>
      <c r="U518" s="272"/>
      <c r="V518" s="272"/>
      <c r="W518" s="272"/>
      <c r="X518" s="272"/>
      <c r="Y518" s="272"/>
      <c r="Z518" s="272"/>
      <c r="AA518" s="272"/>
    </row>
    <row r="519" spans="1:27" ht="14">
      <c r="A519" s="272"/>
      <c r="B519" s="318"/>
      <c r="C519" s="316"/>
      <c r="D519" s="316"/>
      <c r="E519" s="316"/>
      <c r="F519" s="316"/>
      <c r="H519" s="272"/>
      <c r="I519" s="272"/>
      <c r="J519" s="272"/>
      <c r="K519" s="272"/>
      <c r="L519" s="272"/>
      <c r="M519" s="272"/>
      <c r="N519" s="272"/>
      <c r="O519" s="272"/>
      <c r="P519" s="272"/>
      <c r="Q519" s="272"/>
      <c r="R519" s="272"/>
      <c r="S519" s="272"/>
      <c r="T519" s="272"/>
      <c r="U519" s="272"/>
      <c r="V519" s="272"/>
      <c r="W519" s="272"/>
      <c r="X519" s="272"/>
      <c r="Y519" s="272"/>
      <c r="Z519" s="272"/>
      <c r="AA519" s="272"/>
    </row>
    <row r="520" spans="1:27" ht="14">
      <c r="A520" s="272"/>
      <c r="B520" s="318"/>
      <c r="C520" s="316"/>
      <c r="D520" s="316"/>
      <c r="E520" s="316"/>
      <c r="F520" s="316"/>
      <c r="H520" s="272"/>
      <c r="I520" s="272"/>
      <c r="J520" s="272"/>
      <c r="K520" s="272"/>
      <c r="L520" s="272"/>
      <c r="M520" s="272"/>
      <c r="N520" s="272"/>
      <c r="O520" s="272"/>
      <c r="P520" s="272"/>
      <c r="Q520" s="272"/>
      <c r="R520" s="272"/>
      <c r="S520" s="272"/>
      <c r="T520" s="272"/>
      <c r="U520" s="272"/>
      <c r="V520" s="272"/>
      <c r="W520" s="272"/>
      <c r="X520" s="272"/>
      <c r="Y520" s="272"/>
      <c r="Z520" s="272"/>
      <c r="AA520" s="272"/>
    </row>
    <row r="521" spans="1:27" ht="14">
      <c r="A521" s="272"/>
      <c r="B521" s="318"/>
      <c r="C521" s="316"/>
      <c r="D521" s="316"/>
      <c r="E521" s="316"/>
      <c r="F521" s="316"/>
      <c r="H521" s="272"/>
      <c r="I521" s="272"/>
      <c r="J521" s="272"/>
      <c r="K521" s="272"/>
      <c r="L521" s="272"/>
      <c r="M521" s="272"/>
      <c r="N521" s="272"/>
      <c r="O521" s="272"/>
      <c r="P521" s="272"/>
      <c r="Q521" s="272"/>
      <c r="R521" s="272"/>
      <c r="S521" s="272"/>
      <c r="T521" s="272"/>
      <c r="U521" s="272"/>
      <c r="V521" s="272"/>
      <c r="W521" s="272"/>
      <c r="X521" s="272"/>
      <c r="Y521" s="272"/>
      <c r="Z521" s="272"/>
      <c r="AA521" s="272"/>
    </row>
    <row r="522" spans="1:27" ht="14">
      <c r="A522" s="272"/>
      <c r="B522" s="318"/>
      <c r="C522" s="316"/>
      <c r="D522" s="316"/>
      <c r="E522" s="316"/>
      <c r="F522" s="316"/>
      <c r="H522" s="272"/>
      <c r="I522" s="272"/>
      <c r="J522" s="272"/>
      <c r="K522" s="272"/>
      <c r="L522" s="272"/>
      <c r="M522" s="272"/>
      <c r="N522" s="272"/>
      <c r="O522" s="272"/>
      <c r="P522" s="272"/>
      <c r="Q522" s="272"/>
      <c r="R522" s="272"/>
      <c r="S522" s="272"/>
      <c r="T522" s="272"/>
      <c r="U522" s="272"/>
      <c r="V522" s="272"/>
      <c r="W522" s="272"/>
      <c r="X522" s="272"/>
      <c r="Y522" s="272"/>
      <c r="Z522" s="272"/>
      <c r="AA522" s="272"/>
    </row>
    <row r="523" spans="1:27" ht="14">
      <c r="A523" s="272"/>
      <c r="B523" s="318"/>
      <c r="C523" s="316"/>
      <c r="D523" s="316"/>
      <c r="E523" s="316"/>
      <c r="F523" s="316"/>
      <c r="H523" s="272"/>
      <c r="I523" s="272"/>
      <c r="J523" s="272"/>
      <c r="K523" s="272"/>
      <c r="L523" s="272"/>
      <c r="M523" s="272"/>
      <c r="N523" s="272"/>
      <c r="O523" s="272"/>
      <c r="P523" s="272"/>
      <c r="Q523" s="272"/>
      <c r="R523" s="272"/>
      <c r="S523" s="272"/>
      <c r="T523" s="272"/>
      <c r="U523" s="272"/>
      <c r="V523" s="272"/>
      <c r="W523" s="272"/>
      <c r="X523" s="272"/>
      <c r="Y523" s="272"/>
      <c r="Z523" s="272"/>
      <c r="AA523" s="272"/>
    </row>
    <row r="524" spans="1:27" ht="14">
      <c r="A524" s="272"/>
      <c r="B524" s="318"/>
      <c r="C524" s="316"/>
      <c r="D524" s="316"/>
      <c r="E524" s="316"/>
      <c r="F524" s="316"/>
      <c r="H524" s="272"/>
      <c r="I524" s="272"/>
      <c r="J524" s="272"/>
      <c r="K524" s="272"/>
      <c r="L524" s="272"/>
      <c r="M524" s="272"/>
      <c r="N524" s="272"/>
      <c r="O524" s="272"/>
      <c r="P524" s="272"/>
      <c r="Q524" s="272"/>
      <c r="R524" s="272"/>
      <c r="S524" s="272"/>
      <c r="T524" s="272"/>
      <c r="U524" s="272"/>
      <c r="V524" s="272"/>
      <c r="W524" s="272"/>
      <c r="X524" s="272"/>
      <c r="Y524" s="272"/>
      <c r="Z524" s="272"/>
      <c r="AA524" s="272"/>
    </row>
    <row r="525" spans="1:27" ht="14">
      <c r="A525" s="272"/>
      <c r="B525" s="318"/>
      <c r="C525" s="316"/>
      <c r="D525" s="316"/>
      <c r="E525" s="316"/>
      <c r="F525" s="316"/>
      <c r="H525" s="272"/>
      <c r="I525" s="272"/>
      <c r="J525" s="272"/>
      <c r="K525" s="272"/>
      <c r="L525" s="272"/>
      <c r="M525" s="272"/>
      <c r="N525" s="272"/>
      <c r="O525" s="272"/>
      <c r="P525" s="272"/>
      <c r="Q525" s="272"/>
      <c r="R525" s="272"/>
      <c r="S525" s="272"/>
      <c r="T525" s="272"/>
      <c r="U525" s="272"/>
      <c r="V525" s="272"/>
      <c r="W525" s="272"/>
      <c r="X525" s="272"/>
      <c r="Y525" s="272"/>
      <c r="Z525" s="272"/>
      <c r="AA525" s="272"/>
    </row>
    <row r="526" spans="1:27" ht="14">
      <c r="A526" s="272"/>
      <c r="B526" s="318"/>
      <c r="C526" s="316"/>
      <c r="D526" s="316"/>
      <c r="E526" s="316"/>
      <c r="F526" s="316"/>
      <c r="H526" s="272"/>
      <c r="I526" s="272"/>
      <c r="J526" s="272"/>
      <c r="K526" s="272"/>
      <c r="L526" s="272"/>
      <c r="M526" s="272"/>
      <c r="N526" s="272"/>
      <c r="O526" s="272"/>
      <c r="P526" s="272"/>
      <c r="Q526" s="272"/>
      <c r="R526" s="272"/>
      <c r="S526" s="272"/>
      <c r="T526" s="272"/>
      <c r="U526" s="272"/>
      <c r="V526" s="272"/>
      <c r="W526" s="272"/>
      <c r="X526" s="272"/>
      <c r="Y526" s="272"/>
      <c r="Z526" s="272"/>
      <c r="AA526" s="272"/>
    </row>
    <row r="527" spans="1:27" ht="14">
      <c r="A527" s="272"/>
      <c r="B527" s="318"/>
      <c r="C527" s="316"/>
      <c r="D527" s="316"/>
      <c r="E527" s="316"/>
      <c r="F527" s="316"/>
      <c r="H527" s="272"/>
      <c r="I527" s="272"/>
      <c r="J527" s="272"/>
      <c r="K527" s="272"/>
      <c r="L527" s="272"/>
      <c r="M527" s="272"/>
      <c r="N527" s="272"/>
      <c r="O527" s="272"/>
      <c r="P527" s="272"/>
      <c r="Q527" s="272"/>
      <c r="R527" s="272"/>
      <c r="S527" s="272"/>
      <c r="T527" s="272"/>
      <c r="U527" s="272"/>
      <c r="V527" s="272"/>
      <c r="W527" s="272"/>
      <c r="X527" s="272"/>
      <c r="Y527" s="272"/>
      <c r="Z527" s="272"/>
      <c r="AA527" s="272"/>
    </row>
    <row r="528" spans="1:27" ht="14">
      <c r="A528" s="272"/>
      <c r="B528" s="318"/>
      <c r="C528" s="316"/>
      <c r="D528" s="316"/>
      <c r="E528" s="316"/>
      <c r="F528" s="316"/>
      <c r="H528" s="272"/>
      <c r="I528" s="272"/>
      <c r="J528" s="272"/>
      <c r="K528" s="272"/>
      <c r="L528" s="272"/>
      <c r="M528" s="272"/>
      <c r="N528" s="272"/>
      <c r="O528" s="272"/>
      <c r="P528" s="272"/>
      <c r="Q528" s="272"/>
      <c r="R528" s="272"/>
      <c r="S528" s="272"/>
      <c r="T528" s="272"/>
      <c r="U528" s="272"/>
      <c r="V528" s="272"/>
      <c r="W528" s="272"/>
      <c r="X528" s="272"/>
      <c r="Y528" s="272"/>
      <c r="Z528" s="272"/>
      <c r="AA528" s="272"/>
    </row>
    <row r="529" spans="1:27" ht="14">
      <c r="A529" s="272"/>
      <c r="B529" s="318"/>
      <c r="C529" s="316"/>
      <c r="D529" s="316"/>
      <c r="E529" s="316"/>
      <c r="F529" s="316"/>
      <c r="H529" s="272"/>
      <c r="I529" s="272"/>
      <c r="J529" s="272"/>
      <c r="K529" s="272"/>
      <c r="L529" s="272"/>
      <c r="M529" s="272"/>
      <c r="N529" s="272"/>
      <c r="O529" s="272"/>
      <c r="P529" s="272"/>
      <c r="Q529" s="272"/>
      <c r="R529" s="272"/>
      <c r="S529" s="272"/>
      <c r="T529" s="272"/>
      <c r="U529" s="272"/>
      <c r="V529" s="272"/>
      <c r="W529" s="272"/>
      <c r="X529" s="272"/>
      <c r="Y529" s="272"/>
      <c r="Z529" s="272"/>
      <c r="AA529" s="272"/>
    </row>
    <row r="530" spans="1:27" ht="14">
      <c r="A530" s="272"/>
      <c r="B530" s="318"/>
      <c r="C530" s="316"/>
      <c r="D530" s="316"/>
      <c r="E530" s="316"/>
      <c r="F530" s="316"/>
      <c r="H530" s="272"/>
      <c r="I530" s="272"/>
      <c r="J530" s="272"/>
      <c r="K530" s="272"/>
      <c r="L530" s="272"/>
      <c r="M530" s="272"/>
      <c r="N530" s="272"/>
      <c r="O530" s="272"/>
      <c r="P530" s="272"/>
      <c r="Q530" s="272"/>
      <c r="R530" s="272"/>
      <c r="S530" s="272"/>
      <c r="T530" s="272"/>
      <c r="U530" s="272"/>
      <c r="V530" s="272"/>
      <c r="W530" s="272"/>
      <c r="X530" s="272"/>
      <c r="Y530" s="272"/>
      <c r="Z530" s="272"/>
      <c r="AA530" s="272"/>
    </row>
    <row r="531" spans="1:27" ht="14">
      <c r="A531" s="272"/>
      <c r="B531" s="318"/>
      <c r="C531" s="316"/>
      <c r="D531" s="316"/>
      <c r="E531" s="316"/>
      <c r="F531" s="316"/>
      <c r="H531" s="272"/>
      <c r="I531" s="272"/>
      <c r="J531" s="272"/>
      <c r="K531" s="272"/>
      <c r="L531" s="272"/>
      <c r="M531" s="272"/>
      <c r="N531" s="272"/>
      <c r="O531" s="272"/>
      <c r="P531" s="272"/>
      <c r="Q531" s="272"/>
      <c r="R531" s="272"/>
      <c r="S531" s="272"/>
      <c r="T531" s="272"/>
      <c r="U531" s="272"/>
      <c r="V531" s="272"/>
      <c r="W531" s="272"/>
      <c r="X531" s="272"/>
      <c r="Y531" s="272"/>
      <c r="Z531" s="272"/>
      <c r="AA531" s="272"/>
    </row>
    <row r="532" spans="1:27" ht="14">
      <c r="A532" s="272"/>
      <c r="B532" s="318"/>
      <c r="C532" s="316"/>
      <c r="D532" s="316"/>
      <c r="E532" s="316"/>
      <c r="F532" s="316"/>
      <c r="H532" s="272"/>
      <c r="I532" s="272"/>
      <c r="J532" s="272"/>
      <c r="K532" s="272"/>
      <c r="L532" s="272"/>
      <c r="M532" s="272"/>
      <c r="N532" s="272"/>
      <c r="O532" s="272"/>
      <c r="P532" s="272"/>
      <c r="Q532" s="272"/>
      <c r="R532" s="272"/>
      <c r="S532" s="272"/>
      <c r="T532" s="272"/>
      <c r="U532" s="272"/>
      <c r="V532" s="272"/>
      <c r="W532" s="272"/>
      <c r="X532" s="272"/>
      <c r="Y532" s="272"/>
      <c r="Z532" s="272"/>
      <c r="AA532" s="272"/>
    </row>
    <row r="533" spans="1:27" ht="14">
      <c r="A533" s="272"/>
      <c r="B533" s="318"/>
      <c r="C533" s="316"/>
      <c r="D533" s="316"/>
      <c r="E533" s="316"/>
      <c r="F533" s="316"/>
      <c r="H533" s="272"/>
      <c r="I533" s="272"/>
      <c r="J533" s="272"/>
      <c r="K533" s="272"/>
      <c r="L533" s="272"/>
      <c r="M533" s="272"/>
      <c r="N533" s="272"/>
      <c r="O533" s="272"/>
      <c r="P533" s="272"/>
      <c r="Q533" s="272"/>
      <c r="R533" s="272"/>
      <c r="S533" s="272"/>
      <c r="T533" s="272"/>
      <c r="U533" s="272"/>
      <c r="V533" s="272"/>
      <c r="W533" s="272"/>
      <c r="X533" s="272"/>
      <c r="Y533" s="272"/>
      <c r="Z533" s="272"/>
      <c r="AA533" s="272"/>
    </row>
    <row r="534" spans="1:27" ht="14">
      <c r="A534" s="272"/>
      <c r="B534" s="318"/>
      <c r="C534" s="316"/>
      <c r="D534" s="316"/>
      <c r="E534" s="316"/>
      <c r="F534" s="316"/>
      <c r="H534" s="272"/>
      <c r="I534" s="272"/>
      <c r="J534" s="272"/>
      <c r="K534" s="272"/>
      <c r="L534" s="272"/>
      <c r="M534" s="272"/>
      <c r="N534" s="272"/>
      <c r="O534" s="272"/>
      <c r="P534" s="272"/>
      <c r="Q534" s="272"/>
      <c r="R534" s="272"/>
      <c r="S534" s="272"/>
      <c r="T534" s="272"/>
      <c r="U534" s="272"/>
      <c r="V534" s="272"/>
      <c r="W534" s="272"/>
      <c r="X534" s="272"/>
      <c r="Y534" s="272"/>
      <c r="Z534" s="272"/>
      <c r="AA534" s="272"/>
    </row>
    <row r="535" spans="1:27" ht="14">
      <c r="A535" s="272"/>
      <c r="B535" s="318"/>
      <c r="C535" s="316"/>
      <c r="D535" s="316"/>
      <c r="E535" s="316"/>
      <c r="F535" s="316"/>
      <c r="H535" s="272"/>
      <c r="I535" s="272"/>
      <c r="J535" s="272"/>
      <c r="K535" s="272"/>
      <c r="L535" s="272"/>
      <c r="M535" s="272"/>
      <c r="N535" s="272"/>
      <c r="O535" s="272"/>
      <c r="P535" s="272"/>
      <c r="Q535" s="272"/>
      <c r="R535" s="272"/>
      <c r="S535" s="272"/>
      <c r="T535" s="272"/>
      <c r="U535" s="272"/>
      <c r="V535" s="272"/>
      <c r="W535" s="272"/>
      <c r="X535" s="272"/>
      <c r="Y535" s="272"/>
      <c r="Z535" s="272"/>
      <c r="AA535" s="272"/>
    </row>
    <row r="536" spans="1:27" ht="14">
      <c r="A536" s="272"/>
      <c r="B536" s="318"/>
      <c r="C536" s="316"/>
      <c r="D536" s="316"/>
      <c r="E536" s="316"/>
      <c r="F536" s="316"/>
      <c r="H536" s="272"/>
      <c r="I536" s="272"/>
      <c r="J536" s="272"/>
      <c r="K536" s="272"/>
      <c r="L536" s="272"/>
      <c r="M536" s="272"/>
      <c r="N536" s="272"/>
      <c r="O536" s="272"/>
      <c r="P536" s="272"/>
      <c r="Q536" s="272"/>
      <c r="R536" s="272"/>
      <c r="S536" s="272"/>
      <c r="T536" s="272"/>
      <c r="U536" s="272"/>
      <c r="V536" s="272"/>
      <c r="W536" s="272"/>
      <c r="X536" s="272"/>
      <c r="Y536" s="272"/>
      <c r="Z536" s="272"/>
      <c r="AA536" s="272"/>
    </row>
    <row r="537" spans="1:27" ht="14">
      <c r="A537" s="272"/>
      <c r="B537" s="318"/>
      <c r="C537" s="316"/>
      <c r="D537" s="316"/>
      <c r="E537" s="316"/>
      <c r="F537" s="316"/>
      <c r="H537" s="272"/>
      <c r="I537" s="272"/>
      <c r="J537" s="272"/>
      <c r="K537" s="272"/>
      <c r="L537" s="272"/>
      <c r="M537" s="272"/>
      <c r="N537" s="272"/>
      <c r="O537" s="272"/>
      <c r="P537" s="272"/>
      <c r="Q537" s="272"/>
      <c r="R537" s="272"/>
      <c r="S537" s="272"/>
      <c r="T537" s="272"/>
      <c r="U537" s="272"/>
      <c r="V537" s="272"/>
      <c r="W537" s="272"/>
      <c r="X537" s="272"/>
      <c r="Y537" s="272"/>
      <c r="Z537" s="272"/>
      <c r="AA537" s="272"/>
    </row>
    <row r="538" spans="1:27" ht="14">
      <c r="A538" s="272"/>
      <c r="B538" s="318"/>
      <c r="C538" s="316"/>
      <c r="D538" s="316"/>
      <c r="E538" s="316"/>
      <c r="F538" s="316"/>
      <c r="H538" s="272"/>
      <c r="I538" s="272"/>
      <c r="J538" s="272"/>
      <c r="K538" s="272"/>
      <c r="L538" s="272"/>
      <c r="M538" s="272"/>
      <c r="N538" s="272"/>
      <c r="O538" s="272"/>
      <c r="P538" s="272"/>
      <c r="Q538" s="272"/>
      <c r="R538" s="272"/>
      <c r="S538" s="272"/>
      <c r="T538" s="272"/>
      <c r="U538" s="272"/>
      <c r="V538" s="272"/>
      <c r="W538" s="272"/>
      <c r="X538" s="272"/>
      <c r="Y538" s="272"/>
      <c r="Z538" s="272"/>
      <c r="AA538" s="272"/>
    </row>
    <row r="539" spans="1:27" ht="14">
      <c r="A539" s="272"/>
      <c r="B539" s="318"/>
      <c r="C539" s="316"/>
      <c r="D539" s="316"/>
      <c r="E539" s="316"/>
      <c r="F539" s="316"/>
      <c r="H539" s="272"/>
      <c r="I539" s="272"/>
      <c r="J539" s="272"/>
      <c r="K539" s="272"/>
      <c r="L539" s="272"/>
      <c r="M539" s="272"/>
      <c r="N539" s="272"/>
      <c r="O539" s="272"/>
      <c r="P539" s="272"/>
      <c r="Q539" s="272"/>
      <c r="R539" s="272"/>
      <c r="S539" s="272"/>
      <c r="T539" s="272"/>
      <c r="U539" s="272"/>
      <c r="V539" s="272"/>
      <c r="W539" s="272"/>
      <c r="X539" s="272"/>
      <c r="Y539" s="272"/>
      <c r="Z539" s="272"/>
      <c r="AA539" s="272"/>
    </row>
    <row r="540" spans="1:27" ht="14">
      <c r="A540" s="272"/>
      <c r="B540" s="318"/>
      <c r="C540" s="316"/>
      <c r="D540" s="316"/>
      <c r="E540" s="316"/>
      <c r="F540" s="316"/>
      <c r="H540" s="272"/>
      <c r="I540" s="272"/>
      <c r="J540" s="272"/>
      <c r="K540" s="272"/>
      <c r="L540" s="272"/>
      <c r="M540" s="272"/>
      <c r="N540" s="272"/>
      <c r="O540" s="272"/>
      <c r="P540" s="272"/>
      <c r="Q540" s="272"/>
      <c r="R540" s="272"/>
      <c r="S540" s="272"/>
      <c r="T540" s="272"/>
      <c r="U540" s="272"/>
      <c r="V540" s="272"/>
      <c r="W540" s="272"/>
      <c r="X540" s="272"/>
      <c r="Y540" s="272"/>
      <c r="Z540" s="272"/>
      <c r="AA540" s="272"/>
    </row>
    <row r="541" spans="1:27" ht="14">
      <c r="A541" s="272"/>
      <c r="B541" s="318"/>
      <c r="C541" s="316"/>
      <c r="D541" s="316"/>
      <c r="E541" s="316"/>
      <c r="F541" s="316"/>
      <c r="H541" s="272"/>
      <c r="I541" s="272"/>
      <c r="J541" s="272"/>
      <c r="K541" s="272"/>
      <c r="L541" s="272"/>
      <c r="M541" s="272"/>
      <c r="N541" s="272"/>
      <c r="O541" s="272"/>
      <c r="P541" s="272"/>
      <c r="Q541" s="272"/>
      <c r="R541" s="272"/>
      <c r="S541" s="272"/>
      <c r="T541" s="272"/>
      <c r="U541" s="272"/>
      <c r="V541" s="272"/>
      <c r="W541" s="272"/>
      <c r="X541" s="272"/>
      <c r="Y541" s="272"/>
      <c r="Z541" s="272"/>
      <c r="AA541" s="272"/>
    </row>
    <row r="542" spans="1:27" ht="14">
      <c r="A542" s="272"/>
      <c r="B542" s="318"/>
      <c r="C542" s="316"/>
      <c r="D542" s="316"/>
      <c r="E542" s="316"/>
      <c r="F542" s="316"/>
      <c r="H542" s="272"/>
      <c r="I542" s="272"/>
      <c r="J542" s="272"/>
      <c r="K542" s="272"/>
      <c r="L542" s="272"/>
      <c r="M542" s="272"/>
      <c r="N542" s="272"/>
      <c r="O542" s="272"/>
      <c r="P542" s="272"/>
      <c r="Q542" s="272"/>
      <c r="R542" s="272"/>
      <c r="S542" s="272"/>
      <c r="T542" s="272"/>
      <c r="U542" s="272"/>
      <c r="V542" s="272"/>
      <c r="W542" s="272"/>
      <c r="X542" s="272"/>
      <c r="Y542" s="272"/>
      <c r="Z542" s="272"/>
      <c r="AA542" s="272"/>
    </row>
    <row r="543" spans="1:27" ht="14">
      <c r="A543" s="272"/>
      <c r="B543" s="318"/>
      <c r="C543" s="316"/>
      <c r="D543" s="316"/>
      <c r="E543" s="316"/>
      <c r="F543" s="316"/>
      <c r="H543" s="272"/>
      <c r="I543" s="272"/>
      <c r="J543" s="272"/>
      <c r="K543" s="272"/>
      <c r="L543" s="272"/>
      <c r="M543" s="272"/>
      <c r="N543" s="272"/>
      <c r="O543" s="272"/>
      <c r="P543" s="272"/>
      <c r="Q543" s="272"/>
      <c r="R543" s="272"/>
      <c r="S543" s="272"/>
      <c r="T543" s="272"/>
      <c r="U543" s="272"/>
      <c r="V543" s="272"/>
      <c r="W543" s="272"/>
      <c r="X543" s="272"/>
      <c r="Y543" s="272"/>
      <c r="Z543" s="272"/>
      <c r="AA543" s="272"/>
    </row>
    <row r="544" spans="1:27" ht="14">
      <c r="A544" s="272"/>
      <c r="B544" s="318"/>
      <c r="C544" s="316"/>
      <c r="D544" s="316"/>
      <c r="E544" s="316"/>
      <c r="F544" s="316"/>
      <c r="H544" s="272"/>
      <c r="I544" s="272"/>
      <c r="J544" s="272"/>
      <c r="K544" s="272"/>
      <c r="L544" s="272"/>
      <c r="M544" s="272"/>
      <c r="N544" s="272"/>
      <c r="O544" s="272"/>
      <c r="P544" s="272"/>
      <c r="Q544" s="272"/>
      <c r="R544" s="272"/>
      <c r="S544" s="272"/>
      <c r="T544" s="272"/>
      <c r="U544" s="272"/>
      <c r="V544" s="272"/>
      <c r="W544" s="272"/>
      <c r="X544" s="272"/>
      <c r="Y544" s="272"/>
      <c r="Z544" s="272"/>
      <c r="AA544" s="272"/>
    </row>
    <row r="545" spans="1:27" ht="14">
      <c r="A545" s="272"/>
      <c r="B545" s="318"/>
      <c r="C545" s="316"/>
      <c r="D545" s="316"/>
      <c r="E545" s="316"/>
      <c r="F545" s="316"/>
      <c r="H545" s="272"/>
      <c r="I545" s="272"/>
      <c r="J545" s="272"/>
      <c r="K545" s="272"/>
      <c r="L545" s="272"/>
      <c r="M545" s="272"/>
      <c r="N545" s="272"/>
      <c r="O545" s="272"/>
      <c r="P545" s="272"/>
      <c r="Q545" s="272"/>
      <c r="R545" s="272"/>
      <c r="S545" s="272"/>
      <c r="T545" s="272"/>
      <c r="U545" s="272"/>
      <c r="V545" s="272"/>
      <c r="W545" s="272"/>
      <c r="X545" s="272"/>
      <c r="Y545" s="272"/>
      <c r="Z545" s="272"/>
      <c r="AA545" s="272"/>
    </row>
    <row r="546" spans="1:27" ht="14">
      <c r="A546" s="272"/>
      <c r="B546" s="318"/>
      <c r="C546" s="316"/>
      <c r="D546" s="316"/>
      <c r="E546" s="316"/>
      <c r="F546" s="316"/>
      <c r="H546" s="272"/>
      <c r="I546" s="272"/>
      <c r="J546" s="272"/>
      <c r="K546" s="272"/>
      <c r="L546" s="272"/>
      <c r="M546" s="272"/>
      <c r="N546" s="272"/>
      <c r="O546" s="272"/>
      <c r="P546" s="272"/>
      <c r="Q546" s="272"/>
      <c r="R546" s="272"/>
      <c r="S546" s="272"/>
      <c r="T546" s="272"/>
      <c r="U546" s="272"/>
      <c r="V546" s="272"/>
      <c r="W546" s="272"/>
      <c r="X546" s="272"/>
      <c r="Y546" s="272"/>
      <c r="Z546" s="272"/>
      <c r="AA546" s="272"/>
    </row>
    <row r="547" spans="1:27" ht="14">
      <c r="A547" s="272"/>
      <c r="B547" s="318"/>
      <c r="C547" s="316"/>
      <c r="D547" s="316"/>
      <c r="E547" s="316"/>
      <c r="F547" s="316"/>
      <c r="H547" s="272"/>
      <c r="I547" s="272"/>
      <c r="J547" s="272"/>
      <c r="K547" s="272"/>
      <c r="L547" s="272"/>
      <c r="M547" s="272"/>
      <c r="N547" s="272"/>
      <c r="O547" s="272"/>
      <c r="P547" s="272"/>
      <c r="Q547" s="272"/>
      <c r="R547" s="272"/>
      <c r="S547" s="272"/>
      <c r="T547" s="272"/>
      <c r="U547" s="272"/>
      <c r="V547" s="272"/>
      <c r="W547" s="272"/>
      <c r="X547" s="272"/>
      <c r="Y547" s="272"/>
      <c r="Z547" s="272"/>
      <c r="AA547" s="272"/>
    </row>
    <row r="548" spans="1:27" ht="14">
      <c r="A548" s="272"/>
      <c r="B548" s="318"/>
      <c r="C548" s="316"/>
      <c r="D548" s="316"/>
      <c r="E548" s="316"/>
      <c r="F548" s="316"/>
      <c r="H548" s="272"/>
      <c r="I548" s="272"/>
      <c r="J548" s="272"/>
      <c r="K548" s="272"/>
      <c r="L548" s="272"/>
      <c r="M548" s="272"/>
      <c r="N548" s="272"/>
      <c r="O548" s="272"/>
      <c r="P548" s="272"/>
      <c r="Q548" s="272"/>
      <c r="R548" s="272"/>
      <c r="S548" s="272"/>
      <c r="T548" s="272"/>
      <c r="U548" s="272"/>
      <c r="V548" s="272"/>
      <c r="W548" s="272"/>
      <c r="X548" s="272"/>
      <c r="Y548" s="272"/>
      <c r="Z548" s="272"/>
      <c r="AA548" s="272"/>
    </row>
    <row r="549" spans="1:27" ht="14">
      <c r="A549" s="272"/>
      <c r="B549" s="318"/>
      <c r="C549" s="316"/>
      <c r="D549" s="316"/>
      <c r="E549" s="316"/>
      <c r="F549" s="316"/>
      <c r="H549" s="272"/>
      <c r="I549" s="272"/>
      <c r="J549" s="272"/>
      <c r="K549" s="272"/>
      <c r="L549" s="272"/>
      <c r="M549" s="272"/>
      <c r="N549" s="272"/>
      <c r="O549" s="272"/>
      <c r="P549" s="272"/>
      <c r="Q549" s="272"/>
      <c r="R549" s="272"/>
      <c r="S549" s="272"/>
      <c r="T549" s="272"/>
      <c r="U549" s="272"/>
      <c r="V549" s="272"/>
      <c r="W549" s="272"/>
      <c r="X549" s="272"/>
      <c r="Y549" s="272"/>
      <c r="Z549" s="272"/>
      <c r="AA549" s="272"/>
    </row>
    <row r="550" spans="1:27" ht="14">
      <c r="A550" s="272"/>
      <c r="B550" s="318"/>
      <c r="C550" s="316"/>
      <c r="D550" s="316"/>
      <c r="E550" s="316"/>
      <c r="F550" s="316"/>
      <c r="H550" s="272"/>
      <c r="I550" s="272"/>
      <c r="J550" s="272"/>
      <c r="K550" s="272"/>
      <c r="L550" s="272"/>
      <c r="M550" s="272"/>
      <c r="N550" s="272"/>
      <c r="O550" s="272"/>
      <c r="P550" s="272"/>
      <c r="Q550" s="272"/>
      <c r="R550" s="272"/>
      <c r="S550" s="272"/>
      <c r="T550" s="272"/>
      <c r="U550" s="272"/>
      <c r="V550" s="272"/>
      <c r="W550" s="272"/>
      <c r="X550" s="272"/>
      <c r="Y550" s="272"/>
      <c r="Z550" s="272"/>
      <c r="AA550" s="272"/>
    </row>
    <row r="551" spans="1:27" ht="14">
      <c r="A551" s="272"/>
      <c r="B551" s="318"/>
      <c r="C551" s="316"/>
      <c r="D551" s="316"/>
      <c r="E551" s="316"/>
      <c r="F551" s="316"/>
      <c r="H551" s="272"/>
      <c r="I551" s="272"/>
      <c r="J551" s="272"/>
      <c r="K551" s="272"/>
      <c r="L551" s="272"/>
      <c r="M551" s="272"/>
      <c r="N551" s="272"/>
      <c r="O551" s="272"/>
      <c r="P551" s="272"/>
      <c r="Q551" s="272"/>
      <c r="R551" s="272"/>
      <c r="S551" s="272"/>
      <c r="T551" s="272"/>
      <c r="U551" s="272"/>
      <c r="V551" s="272"/>
      <c r="W551" s="272"/>
      <c r="X551" s="272"/>
      <c r="Y551" s="272"/>
      <c r="Z551" s="272"/>
      <c r="AA551" s="272"/>
    </row>
    <row r="552" spans="1:27" ht="14">
      <c r="A552" s="272"/>
      <c r="B552" s="318"/>
      <c r="C552" s="316"/>
      <c r="D552" s="316"/>
      <c r="E552" s="316"/>
      <c r="F552" s="316"/>
      <c r="H552" s="272"/>
      <c r="I552" s="272"/>
      <c r="J552" s="272"/>
      <c r="K552" s="272"/>
      <c r="L552" s="272"/>
      <c r="M552" s="272"/>
      <c r="N552" s="272"/>
      <c r="O552" s="272"/>
      <c r="P552" s="272"/>
      <c r="Q552" s="272"/>
      <c r="R552" s="272"/>
      <c r="S552" s="272"/>
      <c r="T552" s="272"/>
      <c r="U552" s="272"/>
      <c r="V552" s="272"/>
      <c r="W552" s="272"/>
      <c r="X552" s="272"/>
      <c r="Y552" s="272"/>
      <c r="Z552" s="272"/>
      <c r="AA552" s="272"/>
    </row>
    <row r="553" spans="1:27" ht="14">
      <c r="A553" s="272"/>
      <c r="B553" s="318"/>
      <c r="C553" s="316"/>
      <c r="D553" s="316"/>
      <c r="E553" s="316"/>
      <c r="F553" s="316"/>
      <c r="H553" s="272"/>
      <c r="I553" s="272"/>
      <c r="J553" s="272"/>
      <c r="K553" s="272"/>
      <c r="L553" s="272"/>
      <c r="M553" s="272"/>
      <c r="N553" s="272"/>
      <c r="O553" s="272"/>
      <c r="P553" s="272"/>
      <c r="Q553" s="272"/>
      <c r="R553" s="272"/>
      <c r="S553" s="272"/>
      <c r="T553" s="272"/>
      <c r="U553" s="272"/>
      <c r="V553" s="272"/>
      <c r="W553" s="272"/>
      <c r="X553" s="272"/>
      <c r="Y553" s="272"/>
      <c r="Z553" s="272"/>
      <c r="AA553" s="272"/>
    </row>
    <row r="554" spans="1:27" ht="14">
      <c r="A554" s="272"/>
      <c r="B554" s="318"/>
      <c r="C554" s="316"/>
      <c r="D554" s="316"/>
      <c r="E554" s="316"/>
      <c r="F554" s="316"/>
      <c r="H554" s="272"/>
      <c r="I554" s="272"/>
      <c r="J554" s="272"/>
      <c r="K554" s="272"/>
      <c r="L554" s="272"/>
      <c r="M554" s="272"/>
      <c r="N554" s="272"/>
      <c r="O554" s="272"/>
      <c r="P554" s="272"/>
      <c r="Q554" s="272"/>
      <c r="R554" s="272"/>
      <c r="S554" s="272"/>
      <c r="T554" s="272"/>
      <c r="U554" s="272"/>
      <c r="V554" s="272"/>
      <c r="W554" s="272"/>
      <c r="X554" s="272"/>
      <c r="Y554" s="272"/>
      <c r="Z554" s="272"/>
      <c r="AA554" s="272"/>
    </row>
    <row r="555" spans="1:27" ht="14">
      <c r="A555" s="272"/>
      <c r="B555" s="318"/>
      <c r="C555" s="316"/>
      <c r="D555" s="316"/>
      <c r="E555" s="316"/>
      <c r="F555" s="316"/>
      <c r="H555" s="272"/>
      <c r="I555" s="272"/>
      <c r="J555" s="272"/>
      <c r="K555" s="272"/>
      <c r="L555" s="272"/>
      <c r="M555" s="272"/>
      <c r="N555" s="272"/>
      <c r="O555" s="272"/>
      <c r="P555" s="272"/>
      <c r="Q555" s="272"/>
      <c r="R555" s="272"/>
      <c r="S555" s="272"/>
      <c r="T555" s="272"/>
      <c r="U555" s="272"/>
      <c r="V555" s="272"/>
      <c r="W555" s="272"/>
      <c r="X555" s="272"/>
      <c r="Y555" s="272"/>
      <c r="Z555" s="272"/>
      <c r="AA555" s="272"/>
    </row>
    <row r="556" spans="1:27" ht="14">
      <c r="A556" s="272"/>
      <c r="B556" s="318"/>
      <c r="C556" s="316"/>
      <c r="D556" s="316"/>
      <c r="E556" s="316"/>
      <c r="F556" s="316"/>
      <c r="H556" s="272"/>
      <c r="I556" s="272"/>
      <c r="J556" s="272"/>
      <c r="K556" s="272"/>
      <c r="L556" s="272"/>
      <c r="M556" s="272"/>
      <c r="N556" s="272"/>
      <c r="O556" s="272"/>
      <c r="P556" s="272"/>
      <c r="Q556" s="272"/>
      <c r="R556" s="272"/>
      <c r="S556" s="272"/>
      <c r="T556" s="272"/>
      <c r="U556" s="272"/>
      <c r="V556" s="272"/>
      <c r="W556" s="272"/>
      <c r="X556" s="272"/>
      <c r="Y556" s="272"/>
      <c r="Z556" s="272"/>
      <c r="AA556" s="272"/>
    </row>
    <row r="557" spans="1:27" ht="14">
      <c r="A557" s="272"/>
      <c r="B557" s="318"/>
      <c r="C557" s="316"/>
      <c r="D557" s="316"/>
      <c r="E557" s="316"/>
      <c r="F557" s="316"/>
      <c r="H557" s="272"/>
      <c r="I557" s="272"/>
      <c r="J557" s="272"/>
      <c r="K557" s="272"/>
      <c r="L557" s="272"/>
      <c r="M557" s="272"/>
      <c r="N557" s="272"/>
      <c r="O557" s="272"/>
      <c r="P557" s="272"/>
      <c r="Q557" s="272"/>
      <c r="R557" s="272"/>
      <c r="S557" s="272"/>
      <c r="T557" s="272"/>
      <c r="U557" s="272"/>
      <c r="V557" s="272"/>
      <c r="W557" s="272"/>
      <c r="X557" s="272"/>
      <c r="Y557" s="272"/>
      <c r="Z557" s="272"/>
      <c r="AA557" s="272"/>
    </row>
    <row r="558" spans="1:27" ht="14">
      <c r="A558" s="272"/>
      <c r="B558" s="318"/>
      <c r="C558" s="316"/>
      <c r="D558" s="316"/>
      <c r="E558" s="316"/>
      <c r="F558" s="316"/>
      <c r="H558" s="272"/>
      <c r="I558" s="272"/>
      <c r="J558" s="272"/>
      <c r="K558" s="272"/>
      <c r="L558" s="272"/>
      <c r="M558" s="272"/>
      <c r="N558" s="272"/>
      <c r="O558" s="272"/>
      <c r="P558" s="272"/>
      <c r="Q558" s="272"/>
      <c r="R558" s="272"/>
      <c r="S558" s="272"/>
      <c r="T558" s="272"/>
      <c r="U558" s="272"/>
      <c r="V558" s="272"/>
      <c r="W558" s="272"/>
      <c r="X558" s="272"/>
      <c r="Y558" s="272"/>
      <c r="Z558" s="272"/>
      <c r="AA558" s="272"/>
    </row>
    <row r="559" spans="1:27" ht="14">
      <c r="A559" s="272"/>
      <c r="B559" s="318"/>
      <c r="C559" s="316"/>
      <c r="D559" s="316"/>
      <c r="E559" s="316"/>
      <c r="F559" s="316"/>
      <c r="H559" s="272"/>
      <c r="I559" s="272"/>
      <c r="J559" s="272"/>
      <c r="K559" s="272"/>
      <c r="L559" s="272"/>
      <c r="M559" s="272"/>
      <c r="N559" s="272"/>
      <c r="O559" s="272"/>
      <c r="P559" s="272"/>
      <c r="Q559" s="272"/>
      <c r="R559" s="272"/>
      <c r="S559" s="272"/>
      <c r="T559" s="272"/>
      <c r="U559" s="272"/>
      <c r="V559" s="272"/>
      <c r="W559" s="272"/>
      <c r="X559" s="272"/>
      <c r="Y559" s="272"/>
      <c r="Z559" s="272"/>
      <c r="AA559" s="272"/>
    </row>
    <row r="560" spans="1:27" ht="14">
      <c r="A560" s="272"/>
      <c r="B560" s="318"/>
      <c r="C560" s="316"/>
      <c r="D560" s="316"/>
      <c r="E560" s="316"/>
      <c r="F560" s="316"/>
      <c r="H560" s="272"/>
      <c r="I560" s="272"/>
      <c r="J560" s="272"/>
      <c r="K560" s="272"/>
      <c r="L560" s="272"/>
      <c r="M560" s="272"/>
      <c r="N560" s="272"/>
      <c r="O560" s="272"/>
      <c r="P560" s="272"/>
      <c r="Q560" s="272"/>
      <c r="R560" s="272"/>
      <c r="S560" s="272"/>
      <c r="T560" s="272"/>
      <c r="U560" s="272"/>
      <c r="V560" s="272"/>
      <c r="W560" s="272"/>
      <c r="X560" s="272"/>
      <c r="Y560" s="272"/>
      <c r="Z560" s="272"/>
      <c r="AA560" s="272"/>
    </row>
    <row r="561" spans="1:27" ht="14">
      <c r="A561" s="272"/>
      <c r="B561" s="318"/>
      <c r="C561" s="316"/>
      <c r="D561" s="316"/>
      <c r="E561" s="316"/>
      <c r="F561" s="316"/>
      <c r="H561" s="272"/>
      <c r="I561" s="272"/>
      <c r="J561" s="272"/>
      <c r="K561" s="272"/>
      <c r="L561" s="272"/>
      <c r="M561" s="272"/>
      <c r="N561" s="272"/>
      <c r="O561" s="272"/>
      <c r="P561" s="272"/>
      <c r="Q561" s="272"/>
      <c r="R561" s="272"/>
      <c r="S561" s="272"/>
      <c r="T561" s="272"/>
      <c r="U561" s="272"/>
      <c r="V561" s="272"/>
      <c r="W561" s="272"/>
      <c r="X561" s="272"/>
      <c r="Y561" s="272"/>
      <c r="Z561" s="272"/>
      <c r="AA561" s="272"/>
    </row>
    <row r="562" spans="1:27" ht="14">
      <c r="A562" s="272"/>
      <c r="B562" s="318"/>
      <c r="C562" s="316"/>
      <c r="D562" s="316"/>
      <c r="E562" s="316"/>
      <c r="F562" s="316"/>
      <c r="H562" s="272"/>
      <c r="I562" s="272"/>
      <c r="J562" s="272"/>
      <c r="K562" s="272"/>
      <c r="L562" s="272"/>
      <c r="M562" s="272"/>
      <c r="N562" s="272"/>
      <c r="O562" s="272"/>
      <c r="P562" s="272"/>
      <c r="Q562" s="272"/>
      <c r="R562" s="272"/>
      <c r="S562" s="272"/>
      <c r="T562" s="272"/>
      <c r="U562" s="272"/>
      <c r="V562" s="272"/>
      <c r="W562" s="272"/>
      <c r="X562" s="272"/>
      <c r="Y562" s="272"/>
      <c r="Z562" s="272"/>
      <c r="AA562" s="272"/>
    </row>
    <row r="563" spans="1:27" ht="14">
      <c r="A563" s="272"/>
      <c r="B563" s="318"/>
      <c r="C563" s="316"/>
      <c r="D563" s="316"/>
      <c r="E563" s="316"/>
      <c r="F563" s="316"/>
      <c r="H563" s="272"/>
      <c r="I563" s="272"/>
      <c r="J563" s="272"/>
      <c r="K563" s="272"/>
      <c r="L563" s="272"/>
      <c r="M563" s="272"/>
      <c r="N563" s="272"/>
      <c r="O563" s="272"/>
      <c r="P563" s="272"/>
      <c r="Q563" s="272"/>
      <c r="R563" s="272"/>
      <c r="S563" s="272"/>
      <c r="T563" s="272"/>
      <c r="U563" s="272"/>
      <c r="V563" s="272"/>
      <c r="W563" s="272"/>
      <c r="X563" s="272"/>
      <c r="Y563" s="272"/>
      <c r="Z563" s="272"/>
      <c r="AA563" s="272"/>
    </row>
    <row r="564" spans="1:27" ht="14">
      <c r="A564" s="272"/>
      <c r="B564" s="318"/>
      <c r="C564" s="316"/>
      <c r="D564" s="316"/>
      <c r="E564" s="316"/>
      <c r="F564" s="316"/>
      <c r="H564" s="272"/>
      <c r="I564" s="272"/>
      <c r="J564" s="272"/>
      <c r="K564" s="272"/>
      <c r="L564" s="272"/>
      <c r="M564" s="272"/>
      <c r="N564" s="272"/>
      <c r="O564" s="272"/>
      <c r="P564" s="272"/>
      <c r="Q564" s="272"/>
      <c r="R564" s="272"/>
      <c r="S564" s="272"/>
      <c r="T564" s="272"/>
      <c r="U564" s="272"/>
      <c r="V564" s="272"/>
      <c r="W564" s="272"/>
      <c r="X564" s="272"/>
      <c r="Y564" s="272"/>
      <c r="Z564" s="272"/>
      <c r="AA564" s="272"/>
    </row>
    <row r="565" spans="1:27" ht="14">
      <c r="A565" s="272"/>
      <c r="B565" s="318"/>
      <c r="C565" s="316"/>
      <c r="D565" s="316"/>
      <c r="E565" s="316"/>
      <c r="F565" s="316"/>
      <c r="H565" s="272"/>
      <c r="I565" s="272"/>
      <c r="J565" s="272"/>
      <c r="K565" s="272"/>
      <c r="L565" s="272"/>
      <c r="M565" s="272"/>
      <c r="N565" s="272"/>
      <c r="O565" s="272"/>
      <c r="P565" s="272"/>
      <c r="Q565" s="272"/>
      <c r="R565" s="272"/>
      <c r="S565" s="272"/>
      <c r="T565" s="272"/>
      <c r="U565" s="272"/>
      <c r="V565" s="272"/>
      <c r="W565" s="272"/>
      <c r="X565" s="272"/>
      <c r="Y565" s="272"/>
      <c r="Z565" s="272"/>
      <c r="AA565" s="272"/>
    </row>
    <row r="566" spans="1:27" ht="14">
      <c r="A566" s="272"/>
      <c r="B566" s="318"/>
      <c r="C566" s="316"/>
      <c r="D566" s="316"/>
      <c r="E566" s="316"/>
      <c r="F566" s="316"/>
      <c r="H566" s="272"/>
      <c r="I566" s="272"/>
      <c r="J566" s="272"/>
      <c r="K566" s="272"/>
      <c r="L566" s="272"/>
      <c r="M566" s="272"/>
      <c r="N566" s="272"/>
      <c r="O566" s="272"/>
      <c r="P566" s="272"/>
      <c r="Q566" s="272"/>
      <c r="R566" s="272"/>
      <c r="S566" s="272"/>
      <c r="T566" s="272"/>
      <c r="U566" s="272"/>
      <c r="V566" s="272"/>
      <c r="W566" s="272"/>
      <c r="X566" s="272"/>
      <c r="Y566" s="272"/>
      <c r="Z566" s="272"/>
      <c r="AA566" s="272"/>
    </row>
    <row r="567" spans="1:27" ht="14">
      <c r="A567" s="272"/>
      <c r="B567" s="318"/>
      <c r="C567" s="316"/>
      <c r="D567" s="316"/>
      <c r="E567" s="316"/>
      <c r="F567" s="316"/>
      <c r="H567" s="272"/>
      <c r="I567" s="272"/>
      <c r="J567" s="272"/>
      <c r="K567" s="272"/>
      <c r="L567" s="272"/>
      <c r="M567" s="272"/>
      <c r="N567" s="272"/>
      <c r="O567" s="272"/>
      <c r="P567" s="272"/>
      <c r="Q567" s="272"/>
      <c r="R567" s="272"/>
      <c r="S567" s="272"/>
      <c r="T567" s="272"/>
      <c r="U567" s="272"/>
      <c r="V567" s="272"/>
      <c r="W567" s="272"/>
      <c r="X567" s="272"/>
      <c r="Y567" s="272"/>
      <c r="Z567" s="272"/>
      <c r="AA567" s="272"/>
    </row>
    <row r="568" spans="1:27" ht="14">
      <c r="A568" s="272"/>
      <c r="B568" s="318"/>
      <c r="C568" s="316"/>
      <c r="D568" s="316"/>
      <c r="E568" s="316"/>
      <c r="F568" s="316"/>
      <c r="H568" s="272"/>
      <c r="I568" s="272"/>
      <c r="J568" s="272"/>
      <c r="K568" s="272"/>
      <c r="L568" s="272"/>
      <c r="M568" s="272"/>
      <c r="N568" s="272"/>
      <c r="O568" s="272"/>
      <c r="P568" s="272"/>
      <c r="Q568" s="272"/>
      <c r="R568" s="272"/>
      <c r="S568" s="272"/>
      <c r="T568" s="272"/>
      <c r="U568" s="272"/>
      <c r="V568" s="272"/>
      <c r="W568" s="272"/>
      <c r="X568" s="272"/>
      <c r="Y568" s="272"/>
      <c r="Z568" s="272"/>
      <c r="AA568" s="272"/>
    </row>
    <row r="569" spans="1:27" ht="14">
      <c r="A569" s="272"/>
      <c r="B569" s="318"/>
      <c r="C569" s="316"/>
      <c r="D569" s="316"/>
      <c r="E569" s="316"/>
      <c r="F569" s="316"/>
      <c r="H569" s="272"/>
      <c r="I569" s="272"/>
      <c r="J569" s="272"/>
      <c r="K569" s="272"/>
      <c r="L569" s="272"/>
      <c r="M569" s="272"/>
      <c r="N569" s="272"/>
      <c r="O569" s="272"/>
      <c r="P569" s="272"/>
      <c r="Q569" s="272"/>
      <c r="R569" s="272"/>
      <c r="S569" s="272"/>
      <c r="T569" s="272"/>
      <c r="U569" s="272"/>
      <c r="V569" s="272"/>
      <c r="W569" s="272"/>
      <c r="X569" s="272"/>
      <c r="Y569" s="272"/>
      <c r="Z569" s="272"/>
      <c r="AA569" s="272"/>
    </row>
    <row r="570" spans="1:27" ht="14">
      <c r="A570" s="272"/>
      <c r="B570" s="318"/>
      <c r="C570" s="316"/>
      <c r="D570" s="316"/>
      <c r="E570" s="316"/>
      <c r="F570" s="316"/>
      <c r="H570" s="272"/>
      <c r="I570" s="272"/>
      <c r="J570" s="272"/>
      <c r="K570" s="272"/>
      <c r="L570" s="272"/>
      <c r="M570" s="272"/>
      <c r="N570" s="272"/>
      <c r="O570" s="272"/>
      <c r="P570" s="272"/>
      <c r="Q570" s="272"/>
      <c r="R570" s="272"/>
      <c r="S570" s="272"/>
      <c r="T570" s="272"/>
      <c r="U570" s="272"/>
      <c r="V570" s="272"/>
      <c r="W570" s="272"/>
      <c r="X570" s="272"/>
      <c r="Y570" s="272"/>
      <c r="Z570" s="272"/>
      <c r="AA570" s="272"/>
    </row>
    <row r="571" spans="1:27" ht="14">
      <c r="A571" s="272"/>
      <c r="B571" s="318"/>
      <c r="C571" s="316"/>
      <c r="D571" s="316"/>
      <c r="E571" s="316"/>
      <c r="F571" s="316"/>
      <c r="H571" s="272"/>
      <c r="I571" s="272"/>
      <c r="J571" s="272"/>
      <c r="K571" s="272"/>
      <c r="L571" s="272"/>
      <c r="M571" s="272"/>
      <c r="N571" s="272"/>
      <c r="O571" s="272"/>
      <c r="P571" s="272"/>
      <c r="Q571" s="272"/>
      <c r="R571" s="272"/>
      <c r="S571" s="272"/>
      <c r="T571" s="272"/>
      <c r="U571" s="272"/>
      <c r="V571" s="272"/>
      <c r="W571" s="272"/>
      <c r="X571" s="272"/>
      <c r="Y571" s="272"/>
      <c r="Z571" s="272"/>
      <c r="AA571" s="272"/>
    </row>
    <row r="572" spans="1:27" ht="14">
      <c r="A572" s="272"/>
      <c r="B572" s="318"/>
      <c r="C572" s="316"/>
      <c r="D572" s="316"/>
      <c r="E572" s="316"/>
      <c r="F572" s="316"/>
      <c r="H572" s="272"/>
      <c r="I572" s="272"/>
      <c r="J572" s="272"/>
      <c r="K572" s="272"/>
      <c r="L572" s="272"/>
      <c r="M572" s="272"/>
      <c r="N572" s="272"/>
      <c r="O572" s="272"/>
      <c r="P572" s="272"/>
      <c r="Q572" s="272"/>
      <c r="R572" s="272"/>
      <c r="S572" s="272"/>
      <c r="T572" s="272"/>
      <c r="U572" s="272"/>
      <c r="V572" s="272"/>
      <c r="W572" s="272"/>
      <c r="X572" s="272"/>
      <c r="Y572" s="272"/>
      <c r="Z572" s="272"/>
      <c r="AA572" s="272"/>
    </row>
    <row r="573" spans="1:27" ht="14">
      <c r="A573" s="272"/>
      <c r="B573" s="318"/>
      <c r="C573" s="316"/>
      <c r="D573" s="316"/>
      <c r="E573" s="316"/>
      <c r="F573" s="316"/>
      <c r="H573" s="272"/>
      <c r="I573" s="272"/>
      <c r="J573" s="272"/>
      <c r="K573" s="272"/>
      <c r="L573" s="272"/>
      <c r="M573" s="272"/>
      <c r="N573" s="272"/>
      <c r="O573" s="272"/>
      <c r="P573" s="272"/>
      <c r="Q573" s="272"/>
      <c r="R573" s="272"/>
      <c r="S573" s="272"/>
      <c r="T573" s="272"/>
      <c r="U573" s="272"/>
      <c r="V573" s="272"/>
      <c r="W573" s="272"/>
      <c r="X573" s="272"/>
      <c r="Y573" s="272"/>
      <c r="Z573" s="272"/>
      <c r="AA573" s="272"/>
    </row>
    <row r="574" spans="1:27" ht="14">
      <c r="A574" s="272"/>
      <c r="B574" s="318"/>
      <c r="C574" s="316"/>
      <c r="D574" s="316"/>
      <c r="E574" s="316"/>
      <c r="F574" s="316"/>
      <c r="H574" s="272"/>
      <c r="I574" s="272"/>
      <c r="J574" s="272"/>
      <c r="K574" s="272"/>
      <c r="L574" s="272"/>
      <c r="M574" s="272"/>
      <c r="N574" s="272"/>
      <c r="O574" s="272"/>
      <c r="P574" s="272"/>
      <c r="Q574" s="272"/>
      <c r="R574" s="272"/>
      <c r="S574" s="272"/>
      <c r="T574" s="272"/>
      <c r="U574" s="272"/>
      <c r="V574" s="272"/>
      <c r="W574" s="272"/>
      <c r="X574" s="272"/>
      <c r="Y574" s="272"/>
      <c r="Z574" s="272"/>
      <c r="AA574" s="272"/>
    </row>
    <row r="575" spans="1:27" ht="14">
      <c r="A575" s="272"/>
      <c r="B575" s="318"/>
      <c r="C575" s="316"/>
      <c r="D575" s="316"/>
      <c r="E575" s="316"/>
      <c r="F575" s="316"/>
      <c r="H575" s="272"/>
      <c r="I575" s="272"/>
      <c r="J575" s="272"/>
      <c r="K575" s="272"/>
      <c r="L575" s="272"/>
      <c r="M575" s="272"/>
      <c r="N575" s="272"/>
      <c r="O575" s="272"/>
      <c r="P575" s="272"/>
      <c r="Q575" s="272"/>
      <c r="R575" s="272"/>
      <c r="S575" s="272"/>
      <c r="T575" s="272"/>
      <c r="U575" s="272"/>
      <c r="V575" s="272"/>
      <c r="W575" s="272"/>
      <c r="X575" s="272"/>
      <c r="Y575" s="272"/>
      <c r="Z575" s="272"/>
      <c r="AA575" s="272"/>
    </row>
    <row r="576" spans="1:27" ht="14">
      <c r="A576" s="272"/>
      <c r="B576" s="318"/>
      <c r="C576" s="316"/>
      <c r="D576" s="316"/>
      <c r="E576" s="316"/>
      <c r="F576" s="316"/>
      <c r="H576" s="272"/>
      <c r="I576" s="272"/>
      <c r="J576" s="272"/>
      <c r="K576" s="272"/>
      <c r="L576" s="272"/>
      <c r="M576" s="272"/>
      <c r="N576" s="272"/>
      <c r="O576" s="272"/>
      <c r="P576" s="272"/>
      <c r="Q576" s="272"/>
      <c r="R576" s="272"/>
      <c r="S576" s="272"/>
      <c r="T576" s="272"/>
      <c r="U576" s="272"/>
      <c r="V576" s="272"/>
      <c r="W576" s="272"/>
      <c r="X576" s="272"/>
      <c r="Y576" s="272"/>
      <c r="Z576" s="272"/>
      <c r="AA576" s="272"/>
    </row>
    <row r="577" spans="1:27" ht="14">
      <c r="A577" s="272"/>
      <c r="B577" s="318"/>
      <c r="C577" s="316"/>
      <c r="D577" s="316"/>
      <c r="E577" s="316"/>
      <c r="F577" s="316"/>
      <c r="H577" s="272"/>
      <c r="I577" s="272"/>
      <c r="J577" s="272"/>
      <c r="K577" s="272"/>
      <c r="L577" s="272"/>
      <c r="M577" s="272"/>
      <c r="N577" s="272"/>
      <c r="O577" s="272"/>
      <c r="P577" s="272"/>
      <c r="Q577" s="272"/>
      <c r="R577" s="272"/>
      <c r="S577" s="272"/>
      <c r="T577" s="272"/>
      <c r="U577" s="272"/>
      <c r="V577" s="272"/>
      <c r="W577" s="272"/>
      <c r="X577" s="272"/>
      <c r="Y577" s="272"/>
      <c r="Z577" s="272"/>
      <c r="AA577" s="272"/>
    </row>
    <row r="578" spans="1:27" ht="14">
      <c r="A578" s="272"/>
      <c r="B578" s="318"/>
      <c r="C578" s="316"/>
      <c r="D578" s="316"/>
      <c r="E578" s="316"/>
      <c r="F578" s="316"/>
      <c r="H578" s="272"/>
      <c r="I578" s="272"/>
      <c r="J578" s="272"/>
      <c r="K578" s="272"/>
      <c r="L578" s="272"/>
      <c r="M578" s="272"/>
      <c r="N578" s="272"/>
      <c r="O578" s="272"/>
      <c r="P578" s="272"/>
      <c r="Q578" s="272"/>
      <c r="R578" s="272"/>
      <c r="S578" s="272"/>
      <c r="T578" s="272"/>
      <c r="U578" s="272"/>
      <c r="V578" s="272"/>
      <c r="W578" s="272"/>
      <c r="X578" s="272"/>
      <c r="Y578" s="272"/>
      <c r="Z578" s="272"/>
      <c r="AA578" s="272"/>
    </row>
    <row r="579" spans="1:27" ht="14">
      <c r="A579" s="272"/>
      <c r="B579" s="318"/>
      <c r="C579" s="316"/>
      <c r="D579" s="316"/>
      <c r="E579" s="316"/>
      <c r="F579" s="316"/>
      <c r="H579" s="272"/>
      <c r="I579" s="272"/>
      <c r="J579" s="272"/>
      <c r="K579" s="272"/>
      <c r="L579" s="272"/>
      <c r="M579" s="272"/>
      <c r="N579" s="272"/>
      <c r="O579" s="272"/>
      <c r="P579" s="272"/>
      <c r="Q579" s="272"/>
      <c r="R579" s="272"/>
      <c r="S579" s="272"/>
      <c r="T579" s="272"/>
      <c r="U579" s="272"/>
      <c r="V579" s="272"/>
      <c r="W579" s="272"/>
      <c r="X579" s="272"/>
      <c r="Y579" s="272"/>
      <c r="Z579" s="272"/>
      <c r="AA579" s="272"/>
    </row>
    <row r="580" spans="1:27" ht="14">
      <c r="A580" s="272"/>
      <c r="B580" s="318"/>
      <c r="C580" s="316"/>
      <c r="D580" s="316"/>
      <c r="E580" s="316"/>
      <c r="F580" s="316"/>
      <c r="H580" s="272"/>
      <c r="I580" s="272"/>
      <c r="J580" s="272"/>
      <c r="K580" s="272"/>
      <c r="L580" s="272"/>
      <c r="M580" s="272"/>
      <c r="N580" s="272"/>
      <c r="O580" s="272"/>
      <c r="P580" s="272"/>
      <c r="Q580" s="272"/>
      <c r="R580" s="272"/>
      <c r="S580" s="272"/>
      <c r="T580" s="272"/>
      <c r="U580" s="272"/>
      <c r="V580" s="272"/>
      <c r="W580" s="272"/>
      <c r="X580" s="272"/>
      <c r="Y580" s="272"/>
      <c r="Z580" s="272"/>
      <c r="AA580" s="272"/>
    </row>
    <row r="581" spans="1:27" ht="14">
      <c r="A581" s="272"/>
      <c r="B581" s="318"/>
      <c r="C581" s="316"/>
      <c r="D581" s="316"/>
      <c r="E581" s="316"/>
      <c r="F581" s="316"/>
      <c r="H581" s="272"/>
      <c r="I581" s="272"/>
      <c r="J581" s="272"/>
      <c r="K581" s="272"/>
      <c r="L581" s="272"/>
      <c r="M581" s="272"/>
      <c r="N581" s="272"/>
      <c r="O581" s="272"/>
      <c r="P581" s="272"/>
      <c r="Q581" s="272"/>
      <c r="R581" s="272"/>
      <c r="S581" s="272"/>
      <c r="T581" s="272"/>
      <c r="U581" s="272"/>
      <c r="V581" s="272"/>
      <c r="W581" s="272"/>
      <c r="X581" s="272"/>
      <c r="Y581" s="272"/>
      <c r="Z581" s="272"/>
      <c r="AA581" s="272"/>
    </row>
    <row r="582" spans="1:27" ht="14">
      <c r="A582" s="272"/>
      <c r="B582" s="318"/>
      <c r="C582" s="316"/>
      <c r="D582" s="316"/>
      <c r="E582" s="316"/>
      <c r="F582" s="316"/>
      <c r="H582" s="272"/>
      <c r="I582" s="272"/>
      <c r="J582" s="272"/>
      <c r="K582" s="272"/>
      <c r="L582" s="272"/>
      <c r="M582" s="272"/>
      <c r="N582" s="272"/>
      <c r="O582" s="272"/>
      <c r="P582" s="272"/>
      <c r="Q582" s="272"/>
      <c r="R582" s="272"/>
      <c r="S582" s="272"/>
      <c r="T582" s="272"/>
      <c r="U582" s="272"/>
      <c r="V582" s="272"/>
      <c r="W582" s="272"/>
      <c r="X582" s="272"/>
      <c r="Y582" s="272"/>
      <c r="Z582" s="272"/>
      <c r="AA582" s="272"/>
    </row>
    <row r="583" spans="1:27" ht="14">
      <c r="A583" s="272"/>
      <c r="B583" s="318"/>
      <c r="C583" s="316"/>
      <c r="D583" s="316"/>
      <c r="E583" s="316"/>
      <c r="F583" s="316"/>
      <c r="H583" s="272"/>
      <c r="I583" s="272"/>
      <c r="J583" s="272"/>
      <c r="K583" s="272"/>
      <c r="L583" s="272"/>
      <c r="M583" s="272"/>
      <c r="N583" s="272"/>
      <c r="O583" s="272"/>
      <c r="P583" s="272"/>
      <c r="Q583" s="272"/>
      <c r="R583" s="272"/>
      <c r="S583" s="272"/>
      <c r="T583" s="272"/>
      <c r="U583" s="272"/>
      <c r="V583" s="272"/>
      <c r="W583" s="272"/>
      <c r="X583" s="272"/>
      <c r="Y583" s="272"/>
      <c r="Z583" s="272"/>
      <c r="AA583" s="272"/>
    </row>
    <row r="584" spans="1:27" ht="14">
      <c r="A584" s="272"/>
      <c r="B584" s="318"/>
      <c r="C584" s="316"/>
      <c r="D584" s="316"/>
      <c r="E584" s="316"/>
      <c r="F584" s="316"/>
      <c r="H584" s="272"/>
      <c r="I584" s="272"/>
      <c r="J584" s="272"/>
      <c r="K584" s="272"/>
      <c r="L584" s="272"/>
      <c r="M584" s="272"/>
      <c r="N584" s="272"/>
      <c r="O584" s="272"/>
      <c r="P584" s="272"/>
      <c r="Q584" s="272"/>
      <c r="R584" s="272"/>
      <c r="S584" s="272"/>
      <c r="T584" s="272"/>
      <c r="U584" s="272"/>
      <c r="V584" s="272"/>
      <c r="W584" s="272"/>
      <c r="X584" s="272"/>
      <c r="Y584" s="272"/>
      <c r="Z584" s="272"/>
      <c r="AA584" s="272"/>
    </row>
    <row r="585" spans="1:27" ht="14">
      <c r="A585" s="272"/>
      <c r="B585" s="318"/>
      <c r="C585" s="316"/>
      <c r="D585" s="316"/>
      <c r="E585" s="316"/>
      <c r="F585" s="316"/>
      <c r="H585" s="272"/>
      <c r="I585" s="272"/>
      <c r="J585" s="272"/>
      <c r="K585" s="272"/>
      <c r="L585" s="272"/>
      <c r="M585" s="272"/>
      <c r="N585" s="272"/>
      <c r="O585" s="272"/>
      <c r="P585" s="272"/>
      <c r="Q585" s="272"/>
      <c r="R585" s="272"/>
      <c r="S585" s="272"/>
      <c r="T585" s="272"/>
      <c r="U585" s="272"/>
      <c r="V585" s="272"/>
      <c r="W585" s="272"/>
      <c r="X585" s="272"/>
      <c r="Y585" s="272"/>
      <c r="Z585" s="272"/>
      <c r="AA585" s="272"/>
    </row>
    <row r="586" spans="1:27" ht="14">
      <c r="A586" s="272"/>
      <c r="B586" s="318"/>
      <c r="C586" s="316"/>
      <c r="D586" s="316"/>
      <c r="E586" s="316"/>
      <c r="F586" s="316"/>
      <c r="H586" s="272"/>
      <c r="I586" s="272"/>
      <c r="J586" s="272"/>
      <c r="K586" s="272"/>
      <c r="L586" s="272"/>
      <c r="M586" s="272"/>
      <c r="N586" s="272"/>
      <c r="O586" s="272"/>
      <c r="P586" s="272"/>
      <c r="Q586" s="272"/>
      <c r="R586" s="272"/>
      <c r="S586" s="272"/>
      <c r="T586" s="272"/>
      <c r="U586" s="272"/>
      <c r="V586" s="272"/>
      <c r="W586" s="272"/>
      <c r="X586" s="272"/>
      <c r="Y586" s="272"/>
      <c r="Z586" s="272"/>
      <c r="AA586" s="272"/>
    </row>
    <row r="587" spans="1:27" ht="14">
      <c r="A587" s="272"/>
      <c r="B587" s="318"/>
      <c r="C587" s="316"/>
      <c r="D587" s="316"/>
      <c r="E587" s="316"/>
      <c r="F587" s="316"/>
      <c r="H587" s="272"/>
      <c r="I587" s="272"/>
      <c r="J587" s="272"/>
      <c r="K587" s="272"/>
      <c r="L587" s="272"/>
      <c r="M587" s="272"/>
      <c r="N587" s="272"/>
      <c r="O587" s="272"/>
      <c r="P587" s="272"/>
      <c r="Q587" s="272"/>
      <c r="R587" s="272"/>
      <c r="S587" s="272"/>
      <c r="T587" s="272"/>
      <c r="U587" s="272"/>
      <c r="V587" s="272"/>
      <c r="W587" s="272"/>
      <c r="X587" s="272"/>
      <c r="Y587" s="272"/>
      <c r="Z587" s="272"/>
      <c r="AA587" s="272"/>
    </row>
    <row r="588" spans="1:27" ht="14">
      <c r="A588" s="272"/>
      <c r="B588" s="318"/>
      <c r="C588" s="316"/>
      <c r="D588" s="316"/>
      <c r="E588" s="316"/>
      <c r="F588" s="316"/>
      <c r="H588" s="272"/>
      <c r="I588" s="272"/>
      <c r="J588" s="272"/>
      <c r="K588" s="272"/>
      <c r="L588" s="272"/>
      <c r="M588" s="272"/>
      <c r="N588" s="272"/>
      <c r="O588" s="272"/>
      <c r="P588" s="272"/>
      <c r="Q588" s="272"/>
      <c r="R588" s="272"/>
      <c r="S588" s="272"/>
      <c r="T588" s="272"/>
      <c r="U588" s="272"/>
      <c r="V588" s="272"/>
      <c r="W588" s="272"/>
      <c r="X588" s="272"/>
      <c r="Y588" s="272"/>
      <c r="Z588" s="272"/>
      <c r="AA588" s="272"/>
    </row>
    <row r="589" spans="1:27" ht="14">
      <c r="A589" s="272"/>
      <c r="B589" s="318"/>
      <c r="C589" s="316"/>
      <c r="D589" s="316"/>
      <c r="E589" s="316"/>
      <c r="F589" s="316"/>
      <c r="H589" s="272"/>
      <c r="I589" s="272"/>
      <c r="J589" s="272"/>
      <c r="K589" s="272"/>
      <c r="L589" s="272"/>
      <c r="M589" s="272"/>
      <c r="N589" s="272"/>
      <c r="O589" s="272"/>
      <c r="P589" s="272"/>
      <c r="Q589" s="272"/>
      <c r="R589" s="272"/>
      <c r="S589" s="272"/>
      <c r="T589" s="272"/>
      <c r="U589" s="272"/>
      <c r="V589" s="272"/>
      <c r="W589" s="272"/>
      <c r="X589" s="272"/>
      <c r="Y589" s="272"/>
      <c r="Z589" s="272"/>
      <c r="AA589" s="272"/>
    </row>
    <row r="590" spans="1:27" ht="14">
      <c r="A590" s="272"/>
      <c r="B590" s="318"/>
      <c r="C590" s="316"/>
      <c r="D590" s="316"/>
      <c r="E590" s="316"/>
      <c r="F590" s="316"/>
      <c r="H590" s="272"/>
      <c r="I590" s="272"/>
      <c r="J590" s="272"/>
      <c r="K590" s="272"/>
      <c r="L590" s="272"/>
      <c r="M590" s="272"/>
      <c r="N590" s="272"/>
      <c r="O590" s="272"/>
      <c r="P590" s="272"/>
      <c r="Q590" s="272"/>
      <c r="R590" s="272"/>
      <c r="S590" s="272"/>
      <c r="T590" s="272"/>
      <c r="U590" s="272"/>
      <c r="V590" s="272"/>
      <c r="W590" s="272"/>
      <c r="X590" s="272"/>
      <c r="Y590" s="272"/>
      <c r="Z590" s="272"/>
      <c r="AA590" s="272"/>
    </row>
    <row r="591" spans="1:27" ht="14">
      <c r="A591" s="272"/>
      <c r="B591" s="318"/>
      <c r="C591" s="316"/>
      <c r="D591" s="316"/>
      <c r="E591" s="316"/>
      <c r="F591" s="316"/>
      <c r="H591" s="272"/>
      <c r="I591" s="272"/>
      <c r="J591" s="272"/>
      <c r="K591" s="272"/>
      <c r="L591" s="272"/>
      <c r="M591" s="272"/>
      <c r="N591" s="272"/>
      <c r="O591" s="272"/>
      <c r="P591" s="272"/>
      <c r="Q591" s="272"/>
      <c r="R591" s="272"/>
      <c r="S591" s="272"/>
      <c r="T591" s="272"/>
      <c r="U591" s="272"/>
      <c r="V591" s="272"/>
      <c r="W591" s="272"/>
      <c r="X591" s="272"/>
      <c r="Y591" s="272"/>
      <c r="Z591" s="272"/>
      <c r="AA591" s="272"/>
    </row>
    <row r="592" spans="1:27" ht="14">
      <c r="A592" s="272"/>
      <c r="B592" s="318"/>
      <c r="C592" s="316"/>
      <c r="D592" s="316"/>
      <c r="E592" s="316"/>
      <c r="F592" s="316"/>
      <c r="H592" s="272"/>
      <c r="I592" s="272"/>
      <c r="J592" s="272"/>
      <c r="K592" s="272"/>
      <c r="L592" s="272"/>
      <c r="M592" s="272"/>
      <c r="N592" s="272"/>
      <c r="O592" s="272"/>
      <c r="P592" s="272"/>
      <c r="Q592" s="272"/>
      <c r="R592" s="272"/>
      <c r="S592" s="272"/>
      <c r="T592" s="272"/>
      <c r="U592" s="272"/>
      <c r="V592" s="272"/>
      <c r="W592" s="272"/>
      <c r="X592" s="272"/>
      <c r="Y592" s="272"/>
      <c r="Z592" s="272"/>
      <c r="AA592" s="272"/>
    </row>
    <row r="593" spans="1:27" ht="14">
      <c r="A593" s="272"/>
      <c r="B593" s="318"/>
      <c r="C593" s="316"/>
      <c r="D593" s="316"/>
      <c r="E593" s="316"/>
      <c r="F593" s="316"/>
      <c r="H593" s="272"/>
      <c r="I593" s="272"/>
      <c r="J593" s="272"/>
      <c r="K593" s="272"/>
      <c r="L593" s="272"/>
      <c r="M593" s="272"/>
      <c r="N593" s="272"/>
      <c r="O593" s="272"/>
      <c r="P593" s="272"/>
      <c r="Q593" s="272"/>
      <c r="R593" s="272"/>
      <c r="S593" s="272"/>
      <c r="T593" s="272"/>
      <c r="U593" s="272"/>
      <c r="V593" s="272"/>
      <c r="W593" s="272"/>
      <c r="X593" s="272"/>
      <c r="Y593" s="272"/>
      <c r="Z593" s="272"/>
      <c r="AA593" s="272"/>
    </row>
    <row r="594" spans="1:27" ht="14">
      <c r="A594" s="272"/>
      <c r="B594" s="318"/>
      <c r="C594" s="316"/>
      <c r="D594" s="316"/>
      <c r="E594" s="316"/>
      <c r="F594" s="316"/>
      <c r="H594" s="272"/>
      <c r="I594" s="272"/>
      <c r="J594" s="272"/>
      <c r="K594" s="272"/>
      <c r="L594" s="272"/>
      <c r="M594" s="272"/>
      <c r="N594" s="272"/>
      <c r="O594" s="272"/>
      <c r="P594" s="272"/>
      <c r="Q594" s="272"/>
      <c r="R594" s="272"/>
      <c r="S594" s="272"/>
      <c r="T594" s="272"/>
      <c r="U594" s="272"/>
      <c r="V594" s="272"/>
      <c r="W594" s="272"/>
      <c r="X594" s="272"/>
      <c r="Y594" s="272"/>
      <c r="Z594" s="272"/>
      <c r="AA594" s="272"/>
    </row>
    <row r="595" spans="1:27" ht="14">
      <c r="A595" s="272"/>
      <c r="B595" s="318"/>
      <c r="C595" s="316"/>
      <c r="D595" s="316"/>
      <c r="E595" s="316"/>
      <c r="F595" s="316"/>
      <c r="H595" s="272"/>
      <c r="I595" s="272"/>
      <c r="J595" s="272"/>
      <c r="K595" s="272"/>
      <c r="L595" s="272"/>
      <c r="M595" s="272"/>
      <c r="N595" s="272"/>
      <c r="O595" s="272"/>
      <c r="P595" s="272"/>
      <c r="Q595" s="272"/>
      <c r="R595" s="272"/>
      <c r="S595" s="272"/>
      <c r="T595" s="272"/>
      <c r="U595" s="272"/>
      <c r="V595" s="272"/>
      <c r="W595" s="272"/>
      <c r="X595" s="272"/>
      <c r="Y595" s="272"/>
      <c r="Z595" s="272"/>
      <c r="AA595" s="272"/>
    </row>
    <row r="596" spans="1:27" ht="14">
      <c r="A596" s="272"/>
      <c r="B596" s="318"/>
      <c r="C596" s="316"/>
      <c r="D596" s="316"/>
      <c r="E596" s="316"/>
      <c r="F596" s="316"/>
      <c r="H596" s="272"/>
      <c r="I596" s="272"/>
      <c r="J596" s="272"/>
      <c r="K596" s="272"/>
      <c r="L596" s="272"/>
      <c r="M596" s="272"/>
      <c r="N596" s="272"/>
      <c r="O596" s="272"/>
      <c r="P596" s="272"/>
      <c r="Q596" s="272"/>
      <c r="R596" s="272"/>
      <c r="S596" s="272"/>
      <c r="T596" s="272"/>
      <c r="U596" s="272"/>
      <c r="V596" s="272"/>
      <c r="W596" s="272"/>
      <c r="X596" s="272"/>
      <c r="Y596" s="272"/>
      <c r="Z596" s="272"/>
      <c r="AA596" s="272"/>
    </row>
    <row r="597" spans="1:27" ht="14">
      <c r="A597" s="272"/>
      <c r="B597" s="318"/>
      <c r="C597" s="316"/>
      <c r="D597" s="316"/>
      <c r="E597" s="316"/>
      <c r="F597" s="316"/>
      <c r="H597" s="272"/>
      <c r="I597" s="272"/>
      <c r="J597" s="272"/>
      <c r="K597" s="272"/>
      <c r="L597" s="272"/>
      <c r="M597" s="272"/>
      <c r="N597" s="272"/>
      <c r="O597" s="272"/>
      <c r="P597" s="272"/>
      <c r="Q597" s="272"/>
      <c r="R597" s="272"/>
      <c r="S597" s="272"/>
      <c r="T597" s="272"/>
      <c r="U597" s="272"/>
      <c r="V597" s="272"/>
      <c r="W597" s="272"/>
      <c r="X597" s="272"/>
      <c r="Y597" s="272"/>
      <c r="Z597" s="272"/>
      <c r="AA597" s="272"/>
    </row>
    <row r="598" spans="1:27" ht="14">
      <c r="A598" s="272"/>
      <c r="B598" s="318"/>
      <c r="C598" s="316"/>
      <c r="D598" s="316"/>
      <c r="E598" s="316"/>
      <c r="F598" s="316"/>
      <c r="H598" s="272"/>
      <c r="I598" s="272"/>
      <c r="J598" s="272"/>
      <c r="K598" s="272"/>
      <c r="L598" s="272"/>
      <c r="M598" s="272"/>
      <c r="N598" s="272"/>
      <c r="O598" s="272"/>
      <c r="P598" s="272"/>
      <c r="Q598" s="272"/>
      <c r="R598" s="272"/>
      <c r="S598" s="272"/>
      <c r="T598" s="272"/>
      <c r="U598" s="272"/>
      <c r="V598" s="272"/>
      <c r="W598" s="272"/>
      <c r="X598" s="272"/>
      <c r="Y598" s="272"/>
      <c r="Z598" s="272"/>
      <c r="AA598" s="272"/>
    </row>
    <row r="599" spans="1:27" ht="14">
      <c r="A599" s="272"/>
      <c r="B599" s="318"/>
      <c r="C599" s="316"/>
      <c r="D599" s="316"/>
      <c r="E599" s="316"/>
      <c r="F599" s="316"/>
      <c r="H599" s="272"/>
      <c r="I599" s="272"/>
      <c r="J599" s="272"/>
      <c r="K599" s="272"/>
      <c r="L599" s="272"/>
      <c r="M599" s="272"/>
      <c r="N599" s="272"/>
      <c r="O599" s="272"/>
      <c r="P599" s="272"/>
      <c r="Q599" s="272"/>
      <c r="R599" s="272"/>
      <c r="S599" s="272"/>
      <c r="T599" s="272"/>
      <c r="U599" s="272"/>
      <c r="V599" s="272"/>
      <c r="W599" s="272"/>
      <c r="X599" s="272"/>
      <c r="Y599" s="272"/>
      <c r="Z599" s="272"/>
      <c r="AA599" s="272"/>
    </row>
    <row r="600" spans="1:27" ht="14">
      <c r="A600" s="272"/>
      <c r="B600" s="318"/>
      <c r="C600" s="316"/>
      <c r="D600" s="316"/>
      <c r="E600" s="316"/>
      <c r="F600" s="316"/>
      <c r="H600" s="272"/>
      <c r="I600" s="272"/>
      <c r="J600" s="272"/>
      <c r="K600" s="272"/>
      <c r="L600" s="272"/>
      <c r="M600" s="272"/>
      <c r="N600" s="272"/>
      <c r="O600" s="272"/>
      <c r="P600" s="272"/>
      <c r="Q600" s="272"/>
      <c r="R600" s="272"/>
      <c r="S600" s="272"/>
      <c r="T600" s="272"/>
      <c r="U600" s="272"/>
      <c r="V600" s="272"/>
      <c r="W600" s="272"/>
      <c r="X600" s="272"/>
      <c r="Y600" s="272"/>
      <c r="Z600" s="272"/>
      <c r="AA600" s="272"/>
    </row>
    <row r="601" spans="1:27" ht="14">
      <c r="A601" s="272"/>
      <c r="B601" s="318"/>
      <c r="C601" s="316"/>
      <c r="D601" s="316"/>
      <c r="E601" s="316"/>
      <c r="F601" s="316"/>
      <c r="H601" s="272"/>
      <c r="I601" s="272"/>
      <c r="J601" s="272"/>
      <c r="K601" s="272"/>
      <c r="L601" s="272"/>
      <c r="M601" s="272"/>
      <c r="N601" s="272"/>
      <c r="O601" s="272"/>
      <c r="P601" s="272"/>
      <c r="Q601" s="272"/>
      <c r="R601" s="272"/>
      <c r="S601" s="272"/>
      <c r="T601" s="272"/>
      <c r="U601" s="272"/>
      <c r="V601" s="272"/>
      <c r="W601" s="272"/>
      <c r="X601" s="272"/>
      <c r="Y601" s="272"/>
      <c r="Z601" s="272"/>
      <c r="AA601" s="272"/>
    </row>
    <row r="602" spans="1:27" ht="14">
      <c r="A602" s="272"/>
      <c r="B602" s="318"/>
      <c r="C602" s="316"/>
      <c r="D602" s="316"/>
      <c r="E602" s="316"/>
      <c r="F602" s="316"/>
      <c r="H602" s="272"/>
      <c r="I602" s="272"/>
      <c r="J602" s="272"/>
      <c r="K602" s="272"/>
      <c r="L602" s="272"/>
      <c r="M602" s="272"/>
      <c r="N602" s="272"/>
      <c r="O602" s="272"/>
      <c r="P602" s="272"/>
      <c r="Q602" s="272"/>
      <c r="R602" s="272"/>
      <c r="S602" s="272"/>
      <c r="T602" s="272"/>
      <c r="U602" s="272"/>
      <c r="V602" s="272"/>
      <c r="W602" s="272"/>
      <c r="X602" s="272"/>
      <c r="Y602" s="272"/>
      <c r="Z602" s="272"/>
      <c r="AA602" s="272"/>
    </row>
    <row r="603" spans="1:27" ht="14">
      <c r="A603" s="272"/>
      <c r="B603" s="318"/>
      <c r="C603" s="316"/>
      <c r="D603" s="316"/>
      <c r="E603" s="316"/>
      <c r="F603" s="316"/>
      <c r="H603" s="272"/>
      <c r="I603" s="272"/>
      <c r="J603" s="272"/>
      <c r="K603" s="272"/>
      <c r="L603" s="272"/>
      <c r="M603" s="272"/>
      <c r="N603" s="272"/>
      <c r="O603" s="272"/>
      <c r="P603" s="272"/>
      <c r="Q603" s="272"/>
      <c r="R603" s="272"/>
      <c r="S603" s="272"/>
      <c r="T603" s="272"/>
      <c r="U603" s="272"/>
      <c r="V603" s="272"/>
      <c r="W603" s="272"/>
      <c r="X603" s="272"/>
      <c r="Y603" s="272"/>
      <c r="Z603" s="272"/>
      <c r="AA603" s="272"/>
    </row>
    <row r="604" spans="1:27" ht="14">
      <c r="A604" s="272"/>
      <c r="B604" s="318"/>
      <c r="C604" s="316"/>
      <c r="D604" s="316"/>
      <c r="E604" s="316"/>
      <c r="F604" s="316"/>
      <c r="H604" s="272"/>
      <c r="I604" s="272"/>
      <c r="J604" s="272"/>
      <c r="K604" s="272"/>
      <c r="L604" s="272"/>
      <c r="M604" s="272"/>
      <c r="N604" s="272"/>
      <c r="O604" s="272"/>
      <c r="P604" s="272"/>
      <c r="Q604" s="272"/>
      <c r="R604" s="272"/>
      <c r="S604" s="272"/>
      <c r="T604" s="272"/>
      <c r="U604" s="272"/>
      <c r="V604" s="272"/>
      <c r="W604" s="272"/>
      <c r="X604" s="272"/>
      <c r="Y604" s="272"/>
      <c r="Z604" s="272"/>
      <c r="AA604" s="272"/>
    </row>
    <row r="605" spans="1:27" ht="14">
      <c r="A605" s="272"/>
      <c r="B605" s="318"/>
      <c r="C605" s="316"/>
      <c r="D605" s="316"/>
      <c r="E605" s="316"/>
      <c r="F605" s="316"/>
      <c r="H605" s="272"/>
      <c r="I605" s="272"/>
      <c r="J605" s="272"/>
      <c r="K605" s="272"/>
      <c r="L605" s="272"/>
      <c r="M605" s="272"/>
      <c r="N605" s="272"/>
      <c r="O605" s="272"/>
      <c r="P605" s="272"/>
      <c r="Q605" s="272"/>
      <c r="R605" s="272"/>
      <c r="S605" s="272"/>
      <c r="T605" s="272"/>
      <c r="U605" s="272"/>
      <c r="V605" s="272"/>
      <c r="W605" s="272"/>
      <c r="X605" s="272"/>
      <c r="Y605" s="272"/>
      <c r="Z605" s="272"/>
      <c r="AA605" s="272"/>
    </row>
    <row r="606" spans="1:27" ht="14">
      <c r="A606" s="272"/>
      <c r="B606" s="318"/>
      <c r="C606" s="316"/>
      <c r="D606" s="316"/>
      <c r="E606" s="316"/>
      <c r="F606" s="316"/>
      <c r="H606" s="272"/>
      <c r="I606" s="272"/>
      <c r="J606" s="272"/>
      <c r="K606" s="272"/>
      <c r="L606" s="272"/>
      <c r="M606" s="272"/>
      <c r="N606" s="272"/>
      <c r="O606" s="272"/>
      <c r="P606" s="272"/>
      <c r="Q606" s="272"/>
      <c r="R606" s="272"/>
      <c r="S606" s="272"/>
      <c r="T606" s="272"/>
      <c r="U606" s="272"/>
      <c r="V606" s="272"/>
      <c r="W606" s="272"/>
      <c r="X606" s="272"/>
      <c r="Y606" s="272"/>
      <c r="Z606" s="272"/>
      <c r="AA606" s="272"/>
    </row>
    <row r="607" spans="1:27" ht="14">
      <c r="A607" s="272"/>
      <c r="B607" s="318"/>
      <c r="C607" s="316"/>
      <c r="D607" s="316"/>
      <c r="E607" s="316"/>
      <c r="F607" s="316"/>
      <c r="H607" s="272"/>
      <c r="I607" s="272"/>
      <c r="J607" s="272"/>
      <c r="K607" s="272"/>
      <c r="L607" s="272"/>
      <c r="M607" s="272"/>
      <c r="N607" s="272"/>
      <c r="O607" s="272"/>
      <c r="P607" s="272"/>
      <c r="Q607" s="272"/>
      <c r="R607" s="272"/>
      <c r="S607" s="272"/>
      <c r="T607" s="272"/>
      <c r="U607" s="272"/>
      <c r="V607" s="272"/>
      <c r="W607" s="272"/>
      <c r="X607" s="272"/>
      <c r="Y607" s="272"/>
      <c r="Z607" s="272"/>
      <c r="AA607" s="272"/>
    </row>
    <row r="608" spans="1:27" ht="14">
      <c r="A608" s="272"/>
      <c r="B608" s="318"/>
      <c r="C608" s="316"/>
      <c r="D608" s="316"/>
      <c r="E608" s="316"/>
      <c r="F608" s="316"/>
      <c r="H608" s="272"/>
      <c r="I608" s="272"/>
      <c r="J608" s="272"/>
      <c r="K608" s="272"/>
      <c r="L608" s="272"/>
      <c r="M608" s="272"/>
      <c r="N608" s="272"/>
      <c r="O608" s="272"/>
      <c r="P608" s="272"/>
      <c r="Q608" s="272"/>
      <c r="R608" s="272"/>
      <c r="S608" s="272"/>
      <c r="T608" s="272"/>
      <c r="U608" s="272"/>
      <c r="V608" s="272"/>
      <c r="W608" s="272"/>
      <c r="X608" s="272"/>
      <c r="Y608" s="272"/>
      <c r="Z608" s="272"/>
      <c r="AA608" s="272"/>
    </row>
    <row r="609" spans="1:27" ht="14">
      <c r="A609" s="272"/>
      <c r="B609" s="318"/>
      <c r="C609" s="316"/>
      <c r="D609" s="316"/>
      <c r="E609" s="316"/>
      <c r="F609" s="316"/>
      <c r="H609" s="272"/>
      <c r="I609" s="272"/>
      <c r="J609" s="272"/>
      <c r="K609" s="272"/>
      <c r="L609" s="272"/>
      <c r="M609" s="272"/>
      <c r="N609" s="272"/>
      <c r="O609" s="272"/>
      <c r="P609" s="272"/>
      <c r="Q609" s="272"/>
      <c r="R609" s="272"/>
      <c r="S609" s="272"/>
      <c r="T609" s="272"/>
      <c r="U609" s="272"/>
      <c r="V609" s="272"/>
      <c r="W609" s="272"/>
      <c r="X609" s="272"/>
      <c r="Y609" s="272"/>
      <c r="Z609" s="272"/>
      <c r="AA609" s="272"/>
    </row>
    <row r="610" spans="1:27" ht="14">
      <c r="A610" s="272"/>
      <c r="B610" s="318"/>
      <c r="C610" s="316"/>
      <c r="D610" s="316"/>
      <c r="E610" s="316"/>
      <c r="F610" s="316"/>
      <c r="H610" s="272"/>
      <c r="I610" s="272"/>
      <c r="J610" s="272"/>
      <c r="K610" s="272"/>
      <c r="L610" s="272"/>
      <c r="M610" s="272"/>
      <c r="N610" s="272"/>
      <c r="O610" s="272"/>
      <c r="P610" s="272"/>
      <c r="Q610" s="272"/>
      <c r="R610" s="272"/>
      <c r="S610" s="272"/>
      <c r="T610" s="272"/>
      <c r="U610" s="272"/>
      <c r="V610" s="272"/>
      <c r="W610" s="272"/>
      <c r="X610" s="272"/>
      <c r="Y610" s="272"/>
      <c r="Z610" s="272"/>
      <c r="AA610" s="272"/>
    </row>
    <row r="611" spans="1:27" ht="14">
      <c r="A611" s="272"/>
      <c r="B611" s="318"/>
      <c r="C611" s="316"/>
      <c r="D611" s="316"/>
      <c r="E611" s="316"/>
      <c r="F611" s="316"/>
      <c r="H611" s="272"/>
      <c r="I611" s="272"/>
      <c r="J611" s="272"/>
      <c r="K611" s="272"/>
      <c r="L611" s="272"/>
      <c r="M611" s="272"/>
      <c r="N611" s="272"/>
      <c r="O611" s="272"/>
      <c r="P611" s="272"/>
      <c r="Q611" s="272"/>
      <c r="R611" s="272"/>
      <c r="S611" s="272"/>
      <c r="T611" s="272"/>
      <c r="U611" s="272"/>
      <c r="V611" s="272"/>
      <c r="W611" s="272"/>
      <c r="X611" s="272"/>
      <c r="Y611" s="272"/>
      <c r="Z611" s="272"/>
      <c r="AA611" s="272"/>
    </row>
    <row r="612" spans="1:27" ht="14">
      <c r="A612" s="272"/>
      <c r="B612" s="318"/>
      <c r="C612" s="316"/>
      <c r="D612" s="316"/>
      <c r="E612" s="316"/>
      <c r="F612" s="316"/>
      <c r="H612" s="272"/>
      <c r="I612" s="272"/>
      <c r="J612" s="272"/>
      <c r="K612" s="272"/>
      <c r="L612" s="272"/>
      <c r="M612" s="272"/>
      <c r="N612" s="272"/>
      <c r="O612" s="272"/>
      <c r="P612" s="272"/>
      <c r="Q612" s="272"/>
      <c r="R612" s="272"/>
      <c r="S612" s="272"/>
      <c r="T612" s="272"/>
      <c r="U612" s="272"/>
      <c r="V612" s="272"/>
      <c r="W612" s="272"/>
      <c r="X612" s="272"/>
      <c r="Y612" s="272"/>
      <c r="Z612" s="272"/>
      <c r="AA612" s="272"/>
    </row>
    <row r="613" spans="1:27" ht="14">
      <c r="A613" s="272"/>
      <c r="B613" s="318"/>
      <c r="C613" s="316"/>
      <c r="D613" s="316"/>
      <c r="E613" s="316"/>
      <c r="F613" s="316"/>
      <c r="H613" s="272"/>
      <c r="I613" s="272"/>
      <c r="J613" s="272"/>
      <c r="K613" s="272"/>
      <c r="L613" s="272"/>
      <c r="M613" s="272"/>
      <c r="N613" s="272"/>
      <c r="O613" s="272"/>
      <c r="P613" s="272"/>
      <c r="Q613" s="272"/>
      <c r="R613" s="272"/>
      <c r="S613" s="272"/>
      <c r="T613" s="272"/>
      <c r="U613" s="272"/>
      <c r="V613" s="272"/>
      <c r="W613" s="272"/>
      <c r="X613" s="272"/>
      <c r="Y613" s="272"/>
      <c r="Z613" s="272"/>
      <c r="AA613" s="272"/>
    </row>
    <row r="614" spans="1:27" ht="14">
      <c r="A614" s="272"/>
      <c r="B614" s="318"/>
      <c r="C614" s="316"/>
      <c r="D614" s="316"/>
      <c r="E614" s="316"/>
      <c r="F614" s="316"/>
      <c r="H614" s="272"/>
      <c r="I614" s="272"/>
      <c r="J614" s="272"/>
      <c r="K614" s="272"/>
      <c r="L614" s="272"/>
      <c r="M614" s="272"/>
      <c r="N614" s="272"/>
      <c r="O614" s="272"/>
      <c r="P614" s="272"/>
      <c r="Q614" s="272"/>
      <c r="R614" s="272"/>
      <c r="S614" s="272"/>
      <c r="T614" s="272"/>
      <c r="U614" s="272"/>
      <c r="V614" s="272"/>
      <c r="W614" s="272"/>
      <c r="X614" s="272"/>
      <c r="Y614" s="272"/>
      <c r="Z614" s="272"/>
      <c r="AA614" s="272"/>
    </row>
    <row r="615" spans="1:27" ht="14">
      <c r="A615" s="272"/>
      <c r="B615" s="318"/>
      <c r="C615" s="316"/>
      <c r="D615" s="316"/>
      <c r="E615" s="316"/>
      <c r="F615" s="316"/>
      <c r="H615" s="272"/>
      <c r="I615" s="272"/>
      <c r="J615" s="272"/>
      <c r="K615" s="272"/>
      <c r="L615" s="272"/>
      <c r="M615" s="272"/>
      <c r="N615" s="272"/>
      <c r="O615" s="272"/>
      <c r="P615" s="272"/>
      <c r="Q615" s="272"/>
      <c r="R615" s="272"/>
      <c r="S615" s="272"/>
      <c r="T615" s="272"/>
      <c r="U615" s="272"/>
      <c r="V615" s="272"/>
      <c r="W615" s="272"/>
      <c r="X615" s="272"/>
      <c r="Y615" s="272"/>
      <c r="Z615" s="272"/>
      <c r="AA615" s="272"/>
    </row>
    <row r="616" spans="1:27" ht="14">
      <c r="A616" s="272"/>
      <c r="B616" s="318"/>
      <c r="C616" s="316"/>
      <c r="D616" s="316"/>
      <c r="E616" s="316"/>
      <c r="F616" s="316"/>
      <c r="H616" s="272"/>
      <c r="I616" s="272"/>
      <c r="J616" s="272"/>
      <c r="K616" s="272"/>
      <c r="L616" s="272"/>
      <c r="M616" s="272"/>
      <c r="N616" s="272"/>
      <c r="O616" s="272"/>
      <c r="P616" s="272"/>
      <c r="Q616" s="272"/>
      <c r="R616" s="272"/>
      <c r="S616" s="272"/>
      <c r="T616" s="272"/>
      <c r="U616" s="272"/>
      <c r="V616" s="272"/>
      <c r="W616" s="272"/>
      <c r="X616" s="272"/>
      <c r="Y616" s="272"/>
      <c r="Z616" s="272"/>
      <c r="AA616" s="272"/>
    </row>
    <row r="617" spans="1:27" ht="14">
      <c r="A617" s="272"/>
      <c r="B617" s="318"/>
      <c r="C617" s="316"/>
      <c r="D617" s="316"/>
      <c r="E617" s="316"/>
      <c r="F617" s="316"/>
      <c r="H617" s="272"/>
      <c r="I617" s="272"/>
      <c r="J617" s="272"/>
      <c r="K617" s="272"/>
      <c r="L617" s="272"/>
      <c r="M617" s="272"/>
      <c r="N617" s="272"/>
      <c r="O617" s="272"/>
      <c r="P617" s="272"/>
      <c r="Q617" s="272"/>
      <c r="R617" s="272"/>
      <c r="S617" s="272"/>
      <c r="T617" s="272"/>
      <c r="U617" s="272"/>
      <c r="V617" s="272"/>
      <c r="W617" s="272"/>
      <c r="X617" s="272"/>
      <c r="Y617" s="272"/>
      <c r="Z617" s="272"/>
      <c r="AA617" s="272"/>
    </row>
    <row r="618" spans="1:27" ht="14">
      <c r="A618" s="272"/>
      <c r="B618" s="318"/>
      <c r="C618" s="316"/>
      <c r="D618" s="316"/>
      <c r="E618" s="316"/>
      <c r="F618" s="316"/>
      <c r="H618" s="272"/>
      <c r="I618" s="272"/>
      <c r="J618" s="272"/>
      <c r="K618" s="272"/>
      <c r="L618" s="272"/>
      <c r="M618" s="272"/>
      <c r="N618" s="272"/>
      <c r="O618" s="272"/>
      <c r="P618" s="272"/>
      <c r="Q618" s="272"/>
      <c r="R618" s="272"/>
      <c r="S618" s="272"/>
      <c r="T618" s="272"/>
      <c r="U618" s="272"/>
      <c r="V618" s="272"/>
      <c r="W618" s="272"/>
      <c r="X618" s="272"/>
      <c r="Y618" s="272"/>
      <c r="Z618" s="272"/>
      <c r="AA618" s="272"/>
    </row>
    <row r="619" spans="1:27" ht="14">
      <c r="A619" s="272"/>
      <c r="B619" s="318"/>
      <c r="C619" s="316"/>
      <c r="D619" s="316"/>
      <c r="E619" s="316"/>
      <c r="F619" s="316"/>
      <c r="H619" s="272"/>
      <c r="I619" s="272"/>
      <c r="J619" s="272"/>
      <c r="K619" s="272"/>
      <c r="L619" s="272"/>
      <c r="M619" s="272"/>
      <c r="N619" s="272"/>
      <c r="O619" s="272"/>
      <c r="P619" s="272"/>
      <c r="Q619" s="272"/>
      <c r="R619" s="272"/>
      <c r="S619" s="272"/>
      <c r="T619" s="272"/>
      <c r="U619" s="272"/>
      <c r="V619" s="272"/>
      <c r="W619" s="272"/>
      <c r="X619" s="272"/>
      <c r="Y619" s="272"/>
      <c r="Z619" s="272"/>
      <c r="AA619" s="272"/>
    </row>
    <row r="620" spans="1:27" ht="14">
      <c r="A620" s="272"/>
      <c r="B620" s="318"/>
      <c r="C620" s="316"/>
      <c r="D620" s="316"/>
      <c r="E620" s="316"/>
      <c r="F620" s="316"/>
      <c r="H620" s="272"/>
      <c r="I620" s="272"/>
      <c r="J620" s="272"/>
      <c r="K620" s="272"/>
      <c r="L620" s="272"/>
      <c r="M620" s="272"/>
      <c r="N620" s="272"/>
      <c r="O620" s="272"/>
      <c r="P620" s="272"/>
      <c r="Q620" s="272"/>
      <c r="R620" s="272"/>
      <c r="S620" s="272"/>
      <c r="T620" s="272"/>
      <c r="U620" s="272"/>
      <c r="V620" s="272"/>
      <c r="W620" s="272"/>
      <c r="X620" s="272"/>
      <c r="Y620" s="272"/>
      <c r="Z620" s="272"/>
      <c r="AA620" s="272"/>
    </row>
    <row r="621" spans="1:27" ht="14">
      <c r="A621" s="272"/>
      <c r="B621" s="318"/>
      <c r="C621" s="316"/>
      <c r="D621" s="316"/>
      <c r="E621" s="316"/>
      <c r="F621" s="316"/>
      <c r="H621" s="272"/>
      <c r="I621" s="272"/>
      <c r="J621" s="272"/>
      <c r="K621" s="272"/>
      <c r="L621" s="272"/>
      <c r="M621" s="272"/>
      <c r="N621" s="272"/>
      <c r="O621" s="272"/>
      <c r="P621" s="272"/>
      <c r="Q621" s="272"/>
      <c r="R621" s="272"/>
      <c r="S621" s="272"/>
      <c r="T621" s="272"/>
      <c r="U621" s="272"/>
      <c r="V621" s="272"/>
      <c r="W621" s="272"/>
      <c r="X621" s="272"/>
      <c r="Y621" s="272"/>
      <c r="Z621" s="272"/>
      <c r="AA621" s="272"/>
    </row>
    <row r="622" spans="1:27" ht="14">
      <c r="A622" s="272"/>
      <c r="B622" s="318"/>
      <c r="C622" s="316"/>
      <c r="D622" s="316"/>
      <c r="E622" s="316"/>
      <c r="F622" s="316"/>
      <c r="H622" s="272"/>
      <c r="I622" s="272"/>
      <c r="J622" s="272"/>
      <c r="K622" s="272"/>
      <c r="L622" s="272"/>
      <c r="M622" s="272"/>
      <c r="N622" s="272"/>
      <c r="O622" s="272"/>
      <c r="P622" s="272"/>
      <c r="Q622" s="272"/>
      <c r="R622" s="272"/>
      <c r="S622" s="272"/>
      <c r="T622" s="272"/>
      <c r="U622" s="272"/>
      <c r="V622" s="272"/>
      <c r="W622" s="272"/>
      <c r="X622" s="272"/>
      <c r="Y622" s="272"/>
      <c r="Z622" s="272"/>
      <c r="AA622" s="272"/>
    </row>
    <row r="623" spans="1:27" ht="14">
      <c r="A623" s="272"/>
      <c r="B623" s="318"/>
      <c r="C623" s="316"/>
      <c r="D623" s="316"/>
      <c r="E623" s="316"/>
      <c r="F623" s="316"/>
      <c r="H623" s="272"/>
      <c r="I623" s="272"/>
      <c r="J623" s="272"/>
      <c r="K623" s="272"/>
      <c r="L623" s="272"/>
      <c r="M623" s="272"/>
      <c r="N623" s="272"/>
      <c r="O623" s="272"/>
      <c r="P623" s="272"/>
      <c r="Q623" s="272"/>
      <c r="R623" s="272"/>
      <c r="S623" s="272"/>
      <c r="T623" s="272"/>
      <c r="U623" s="272"/>
      <c r="V623" s="272"/>
      <c r="W623" s="272"/>
      <c r="X623" s="272"/>
      <c r="Y623" s="272"/>
      <c r="Z623" s="272"/>
      <c r="AA623" s="272"/>
    </row>
    <row r="624" spans="1:27" ht="14">
      <c r="A624" s="272"/>
      <c r="B624" s="318"/>
      <c r="C624" s="316"/>
      <c r="D624" s="316"/>
      <c r="E624" s="316"/>
      <c r="F624" s="316"/>
      <c r="H624" s="272"/>
      <c r="I624" s="272"/>
      <c r="J624" s="272"/>
      <c r="K624" s="272"/>
      <c r="L624" s="272"/>
      <c r="M624" s="272"/>
      <c r="N624" s="272"/>
      <c r="O624" s="272"/>
      <c r="P624" s="272"/>
      <c r="Q624" s="272"/>
      <c r="R624" s="272"/>
      <c r="S624" s="272"/>
      <c r="T624" s="272"/>
      <c r="U624" s="272"/>
      <c r="V624" s="272"/>
      <c r="W624" s="272"/>
      <c r="X624" s="272"/>
      <c r="Y624" s="272"/>
      <c r="Z624" s="272"/>
      <c r="AA624" s="272"/>
    </row>
    <row r="625" spans="1:27" ht="14">
      <c r="A625" s="272"/>
      <c r="B625" s="318"/>
      <c r="C625" s="316"/>
      <c r="D625" s="316"/>
      <c r="E625" s="316"/>
      <c r="F625" s="316"/>
      <c r="H625" s="272"/>
      <c r="I625" s="272"/>
      <c r="J625" s="272"/>
      <c r="K625" s="272"/>
      <c r="L625" s="272"/>
      <c r="M625" s="272"/>
      <c r="N625" s="272"/>
      <c r="O625" s="272"/>
      <c r="P625" s="272"/>
      <c r="Q625" s="272"/>
      <c r="R625" s="272"/>
      <c r="S625" s="272"/>
      <c r="T625" s="272"/>
      <c r="U625" s="272"/>
      <c r="V625" s="272"/>
      <c r="W625" s="272"/>
      <c r="X625" s="272"/>
      <c r="Y625" s="272"/>
      <c r="Z625" s="272"/>
      <c r="AA625" s="272"/>
    </row>
    <row r="626" spans="1:27" ht="14">
      <c r="A626" s="272"/>
      <c r="B626" s="318"/>
      <c r="C626" s="316"/>
      <c r="D626" s="316"/>
      <c r="E626" s="316"/>
      <c r="F626" s="316"/>
      <c r="H626" s="272"/>
      <c r="I626" s="272"/>
      <c r="J626" s="272"/>
      <c r="K626" s="272"/>
      <c r="L626" s="272"/>
      <c r="M626" s="272"/>
      <c r="N626" s="272"/>
      <c r="O626" s="272"/>
      <c r="P626" s="272"/>
      <c r="Q626" s="272"/>
      <c r="R626" s="272"/>
      <c r="S626" s="272"/>
      <c r="T626" s="272"/>
      <c r="U626" s="272"/>
      <c r="V626" s="272"/>
      <c r="W626" s="272"/>
      <c r="X626" s="272"/>
      <c r="Y626" s="272"/>
      <c r="Z626" s="272"/>
      <c r="AA626" s="272"/>
    </row>
    <row r="627" spans="1:27" ht="14">
      <c r="A627" s="272"/>
      <c r="B627" s="318"/>
      <c r="C627" s="316"/>
      <c r="D627" s="316"/>
      <c r="E627" s="316"/>
      <c r="F627" s="316"/>
      <c r="H627" s="272"/>
      <c r="I627" s="272"/>
      <c r="J627" s="272"/>
      <c r="K627" s="272"/>
      <c r="L627" s="272"/>
      <c r="M627" s="272"/>
      <c r="N627" s="272"/>
      <c r="O627" s="272"/>
      <c r="P627" s="272"/>
      <c r="Q627" s="272"/>
      <c r="R627" s="272"/>
      <c r="S627" s="272"/>
      <c r="T627" s="272"/>
      <c r="U627" s="272"/>
      <c r="V627" s="272"/>
      <c r="W627" s="272"/>
      <c r="X627" s="272"/>
      <c r="Y627" s="272"/>
      <c r="Z627" s="272"/>
      <c r="AA627" s="272"/>
    </row>
    <row r="628" spans="1:27" ht="14">
      <c r="A628" s="272"/>
      <c r="B628" s="318"/>
      <c r="C628" s="316"/>
      <c r="D628" s="316"/>
      <c r="E628" s="316"/>
      <c r="F628" s="316"/>
      <c r="H628" s="272"/>
      <c r="I628" s="272"/>
      <c r="J628" s="272"/>
      <c r="K628" s="272"/>
      <c r="L628" s="272"/>
      <c r="M628" s="272"/>
      <c r="N628" s="272"/>
      <c r="O628" s="272"/>
      <c r="P628" s="272"/>
      <c r="Q628" s="272"/>
      <c r="R628" s="272"/>
      <c r="S628" s="272"/>
      <c r="T628" s="272"/>
      <c r="U628" s="272"/>
      <c r="V628" s="272"/>
      <c r="W628" s="272"/>
      <c r="X628" s="272"/>
      <c r="Y628" s="272"/>
      <c r="Z628" s="272"/>
      <c r="AA628" s="272"/>
    </row>
    <row r="629" spans="1:27" ht="14">
      <c r="A629" s="272"/>
      <c r="B629" s="318"/>
      <c r="C629" s="316"/>
      <c r="D629" s="316"/>
      <c r="E629" s="316"/>
      <c r="F629" s="316"/>
      <c r="H629" s="272"/>
      <c r="I629" s="272"/>
      <c r="J629" s="272"/>
      <c r="K629" s="272"/>
      <c r="L629" s="272"/>
      <c r="M629" s="272"/>
      <c r="N629" s="272"/>
      <c r="O629" s="272"/>
      <c r="P629" s="272"/>
      <c r="Q629" s="272"/>
      <c r="R629" s="272"/>
      <c r="S629" s="272"/>
      <c r="T629" s="272"/>
      <c r="U629" s="272"/>
      <c r="V629" s="272"/>
      <c r="W629" s="272"/>
      <c r="X629" s="272"/>
      <c r="Y629" s="272"/>
      <c r="Z629" s="272"/>
      <c r="AA629" s="272"/>
    </row>
    <row r="630" spans="1:27" ht="14">
      <c r="A630" s="272"/>
      <c r="B630" s="318"/>
      <c r="C630" s="316"/>
      <c r="D630" s="316"/>
      <c r="E630" s="316"/>
      <c r="F630" s="316"/>
      <c r="H630" s="272"/>
      <c r="I630" s="272"/>
      <c r="J630" s="272"/>
      <c r="K630" s="272"/>
      <c r="L630" s="272"/>
      <c r="M630" s="272"/>
      <c r="N630" s="272"/>
      <c r="O630" s="272"/>
      <c r="P630" s="272"/>
      <c r="Q630" s="272"/>
      <c r="R630" s="272"/>
      <c r="S630" s="272"/>
      <c r="T630" s="272"/>
      <c r="U630" s="272"/>
      <c r="V630" s="272"/>
      <c r="W630" s="272"/>
      <c r="X630" s="272"/>
      <c r="Y630" s="272"/>
      <c r="Z630" s="272"/>
      <c r="AA630" s="272"/>
    </row>
    <row r="631" spans="1:27" ht="14">
      <c r="A631" s="272"/>
      <c r="B631" s="318"/>
      <c r="C631" s="316"/>
      <c r="D631" s="316"/>
      <c r="E631" s="316"/>
      <c r="F631" s="316"/>
      <c r="H631" s="272"/>
      <c r="I631" s="272"/>
      <c r="J631" s="272"/>
      <c r="K631" s="272"/>
      <c r="L631" s="272"/>
      <c r="M631" s="272"/>
      <c r="N631" s="272"/>
      <c r="O631" s="272"/>
      <c r="P631" s="272"/>
      <c r="Q631" s="272"/>
      <c r="R631" s="272"/>
      <c r="S631" s="272"/>
      <c r="T631" s="272"/>
      <c r="U631" s="272"/>
      <c r="V631" s="272"/>
      <c r="W631" s="272"/>
      <c r="X631" s="272"/>
      <c r="Y631" s="272"/>
      <c r="Z631" s="272"/>
      <c r="AA631" s="272"/>
    </row>
    <row r="632" spans="1:27" ht="14">
      <c r="A632" s="272"/>
      <c r="B632" s="318"/>
      <c r="C632" s="316"/>
      <c r="D632" s="316"/>
      <c r="E632" s="316"/>
      <c r="F632" s="316"/>
      <c r="H632" s="272"/>
      <c r="I632" s="272"/>
      <c r="J632" s="272"/>
      <c r="K632" s="272"/>
      <c r="L632" s="272"/>
      <c r="M632" s="272"/>
      <c r="N632" s="272"/>
      <c r="O632" s="272"/>
      <c r="P632" s="272"/>
      <c r="Q632" s="272"/>
      <c r="R632" s="272"/>
      <c r="S632" s="272"/>
      <c r="T632" s="272"/>
      <c r="U632" s="272"/>
      <c r="V632" s="272"/>
      <c r="W632" s="272"/>
      <c r="X632" s="272"/>
      <c r="Y632" s="272"/>
      <c r="Z632" s="272"/>
      <c r="AA632" s="272"/>
    </row>
    <row r="633" spans="1:27" ht="14">
      <c r="A633" s="272"/>
      <c r="B633" s="318"/>
      <c r="C633" s="316"/>
      <c r="D633" s="316"/>
      <c r="E633" s="316"/>
      <c r="F633" s="316"/>
      <c r="H633" s="272"/>
      <c r="I633" s="272"/>
      <c r="J633" s="272"/>
      <c r="K633" s="272"/>
      <c r="L633" s="272"/>
      <c r="M633" s="272"/>
      <c r="N633" s="272"/>
      <c r="O633" s="272"/>
      <c r="P633" s="272"/>
      <c r="Q633" s="272"/>
      <c r="R633" s="272"/>
      <c r="S633" s="272"/>
      <c r="T633" s="272"/>
      <c r="U633" s="272"/>
      <c r="V633" s="272"/>
      <c r="W633" s="272"/>
      <c r="X633" s="272"/>
      <c r="Y633" s="272"/>
      <c r="Z633" s="272"/>
      <c r="AA633" s="272"/>
    </row>
    <row r="634" spans="1:27" ht="14">
      <c r="A634" s="272"/>
      <c r="B634" s="318"/>
      <c r="C634" s="316"/>
      <c r="D634" s="316"/>
      <c r="E634" s="316"/>
      <c r="F634" s="316"/>
      <c r="H634" s="272"/>
      <c r="I634" s="272"/>
      <c r="J634" s="272"/>
      <c r="K634" s="272"/>
      <c r="L634" s="272"/>
      <c r="M634" s="272"/>
      <c r="N634" s="272"/>
      <c r="O634" s="272"/>
      <c r="P634" s="272"/>
      <c r="Q634" s="272"/>
      <c r="R634" s="272"/>
      <c r="S634" s="272"/>
      <c r="T634" s="272"/>
      <c r="U634" s="272"/>
      <c r="V634" s="272"/>
      <c r="W634" s="272"/>
      <c r="X634" s="272"/>
      <c r="Y634" s="272"/>
      <c r="Z634" s="272"/>
      <c r="AA634" s="272"/>
    </row>
    <row r="635" spans="1:27" ht="14">
      <c r="A635" s="272"/>
      <c r="B635" s="318"/>
      <c r="C635" s="316"/>
      <c r="D635" s="316"/>
      <c r="E635" s="316"/>
      <c r="F635" s="316"/>
      <c r="H635" s="272"/>
      <c r="I635" s="272"/>
      <c r="J635" s="272"/>
      <c r="K635" s="272"/>
      <c r="L635" s="272"/>
      <c r="M635" s="272"/>
      <c r="N635" s="272"/>
      <c r="O635" s="272"/>
      <c r="P635" s="272"/>
      <c r="Q635" s="272"/>
      <c r="R635" s="272"/>
      <c r="S635" s="272"/>
      <c r="T635" s="272"/>
      <c r="U635" s="272"/>
      <c r="V635" s="272"/>
      <c r="W635" s="272"/>
      <c r="X635" s="272"/>
      <c r="Y635" s="272"/>
      <c r="Z635" s="272"/>
      <c r="AA635" s="272"/>
    </row>
    <row r="636" spans="1:27" ht="14">
      <c r="A636" s="272"/>
      <c r="B636" s="318"/>
      <c r="C636" s="316"/>
      <c r="D636" s="316"/>
      <c r="E636" s="316"/>
      <c r="F636" s="316"/>
      <c r="H636" s="272"/>
      <c r="I636" s="272"/>
      <c r="J636" s="272"/>
      <c r="K636" s="272"/>
      <c r="L636" s="272"/>
      <c r="M636" s="272"/>
      <c r="N636" s="272"/>
      <c r="O636" s="272"/>
      <c r="P636" s="272"/>
      <c r="Q636" s="272"/>
      <c r="R636" s="272"/>
      <c r="S636" s="272"/>
      <c r="T636" s="272"/>
      <c r="U636" s="272"/>
      <c r="V636" s="272"/>
      <c r="W636" s="272"/>
      <c r="X636" s="272"/>
      <c r="Y636" s="272"/>
      <c r="Z636" s="272"/>
      <c r="AA636" s="272"/>
    </row>
    <row r="637" spans="1:27" ht="14">
      <c r="A637" s="272"/>
      <c r="B637" s="318"/>
      <c r="C637" s="316"/>
      <c r="D637" s="316"/>
      <c r="E637" s="316"/>
      <c r="F637" s="316"/>
      <c r="H637" s="272"/>
      <c r="I637" s="272"/>
      <c r="J637" s="272"/>
      <c r="K637" s="272"/>
      <c r="L637" s="272"/>
      <c r="M637" s="272"/>
      <c r="N637" s="272"/>
      <c r="O637" s="272"/>
      <c r="P637" s="272"/>
      <c r="Q637" s="272"/>
      <c r="R637" s="272"/>
      <c r="S637" s="272"/>
      <c r="T637" s="272"/>
      <c r="U637" s="272"/>
      <c r="V637" s="272"/>
      <c r="W637" s="272"/>
      <c r="X637" s="272"/>
      <c r="Y637" s="272"/>
      <c r="Z637" s="272"/>
      <c r="AA637" s="272"/>
    </row>
    <row r="638" spans="1:27" ht="14">
      <c r="A638" s="272"/>
      <c r="B638" s="318"/>
      <c r="C638" s="316"/>
      <c r="D638" s="316"/>
      <c r="E638" s="316"/>
      <c r="F638" s="316"/>
      <c r="H638" s="272"/>
      <c r="I638" s="272"/>
      <c r="J638" s="272"/>
      <c r="K638" s="272"/>
      <c r="L638" s="272"/>
      <c r="M638" s="272"/>
      <c r="N638" s="272"/>
      <c r="O638" s="272"/>
      <c r="P638" s="272"/>
      <c r="Q638" s="272"/>
      <c r="R638" s="272"/>
      <c r="S638" s="272"/>
      <c r="T638" s="272"/>
      <c r="U638" s="272"/>
      <c r="V638" s="272"/>
      <c r="W638" s="272"/>
      <c r="X638" s="272"/>
      <c r="Y638" s="272"/>
      <c r="Z638" s="272"/>
      <c r="AA638" s="272"/>
    </row>
    <row r="639" spans="1:27" ht="14">
      <c r="A639" s="272"/>
      <c r="B639" s="318"/>
      <c r="C639" s="316"/>
      <c r="D639" s="316"/>
      <c r="E639" s="316"/>
      <c r="F639" s="316"/>
      <c r="H639" s="272"/>
      <c r="I639" s="272"/>
      <c r="J639" s="272"/>
      <c r="K639" s="272"/>
      <c r="L639" s="272"/>
      <c r="M639" s="272"/>
      <c r="N639" s="272"/>
      <c r="O639" s="272"/>
      <c r="P639" s="272"/>
      <c r="Q639" s="272"/>
      <c r="R639" s="272"/>
      <c r="S639" s="272"/>
      <c r="T639" s="272"/>
      <c r="U639" s="272"/>
      <c r="V639" s="272"/>
      <c r="W639" s="272"/>
      <c r="X639" s="272"/>
      <c r="Y639" s="272"/>
      <c r="Z639" s="272"/>
      <c r="AA639" s="272"/>
    </row>
    <row r="640" spans="1:27" ht="14">
      <c r="A640" s="272"/>
      <c r="B640" s="318"/>
      <c r="C640" s="316"/>
      <c r="D640" s="316"/>
      <c r="E640" s="316"/>
      <c r="F640" s="316"/>
      <c r="H640" s="272"/>
      <c r="I640" s="272"/>
      <c r="J640" s="272"/>
      <c r="K640" s="272"/>
      <c r="L640" s="272"/>
      <c r="M640" s="272"/>
      <c r="N640" s="272"/>
      <c r="O640" s="272"/>
      <c r="P640" s="272"/>
      <c r="Q640" s="272"/>
      <c r="R640" s="272"/>
      <c r="S640" s="272"/>
      <c r="T640" s="272"/>
      <c r="U640" s="272"/>
      <c r="V640" s="272"/>
      <c r="W640" s="272"/>
      <c r="X640" s="272"/>
      <c r="Y640" s="272"/>
      <c r="Z640" s="272"/>
      <c r="AA640" s="272"/>
    </row>
    <row r="641" spans="1:27" ht="14">
      <c r="A641" s="272"/>
      <c r="B641" s="318"/>
      <c r="C641" s="316"/>
      <c r="D641" s="316"/>
      <c r="E641" s="316"/>
      <c r="F641" s="316"/>
      <c r="H641" s="272"/>
      <c r="I641" s="272"/>
      <c r="J641" s="272"/>
      <c r="K641" s="272"/>
      <c r="L641" s="272"/>
      <c r="M641" s="272"/>
      <c r="N641" s="272"/>
      <c r="O641" s="272"/>
      <c r="P641" s="272"/>
      <c r="Q641" s="272"/>
      <c r="R641" s="272"/>
      <c r="S641" s="272"/>
      <c r="T641" s="272"/>
      <c r="U641" s="272"/>
      <c r="V641" s="272"/>
      <c r="W641" s="272"/>
      <c r="X641" s="272"/>
      <c r="Y641" s="272"/>
      <c r="Z641" s="272"/>
      <c r="AA641" s="272"/>
    </row>
    <row r="642" spans="1:27" ht="14">
      <c r="A642" s="272"/>
      <c r="B642" s="318"/>
      <c r="C642" s="316"/>
      <c r="D642" s="316"/>
      <c r="E642" s="316"/>
      <c r="F642" s="316"/>
      <c r="H642" s="272"/>
      <c r="I642" s="272"/>
      <c r="J642" s="272"/>
      <c r="K642" s="272"/>
      <c r="L642" s="272"/>
      <c r="M642" s="272"/>
      <c r="N642" s="272"/>
      <c r="O642" s="272"/>
      <c r="P642" s="272"/>
      <c r="Q642" s="272"/>
      <c r="R642" s="272"/>
      <c r="S642" s="272"/>
      <c r="T642" s="272"/>
      <c r="U642" s="272"/>
      <c r="V642" s="272"/>
      <c r="W642" s="272"/>
      <c r="X642" s="272"/>
      <c r="Y642" s="272"/>
      <c r="Z642" s="272"/>
      <c r="AA642" s="272"/>
    </row>
    <row r="643" spans="1:27" ht="14">
      <c r="A643" s="272"/>
      <c r="B643" s="318"/>
      <c r="C643" s="316"/>
      <c r="D643" s="316"/>
      <c r="E643" s="316"/>
      <c r="F643" s="316"/>
      <c r="H643" s="272"/>
      <c r="I643" s="272"/>
      <c r="J643" s="272"/>
      <c r="K643" s="272"/>
      <c r="L643" s="272"/>
      <c r="M643" s="272"/>
      <c r="N643" s="272"/>
      <c r="O643" s="272"/>
      <c r="P643" s="272"/>
      <c r="Q643" s="272"/>
      <c r="R643" s="272"/>
      <c r="S643" s="272"/>
      <c r="T643" s="272"/>
      <c r="U643" s="272"/>
      <c r="V643" s="272"/>
      <c r="W643" s="272"/>
      <c r="X643" s="272"/>
      <c r="Y643" s="272"/>
      <c r="Z643" s="272"/>
      <c r="AA643" s="272"/>
    </row>
    <row r="644" spans="1:27" ht="14">
      <c r="A644" s="272"/>
      <c r="B644" s="318"/>
      <c r="C644" s="316"/>
      <c r="D644" s="316"/>
      <c r="E644" s="316"/>
      <c r="F644" s="316"/>
      <c r="H644" s="272"/>
      <c r="I644" s="272"/>
      <c r="J644" s="272"/>
      <c r="K644" s="272"/>
      <c r="L644" s="272"/>
      <c r="M644" s="272"/>
      <c r="N644" s="272"/>
      <c r="O644" s="272"/>
      <c r="P644" s="272"/>
      <c r="Q644" s="272"/>
      <c r="R644" s="272"/>
      <c r="S644" s="272"/>
      <c r="T644" s="272"/>
      <c r="U644" s="272"/>
      <c r="V644" s="272"/>
      <c r="W644" s="272"/>
      <c r="X644" s="272"/>
      <c r="Y644" s="272"/>
      <c r="Z644" s="272"/>
      <c r="AA644" s="272"/>
    </row>
    <row r="645" spans="1:27" ht="14">
      <c r="A645" s="272"/>
      <c r="B645" s="318"/>
      <c r="C645" s="316"/>
      <c r="D645" s="316"/>
      <c r="E645" s="316"/>
      <c r="F645" s="316"/>
      <c r="H645" s="272"/>
      <c r="I645" s="272"/>
      <c r="J645" s="272"/>
      <c r="K645" s="272"/>
      <c r="L645" s="272"/>
      <c r="M645" s="272"/>
      <c r="N645" s="272"/>
      <c r="O645" s="272"/>
      <c r="P645" s="272"/>
      <c r="Q645" s="272"/>
      <c r="R645" s="272"/>
      <c r="S645" s="272"/>
      <c r="T645" s="272"/>
      <c r="U645" s="272"/>
      <c r="V645" s="272"/>
      <c r="W645" s="272"/>
      <c r="X645" s="272"/>
      <c r="Y645" s="272"/>
      <c r="Z645" s="272"/>
      <c r="AA645" s="272"/>
    </row>
    <row r="646" spans="1:27" ht="14">
      <c r="A646" s="272"/>
      <c r="B646" s="318"/>
      <c r="C646" s="316"/>
      <c r="D646" s="316"/>
      <c r="E646" s="316"/>
      <c r="F646" s="316"/>
      <c r="H646" s="272"/>
      <c r="I646" s="272"/>
      <c r="J646" s="272"/>
      <c r="K646" s="272"/>
      <c r="L646" s="272"/>
      <c r="M646" s="272"/>
      <c r="N646" s="272"/>
      <c r="O646" s="272"/>
      <c r="P646" s="272"/>
      <c r="Q646" s="272"/>
      <c r="R646" s="272"/>
      <c r="S646" s="272"/>
      <c r="T646" s="272"/>
      <c r="U646" s="272"/>
      <c r="V646" s="272"/>
      <c r="W646" s="272"/>
      <c r="X646" s="272"/>
      <c r="Y646" s="272"/>
      <c r="Z646" s="272"/>
      <c r="AA646" s="272"/>
    </row>
    <row r="647" spans="1:27" ht="14">
      <c r="A647" s="272"/>
      <c r="B647" s="318"/>
      <c r="C647" s="316"/>
      <c r="D647" s="316"/>
      <c r="E647" s="316"/>
      <c r="F647" s="316"/>
      <c r="H647" s="272"/>
      <c r="I647" s="272"/>
      <c r="J647" s="272"/>
      <c r="K647" s="272"/>
      <c r="L647" s="272"/>
      <c r="M647" s="272"/>
      <c r="N647" s="272"/>
      <c r="O647" s="272"/>
      <c r="P647" s="272"/>
      <c r="Q647" s="272"/>
      <c r="R647" s="272"/>
      <c r="S647" s="272"/>
      <c r="T647" s="272"/>
      <c r="U647" s="272"/>
      <c r="V647" s="272"/>
      <c r="W647" s="272"/>
      <c r="X647" s="272"/>
      <c r="Y647" s="272"/>
      <c r="Z647" s="272"/>
      <c r="AA647" s="272"/>
    </row>
    <row r="648" spans="1:27" ht="14">
      <c r="A648" s="272"/>
      <c r="B648" s="318"/>
      <c r="C648" s="316"/>
      <c r="D648" s="316"/>
      <c r="E648" s="316"/>
      <c r="F648" s="316"/>
      <c r="H648" s="272"/>
      <c r="I648" s="272"/>
      <c r="J648" s="272"/>
      <c r="K648" s="272"/>
      <c r="L648" s="272"/>
      <c r="M648" s="272"/>
      <c r="N648" s="272"/>
      <c r="O648" s="272"/>
      <c r="P648" s="272"/>
      <c r="Q648" s="272"/>
      <c r="R648" s="272"/>
      <c r="S648" s="272"/>
      <c r="T648" s="272"/>
      <c r="U648" s="272"/>
      <c r="V648" s="272"/>
      <c r="W648" s="272"/>
      <c r="X648" s="272"/>
      <c r="Y648" s="272"/>
      <c r="Z648" s="272"/>
      <c r="AA648" s="272"/>
    </row>
    <row r="649" spans="1:27" ht="14">
      <c r="A649" s="272"/>
      <c r="B649" s="318"/>
      <c r="C649" s="316"/>
      <c r="D649" s="316"/>
      <c r="E649" s="316"/>
      <c r="F649" s="316"/>
      <c r="H649" s="272"/>
      <c r="I649" s="272"/>
      <c r="J649" s="272"/>
      <c r="K649" s="272"/>
      <c r="L649" s="272"/>
      <c r="M649" s="272"/>
      <c r="N649" s="272"/>
      <c r="O649" s="272"/>
      <c r="P649" s="272"/>
      <c r="Q649" s="272"/>
      <c r="R649" s="272"/>
      <c r="S649" s="272"/>
      <c r="T649" s="272"/>
      <c r="U649" s="272"/>
      <c r="V649" s="272"/>
      <c r="W649" s="272"/>
      <c r="X649" s="272"/>
      <c r="Y649" s="272"/>
      <c r="Z649" s="272"/>
      <c r="AA649" s="272"/>
    </row>
    <row r="650" spans="1:27" ht="14">
      <c r="A650" s="272"/>
      <c r="B650" s="318"/>
      <c r="C650" s="316"/>
      <c r="D650" s="316"/>
      <c r="E650" s="316"/>
      <c r="F650" s="316"/>
      <c r="H650" s="272"/>
      <c r="I650" s="272"/>
      <c r="J650" s="272"/>
      <c r="K650" s="272"/>
      <c r="L650" s="272"/>
      <c r="M650" s="272"/>
      <c r="N650" s="272"/>
      <c r="O650" s="272"/>
      <c r="P650" s="272"/>
      <c r="Q650" s="272"/>
      <c r="R650" s="272"/>
      <c r="S650" s="272"/>
      <c r="T650" s="272"/>
      <c r="U650" s="272"/>
      <c r="V650" s="272"/>
      <c r="W650" s="272"/>
      <c r="X650" s="272"/>
      <c r="Y650" s="272"/>
      <c r="Z650" s="272"/>
      <c r="AA650" s="272"/>
    </row>
    <row r="651" spans="1:27" ht="14">
      <c r="A651" s="272"/>
      <c r="B651" s="318"/>
      <c r="C651" s="316"/>
      <c r="D651" s="316"/>
      <c r="E651" s="316"/>
      <c r="F651" s="316"/>
      <c r="H651" s="272"/>
      <c r="I651" s="272"/>
      <c r="J651" s="272"/>
      <c r="K651" s="272"/>
      <c r="L651" s="272"/>
      <c r="M651" s="272"/>
      <c r="N651" s="272"/>
      <c r="O651" s="272"/>
      <c r="P651" s="272"/>
      <c r="Q651" s="272"/>
      <c r="R651" s="272"/>
      <c r="S651" s="272"/>
      <c r="T651" s="272"/>
      <c r="U651" s="272"/>
      <c r="V651" s="272"/>
      <c r="W651" s="272"/>
      <c r="X651" s="272"/>
      <c r="Y651" s="272"/>
      <c r="Z651" s="272"/>
      <c r="AA651" s="272"/>
    </row>
    <row r="652" spans="1:27" ht="14">
      <c r="A652" s="272"/>
      <c r="B652" s="318"/>
      <c r="C652" s="316"/>
      <c r="D652" s="316"/>
      <c r="E652" s="316"/>
      <c r="F652" s="316"/>
      <c r="H652" s="272"/>
      <c r="I652" s="272"/>
      <c r="J652" s="272"/>
      <c r="K652" s="272"/>
      <c r="L652" s="272"/>
      <c r="M652" s="272"/>
      <c r="N652" s="272"/>
      <c r="O652" s="272"/>
      <c r="P652" s="272"/>
      <c r="Q652" s="272"/>
      <c r="R652" s="272"/>
      <c r="S652" s="272"/>
      <c r="T652" s="272"/>
      <c r="U652" s="272"/>
      <c r="V652" s="272"/>
      <c r="W652" s="272"/>
      <c r="X652" s="272"/>
      <c r="Y652" s="272"/>
      <c r="Z652" s="272"/>
      <c r="AA652" s="272"/>
    </row>
    <row r="653" spans="1:27" ht="14">
      <c r="A653" s="272"/>
      <c r="B653" s="318"/>
      <c r="C653" s="316"/>
      <c r="D653" s="316"/>
      <c r="E653" s="316"/>
      <c r="F653" s="316"/>
      <c r="H653" s="272"/>
      <c r="I653" s="272"/>
      <c r="J653" s="272"/>
      <c r="K653" s="272"/>
      <c r="L653" s="272"/>
      <c r="M653" s="272"/>
      <c r="N653" s="272"/>
      <c r="O653" s="272"/>
      <c r="P653" s="272"/>
      <c r="Q653" s="272"/>
      <c r="R653" s="272"/>
      <c r="S653" s="272"/>
      <c r="T653" s="272"/>
      <c r="U653" s="272"/>
      <c r="V653" s="272"/>
      <c r="W653" s="272"/>
      <c r="X653" s="272"/>
      <c r="Y653" s="272"/>
      <c r="Z653" s="272"/>
      <c r="AA653" s="272"/>
    </row>
    <row r="654" spans="1:27" ht="14">
      <c r="A654" s="272"/>
      <c r="B654" s="318"/>
      <c r="C654" s="316"/>
      <c r="D654" s="316"/>
      <c r="E654" s="316"/>
      <c r="F654" s="316"/>
      <c r="H654" s="272"/>
      <c r="I654" s="272"/>
      <c r="J654" s="272"/>
      <c r="K654" s="272"/>
      <c r="L654" s="272"/>
      <c r="M654" s="272"/>
      <c r="N654" s="272"/>
      <c r="O654" s="272"/>
      <c r="P654" s="272"/>
      <c r="Q654" s="272"/>
      <c r="R654" s="272"/>
      <c r="S654" s="272"/>
      <c r="T654" s="272"/>
      <c r="U654" s="272"/>
      <c r="V654" s="272"/>
      <c r="W654" s="272"/>
      <c r="X654" s="272"/>
      <c r="Y654" s="272"/>
      <c r="Z654" s="272"/>
      <c r="AA654" s="272"/>
    </row>
    <row r="655" spans="1:27" ht="14">
      <c r="A655" s="272"/>
      <c r="B655" s="318"/>
      <c r="C655" s="316"/>
      <c r="D655" s="316"/>
      <c r="E655" s="316"/>
      <c r="F655" s="316"/>
      <c r="H655" s="272"/>
      <c r="I655" s="272"/>
      <c r="J655" s="272"/>
      <c r="K655" s="272"/>
      <c r="L655" s="272"/>
      <c r="M655" s="272"/>
      <c r="N655" s="272"/>
      <c r="O655" s="272"/>
      <c r="P655" s="272"/>
      <c r="Q655" s="272"/>
      <c r="R655" s="272"/>
      <c r="S655" s="272"/>
      <c r="T655" s="272"/>
      <c r="U655" s="272"/>
      <c r="V655" s="272"/>
      <c r="W655" s="272"/>
      <c r="X655" s="272"/>
      <c r="Y655" s="272"/>
      <c r="Z655" s="272"/>
      <c r="AA655" s="272"/>
    </row>
    <row r="656" spans="1:27" ht="14">
      <c r="A656" s="272"/>
      <c r="B656" s="318"/>
      <c r="C656" s="316"/>
      <c r="D656" s="316"/>
      <c r="E656" s="316"/>
      <c r="F656" s="316"/>
      <c r="H656" s="272"/>
      <c r="I656" s="272"/>
      <c r="J656" s="272"/>
      <c r="K656" s="272"/>
      <c r="L656" s="272"/>
      <c r="M656" s="272"/>
      <c r="N656" s="272"/>
      <c r="O656" s="272"/>
      <c r="P656" s="272"/>
      <c r="Q656" s="272"/>
      <c r="R656" s="272"/>
      <c r="S656" s="272"/>
      <c r="T656" s="272"/>
      <c r="U656" s="272"/>
      <c r="V656" s="272"/>
      <c r="W656" s="272"/>
      <c r="X656" s="272"/>
      <c r="Y656" s="272"/>
      <c r="Z656" s="272"/>
      <c r="AA656" s="272"/>
    </row>
    <row r="657" spans="1:27" ht="14">
      <c r="A657" s="272"/>
      <c r="B657" s="318"/>
      <c r="C657" s="316"/>
      <c r="D657" s="316"/>
      <c r="E657" s="316"/>
      <c r="F657" s="316"/>
      <c r="H657" s="272"/>
      <c r="I657" s="272"/>
      <c r="J657" s="272"/>
      <c r="K657" s="272"/>
      <c r="L657" s="272"/>
      <c r="M657" s="272"/>
      <c r="N657" s="272"/>
      <c r="O657" s="272"/>
      <c r="P657" s="272"/>
      <c r="Q657" s="272"/>
      <c r="R657" s="272"/>
      <c r="S657" s="272"/>
      <c r="T657" s="272"/>
      <c r="U657" s="272"/>
      <c r="V657" s="272"/>
      <c r="W657" s="272"/>
      <c r="X657" s="272"/>
      <c r="Y657" s="272"/>
      <c r="Z657" s="272"/>
      <c r="AA657" s="272"/>
    </row>
    <row r="658" spans="1:27" ht="14">
      <c r="A658" s="272"/>
      <c r="B658" s="318"/>
      <c r="C658" s="316"/>
      <c r="D658" s="316"/>
      <c r="E658" s="316"/>
      <c r="F658" s="316"/>
      <c r="H658" s="272"/>
      <c r="I658" s="272"/>
      <c r="J658" s="272"/>
      <c r="K658" s="272"/>
      <c r="L658" s="272"/>
      <c r="M658" s="272"/>
      <c r="N658" s="272"/>
      <c r="O658" s="272"/>
      <c r="P658" s="272"/>
      <c r="Q658" s="272"/>
      <c r="R658" s="272"/>
      <c r="S658" s="272"/>
      <c r="T658" s="272"/>
      <c r="U658" s="272"/>
      <c r="V658" s="272"/>
      <c r="W658" s="272"/>
      <c r="X658" s="272"/>
      <c r="Y658" s="272"/>
      <c r="Z658" s="272"/>
      <c r="AA658" s="272"/>
    </row>
    <row r="659" spans="1:27" ht="14">
      <c r="A659" s="272"/>
      <c r="B659" s="318"/>
      <c r="C659" s="316"/>
      <c r="D659" s="316"/>
      <c r="E659" s="316"/>
      <c r="F659" s="316"/>
      <c r="H659" s="272"/>
      <c r="I659" s="272"/>
      <c r="J659" s="272"/>
      <c r="K659" s="272"/>
      <c r="L659" s="272"/>
      <c r="M659" s="272"/>
      <c r="N659" s="272"/>
      <c r="O659" s="272"/>
      <c r="P659" s="272"/>
      <c r="Q659" s="272"/>
      <c r="R659" s="272"/>
      <c r="S659" s="272"/>
      <c r="T659" s="272"/>
      <c r="U659" s="272"/>
      <c r="V659" s="272"/>
      <c r="W659" s="272"/>
      <c r="X659" s="272"/>
      <c r="Y659" s="272"/>
      <c r="Z659" s="272"/>
      <c r="AA659" s="272"/>
    </row>
    <row r="660" spans="1:27" ht="14">
      <c r="A660" s="272"/>
      <c r="B660" s="318"/>
      <c r="C660" s="316"/>
      <c r="D660" s="316"/>
      <c r="E660" s="316"/>
      <c r="F660" s="316"/>
      <c r="H660" s="272"/>
      <c r="I660" s="272"/>
      <c r="J660" s="272"/>
      <c r="K660" s="272"/>
      <c r="L660" s="272"/>
      <c r="M660" s="272"/>
      <c r="N660" s="272"/>
      <c r="O660" s="272"/>
      <c r="P660" s="272"/>
      <c r="Q660" s="272"/>
      <c r="R660" s="272"/>
      <c r="S660" s="272"/>
      <c r="T660" s="272"/>
      <c r="U660" s="272"/>
      <c r="V660" s="272"/>
      <c r="W660" s="272"/>
      <c r="X660" s="272"/>
      <c r="Y660" s="272"/>
      <c r="Z660" s="272"/>
      <c r="AA660" s="272"/>
    </row>
    <row r="661" spans="1:27" ht="14">
      <c r="A661" s="272"/>
      <c r="B661" s="318"/>
      <c r="C661" s="316"/>
      <c r="D661" s="316"/>
      <c r="E661" s="316"/>
      <c r="F661" s="316"/>
      <c r="H661" s="272"/>
      <c r="I661" s="272"/>
      <c r="J661" s="272"/>
      <c r="K661" s="272"/>
      <c r="L661" s="272"/>
      <c r="M661" s="272"/>
      <c r="N661" s="272"/>
      <c r="O661" s="272"/>
      <c r="P661" s="272"/>
      <c r="Q661" s="272"/>
      <c r="R661" s="272"/>
      <c r="S661" s="272"/>
      <c r="T661" s="272"/>
      <c r="U661" s="272"/>
      <c r="V661" s="272"/>
      <c r="W661" s="272"/>
      <c r="X661" s="272"/>
      <c r="Y661" s="272"/>
      <c r="Z661" s="272"/>
      <c r="AA661" s="272"/>
    </row>
    <row r="662" spans="1:27" ht="14">
      <c r="A662" s="272"/>
      <c r="B662" s="318"/>
      <c r="C662" s="316"/>
      <c r="D662" s="316"/>
      <c r="E662" s="316"/>
      <c r="F662" s="316"/>
      <c r="H662" s="272"/>
      <c r="I662" s="272"/>
      <c r="J662" s="272"/>
      <c r="K662" s="272"/>
      <c r="L662" s="272"/>
      <c r="M662" s="272"/>
      <c r="N662" s="272"/>
      <c r="O662" s="272"/>
      <c r="P662" s="272"/>
      <c r="Q662" s="272"/>
      <c r="R662" s="272"/>
      <c r="S662" s="272"/>
      <c r="T662" s="272"/>
      <c r="U662" s="272"/>
      <c r="V662" s="272"/>
      <c r="W662" s="272"/>
      <c r="X662" s="272"/>
      <c r="Y662" s="272"/>
      <c r="Z662" s="272"/>
      <c r="AA662" s="272"/>
    </row>
    <row r="663" spans="1:27" ht="14">
      <c r="A663" s="272"/>
      <c r="B663" s="318"/>
      <c r="C663" s="316"/>
      <c r="D663" s="316"/>
      <c r="E663" s="316"/>
      <c r="F663" s="316"/>
      <c r="H663" s="272"/>
      <c r="I663" s="272"/>
      <c r="J663" s="272"/>
      <c r="K663" s="272"/>
      <c r="L663" s="272"/>
      <c r="M663" s="272"/>
      <c r="N663" s="272"/>
      <c r="O663" s="272"/>
      <c r="P663" s="272"/>
      <c r="Q663" s="272"/>
      <c r="R663" s="272"/>
      <c r="S663" s="272"/>
      <c r="T663" s="272"/>
      <c r="U663" s="272"/>
      <c r="V663" s="272"/>
      <c r="W663" s="272"/>
      <c r="X663" s="272"/>
      <c r="Y663" s="272"/>
      <c r="Z663" s="272"/>
      <c r="AA663" s="272"/>
    </row>
    <row r="664" spans="1:27" ht="14">
      <c r="A664" s="272"/>
      <c r="B664" s="318"/>
      <c r="C664" s="316"/>
      <c r="D664" s="316"/>
      <c r="E664" s="316"/>
      <c r="F664" s="316"/>
      <c r="H664" s="272"/>
      <c r="I664" s="272"/>
      <c r="J664" s="272"/>
      <c r="K664" s="272"/>
      <c r="L664" s="272"/>
      <c r="M664" s="272"/>
      <c r="N664" s="272"/>
      <c r="O664" s="272"/>
      <c r="P664" s="272"/>
      <c r="Q664" s="272"/>
      <c r="R664" s="272"/>
      <c r="S664" s="272"/>
      <c r="T664" s="272"/>
      <c r="U664" s="272"/>
      <c r="V664" s="272"/>
      <c r="W664" s="272"/>
      <c r="X664" s="272"/>
      <c r="Y664" s="272"/>
      <c r="Z664" s="272"/>
      <c r="AA664" s="272"/>
    </row>
    <row r="665" spans="1:27" ht="14">
      <c r="A665" s="272"/>
      <c r="B665" s="318"/>
      <c r="C665" s="316"/>
      <c r="D665" s="316"/>
      <c r="E665" s="316"/>
      <c r="F665" s="316"/>
      <c r="H665" s="272"/>
      <c r="I665" s="272"/>
      <c r="J665" s="272"/>
      <c r="K665" s="272"/>
      <c r="L665" s="272"/>
      <c r="M665" s="272"/>
      <c r="N665" s="272"/>
      <c r="O665" s="272"/>
      <c r="P665" s="272"/>
      <c r="Q665" s="272"/>
      <c r="R665" s="272"/>
      <c r="S665" s="272"/>
      <c r="T665" s="272"/>
      <c r="U665" s="272"/>
      <c r="V665" s="272"/>
      <c r="W665" s="272"/>
      <c r="X665" s="272"/>
      <c r="Y665" s="272"/>
      <c r="Z665" s="272"/>
      <c r="AA665" s="272"/>
    </row>
    <row r="666" spans="1:27" ht="14">
      <c r="A666" s="272"/>
      <c r="B666" s="318"/>
      <c r="C666" s="316"/>
      <c r="D666" s="316"/>
      <c r="E666" s="316"/>
      <c r="F666" s="316"/>
      <c r="H666" s="272"/>
      <c r="I666" s="272"/>
      <c r="J666" s="272"/>
      <c r="K666" s="272"/>
      <c r="L666" s="272"/>
      <c r="M666" s="272"/>
      <c r="N666" s="272"/>
      <c r="O666" s="272"/>
      <c r="P666" s="272"/>
      <c r="Q666" s="272"/>
      <c r="R666" s="272"/>
      <c r="S666" s="272"/>
      <c r="T666" s="272"/>
      <c r="U666" s="272"/>
      <c r="V666" s="272"/>
      <c r="W666" s="272"/>
      <c r="X666" s="272"/>
      <c r="Y666" s="272"/>
      <c r="Z666" s="272"/>
      <c r="AA666" s="272"/>
    </row>
    <row r="667" spans="1:27" ht="14">
      <c r="A667" s="272"/>
      <c r="B667" s="318"/>
      <c r="C667" s="316"/>
      <c r="D667" s="316"/>
      <c r="E667" s="316"/>
      <c r="F667" s="316"/>
      <c r="H667" s="272"/>
      <c r="I667" s="272"/>
      <c r="J667" s="272"/>
      <c r="K667" s="272"/>
      <c r="L667" s="272"/>
      <c r="M667" s="272"/>
      <c r="N667" s="272"/>
      <c r="O667" s="272"/>
      <c r="P667" s="272"/>
      <c r="Q667" s="272"/>
      <c r="R667" s="272"/>
      <c r="S667" s="272"/>
      <c r="T667" s="272"/>
      <c r="U667" s="272"/>
      <c r="V667" s="272"/>
      <c r="W667" s="272"/>
      <c r="X667" s="272"/>
      <c r="Y667" s="272"/>
      <c r="Z667" s="272"/>
      <c r="AA667" s="272"/>
    </row>
    <row r="668" spans="1:27" ht="14">
      <c r="A668" s="272"/>
      <c r="B668" s="318"/>
      <c r="C668" s="316"/>
      <c r="D668" s="316"/>
      <c r="E668" s="316"/>
      <c r="F668" s="316"/>
      <c r="H668" s="272"/>
      <c r="I668" s="272"/>
      <c r="J668" s="272"/>
      <c r="K668" s="272"/>
      <c r="L668" s="272"/>
      <c r="M668" s="272"/>
      <c r="N668" s="272"/>
      <c r="O668" s="272"/>
      <c r="P668" s="272"/>
      <c r="Q668" s="272"/>
      <c r="R668" s="272"/>
      <c r="S668" s="272"/>
      <c r="T668" s="272"/>
      <c r="U668" s="272"/>
      <c r="V668" s="272"/>
      <c r="W668" s="272"/>
      <c r="X668" s="272"/>
      <c r="Y668" s="272"/>
      <c r="Z668" s="272"/>
      <c r="AA668" s="272"/>
    </row>
    <row r="669" spans="1:27" ht="14">
      <c r="A669" s="272"/>
      <c r="B669" s="318"/>
      <c r="C669" s="316"/>
      <c r="D669" s="316"/>
      <c r="E669" s="316"/>
      <c r="F669" s="316"/>
      <c r="H669" s="272"/>
      <c r="I669" s="272"/>
      <c r="J669" s="272"/>
      <c r="K669" s="272"/>
      <c r="L669" s="272"/>
      <c r="M669" s="272"/>
      <c r="N669" s="272"/>
      <c r="O669" s="272"/>
      <c r="P669" s="272"/>
      <c r="Q669" s="272"/>
      <c r="R669" s="272"/>
      <c r="S669" s="272"/>
      <c r="T669" s="272"/>
      <c r="U669" s="272"/>
      <c r="V669" s="272"/>
      <c r="W669" s="272"/>
      <c r="X669" s="272"/>
      <c r="Y669" s="272"/>
      <c r="Z669" s="272"/>
      <c r="AA669" s="272"/>
    </row>
    <row r="670" spans="1:27" ht="14">
      <c r="A670" s="272"/>
      <c r="B670" s="318"/>
      <c r="C670" s="316"/>
      <c r="D670" s="316"/>
      <c r="E670" s="316"/>
      <c r="F670" s="316"/>
      <c r="H670" s="272"/>
      <c r="I670" s="272"/>
      <c r="J670" s="272"/>
      <c r="K670" s="272"/>
      <c r="L670" s="272"/>
      <c r="M670" s="272"/>
      <c r="N670" s="272"/>
      <c r="O670" s="272"/>
      <c r="P670" s="272"/>
      <c r="Q670" s="272"/>
      <c r="R670" s="272"/>
      <c r="S670" s="272"/>
      <c r="T670" s="272"/>
      <c r="U670" s="272"/>
      <c r="V670" s="272"/>
      <c r="W670" s="272"/>
      <c r="X670" s="272"/>
      <c r="Y670" s="272"/>
      <c r="Z670" s="272"/>
      <c r="AA670" s="272"/>
    </row>
    <row r="671" spans="1:27" ht="14">
      <c r="A671" s="272"/>
      <c r="B671" s="318"/>
      <c r="C671" s="316"/>
      <c r="D671" s="316"/>
      <c r="E671" s="316"/>
      <c r="F671" s="316"/>
      <c r="H671" s="272"/>
      <c r="I671" s="272"/>
      <c r="J671" s="272"/>
      <c r="K671" s="272"/>
      <c r="L671" s="272"/>
      <c r="M671" s="272"/>
      <c r="N671" s="272"/>
      <c r="O671" s="272"/>
      <c r="P671" s="272"/>
      <c r="Q671" s="272"/>
      <c r="R671" s="272"/>
      <c r="S671" s="272"/>
      <c r="T671" s="272"/>
      <c r="U671" s="272"/>
      <c r="V671" s="272"/>
      <c r="W671" s="272"/>
      <c r="X671" s="272"/>
      <c r="Y671" s="272"/>
      <c r="Z671" s="272"/>
      <c r="AA671" s="272"/>
    </row>
    <row r="672" spans="1:27" ht="14">
      <c r="A672" s="272"/>
      <c r="B672" s="318"/>
      <c r="C672" s="316"/>
      <c r="D672" s="316"/>
      <c r="E672" s="316"/>
      <c r="F672" s="316"/>
      <c r="H672" s="272"/>
      <c r="I672" s="272"/>
      <c r="J672" s="272"/>
      <c r="K672" s="272"/>
      <c r="L672" s="272"/>
      <c r="M672" s="272"/>
      <c r="N672" s="272"/>
      <c r="O672" s="272"/>
      <c r="P672" s="272"/>
      <c r="Q672" s="272"/>
      <c r="R672" s="272"/>
      <c r="S672" s="272"/>
      <c r="T672" s="272"/>
      <c r="U672" s="272"/>
      <c r="V672" s="272"/>
      <c r="W672" s="272"/>
      <c r="X672" s="272"/>
      <c r="Y672" s="272"/>
      <c r="Z672" s="272"/>
      <c r="AA672" s="272"/>
    </row>
    <row r="673" spans="1:27" ht="14">
      <c r="A673" s="272"/>
      <c r="B673" s="318"/>
      <c r="C673" s="316"/>
      <c r="D673" s="316"/>
      <c r="E673" s="316"/>
      <c r="F673" s="316"/>
      <c r="H673" s="272"/>
      <c r="I673" s="272"/>
      <c r="J673" s="272"/>
      <c r="K673" s="272"/>
      <c r="L673" s="272"/>
      <c r="M673" s="272"/>
      <c r="N673" s="272"/>
      <c r="O673" s="272"/>
      <c r="P673" s="272"/>
      <c r="Q673" s="272"/>
      <c r="R673" s="272"/>
      <c r="S673" s="272"/>
      <c r="T673" s="272"/>
      <c r="U673" s="272"/>
      <c r="V673" s="272"/>
      <c r="W673" s="272"/>
      <c r="X673" s="272"/>
      <c r="Y673" s="272"/>
      <c r="Z673" s="272"/>
      <c r="AA673" s="272"/>
    </row>
    <row r="674" spans="1:27" ht="14">
      <c r="A674" s="272"/>
      <c r="B674" s="318"/>
      <c r="C674" s="316"/>
      <c r="D674" s="316"/>
      <c r="E674" s="316"/>
      <c r="F674" s="316"/>
      <c r="H674" s="272"/>
      <c r="I674" s="272"/>
      <c r="J674" s="272"/>
      <c r="K674" s="272"/>
      <c r="L674" s="272"/>
      <c r="M674" s="272"/>
      <c r="N674" s="272"/>
      <c r="O674" s="272"/>
      <c r="P674" s="272"/>
      <c r="Q674" s="272"/>
      <c r="R674" s="272"/>
      <c r="S674" s="272"/>
      <c r="T674" s="272"/>
      <c r="U674" s="272"/>
      <c r="V674" s="272"/>
      <c r="W674" s="272"/>
      <c r="X674" s="272"/>
      <c r="Y674" s="272"/>
      <c r="Z674" s="272"/>
      <c r="AA674" s="272"/>
    </row>
    <row r="675" spans="1:27" ht="14">
      <c r="A675" s="272"/>
      <c r="B675" s="318"/>
      <c r="C675" s="316"/>
      <c r="D675" s="316"/>
      <c r="E675" s="316"/>
      <c r="F675" s="316"/>
      <c r="H675" s="272"/>
      <c r="I675" s="272"/>
      <c r="J675" s="272"/>
      <c r="K675" s="272"/>
      <c r="L675" s="272"/>
      <c r="M675" s="272"/>
      <c r="N675" s="272"/>
      <c r="O675" s="272"/>
      <c r="P675" s="272"/>
      <c r="Q675" s="272"/>
      <c r="R675" s="272"/>
      <c r="S675" s="272"/>
      <c r="T675" s="272"/>
      <c r="U675" s="272"/>
      <c r="V675" s="272"/>
      <c r="W675" s="272"/>
      <c r="X675" s="272"/>
      <c r="Y675" s="272"/>
      <c r="Z675" s="272"/>
      <c r="AA675" s="272"/>
    </row>
    <row r="676" spans="1:27" ht="14">
      <c r="A676" s="272"/>
      <c r="B676" s="318"/>
      <c r="C676" s="316"/>
      <c r="D676" s="316"/>
      <c r="E676" s="316"/>
      <c r="F676" s="316"/>
      <c r="H676" s="272"/>
      <c r="I676" s="272"/>
      <c r="J676" s="272"/>
      <c r="K676" s="272"/>
      <c r="L676" s="272"/>
      <c r="M676" s="272"/>
      <c r="N676" s="272"/>
      <c r="O676" s="272"/>
      <c r="P676" s="272"/>
      <c r="Q676" s="272"/>
      <c r="R676" s="272"/>
      <c r="S676" s="272"/>
      <c r="T676" s="272"/>
      <c r="U676" s="272"/>
      <c r="V676" s="272"/>
      <c r="W676" s="272"/>
      <c r="X676" s="272"/>
      <c r="Y676" s="272"/>
      <c r="Z676" s="272"/>
      <c r="AA676" s="272"/>
    </row>
    <row r="677" spans="1:27" ht="14">
      <c r="A677" s="272"/>
      <c r="B677" s="318"/>
      <c r="C677" s="316"/>
      <c r="D677" s="316"/>
      <c r="E677" s="316"/>
      <c r="F677" s="316"/>
      <c r="H677" s="272"/>
      <c r="I677" s="272"/>
      <c r="J677" s="272"/>
      <c r="K677" s="272"/>
      <c r="L677" s="272"/>
      <c r="M677" s="272"/>
      <c r="N677" s="272"/>
      <c r="O677" s="272"/>
      <c r="P677" s="272"/>
      <c r="Q677" s="272"/>
      <c r="R677" s="272"/>
      <c r="S677" s="272"/>
      <c r="T677" s="272"/>
      <c r="U677" s="272"/>
      <c r="V677" s="272"/>
      <c r="W677" s="272"/>
      <c r="X677" s="272"/>
      <c r="Y677" s="272"/>
      <c r="Z677" s="272"/>
      <c r="AA677" s="272"/>
    </row>
    <row r="678" spans="1:27" ht="14">
      <c r="A678" s="272"/>
      <c r="B678" s="318"/>
      <c r="C678" s="316"/>
      <c r="D678" s="316"/>
      <c r="E678" s="316"/>
      <c r="F678" s="316"/>
      <c r="H678" s="272"/>
      <c r="I678" s="272"/>
      <c r="J678" s="272"/>
      <c r="K678" s="272"/>
      <c r="L678" s="272"/>
      <c r="M678" s="272"/>
      <c r="N678" s="272"/>
      <c r="O678" s="272"/>
      <c r="P678" s="272"/>
      <c r="Q678" s="272"/>
      <c r="R678" s="272"/>
      <c r="S678" s="272"/>
      <c r="T678" s="272"/>
      <c r="U678" s="272"/>
      <c r="V678" s="272"/>
      <c r="W678" s="272"/>
      <c r="X678" s="272"/>
      <c r="Y678" s="272"/>
      <c r="Z678" s="272"/>
      <c r="AA678" s="272"/>
    </row>
    <row r="679" spans="1:27" ht="14">
      <c r="A679" s="272"/>
      <c r="B679" s="318"/>
      <c r="C679" s="316"/>
      <c r="D679" s="316"/>
      <c r="E679" s="316"/>
      <c r="F679" s="316"/>
      <c r="H679" s="272"/>
      <c r="I679" s="272"/>
      <c r="J679" s="272"/>
      <c r="K679" s="272"/>
      <c r="L679" s="272"/>
      <c r="M679" s="272"/>
      <c r="N679" s="272"/>
      <c r="O679" s="272"/>
      <c r="P679" s="272"/>
      <c r="Q679" s="272"/>
      <c r="R679" s="272"/>
      <c r="S679" s="272"/>
      <c r="T679" s="272"/>
      <c r="U679" s="272"/>
      <c r="V679" s="272"/>
      <c r="W679" s="272"/>
      <c r="X679" s="272"/>
      <c r="Y679" s="272"/>
      <c r="Z679" s="272"/>
      <c r="AA679" s="272"/>
    </row>
    <row r="680" spans="1:27" ht="14">
      <c r="A680" s="272"/>
      <c r="B680" s="318"/>
      <c r="C680" s="316"/>
      <c r="D680" s="316"/>
      <c r="E680" s="316"/>
      <c r="F680" s="316"/>
      <c r="H680" s="272"/>
      <c r="I680" s="272"/>
      <c r="J680" s="272"/>
      <c r="K680" s="272"/>
      <c r="L680" s="272"/>
      <c r="M680" s="272"/>
      <c r="N680" s="272"/>
      <c r="O680" s="272"/>
      <c r="P680" s="272"/>
      <c r="Q680" s="272"/>
      <c r="R680" s="272"/>
      <c r="S680" s="272"/>
      <c r="T680" s="272"/>
      <c r="U680" s="272"/>
      <c r="V680" s="272"/>
      <c r="W680" s="272"/>
      <c r="X680" s="272"/>
      <c r="Y680" s="272"/>
      <c r="Z680" s="272"/>
      <c r="AA680" s="272"/>
    </row>
    <row r="681" spans="1:27" ht="14">
      <c r="A681" s="272"/>
      <c r="B681" s="318"/>
      <c r="C681" s="316"/>
      <c r="D681" s="316"/>
      <c r="E681" s="316"/>
      <c r="F681" s="316"/>
      <c r="H681" s="272"/>
      <c r="I681" s="272"/>
      <c r="J681" s="272"/>
      <c r="K681" s="272"/>
      <c r="L681" s="272"/>
      <c r="M681" s="272"/>
      <c r="N681" s="272"/>
      <c r="O681" s="272"/>
      <c r="P681" s="272"/>
      <c r="Q681" s="272"/>
      <c r="R681" s="272"/>
      <c r="S681" s="272"/>
      <c r="T681" s="272"/>
      <c r="U681" s="272"/>
      <c r="V681" s="272"/>
      <c r="W681" s="272"/>
      <c r="X681" s="272"/>
      <c r="Y681" s="272"/>
      <c r="Z681" s="272"/>
      <c r="AA681" s="272"/>
    </row>
    <row r="682" spans="1:27" ht="14">
      <c r="A682" s="272"/>
      <c r="B682" s="318"/>
      <c r="C682" s="316"/>
      <c r="D682" s="316"/>
      <c r="E682" s="316"/>
      <c r="F682" s="316"/>
      <c r="H682" s="272"/>
      <c r="I682" s="272"/>
      <c r="J682" s="272"/>
      <c r="K682" s="272"/>
      <c r="L682" s="272"/>
      <c r="M682" s="272"/>
      <c r="N682" s="272"/>
      <c r="O682" s="272"/>
      <c r="P682" s="272"/>
      <c r="Q682" s="272"/>
      <c r="R682" s="272"/>
      <c r="S682" s="272"/>
      <c r="T682" s="272"/>
      <c r="U682" s="272"/>
      <c r="V682" s="272"/>
      <c r="W682" s="272"/>
      <c r="X682" s="272"/>
      <c r="Y682" s="272"/>
      <c r="Z682" s="272"/>
      <c r="AA682" s="272"/>
    </row>
    <row r="683" spans="1:27" ht="14">
      <c r="A683" s="272"/>
      <c r="B683" s="318"/>
      <c r="C683" s="316"/>
      <c r="D683" s="316"/>
      <c r="E683" s="316"/>
      <c r="F683" s="316"/>
      <c r="H683" s="272"/>
      <c r="I683" s="272"/>
      <c r="J683" s="272"/>
      <c r="K683" s="272"/>
      <c r="L683" s="272"/>
      <c r="M683" s="272"/>
      <c r="N683" s="272"/>
      <c r="O683" s="272"/>
      <c r="P683" s="272"/>
      <c r="Q683" s="272"/>
      <c r="R683" s="272"/>
      <c r="S683" s="272"/>
      <c r="T683" s="272"/>
      <c r="U683" s="272"/>
      <c r="V683" s="272"/>
      <c r="W683" s="272"/>
      <c r="X683" s="272"/>
      <c r="Y683" s="272"/>
      <c r="Z683" s="272"/>
      <c r="AA683" s="272"/>
    </row>
    <row r="684" spans="1:27" ht="14">
      <c r="A684" s="272"/>
      <c r="B684" s="318"/>
      <c r="C684" s="316"/>
      <c r="D684" s="316"/>
      <c r="E684" s="316"/>
      <c r="F684" s="316"/>
      <c r="H684" s="272"/>
      <c r="I684" s="272"/>
      <c r="J684" s="272"/>
      <c r="K684" s="272"/>
      <c r="L684" s="272"/>
      <c r="M684" s="272"/>
      <c r="N684" s="272"/>
      <c r="O684" s="272"/>
      <c r="P684" s="272"/>
      <c r="Q684" s="272"/>
      <c r="R684" s="272"/>
      <c r="S684" s="272"/>
      <c r="T684" s="272"/>
      <c r="U684" s="272"/>
      <c r="V684" s="272"/>
      <c r="W684" s="272"/>
      <c r="X684" s="272"/>
      <c r="Y684" s="272"/>
      <c r="Z684" s="272"/>
      <c r="AA684" s="272"/>
    </row>
    <row r="685" spans="1:27" ht="14">
      <c r="A685" s="272"/>
      <c r="B685" s="318"/>
      <c r="C685" s="316"/>
      <c r="D685" s="316"/>
      <c r="E685" s="316"/>
      <c r="F685" s="316"/>
      <c r="H685" s="272"/>
      <c r="I685" s="272"/>
      <c r="J685" s="272"/>
      <c r="K685" s="272"/>
      <c r="L685" s="272"/>
      <c r="M685" s="272"/>
      <c r="N685" s="272"/>
      <c r="O685" s="272"/>
      <c r="P685" s="272"/>
      <c r="Q685" s="272"/>
      <c r="R685" s="272"/>
      <c r="S685" s="272"/>
      <c r="T685" s="272"/>
      <c r="U685" s="272"/>
      <c r="V685" s="272"/>
      <c r="W685" s="272"/>
      <c r="X685" s="272"/>
      <c r="Y685" s="272"/>
      <c r="Z685" s="272"/>
      <c r="AA685" s="272"/>
    </row>
    <row r="686" spans="1:27" ht="14">
      <c r="A686" s="272"/>
      <c r="B686" s="318"/>
      <c r="C686" s="316"/>
      <c r="D686" s="316"/>
      <c r="E686" s="316"/>
      <c r="F686" s="316"/>
      <c r="H686" s="272"/>
      <c r="I686" s="272"/>
      <c r="J686" s="272"/>
      <c r="K686" s="272"/>
      <c r="L686" s="272"/>
      <c r="M686" s="272"/>
      <c r="N686" s="272"/>
      <c r="O686" s="272"/>
      <c r="P686" s="272"/>
      <c r="Q686" s="272"/>
      <c r="R686" s="272"/>
      <c r="S686" s="272"/>
      <c r="T686" s="272"/>
      <c r="U686" s="272"/>
      <c r="V686" s="272"/>
      <c r="W686" s="272"/>
      <c r="X686" s="272"/>
      <c r="Y686" s="272"/>
      <c r="Z686" s="272"/>
      <c r="AA686" s="272"/>
    </row>
    <row r="687" spans="1:27" ht="14">
      <c r="A687" s="272"/>
      <c r="B687" s="318"/>
      <c r="C687" s="316"/>
      <c r="D687" s="316"/>
      <c r="E687" s="316"/>
      <c r="F687" s="316"/>
      <c r="H687" s="272"/>
      <c r="I687" s="272"/>
      <c r="J687" s="272"/>
      <c r="K687" s="272"/>
      <c r="L687" s="272"/>
      <c r="M687" s="272"/>
      <c r="N687" s="272"/>
      <c r="O687" s="272"/>
      <c r="P687" s="272"/>
      <c r="Q687" s="272"/>
      <c r="R687" s="272"/>
      <c r="S687" s="272"/>
      <c r="T687" s="272"/>
      <c r="U687" s="272"/>
      <c r="V687" s="272"/>
      <c r="W687" s="272"/>
      <c r="X687" s="272"/>
      <c r="Y687" s="272"/>
      <c r="Z687" s="272"/>
      <c r="AA687" s="272"/>
    </row>
    <row r="688" spans="1:27" ht="14">
      <c r="A688" s="272"/>
      <c r="B688" s="318"/>
      <c r="C688" s="316"/>
      <c r="D688" s="316"/>
      <c r="E688" s="316"/>
      <c r="F688" s="316"/>
      <c r="H688" s="272"/>
      <c r="I688" s="272"/>
      <c r="J688" s="272"/>
      <c r="K688" s="272"/>
      <c r="L688" s="272"/>
      <c r="M688" s="272"/>
      <c r="N688" s="272"/>
      <c r="O688" s="272"/>
      <c r="P688" s="272"/>
      <c r="Q688" s="272"/>
      <c r="R688" s="272"/>
      <c r="S688" s="272"/>
      <c r="T688" s="272"/>
      <c r="U688" s="272"/>
      <c r="V688" s="272"/>
      <c r="W688" s="272"/>
      <c r="X688" s="272"/>
      <c r="Y688" s="272"/>
      <c r="Z688" s="272"/>
      <c r="AA688" s="272"/>
    </row>
    <row r="689" spans="1:27" ht="14">
      <c r="A689" s="272"/>
      <c r="B689" s="318"/>
      <c r="C689" s="316"/>
      <c r="D689" s="316"/>
      <c r="E689" s="316"/>
      <c r="F689" s="316"/>
      <c r="H689" s="272"/>
      <c r="I689" s="272"/>
      <c r="J689" s="272"/>
      <c r="K689" s="272"/>
      <c r="L689" s="272"/>
      <c r="M689" s="272"/>
      <c r="N689" s="272"/>
      <c r="O689" s="272"/>
      <c r="P689" s="272"/>
      <c r="Q689" s="272"/>
      <c r="R689" s="272"/>
      <c r="S689" s="272"/>
      <c r="T689" s="272"/>
      <c r="U689" s="272"/>
      <c r="V689" s="272"/>
      <c r="W689" s="272"/>
      <c r="X689" s="272"/>
      <c r="Y689" s="272"/>
      <c r="Z689" s="272"/>
      <c r="AA689" s="272"/>
    </row>
    <row r="690" spans="1:27" ht="14">
      <c r="A690" s="272"/>
      <c r="B690" s="318"/>
      <c r="C690" s="316"/>
      <c r="D690" s="316"/>
      <c r="E690" s="316"/>
      <c r="F690" s="316"/>
      <c r="H690" s="272"/>
      <c r="I690" s="272"/>
      <c r="J690" s="272"/>
      <c r="K690" s="272"/>
      <c r="L690" s="272"/>
      <c r="M690" s="272"/>
      <c r="N690" s="272"/>
      <c r="O690" s="272"/>
      <c r="P690" s="272"/>
      <c r="Q690" s="272"/>
      <c r="R690" s="272"/>
      <c r="S690" s="272"/>
      <c r="T690" s="272"/>
      <c r="U690" s="272"/>
      <c r="V690" s="272"/>
      <c r="W690" s="272"/>
      <c r="X690" s="272"/>
      <c r="Y690" s="272"/>
      <c r="Z690" s="272"/>
      <c r="AA690" s="272"/>
    </row>
    <row r="691" spans="1:27" ht="14">
      <c r="A691" s="272"/>
      <c r="B691" s="318"/>
      <c r="C691" s="316"/>
      <c r="D691" s="316"/>
      <c r="E691" s="316"/>
      <c r="F691" s="316"/>
      <c r="H691" s="272"/>
      <c r="I691" s="272"/>
      <c r="J691" s="272"/>
      <c r="K691" s="272"/>
      <c r="L691" s="272"/>
      <c r="M691" s="272"/>
      <c r="N691" s="272"/>
      <c r="O691" s="272"/>
      <c r="P691" s="272"/>
      <c r="Q691" s="272"/>
      <c r="R691" s="272"/>
      <c r="S691" s="272"/>
      <c r="T691" s="272"/>
      <c r="U691" s="272"/>
      <c r="V691" s="272"/>
      <c r="W691" s="272"/>
      <c r="X691" s="272"/>
      <c r="Y691" s="272"/>
      <c r="Z691" s="272"/>
      <c r="AA691" s="272"/>
    </row>
    <row r="692" spans="1:27" ht="14">
      <c r="A692" s="272"/>
      <c r="B692" s="318"/>
      <c r="C692" s="316"/>
      <c r="D692" s="316"/>
      <c r="E692" s="316"/>
      <c r="F692" s="316"/>
      <c r="H692" s="272"/>
      <c r="I692" s="272"/>
      <c r="J692" s="272"/>
      <c r="K692" s="272"/>
      <c r="L692" s="272"/>
      <c r="M692" s="272"/>
      <c r="N692" s="272"/>
      <c r="O692" s="272"/>
      <c r="P692" s="272"/>
      <c r="Q692" s="272"/>
      <c r="R692" s="272"/>
      <c r="S692" s="272"/>
      <c r="T692" s="272"/>
      <c r="U692" s="272"/>
      <c r="V692" s="272"/>
      <c r="W692" s="272"/>
      <c r="X692" s="272"/>
      <c r="Y692" s="272"/>
      <c r="Z692" s="272"/>
      <c r="AA692" s="272"/>
    </row>
    <row r="693" spans="1:27" ht="14">
      <c r="A693" s="272"/>
      <c r="B693" s="318"/>
      <c r="C693" s="316"/>
      <c r="D693" s="316"/>
      <c r="E693" s="316"/>
      <c r="F693" s="316"/>
      <c r="H693" s="272"/>
      <c r="I693" s="272"/>
      <c r="J693" s="272"/>
      <c r="K693" s="272"/>
      <c r="L693" s="272"/>
      <c r="M693" s="272"/>
      <c r="N693" s="272"/>
      <c r="O693" s="272"/>
      <c r="P693" s="272"/>
      <c r="Q693" s="272"/>
      <c r="R693" s="272"/>
      <c r="S693" s="272"/>
      <c r="T693" s="272"/>
      <c r="U693" s="272"/>
      <c r="V693" s="272"/>
      <c r="W693" s="272"/>
      <c r="X693" s="272"/>
      <c r="Y693" s="272"/>
      <c r="Z693" s="272"/>
      <c r="AA693" s="272"/>
    </row>
    <row r="694" spans="1:27" ht="14">
      <c r="A694" s="272"/>
      <c r="B694" s="318"/>
      <c r="C694" s="316"/>
      <c r="D694" s="316"/>
      <c r="E694" s="316"/>
      <c r="F694" s="316"/>
      <c r="H694" s="272"/>
      <c r="I694" s="272"/>
      <c r="J694" s="272"/>
      <c r="K694" s="272"/>
      <c r="L694" s="272"/>
      <c r="M694" s="272"/>
      <c r="N694" s="272"/>
      <c r="O694" s="272"/>
      <c r="P694" s="272"/>
      <c r="Q694" s="272"/>
      <c r="R694" s="272"/>
      <c r="S694" s="272"/>
      <c r="T694" s="272"/>
      <c r="U694" s="272"/>
      <c r="V694" s="272"/>
      <c r="W694" s="272"/>
      <c r="X694" s="272"/>
      <c r="Y694" s="272"/>
      <c r="Z694" s="272"/>
      <c r="AA694" s="272"/>
    </row>
    <row r="695" spans="1:27" ht="14">
      <c r="A695" s="272"/>
      <c r="B695" s="318"/>
      <c r="C695" s="316"/>
      <c r="D695" s="316"/>
      <c r="E695" s="316"/>
      <c r="F695" s="316"/>
      <c r="H695" s="272"/>
      <c r="I695" s="272"/>
      <c r="J695" s="272"/>
      <c r="K695" s="272"/>
      <c r="L695" s="272"/>
      <c r="M695" s="272"/>
      <c r="N695" s="272"/>
      <c r="O695" s="272"/>
      <c r="P695" s="272"/>
      <c r="Q695" s="272"/>
      <c r="R695" s="272"/>
      <c r="S695" s="272"/>
      <c r="T695" s="272"/>
      <c r="U695" s="272"/>
      <c r="V695" s="272"/>
      <c r="W695" s="272"/>
      <c r="X695" s="272"/>
      <c r="Y695" s="272"/>
      <c r="Z695" s="272"/>
      <c r="AA695" s="272"/>
    </row>
    <row r="696" spans="1:27" ht="14">
      <c r="A696" s="272"/>
      <c r="B696" s="318"/>
      <c r="C696" s="316"/>
      <c r="D696" s="316"/>
      <c r="E696" s="316"/>
      <c r="F696" s="316"/>
      <c r="H696" s="272"/>
      <c r="I696" s="272"/>
      <c r="J696" s="272"/>
      <c r="K696" s="272"/>
      <c r="L696" s="272"/>
      <c r="M696" s="272"/>
      <c r="N696" s="272"/>
      <c r="O696" s="272"/>
      <c r="P696" s="272"/>
      <c r="Q696" s="272"/>
      <c r="R696" s="272"/>
      <c r="S696" s="272"/>
      <c r="T696" s="272"/>
      <c r="U696" s="272"/>
      <c r="V696" s="272"/>
      <c r="W696" s="272"/>
      <c r="X696" s="272"/>
      <c r="Y696" s="272"/>
      <c r="Z696" s="272"/>
      <c r="AA696" s="272"/>
    </row>
    <row r="697" spans="1:27" ht="14">
      <c r="A697" s="272"/>
      <c r="B697" s="318"/>
      <c r="C697" s="316"/>
      <c r="D697" s="316"/>
      <c r="E697" s="316"/>
      <c r="F697" s="316"/>
      <c r="H697" s="272"/>
      <c r="I697" s="272"/>
      <c r="J697" s="272"/>
      <c r="K697" s="272"/>
      <c r="L697" s="272"/>
      <c r="M697" s="272"/>
      <c r="N697" s="272"/>
      <c r="O697" s="272"/>
      <c r="P697" s="272"/>
      <c r="Q697" s="272"/>
      <c r="R697" s="272"/>
      <c r="S697" s="272"/>
      <c r="T697" s="272"/>
      <c r="U697" s="272"/>
      <c r="V697" s="272"/>
      <c r="W697" s="272"/>
      <c r="X697" s="272"/>
      <c r="Y697" s="272"/>
      <c r="Z697" s="272"/>
      <c r="AA697" s="272"/>
    </row>
    <row r="698" spans="1:27" ht="14">
      <c r="A698" s="272"/>
      <c r="B698" s="318"/>
      <c r="C698" s="316"/>
      <c r="D698" s="316"/>
      <c r="E698" s="316"/>
      <c r="F698" s="316"/>
      <c r="H698" s="272"/>
      <c r="I698" s="272"/>
      <c r="J698" s="272"/>
      <c r="K698" s="272"/>
      <c r="L698" s="272"/>
      <c r="M698" s="272"/>
      <c r="N698" s="272"/>
      <c r="O698" s="272"/>
      <c r="P698" s="272"/>
      <c r="Q698" s="272"/>
      <c r="R698" s="272"/>
      <c r="S698" s="272"/>
      <c r="T698" s="272"/>
      <c r="U698" s="272"/>
      <c r="V698" s="272"/>
      <c r="W698" s="272"/>
      <c r="X698" s="272"/>
      <c r="Y698" s="272"/>
      <c r="Z698" s="272"/>
      <c r="AA698" s="272"/>
    </row>
    <row r="699" spans="1:27" ht="14">
      <c r="A699" s="272"/>
      <c r="B699" s="318"/>
      <c r="C699" s="316"/>
      <c r="D699" s="316"/>
      <c r="E699" s="316"/>
      <c r="F699" s="316"/>
      <c r="H699" s="272"/>
      <c r="I699" s="272"/>
      <c r="J699" s="272"/>
      <c r="K699" s="272"/>
      <c r="L699" s="272"/>
      <c r="M699" s="272"/>
      <c r="N699" s="272"/>
      <c r="O699" s="272"/>
      <c r="P699" s="272"/>
      <c r="Q699" s="272"/>
      <c r="R699" s="272"/>
      <c r="S699" s="272"/>
      <c r="T699" s="272"/>
      <c r="U699" s="272"/>
      <c r="V699" s="272"/>
      <c r="W699" s="272"/>
      <c r="X699" s="272"/>
      <c r="Y699" s="272"/>
      <c r="Z699" s="272"/>
      <c r="AA699" s="272"/>
    </row>
    <row r="700" spans="1:27" ht="14">
      <c r="A700" s="272"/>
      <c r="B700" s="318"/>
      <c r="C700" s="316"/>
      <c r="D700" s="316"/>
      <c r="E700" s="316"/>
      <c r="F700" s="316"/>
      <c r="H700" s="272"/>
      <c r="I700" s="272"/>
      <c r="J700" s="272"/>
      <c r="K700" s="272"/>
      <c r="L700" s="272"/>
      <c r="M700" s="272"/>
      <c r="N700" s="272"/>
      <c r="O700" s="272"/>
      <c r="P700" s="272"/>
      <c r="Q700" s="272"/>
      <c r="R700" s="272"/>
      <c r="S700" s="272"/>
      <c r="T700" s="272"/>
      <c r="U700" s="272"/>
      <c r="V700" s="272"/>
      <c r="W700" s="272"/>
      <c r="X700" s="272"/>
      <c r="Y700" s="272"/>
      <c r="Z700" s="272"/>
      <c r="AA700" s="272"/>
    </row>
    <row r="701" spans="1:27" ht="14">
      <c r="A701" s="272"/>
      <c r="B701" s="318"/>
      <c r="C701" s="316"/>
      <c r="D701" s="316"/>
      <c r="E701" s="316"/>
      <c r="F701" s="316"/>
      <c r="H701" s="272"/>
      <c r="I701" s="272"/>
      <c r="J701" s="272"/>
      <c r="K701" s="272"/>
      <c r="L701" s="272"/>
      <c r="M701" s="272"/>
      <c r="N701" s="272"/>
      <c r="O701" s="272"/>
      <c r="P701" s="272"/>
      <c r="Q701" s="272"/>
      <c r="R701" s="272"/>
      <c r="S701" s="272"/>
      <c r="T701" s="272"/>
      <c r="U701" s="272"/>
      <c r="V701" s="272"/>
      <c r="W701" s="272"/>
      <c r="X701" s="272"/>
      <c r="Y701" s="272"/>
      <c r="Z701" s="272"/>
      <c r="AA701" s="272"/>
    </row>
    <row r="702" spans="1:27" ht="14">
      <c r="A702" s="272"/>
      <c r="B702" s="318"/>
      <c r="C702" s="316"/>
      <c r="D702" s="316"/>
      <c r="E702" s="316"/>
      <c r="F702" s="316"/>
      <c r="H702" s="272"/>
      <c r="I702" s="272"/>
      <c r="J702" s="272"/>
      <c r="K702" s="272"/>
      <c r="L702" s="272"/>
      <c r="M702" s="272"/>
      <c r="N702" s="272"/>
      <c r="O702" s="272"/>
      <c r="P702" s="272"/>
      <c r="Q702" s="272"/>
      <c r="R702" s="272"/>
      <c r="S702" s="272"/>
      <c r="T702" s="272"/>
      <c r="U702" s="272"/>
      <c r="V702" s="272"/>
      <c r="W702" s="272"/>
      <c r="X702" s="272"/>
      <c r="Y702" s="272"/>
      <c r="Z702" s="272"/>
      <c r="AA702" s="272"/>
    </row>
    <row r="703" spans="1:27" ht="14">
      <c r="A703" s="272"/>
      <c r="B703" s="318"/>
      <c r="C703" s="316"/>
      <c r="D703" s="316"/>
      <c r="E703" s="316"/>
      <c r="F703" s="316"/>
      <c r="H703" s="272"/>
      <c r="I703" s="272"/>
      <c r="J703" s="272"/>
      <c r="K703" s="272"/>
      <c r="L703" s="272"/>
      <c r="M703" s="272"/>
      <c r="N703" s="272"/>
      <c r="O703" s="272"/>
      <c r="P703" s="272"/>
      <c r="Q703" s="272"/>
      <c r="R703" s="272"/>
      <c r="S703" s="272"/>
      <c r="T703" s="272"/>
      <c r="U703" s="272"/>
      <c r="V703" s="272"/>
      <c r="W703" s="272"/>
      <c r="X703" s="272"/>
      <c r="Y703" s="272"/>
      <c r="Z703" s="272"/>
      <c r="AA703" s="272"/>
    </row>
    <row r="704" spans="1:27" ht="14">
      <c r="A704" s="272"/>
      <c r="B704" s="318"/>
      <c r="C704" s="316"/>
      <c r="D704" s="316"/>
      <c r="E704" s="316"/>
      <c r="F704" s="316"/>
      <c r="H704" s="272"/>
      <c r="I704" s="272"/>
      <c r="J704" s="272"/>
      <c r="K704" s="272"/>
      <c r="L704" s="272"/>
      <c r="M704" s="272"/>
      <c r="N704" s="272"/>
      <c r="O704" s="272"/>
      <c r="P704" s="272"/>
      <c r="Q704" s="272"/>
      <c r="R704" s="272"/>
      <c r="S704" s="272"/>
      <c r="T704" s="272"/>
      <c r="U704" s="272"/>
      <c r="V704" s="272"/>
      <c r="W704" s="272"/>
      <c r="X704" s="272"/>
      <c r="Y704" s="272"/>
      <c r="Z704" s="272"/>
      <c r="AA704" s="272"/>
    </row>
    <row r="705" spans="1:27" ht="14">
      <c r="A705" s="272"/>
      <c r="B705" s="318"/>
      <c r="C705" s="316"/>
      <c r="D705" s="316"/>
      <c r="E705" s="316"/>
      <c r="F705" s="316"/>
      <c r="H705" s="272"/>
      <c r="I705" s="272"/>
      <c r="J705" s="272"/>
      <c r="K705" s="272"/>
      <c r="L705" s="272"/>
      <c r="M705" s="272"/>
      <c r="N705" s="272"/>
      <c r="O705" s="272"/>
      <c r="P705" s="272"/>
      <c r="Q705" s="272"/>
      <c r="R705" s="272"/>
      <c r="S705" s="272"/>
      <c r="T705" s="272"/>
      <c r="U705" s="272"/>
      <c r="V705" s="272"/>
      <c r="W705" s="272"/>
      <c r="X705" s="272"/>
      <c r="Y705" s="272"/>
      <c r="Z705" s="272"/>
      <c r="AA705" s="272"/>
    </row>
    <row r="706" spans="1:27" ht="14">
      <c r="A706" s="272"/>
      <c r="B706" s="318"/>
      <c r="C706" s="316"/>
      <c r="D706" s="316"/>
      <c r="E706" s="316"/>
      <c r="F706" s="316"/>
      <c r="H706" s="272"/>
      <c r="I706" s="272"/>
      <c r="J706" s="272"/>
      <c r="K706" s="272"/>
      <c r="L706" s="272"/>
      <c r="M706" s="272"/>
      <c r="N706" s="272"/>
      <c r="O706" s="272"/>
      <c r="P706" s="272"/>
      <c r="Q706" s="272"/>
      <c r="R706" s="272"/>
      <c r="S706" s="272"/>
      <c r="T706" s="272"/>
      <c r="U706" s="272"/>
      <c r="V706" s="272"/>
      <c r="W706" s="272"/>
      <c r="X706" s="272"/>
      <c r="Y706" s="272"/>
      <c r="Z706" s="272"/>
      <c r="AA706" s="272"/>
    </row>
    <row r="707" spans="1:27" ht="14">
      <c r="A707" s="272"/>
      <c r="B707" s="318"/>
      <c r="C707" s="316"/>
      <c r="D707" s="316"/>
      <c r="E707" s="316"/>
      <c r="F707" s="316"/>
      <c r="H707" s="272"/>
      <c r="I707" s="272"/>
      <c r="J707" s="272"/>
      <c r="K707" s="272"/>
      <c r="L707" s="272"/>
      <c r="M707" s="272"/>
      <c r="N707" s="272"/>
      <c r="O707" s="272"/>
      <c r="P707" s="272"/>
      <c r="Q707" s="272"/>
      <c r="R707" s="272"/>
      <c r="S707" s="272"/>
      <c r="T707" s="272"/>
      <c r="U707" s="272"/>
      <c r="V707" s="272"/>
      <c r="W707" s="272"/>
      <c r="X707" s="272"/>
      <c r="Y707" s="272"/>
      <c r="Z707" s="272"/>
      <c r="AA707" s="272"/>
    </row>
    <row r="708" spans="1:27" ht="14">
      <c r="A708" s="272"/>
      <c r="B708" s="318"/>
      <c r="C708" s="316"/>
      <c r="D708" s="316"/>
      <c r="E708" s="316"/>
      <c r="F708" s="316"/>
      <c r="H708" s="272"/>
      <c r="I708" s="272"/>
      <c r="J708" s="272"/>
      <c r="K708" s="272"/>
      <c r="L708" s="272"/>
      <c r="M708" s="272"/>
      <c r="N708" s="272"/>
      <c r="O708" s="272"/>
      <c r="P708" s="272"/>
      <c r="Q708" s="272"/>
      <c r="R708" s="272"/>
      <c r="S708" s="272"/>
      <c r="T708" s="272"/>
      <c r="U708" s="272"/>
      <c r="V708" s="272"/>
      <c r="W708" s="272"/>
      <c r="X708" s="272"/>
      <c r="Y708" s="272"/>
      <c r="Z708" s="272"/>
      <c r="AA708" s="272"/>
    </row>
    <row r="709" spans="1:27" ht="14">
      <c r="A709" s="272"/>
      <c r="B709" s="318"/>
      <c r="C709" s="316"/>
      <c r="D709" s="316"/>
      <c r="E709" s="316"/>
      <c r="F709" s="316"/>
      <c r="H709" s="272"/>
      <c r="I709" s="272"/>
      <c r="J709" s="272"/>
      <c r="K709" s="272"/>
      <c r="L709" s="272"/>
      <c r="M709" s="272"/>
      <c r="N709" s="272"/>
      <c r="O709" s="272"/>
      <c r="P709" s="272"/>
      <c r="Q709" s="272"/>
      <c r="R709" s="272"/>
      <c r="S709" s="272"/>
      <c r="T709" s="272"/>
      <c r="U709" s="272"/>
      <c r="V709" s="272"/>
      <c r="W709" s="272"/>
      <c r="X709" s="272"/>
      <c r="Y709" s="272"/>
      <c r="Z709" s="272"/>
      <c r="AA709" s="272"/>
    </row>
    <row r="710" spans="1:27" ht="14">
      <c r="A710" s="272"/>
      <c r="B710" s="318"/>
      <c r="C710" s="316"/>
      <c r="D710" s="316"/>
      <c r="E710" s="316"/>
      <c r="F710" s="316"/>
      <c r="H710" s="272"/>
      <c r="I710" s="272"/>
      <c r="J710" s="272"/>
      <c r="K710" s="272"/>
      <c r="L710" s="272"/>
      <c r="M710" s="272"/>
      <c r="N710" s="272"/>
      <c r="O710" s="272"/>
      <c r="P710" s="272"/>
      <c r="Q710" s="272"/>
      <c r="R710" s="272"/>
      <c r="S710" s="272"/>
      <c r="T710" s="272"/>
      <c r="U710" s="272"/>
      <c r="V710" s="272"/>
      <c r="W710" s="272"/>
      <c r="X710" s="272"/>
      <c r="Y710" s="272"/>
      <c r="Z710" s="272"/>
      <c r="AA710" s="272"/>
    </row>
    <row r="711" spans="1:27" ht="14">
      <c r="A711" s="272"/>
      <c r="B711" s="318"/>
      <c r="C711" s="316"/>
      <c r="D711" s="316"/>
      <c r="E711" s="316"/>
      <c r="F711" s="316"/>
      <c r="H711" s="272"/>
      <c r="I711" s="272"/>
      <c r="J711" s="272"/>
      <c r="K711" s="272"/>
      <c r="L711" s="272"/>
      <c r="M711" s="272"/>
      <c r="N711" s="272"/>
      <c r="O711" s="272"/>
      <c r="P711" s="272"/>
      <c r="Q711" s="272"/>
      <c r="R711" s="272"/>
      <c r="S711" s="272"/>
      <c r="T711" s="272"/>
      <c r="U711" s="272"/>
      <c r="V711" s="272"/>
      <c r="W711" s="272"/>
      <c r="X711" s="272"/>
      <c r="Y711" s="272"/>
      <c r="Z711" s="272"/>
      <c r="AA711" s="272"/>
    </row>
    <row r="712" spans="1:27" ht="14">
      <c r="A712" s="272"/>
      <c r="B712" s="318"/>
      <c r="C712" s="316"/>
      <c r="D712" s="316"/>
      <c r="E712" s="316"/>
      <c r="F712" s="316"/>
      <c r="H712" s="272"/>
      <c r="I712" s="272"/>
      <c r="J712" s="272"/>
      <c r="K712" s="272"/>
      <c r="L712" s="272"/>
      <c r="M712" s="272"/>
      <c r="N712" s="272"/>
      <c r="O712" s="272"/>
      <c r="P712" s="272"/>
      <c r="Q712" s="272"/>
      <c r="R712" s="272"/>
      <c r="S712" s="272"/>
      <c r="T712" s="272"/>
      <c r="U712" s="272"/>
      <c r="V712" s="272"/>
      <c r="W712" s="272"/>
      <c r="X712" s="272"/>
      <c r="Y712" s="272"/>
      <c r="Z712" s="272"/>
      <c r="AA712" s="272"/>
    </row>
    <row r="713" spans="1:27" ht="14">
      <c r="A713" s="272"/>
      <c r="B713" s="318"/>
      <c r="C713" s="316"/>
      <c r="D713" s="316"/>
      <c r="E713" s="316"/>
      <c r="F713" s="316"/>
      <c r="H713" s="272"/>
      <c r="I713" s="272"/>
      <c r="J713" s="272"/>
      <c r="K713" s="272"/>
      <c r="L713" s="272"/>
      <c r="M713" s="272"/>
      <c r="N713" s="272"/>
      <c r="O713" s="272"/>
      <c r="P713" s="272"/>
      <c r="Q713" s="272"/>
      <c r="R713" s="272"/>
      <c r="S713" s="272"/>
      <c r="T713" s="272"/>
      <c r="U713" s="272"/>
      <c r="V713" s="272"/>
      <c r="W713" s="272"/>
      <c r="X713" s="272"/>
      <c r="Y713" s="272"/>
      <c r="Z713" s="272"/>
      <c r="AA713" s="272"/>
    </row>
    <row r="714" spans="1:27" ht="14">
      <c r="A714" s="272"/>
      <c r="B714" s="318"/>
      <c r="C714" s="316"/>
      <c r="D714" s="316"/>
      <c r="E714" s="316"/>
      <c r="F714" s="316"/>
      <c r="H714" s="272"/>
      <c r="I714" s="272"/>
      <c r="J714" s="272"/>
      <c r="K714" s="272"/>
      <c r="L714" s="272"/>
      <c r="M714" s="272"/>
      <c r="N714" s="272"/>
      <c r="O714" s="272"/>
      <c r="P714" s="272"/>
      <c r="Q714" s="272"/>
      <c r="R714" s="272"/>
      <c r="S714" s="272"/>
      <c r="T714" s="272"/>
      <c r="U714" s="272"/>
      <c r="V714" s="272"/>
      <c r="W714" s="272"/>
      <c r="X714" s="272"/>
      <c r="Y714" s="272"/>
      <c r="Z714" s="272"/>
      <c r="AA714" s="272"/>
    </row>
    <row r="715" spans="1:27" ht="14">
      <c r="A715" s="272"/>
      <c r="B715" s="318"/>
      <c r="C715" s="316"/>
      <c r="D715" s="316"/>
      <c r="E715" s="316"/>
      <c r="F715" s="316"/>
      <c r="H715" s="272"/>
      <c r="I715" s="272"/>
      <c r="J715" s="272"/>
      <c r="K715" s="272"/>
      <c r="L715" s="272"/>
      <c r="M715" s="272"/>
      <c r="N715" s="272"/>
      <c r="O715" s="272"/>
      <c r="P715" s="272"/>
      <c r="Q715" s="272"/>
      <c r="R715" s="272"/>
      <c r="S715" s="272"/>
      <c r="T715" s="272"/>
      <c r="U715" s="272"/>
      <c r="V715" s="272"/>
      <c r="W715" s="272"/>
      <c r="X715" s="272"/>
      <c r="Y715" s="272"/>
      <c r="Z715" s="272"/>
      <c r="AA715" s="272"/>
    </row>
    <row r="716" spans="1:27" ht="14">
      <c r="A716" s="272"/>
      <c r="B716" s="318"/>
      <c r="C716" s="316"/>
      <c r="D716" s="316"/>
      <c r="E716" s="316"/>
      <c r="F716" s="316"/>
      <c r="H716" s="272"/>
      <c r="I716" s="272"/>
      <c r="J716" s="272"/>
      <c r="K716" s="272"/>
      <c r="L716" s="272"/>
      <c r="M716" s="272"/>
      <c r="N716" s="272"/>
      <c r="O716" s="272"/>
      <c r="P716" s="272"/>
      <c r="Q716" s="272"/>
      <c r="R716" s="272"/>
      <c r="S716" s="272"/>
      <c r="T716" s="272"/>
      <c r="U716" s="272"/>
      <c r="V716" s="272"/>
      <c r="W716" s="272"/>
      <c r="X716" s="272"/>
      <c r="Y716" s="272"/>
      <c r="Z716" s="272"/>
      <c r="AA716" s="272"/>
    </row>
    <row r="717" spans="1:27" ht="14">
      <c r="A717" s="272"/>
      <c r="B717" s="318"/>
      <c r="C717" s="316"/>
      <c r="D717" s="316"/>
      <c r="E717" s="316"/>
      <c r="F717" s="316"/>
      <c r="H717" s="272"/>
      <c r="I717" s="272"/>
      <c r="J717" s="272"/>
      <c r="K717" s="272"/>
      <c r="L717" s="272"/>
      <c r="M717" s="272"/>
      <c r="N717" s="272"/>
      <c r="O717" s="272"/>
      <c r="P717" s="272"/>
      <c r="Q717" s="272"/>
      <c r="R717" s="272"/>
      <c r="S717" s="272"/>
      <c r="T717" s="272"/>
      <c r="U717" s="272"/>
      <c r="V717" s="272"/>
      <c r="W717" s="272"/>
      <c r="X717" s="272"/>
      <c r="Y717" s="272"/>
      <c r="Z717" s="272"/>
      <c r="AA717" s="272"/>
    </row>
    <row r="718" spans="1:27" ht="14">
      <c r="A718" s="272"/>
      <c r="B718" s="318"/>
      <c r="C718" s="316"/>
      <c r="D718" s="316"/>
      <c r="E718" s="316"/>
      <c r="F718" s="316"/>
      <c r="H718" s="272"/>
      <c r="I718" s="272"/>
      <c r="J718" s="272"/>
      <c r="K718" s="272"/>
      <c r="L718" s="272"/>
      <c r="M718" s="272"/>
      <c r="N718" s="272"/>
      <c r="O718" s="272"/>
      <c r="P718" s="272"/>
      <c r="Q718" s="272"/>
      <c r="R718" s="272"/>
      <c r="S718" s="272"/>
      <c r="T718" s="272"/>
      <c r="U718" s="272"/>
      <c r="V718" s="272"/>
      <c r="W718" s="272"/>
      <c r="X718" s="272"/>
      <c r="Y718" s="272"/>
      <c r="Z718" s="272"/>
      <c r="AA718" s="272"/>
    </row>
    <row r="719" spans="1:27" ht="14">
      <c r="A719" s="272"/>
      <c r="B719" s="318"/>
      <c r="C719" s="316"/>
      <c r="D719" s="316"/>
      <c r="E719" s="316"/>
      <c r="F719" s="316"/>
      <c r="H719" s="272"/>
      <c r="I719" s="272"/>
      <c r="J719" s="272"/>
      <c r="K719" s="272"/>
      <c r="L719" s="272"/>
      <c r="M719" s="272"/>
      <c r="N719" s="272"/>
      <c r="O719" s="272"/>
      <c r="P719" s="272"/>
      <c r="Q719" s="272"/>
      <c r="R719" s="272"/>
      <c r="S719" s="272"/>
      <c r="T719" s="272"/>
      <c r="U719" s="272"/>
      <c r="V719" s="272"/>
      <c r="W719" s="272"/>
      <c r="X719" s="272"/>
      <c r="Y719" s="272"/>
      <c r="Z719" s="272"/>
      <c r="AA719" s="272"/>
    </row>
    <row r="720" spans="1:27" ht="14">
      <c r="A720" s="272"/>
      <c r="B720" s="318"/>
      <c r="C720" s="316"/>
      <c r="D720" s="316"/>
      <c r="E720" s="316"/>
      <c r="F720" s="316"/>
      <c r="H720" s="272"/>
      <c r="I720" s="272"/>
      <c r="J720" s="272"/>
      <c r="K720" s="272"/>
      <c r="L720" s="272"/>
      <c r="M720" s="272"/>
      <c r="N720" s="272"/>
      <c r="O720" s="272"/>
      <c r="P720" s="272"/>
      <c r="Q720" s="272"/>
      <c r="R720" s="272"/>
      <c r="S720" s="272"/>
      <c r="T720" s="272"/>
      <c r="U720" s="272"/>
      <c r="V720" s="272"/>
      <c r="W720" s="272"/>
      <c r="X720" s="272"/>
      <c r="Y720" s="272"/>
      <c r="Z720" s="272"/>
      <c r="AA720" s="272"/>
    </row>
    <row r="721" spans="1:27" ht="14">
      <c r="A721" s="272"/>
      <c r="B721" s="318"/>
      <c r="C721" s="316"/>
      <c r="D721" s="316"/>
      <c r="E721" s="316"/>
      <c r="F721" s="316"/>
      <c r="H721" s="272"/>
      <c r="I721" s="272"/>
      <c r="J721" s="272"/>
      <c r="K721" s="272"/>
      <c r="L721" s="272"/>
      <c r="M721" s="272"/>
      <c r="N721" s="272"/>
      <c r="O721" s="272"/>
      <c r="P721" s="272"/>
      <c r="Q721" s="272"/>
      <c r="R721" s="272"/>
      <c r="S721" s="272"/>
      <c r="T721" s="272"/>
      <c r="U721" s="272"/>
      <c r="V721" s="272"/>
      <c r="W721" s="272"/>
      <c r="X721" s="272"/>
      <c r="Y721" s="272"/>
      <c r="Z721" s="272"/>
      <c r="AA721" s="272"/>
    </row>
    <row r="722" spans="1:27" ht="14">
      <c r="A722" s="272"/>
      <c r="B722" s="318"/>
      <c r="C722" s="316"/>
      <c r="D722" s="316"/>
      <c r="E722" s="316"/>
      <c r="F722" s="316"/>
      <c r="H722" s="272"/>
      <c r="I722" s="272"/>
      <c r="J722" s="272"/>
      <c r="K722" s="272"/>
      <c r="L722" s="272"/>
      <c r="M722" s="272"/>
      <c r="N722" s="272"/>
      <c r="O722" s="272"/>
      <c r="P722" s="272"/>
      <c r="Q722" s="272"/>
      <c r="R722" s="272"/>
      <c r="S722" s="272"/>
      <c r="T722" s="272"/>
      <c r="U722" s="272"/>
      <c r="V722" s="272"/>
      <c r="W722" s="272"/>
      <c r="X722" s="272"/>
      <c r="Y722" s="272"/>
      <c r="Z722" s="272"/>
      <c r="AA722" s="272"/>
    </row>
    <row r="723" spans="1:27" ht="14">
      <c r="A723" s="272"/>
      <c r="B723" s="318"/>
      <c r="C723" s="316"/>
      <c r="D723" s="316"/>
      <c r="E723" s="316"/>
      <c r="F723" s="316"/>
      <c r="H723" s="272"/>
      <c r="I723" s="272"/>
      <c r="J723" s="272"/>
      <c r="K723" s="272"/>
      <c r="L723" s="272"/>
      <c r="M723" s="272"/>
      <c r="N723" s="272"/>
      <c r="O723" s="272"/>
      <c r="P723" s="272"/>
      <c r="Q723" s="272"/>
      <c r="R723" s="272"/>
      <c r="S723" s="272"/>
      <c r="T723" s="272"/>
      <c r="U723" s="272"/>
      <c r="V723" s="272"/>
      <c r="W723" s="272"/>
      <c r="X723" s="272"/>
      <c r="Y723" s="272"/>
      <c r="Z723" s="272"/>
      <c r="AA723" s="272"/>
    </row>
    <row r="724" spans="1:27" ht="14">
      <c r="A724" s="272"/>
      <c r="B724" s="318"/>
      <c r="C724" s="316"/>
      <c r="D724" s="316"/>
      <c r="E724" s="316"/>
      <c r="F724" s="316"/>
      <c r="H724" s="272"/>
      <c r="I724" s="272"/>
      <c r="J724" s="272"/>
      <c r="K724" s="272"/>
      <c r="L724" s="272"/>
      <c r="M724" s="272"/>
      <c r="N724" s="272"/>
      <c r="O724" s="272"/>
      <c r="P724" s="272"/>
      <c r="Q724" s="272"/>
      <c r="R724" s="272"/>
      <c r="S724" s="272"/>
      <c r="T724" s="272"/>
      <c r="U724" s="272"/>
      <c r="V724" s="272"/>
      <c r="W724" s="272"/>
      <c r="X724" s="272"/>
      <c r="Y724" s="272"/>
      <c r="Z724" s="272"/>
      <c r="AA724" s="272"/>
    </row>
    <row r="725" spans="1:27" ht="14">
      <c r="A725" s="272"/>
      <c r="B725" s="318"/>
      <c r="C725" s="316"/>
      <c r="D725" s="316"/>
      <c r="E725" s="316"/>
      <c r="F725" s="316"/>
      <c r="H725" s="272"/>
      <c r="I725" s="272"/>
      <c r="J725" s="272"/>
      <c r="K725" s="272"/>
      <c r="L725" s="272"/>
      <c r="M725" s="272"/>
      <c r="N725" s="272"/>
      <c r="O725" s="272"/>
      <c r="P725" s="272"/>
      <c r="Q725" s="272"/>
      <c r="R725" s="272"/>
      <c r="S725" s="272"/>
      <c r="T725" s="272"/>
      <c r="U725" s="272"/>
      <c r="V725" s="272"/>
      <c r="W725" s="272"/>
      <c r="X725" s="272"/>
      <c r="Y725" s="272"/>
      <c r="Z725" s="272"/>
      <c r="AA725" s="272"/>
    </row>
    <row r="726" spans="1:27" ht="14">
      <c r="A726" s="272"/>
      <c r="B726" s="318"/>
      <c r="C726" s="316"/>
      <c r="D726" s="316"/>
      <c r="E726" s="316"/>
      <c r="F726" s="316"/>
      <c r="H726" s="272"/>
      <c r="I726" s="272"/>
      <c r="J726" s="272"/>
      <c r="K726" s="272"/>
      <c r="L726" s="272"/>
      <c r="M726" s="272"/>
      <c r="N726" s="272"/>
      <c r="O726" s="272"/>
      <c r="P726" s="272"/>
      <c r="Q726" s="272"/>
      <c r="R726" s="272"/>
      <c r="S726" s="272"/>
      <c r="T726" s="272"/>
      <c r="U726" s="272"/>
      <c r="V726" s="272"/>
      <c r="W726" s="272"/>
      <c r="X726" s="272"/>
      <c r="Y726" s="272"/>
      <c r="Z726" s="272"/>
      <c r="AA726" s="272"/>
    </row>
    <row r="727" spans="1:27" ht="14">
      <c r="A727" s="272"/>
      <c r="B727" s="318"/>
      <c r="C727" s="316"/>
      <c r="D727" s="316"/>
      <c r="E727" s="316"/>
      <c r="F727" s="316"/>
      <c r="H727" s="272"/>
      <c r="I727" s="272"/>
      <c r="J727" s="272"/>
      <c r="K727" s="272"/>
      <c r="L727" s="272"/>
      <c r="M727" s="272"/>
      <c r="N727" s="272"/>
      <c r="O727" s="272"/>
      <c r="P727" s="272"/>
      <c r="Q727" s="272"/>
      <c r="R727" s="272"/>
      <c r="S727" s="272"/>
      <c r="T727" s="272"/>
      <c r="U727" s="272"/>
      <c r="V727" s="272"/>
      <c r="W727" s="272"/>
      <c r="X727" s="272"/>
      <c r="Y727" s="272"/>
      <c r="Z727" s="272"/>
      <c r="AA727" s="272"/>
    </row>
    <row r="728" spans="1:27" ht="14">
      <c r="A728" s="272"/>
      <c r="B728" s="318"/>
      <c r="C728" s="316"/>
      <c r="D728" s="316"/>
      <c r="E728" s="316"/>
      <c r="F728" s="316"/>
      <c r="H728" s="272"/>
      <c r="I728" s="272"/>
      <c r="J728" s="272"/>
      <c r="K728" s="272"/>
      <c r="L728" s="272"/>
      <c r="M728" s="272"/>
      <c r="N728" s="272"/>
      <c r="O728" s="272"/>
      <c r="P728" s="272"/>
      <c r="Q728" s="272"/>
      <c r="R728" s="272"/>
      <c r="S728" s="272"/>
      <c r="T728" s="272"/>
      <c r="U728" s="272"/>
      <c r="V728" s="272"/>
      <c r="W728" s="272"/>
      <c r="X728" s="272"/>
      <c r="Y728" s="272"/>
      <c r="Z728" s="272"/>
      <c r="AA728" s="272"/>
    </row>
    <row r="729" spans="1:27" ht="14">
      <c r="A729" s="272"/>
      <c r="B729" s="318"/>
      <c r="C729" s="316"/>
      <c r="D729" s="316"/>
      <c r="E729" s="316"/>
      <c r="F729" s="316"/>
      <c r="H729" s="272"/>
      <c r="I729" s="272"/>
      <c r="J729" s="272"/>
      <c r="K729" s="272"/>
      <c r="L729" s="272"/>
      <c r="M729" s="272"/>
      <c r="N729" s="272"/>
      <c r="O729" s="272"/>
      <c r="P729" s="272"/>
      <c r="Q729" s="272"/>
      <c r="R729" s="272"/>
      <c r="S729" s="272"/>
      <c r="T729" s="272"/>
      <c r="U729" s="272"/>
      <c r="V729" s="272"/>
      <c r="W729" s="272"/>
      <c r="X729" s="272"/>
      <c r="Y729" s="272"/>
      <c r="Z729" s="272"/>
      <c r="AA729" s="272"/>
    </row>
    <row r="730" spans="1:27" ht="14">
      <c r="A730" s="272"/>
      <c r="B730" s="318"/>
      <c r="C730" s="316"/>
      <c r="D730" s="316"/>
      <c r="E730" s="316"/>
      <c r="F730" s="316"/>
      <c r="H730" s="272"/>
      <c r="I730" s="272"/>
      <c r="J730" s="272"/>
      <c r="K730" s="272"/>
      <c r="L730" s="272"/>
      <c r="M730" s="272"/>
      <c r="N730" s="272"/>
      <c r="O730" s="272"/>
      <c r="P730" s="272"/>
      <c r="Q730" s="272"/>
      <c r="R730" s="272"/>
      <c r="S730" s="272"/>
      <c r="T730" s="272"/>
      <c r="U730" s="272"/>
      <c r="V730" s="272"/>
      <c r="W730" s="272"/>
      <c r="X730" s="272"/>
      <c r="Y730" s="272"/>
      <c r="Z730" s="272"/>
      <c r="AA730" s="272"/>
    </row>
    <row r="731" spans="1:27" ht="14">
      <c r="A731" s="272"/>
      <c r="B731" s="318"/>
      <c r="C731" s="316"/>
      <c r="D731" s="316"/>
      <c r="E731" s="316"/>
      <c r="F731" s="316"/>
      <c r="H731" s="272"/>
      <c r="I731" s="272"/>
      <c r="J731" s="272"/>
      <c r="K731" s="272"/>
      <c r="L731" s="272"/>
      <c r="M731" s="272"/>
      <c r="N731" s="272"/>
      <c r="O731" s="272"/>
      <c r="P731" s="272"/>
      <c r="Q731" s="272"/>
      <c r="R731" s="272"/>
      <c r="S731" s="272"/>
      <c r="T731" s="272"/>
      <c r="U731" s="272"/>
      <c r="V731" s="272"/>
      <c r="W731" s="272"/>
      <c r="X731" s="272"/>
      <c r="Y731" s="272"/>
      <c r="Z731" s="272"/>
      <c r="AA731" s="272"/>
    </row>
    <row r="732" spans="1:27" ht="14">
      <c r="A732" s="272"/>
      <c r="B732" s="318"/>
      <c r="C732" s="316"/>
      <c r="D732" s="316"/>
      <c r="E732" s="316"/>
      <c r="F732" s="316"/>
      <c r="H732" s="272"/>
      <c r="I732" s="272"/>
      <c r="J732" s="272"/>
      <c r="K732" s="272"/>
      <c r="L732" s="272"/>
      <c r="M732" s="272"/>
      <c r="N732" s="272"/>
      <c r="O732" s="272"/>
      <c r="P732" s="272"/>
      <c r="Q732" s="272"/>
      <c r="R732" s="272"/>
      <c r="S732" s="272"/>
      <c r="T732" s="272"/>
      <c r="U732" s="272"/>
      <c r="V732" s="272"/>
      <c r="W732" s="272"/>
      <c r="X732" s="272"/>
      <c r="Y732" s="272"/>
      <c r="Z732" s="272"/>
      <c r="AA732" s="272"/>
    </row>
    <row r="733" spans="1:27" ht="14">
      <c r="A733" s="272"/>
      <c r="B733" s="318"/>
      <c r="C733" s="316"/>
      <c r="D733" s="316"/>
      <c r="E733" s="316"/>
      <c r="F733" s="316"/>
      <c r="H733" s="272"/>
      <c r="I733" s="272"/>
      <c r="J733" s="272"/>
      <c r="K733" s="272"/>
      <c r="L733" s="272"/>
      <c r="M733" s="272"/>
      <c r="N733" s="272"/>
      <c r="O733" s="272"/>
      <c r="P733" s="272"/>
      <c r="Q733" s="272"/>
      <c r="R733" s="272"/>
      <c r="S733" s="272"/>
      <c r="T733" s="272"/>
      <c r="U733" s="272"/>
      <c r="V733" s="272"/>
      <c r="W733" s="272"/>
      <c r="X733" s="272"/>
      <c r="Y733" s="272"/>
      <c r="Z733" s="272"/>
      <c r="AA733" s="272"/>
    </row>
    <row r="734" spans="1:27" ht="14">
      <c r="A734" s="272"/>
      <c r="B734" s="318"/>
      <c r="C734" s="316"/>
      <c r="D734" s="316"/>
      <c r="E734" s="316"/>
      <c r="F734" s="316"/>
      <c r="H734" s="272"/>
      <c r="I734" s="272"/>
      <c r="J734" s="272"/>
      <c r="K734" s="272"/>
      <c r="L734" s="272"/>
      <c r="M734" s="272"/>
      <c r="N734" s="272"/>
      <c r="O734" s="272"/>
      <c r="P734" s="272"/>
      <c r="Q734" s="272"/>
      <c r="R734" s="272"/>
      <c r="S734" s="272"/>
      <c r="T734" s="272"/>
      <c r="U734" s="272"/>
      <c r="V734" s="272"/>
      <c r="W734" s="272"/>
      <c r="X734" s="272"/>
      <c r="Y734" s="272"/>
      <c r="Z734" s="272"/>
      <c r="AA734" s="272"/>
    </row>
    <row r="735" spans="1:27" ht="14">
      <c r="A735" s="272"/>
      <c r="B735" s="318"/>
      <c r="C735" s="316"/>
      <c r="D735" s="316"/>
      <c r="E735" s="316"/>
      <c r="F735" s="316"/>
      <c r="H735" s="272"/>
      <c r="I735" s="272"/>
      <c r="J735" s="272"/>
      <c r="K735" s="272"/>
      <c r="L735" s="272"/>
      <c r="M735" s="272"/>
      <c r="N735" s="272"/>
      <c r="O735" s="272"/>
      <c r="P735" s="272"/>
      <c r="Q735" s="272"/>
      <c r="R735" s="272"/>
      <c r="S735" s="272"/>
      <c r="T735" s="272"/>
      <c r="U735" s="272"/>
      <c r="V735" s="272"/>
      <c r="W735" s="272"/>
      <c r="X735" s="272"/>
      <c r="Y735" s="272"/>
      <c r="Z735" s="272"/>
      <c r="AA735" s="272"/>
    </row>
    <row r="736" spans="1:27" ht="14">
      <c r="A736" s="272"/>
      <c r="B736" s="318"/>
      <c r="C736" s="316"/>
      <c r="D736" s="316"/>
      <c r="E736" s="316"/>
      <c r="F736" s="316"/>
      <c r="H736" s="272"/>
      <c r="I736" s="272"/>
      <c r="J736" s="272"/>
      <c r="K736" s="272"/>
      <c r="L736" s="272"/>
      <c r="M736" s="272"/>
      <c r="N736" s="272"/>
      <c r="O736" s="272"/>
      <c r="P736" s="272"/>
      <c r="Q736" s="272"/>
      <c r="R736" s="272"/>
      <c r="S736" s="272"/>
      <c r="T736" s="272"/>
      <c r="U736" s="272"/>
      <c r="V736" s="272"/>
      <c r="W736" s="272"/>
      <c r="X736" s="272"/>
      <c r="Y736" s="272"/>
      <c r="Z736" s="272"/>
      <c r="AA736" s="272"/>
    </row>
    <row r="737" spans="1:27" ht="14">
      <c r="A737" s="272"/>
      <c r="B737" s="318"/>
      <c r="C737" s="316"/>
      <c r="D737" s="316"/>
      <c r="E737" s="316"/>
      <c r="F737" s="316"/>
      <c r="H737" s="272"/>
      <c r="I737" s="272"/>
      <c r="J737" s="272"/>
      <c r="K737" s="272"/>
      <c r="L737" s="272"/>
      <c r="M737" s="272"/>
      <c r="N737" s="272"/>
      <c r="O737" s="272"/>
      <c r="P737" s="272"/>
      <c r="Q737" s="272"/>
      <c r="R737" s="272"/>
      <c r="S737" s="272"/>
      <c r="T737" s="272"/>
      <c r="U737" s="272"/>
      <c r="V737" s="272"/>
      <c r="W737" s="272"/>
      <c r="X737" s="272"/>
      <c r="Y737" s="272"/>
      <c r="Z737" s="272"/>
      <c r="AA737" s="272"/>
    </row>
    <row r="738" spans="1:27" ht="14">
      <c r="A738" s="272"/>
      <c r="B738" s="318"/>
      <c r="C738" s="316"/>
      <c r="D738" s="316"/>
      <c r="E738" s="316"/>
      <c r="F738" s="316"/>
      <c r="H738" s="272"/>
      <c r="I738" s="272"/>
      <c r="J738" s="272"/>
      <c r="K738" s="272"/>
      <c r="L738" s="272"/>
      <c r="M738" s="272"/>
      <c r="N738" s="272"/>
      <c r="O738" s="272"/>
      <c r="P738" s="272"/>
      <c r="Q738" s="272"/>
      <c r="R738" s="272"/>
      <c r="S738" s="272"/>
      <c r="T738" s="272"/>
      <c r="U738" s="272"/>
      <c r="V738" s="272"/>
      <c r="W738" s="272"/>
      <c r="X738" s="272"/>
      <c r="Y738" s="272"/>
      <c r="Z738" s="272"/>
      <c r="AA738" s="272"/>
    </row>
    <row r="739" spans="1:27" ht="14">
      <c r="A739" s="272"/>
      <c r="B739" s="318"/>
      <c r="C739" s="316"/>
      <c r="D739" s="316"/>
      <c r="E739" s="316"/>
      <c r="F739" s="316"/>
      <c r="H739" s="272"/>
      <c r="I739" s="272"/>
      <c r="J739" s="272"/>
      <c r="K739" s="272"/>
      <c r="L739" s="272"/>
      <c r="M739" s="272"/>
      <c r="N739" s="272"/>
      <c r="O739" s="272"/>
      <c r="P739" s="272"/>
      <c r="Q739" s="272"/>
      <c r="R739" s="272"/>
      <c r="S739" s="272"/>
      <c r="T739" s="272"/>
      <c r="U739" s="272"/>
      <c r="V739" s="272"/>
      <c r="W739" s="272"/>
      <c r="X739" s="272"/>
      <c r="Y739" s="272"/>
      <c r="Z739" s="272"/>
      <c r="AA739" s="272"/>
    </row>
    <row r="740" spans="1:27" ht="14">
      <c r="A740" s="272"/>
      <c r="B740" s="318"/>
      <c r="C740" s="316"/>
      <c r="D740" s="316"/>
      <c r="E740" s="316"/>
      <c r="F740" s="316"/>
      <c r="H740" s="272"/>
      <c r="I740" s="272"/>
      <c r="J740" s="272"/>
      <c r="K740" s="272"/>
      <c r="L740" s="272"/>
      <c r="M740" s="272"/>
      <c r="N740" s="272"/>
      <c r="O740" s="272"/>
      <c r="P740" s="272"/>
      <c r="Q740" s="272"/>
      <c r="R740" s="272"/>
      <c r="S740" s="272"/>
      <c r="T740" s="272"/>
      <c r="U740" s="272"/>
      <c r="V740" s="272"/>
      <c r="W740" s="272"/>
      <c r="X740" s="272"/>
      <c r="Y740" s="272"/>
      <c r="Z740" s="272"/>
      <c r="AA740" s="272"/>
    </row>
    <row r="741" spans="1:27" ht="14">
      <c r="A741" s="272"/>
      <c r="B741" s="318"/>
      <c r="C741" s="316"/>
      <c r="D741" s="316"/>
      <c r="E741" s="316"/>
      <c r="F741" s="316"/>
      <c r="H741" s="272"/>
      <c r="I741" s="272"/>
      <c r="J741" s="272"/>
      <c r="K741" s="272"/>
      <c r="L741" s="272"/>
      <c r="M741" s="272"/>
      <c r="N741" s="272"/>
      <c r="O741" s="272"/>
      <c r="P741" s="272"/>
      <c r="Q741" s="272"/>
      <c r="R741" s="272"/>
      <c r="S741" s="272"/>
      <c r="T741" s="272"/>
      <c r="U741" s="272"/>
      <c r="V741" s="272"/>
      <c r="W741" s="272"/>
      <c r="X741" s="272"/>
      <c r="Y741" s="272"/>
      <c r="Z741" s="272"/>
      <c r="AA741" s="272"/>
    </row>
    <row r="742" spans="1:27" ht="14">
      <c r="A742" s="272"/>
      <c r="B742" s="318"/>
      <c r="C742" s="316"/>
      <c r="D742" s="316"/>
      <c r="E742" s="316"/>
      <c r="F742" s="316"/>
      <c r="H742" s="272"/>
      <c r="I742" s="272"/>
      <c r="J742" s="272"/>
      <c r="K742" s="272"/>
      <c r="L742" s="272"/>
      <c r="M742" s="272"/>
      <c r="N742" s="272"/>
      <c r="O742" s="272"/>
      <c r="P742" s="272"/>
      <c r="Q742" s="272"/>
      <c r="R742" s="272"/>
      <c r="S742" s="272"/>
      <c r="T742" s="272"/>
      <c r="U742" s="272"/>
      <c r="V742" s="272"/>
      <c r="W742" s="272"/>
      <c r="X742" s="272"/>
      <c r="Y742" s="272"/>
      <c r="Z742" s="272"/>
      <c r="AA742" s="272"/>
    </row>
    <row r="743" spans="1:27" ht="14">
      <c r="A743" s="272"/>
      <c r="B743" s="318"/>
      <c r="C743" s="316"/>
      <c r="D743" s="316"/>
      <c r="E743" s="316"/>
      <c r="F743" s="316"/>
      <c r="H743" s="272"/>
      <c r="I743" s="272"/>
      <c r="J743" s="272"/>
      <c r="K743" s="272"/>
      <c r="L743" s="272"/>
      <c r="M743" s="272"/>
      <c r="N743" s="272"/>
      <c r="O743" s="272"/>
      <c r="P743" s="272"/>
      <c r="Q743" s="272"/>
      <c r="R743" s="272"/>
      <c r="S743" s="272"/>
      <c r="T743" s="272"/>
      <c r="U743" s="272"/>
      <c r="V743" s="272"/>
      <c r="W743" s="272"/>
      <c r="X743" s="272"/>
      <c r="Y743" s="272"/>
      <c r="Z743" s="272"/>
      <c r="AA743" s="272"/>
    </row>
    <row r="744" spans="1:27" ht="14">
      <c r="A744" s="272"/>
      <c r="B744" s="318"/>
      <c r="C744" s="316"/>
      <c r="D744" s="316"/>
      <c r="E744" s="316"/>
      <c r="F744" s="316"/>
      <c r="H744" s="272"/>
      <c r="I744" s="272"/>
      <c r="J744" s="272"/>
      <c r="K744" s="272"/>
      <c r="L744" s="272"/>
      <c r="M744" s="272"/>
      <c r="N744" s="272"/>
      <c r="O744" s="272"/>
      <c r="P744" s="272"/>
      <c r="Q744" s="272"/>
      <c r="R744" s="272"/>
      <c r="S744" s="272"/>
      <c r="T744" s="272"/>
      <c r="U744" s="272"/>
      <c r="V744" s="272"/>
      <c r="W744" s="272"/>
      <c r="X744" s="272"/>
      <c r="Y744" s="272"/>
      <c r="Z744" s="272"/>
      <c r="AA744" s="272"/>
    </row>
    <row r="745" spans="1:27" ht="14">
      <c r="A745" s="272"/>
      <c r="B745" s="318"/>
      <c r="C745" s="316"/>
      <c r="D745" s="316"/>
      <c r="E745" s="316"/>
      <c r="F745" s="316"/>
      <c r="H745" s="272"/>
      <c r="I745" s="272"/>
      <c r="J745" s="272"/>
      <c r="K745" s="272"/>
      <c r="L745" s="272"/>
      <c r="M745" s="272"/>
      <c r="N745" s="272"/>
      <c r="O745" s="272"/>
      <c r="P745" s="272"/>
      <c r="Q745" s="272"/>
      <c r="R745" s="272"/>
      <c r="S745" s="272"/>
      <c r="T745" s="272"/>
      <c r="U745" s="272"/>
      <c r="V745" s="272"/>
      <c r="W745" s="272"/>
      <c r="X745" s="272"/>
      <c r="Y745" s="272"/>
      <c r="Z745" s="272"/>
      <c r="AA745" s="272"/>
    </row>
    <row r="746" spans="1:27" ht="14">
      <c r="A746" s="272"/>
      <c r="B746" s="318"/>
      <c r="C746" s="316"/>
      <c r="D746" s="316"/>
      <c r="E746" s="316"/>
      <c r="F746" s="316"/>
      <c r="H746" s="272"/>
      <c r="I746" s="272"/>
      <c r="J746" s="272"/>
      <c r="K746" s="272"/>
      <c r="L746" s="272"/>
      <c r="M746" s="272"/>
      <c r="N746" s="272"/>
      <c r="O746" s="272"/>
      <c r="P746" s="272"/>
      <c r="Q746" s="272"/>
      <c r="R746" s="272"/>
      <c r="S746" s="272"/>
      <c r="T746" s="272"/>
      <c r="U746" s="272"/>
      <c r="V746" s="272"/>
      <c r="W746" s="272"/>
      <c r="X746" s="272"/>
      <c r="Y746" s="272"/>
      <c r="Z746" s="272"/>
      <c r="AA746" s="272"/>
    </row>
    <row r="747" spans="1:27" ht="14">
      <c r="A747" s="272"/>
      <c r="B747" s="318"/>
      <c r="C747" s="316"/>
      <c r="D747" s="316"/>
      <c r="E747" s="316"/>
      <c r="F747" s="316"/>
      <c r="H747" s="272"/>
      <c r="I747" s="272"/>
      <c r="J747" s="272"/>
      <c r="K747" s="272"/>
      <c r="L747" s="272"/>
      <c r="M747" s="272"/>
      <c r="N747" s="272"/>
      <c r="O747" s="272"/>
      <c r="P747" s="272"/>
      <c r="Q747" s="272"/>
      <c r="R747" s="272"/>
      <c r="S747" s="272"/>
      <c r="T747" s="272"/>
      <c r="U747" s="272"/>
      <c r="V747" s="272"/>
      <c r="W747" s="272"/>
      <c r="X747" s="272"/>
      <c r="Y747" s="272"/>
      <c r="Z747" s="272"/>
      <c r="AA747" s="272"/>
    </row>
    <row r="748" spans="1:27" ht="14">
      <c r="A748" s="272"/>
      <c r="B748" s="318"/>
      <c r="C748" s="316"/>
      <c r="D748" s="316"/>
      <c r="E748" s="316"/>
      <c r="F748" s="316"/>
      <c r="H748" s="272"/>
      <c r="I748" s="272"/>
      <c r="J748" s="272"/>
      <c r="K748" s="272"/>
      <c r="L748" s="272"/>
      <c r="M748" s="272"/>
      <c r="N748" s="272"/>
      <c r="O748" s="272"/>
      <c r="P748" s="272"/>
      <c r="Q748" s="272"/>
      <c r="R748" s="272"/>
      <c r="S748" s="272"/>
      <c r="T748" s="272"/>
      <c r="U748" s="272"/>
      <c r="V748" s="272"/>
      <c r="W748" s="272"/>
      <c r="X748" s="272"/>
      <c r="Y748" s="272"/>
      <c r="Z748" s="272"/>
      <c r="AA748" s="272"/>
    </row>
    <row r="749" spans="1:27" ht="14">
      <c r="A749" s="272"/>
      <c r="B749" s="318"/>
      <c r="C749" s="316"/>
      <c r="D749" s="316"/>
      <c r="E749" s="316"/>
      <c r="F749" s="316"/>
      <c r="H749" s="272"/>
      <c r="I749" s="272"/>
      <c r="J749" s="272"/>
      <c r="K749" s="272"/>
      <c r="L749" s="272"/>
      <c r="M749" s="272"/>
      <c r="N749" s="272"/>
      <c r="O749" s="272"/>
      <c r="P749" s="272"/>
      <c r="Q749" s="272"/>
      <c r="R749" s="272"/>
      <c r="S749" s="272"/>
      <c r="T749" s="272"/>
      <c r="U749" s="272"/>
      <c r="V749" s="272"/>
      <c r="W749" s="272"/>
      <c r="X749" s="272"/>
      <c r="Y749" s="272"/>
      <c r="Z749" s="272"/>
      <c r="AA749" s="272"/>
    </row>
    <row r="750" spans="1:27" ht="14">
      <c r="A750" s="272"/>
      <c r="B750" s="318"/>
      <c r="C750" s="316"/>
      <c r="D750" s="316"/>
      <c r="E750" s="316"/>
      <c r="F750" s="316"/>
      <c r="H750" s="272"/>
      <c r="I750" s="272"/>
      <c r="J750" s="272"/>
      <c r="K750" s="272"/>
      <c r="L750" s="272"/>
      <c r="M750" s="272"/>
      <c r="N750" s="272"/>
      <c r="O750" s="272"/>
      <c r="P750" s="272"/>
      <c r="Q750" s="272"/>
      <c r="R750" s="272"/>
      <c r="S750" s="272"/>
      <c r="T750" s="272"/>
      <c r="U750" s="272"/>
      <c r="V750" s="272"/>
      <c r="W750" s="272"/>
      <c r="X750" s="272"/>
      <c r="Y750" s="272"/>
      <c r="Z750" s="272"/>
      <c r="AA750" s="272"/>
    </row>
    <row r="751" spans="1:27" ht="14">
      <c r="A751" s="272"/>
      <c r="B751" s="318"/>
      <c r="C751" s="316"/>
      <c r="D751" s="316"/>
      <c r="E751" s="316"/>
      <c r="F751" s="316"/>
      <c r="H751" s="272"/>
      <c r="I751" s="272"/>
      <c r="J751" s="272"/>
      <c r="K751" s="272"/>
      <c r="L751" s="272"/>
      <c r="M751" s="272"/>
      <c r="N751" s="272"/>
      <c r="O751" s="272"/>
      <c r="P751" s="272"/>
      <c r="Q751" s="272"/>
      <c r="R751" s="272"/>
      <c r="S751" s="272"/>
      <c r="T751" s="272"/>
      <c r="U751" s="272"/>
      <c r="V751" s="272"/>
      <c r="W751" s="272"/>
      <c r="X751" s="272"/>
      <c r="Y751" s="272"/>
      <c r="Z751" s="272"/>
      <c r="AA751" s="272"/>
    </row>
    <row r="752" spans="1:27" ht="14">
      <c r="A752" s="272"/>
      <c r="B752" s="318"/>
      <c r="C752" s="316"/>
      <c r="D752" s="316"/>
      <c r="E752" s="316"/>
      <c r="F752" s="316"/>
      <c r="H752" s="272"/>
      <c r="I752" s="272"/>
      <c r="J752" s="272"/>
      <c r="K752" s="272"/>
      <c r="L752" s="272"/>
      <c r="M752" s="272"/>
      <c r="N752" s="272"/>
      <c r="O752" s="272"/>
      <c r="P752" s="272"/>
      <c r="Q752" s="272"/>
      <c r="R752" s="272"/>
      <c r="S752" s="272"/>
      <c r="T752" s="272"/>
      <c r="U752" s="272"/>
      <c r="V752" s="272"/>
      <c r="W752" s="272"/>
      <c r="X752" s="272"/>
      <c r="Y752" s="272"/>
      <c r="Z752" s="272"/>
      <c r="AA752" s="272"/>
    </row>
    <row r="753" spans="1:27" ht="14">
      <c r="A753" s="272"/>
      <c r="B753" s="318"/>
      <c r="C753" s="316"/>
      <c r="D753" s="316"/>
      <c r="E753" s="316"/>
      <c r="F753" s="316"/>
      <c r="H753" s="272"/>
      <c r="I753" s="272"/>
      <c r="J753" s="272"/>
      <c r="K753" s="272"/>
      <c r="L753" s="272"/>
      <c r="M753" s="272"/>
      <c r="N753" s="272"/>
      <c r="O753" s="272"/>
      <c r="P753" s="272"/>
      <c r="Q753" s="272"/>
      <c r="R753" s="272"/>
      <c r="S753" s="272"/>
      <c r="T753" s="272"/>
      <c r="U753" s="272"/>
      <c r="V753" s="272"/>
      <c r="W753" s="272"/>
      <c r="X753" s="272"/>
      <c r="Y753" s="272"/>
      <c r="Z753" s="272"/>
      <c r="AA753" s="272"/>
    </row>
    <row r="754" spans="1:27" ht="14">
      <c r="A754" s="272"/>
      <c r="B754" s="318"/>
      <c r="C754" s="316"/>
      <c r="D754" s="316"/>
      <c r="E754" s="316"/>
      <c r="F754" s="316"/>
      <c r="H754" s="272"/>
      <c r="I754" s="272"/>
      <c r="J754" s="272"/>
      <c r="K754" s="272"/>
      <c r="L754" s="272"/>
      <c r="M754" s="272"/>
      <c r="N754" s="272"/>
      <c r="O754" s="272"/>
      <c r="P754" s="272"/>
      <c r="Q754" s="272"/>
      <c r="R754" s="272"/>
      <c r="S754" s="272"/>
      <c r="T754" s="272"/>
      <c r="U754" s="272"/>
      <c r="V754" s="272"/>
      <c r="W754" s="272"/>
      <c r="X754" s="272"/>
      <c r="Y754" s="272"/>
      <c r="Z754" s="272"/>
      <c r="AA754" s="272"/>
    </row>
    <row r="755" spans="1:27" ht="14">
      <c r="A755" s="272"/>
      <c r="B755" s="318"/>
      <c r="C755" s="316"/>
      <c r="D755" s="316"/>
      <c r="E755" s="316"/>
      <c r="F755" s="316"/>
      <c r="H755" s="272"/>
      <c r="I755" s="272"/>
      <c r="J755" s="272"/>
      <c r="K755" s="272"/>
      <c r="L755" s="272"/>
      <c r="M755" s="272"/>
      <c r="N755" s="272"/>
      <c r="O755" s="272"/>
      <c r="P755" s="272"/>
      <c r="Q755" s="272"/>
      <c r="R755" s="272"/>
      <c r="S755" s="272"/>
      <c r="T755" s="272"/>
      <c r="U755" s="272"/>
      <c r="V755" s="272"/>
      <c r="W755" s="272"/>
      <c r="X755" s="272"/>
      <c r="Y755" s="272"/>
      <c r="Z755" s="272"/>
      <c r="AA755" s="272"/>
    </row>
    <row r="756" spans="1:27" ht="14">
      <c r="A756" s="272"/>
      <c r="B756" s="318"/>
      <c r="C756" s="316"/>
      <c r="D756" s="316"/>
      <c r="E756" s="316"/>
      <c r="F756" s="316"/>
      <c r="H756" s="272"/>
      <c r="I756" s="272"/>
      <c r="J756" s="272"/>
      <c r="K756" s="272"/>
      <c r="L756" s="272"/>
      <c r="M756" s="272"/>
      <c r="N756" s="272"/>
      <c r="O756" s="272"/>
      <c r="P756" s="272"/>
      <c r="Q756" s="272"/>
      <c r="R756" s="272"/>
      <c r="S756" s="272"/>
      <c r="T756" s="272"/>
      <c r="U756" s="272"/>
      <c r="V756" s="272"/>
      <c r="W756" s="272"/>
      <c r="X756" s="272"/>
      <c r="Y756" s="272"/>
      <c r="Z756" s="272"/>
      <c r="AA756" s="272"/>
    </row>
    <row r="757" spans="1:27" ht="14">
      <c r="A757" s="272"/>
      <c r="B757" s="318"/>
      <c r="C757" s="316"/>
      <c r="D757" s="316"/>
      <c r="E757" s="316"/>
      <c r="F757" s="316"/>
      <c r="H757" s="272"/>
      <c r="I757" s="272"/>
      <c r="J757" s="272"/>
      <c r="K757" s="272"/>
      <c r="L757" s="272"/>
      <c r="M757" s="272"/>
      <c r="N757" s="272"/>
      <c r="O757" s="272"/>
      <c r="P757" s="272"/>
      <c r="Q757" s="272"/>
      <c r="R757" s="272"/>
      <c r="S757" s="272"/>
      <c r="T757" s="272"/>
      <c r="U757" s="272"/>
      <c r="V757" s="272"/>
      <c r="W757" s="272"/>
      <c r="X757" s="272"/>
      <c r="Y757" s="272"/>
      <c r="Z757" s="272"/>
      <c r="AA757" s="272"/>
    </row>
    <row r="758" spans="1:27" ht="14">
      <c r="A758" s="272"/>
      <c r="B758" s="318"/>
      <c r="C758" s="316"/>
      <c r="D758" s="316"/>
      <c r="E758" s="316"/>
      <c r="F758" s="316"/>
      <c r="H758" s="272"/>
      <c r="I758" s="272"/>
      <c r="J758" s="272"/>
      <c r="K758" s="272"/>
      <c r="L758" s="272"/>
      <c r="M758" s="272"/>
      <c r="N758" s="272"/>
      <c r="O758" s="272"/>
      <c r="P758" s="272"/>
      <c r="Q758" s="272"/>
      <c r="R758" s="272"/>
      <c r="S758" s="272"/>
      <c r="T758" s="272"/>
      <c r="U758" s="272"/>
      <c r="V758" s="272"/>
      <c r="W758" s="272"/>
      <c r="X758" s="272"/>
      <c r="Y758" s="272"/>
      <c r="Z758" s="272"/>
      <c r="AA758" s="272"/>
    </row>
    <row r="759" spans="1:27" ht="14">
      <c r="A759" s="272"/>
      <c r="B759" s="318"/>
      <c r="C759" s="316"/>
      <c r="D759" s="316"/>
      <c r="E759" s="316"/>
      <c r="F759" s="316"/>
      <c r="H759" s="272"/>
      <c r="I759" s="272"/>
      <c r="J759" s="272"/>
      <c r="K759" s="272"/>
      <c r="L759" s="272"/>
      <c r="M759" s="272"/>
      <c r="N759" s="272"/>
      <c r="O759" s="272"/>
      <c r="P759" s="272"/>
      <c r="Q759" s="272"/>
      <c r="R759" s="272"/>
      <c r="S759" s="272"/>
      <c r="T759" s="272"/>
      <c r="U759" s="272"/>
      <c r="V759" s="272"/>
      <c r="W759" s="272"/>
      <c r="X759" s="272"/>
      <c r="Y759" s="272"/>
      <c r="Z759" s="272"/>
      <c r="AA759" s="272"/>
    </row>
    <row r="760" spans="1:27" ht="14">
      <c r="A760" s="272"/>
      <c r="B760" s="318"/>
      <c r="C760" s="316"/>
      <c r="D760" s="316"/>
      <c r="E760" s="316"/>
      <c r="F760" s="316"/>
      <c r="H760" s="272"/>
      <c r="I760" s="272"/>
      <c r="J760" s="272"/>
      <c r="K760" s="272"/>
      <c r="L760" s="272"/>
      <c r="M760" s="272"/>
      <c r="N760" s="272"/>
      <c r="O760" s="272"/>
      <c r="P760" s="272"/>
      <c r="Q760" s="272"/>
      <c r="R760" s="272"/>
      <c r="S760" s="272"/>
      <c r="T760" s="272"/>
      <c r="U760" s="272"/>
      <c r="V760" s="272"/>
      <c r="W760" s="272"/>
      <c r="X760" s="272"/>
      <c r="Y760" s="272"/>
      <c r="Z760" s="272"/>
      <c r="AA760" s="272"/>
    </row>
    <row r="761" spans="1:27" ht="14">
      <c r="A761" s="272"/>
      <c r="B761" s="318"/>
      <c r="C761" s="316"/>
      <c r="D761" s="316"/>
      <c r="E761" s="316"/>
      <c r="F761" s="316"/>
      <c r="H761" s="272"/>
      <c r="I761" s="272"/>
      <c r="J761" s="272"/>
      <c r="K761" s="272"/>
      <c r="L761" s="272"/>
      <c r="M761" s="272"/>
      <c r="N761" s="272"/>
      <c r="O761" s="272"/>
      <c r="P761" s="272"/>
      <c r="Q761" s="272"/>
      <c r="R761" s="272"/>
      <c r="S761" s="272"/>
      <c r="T761" s="272"/>
      <c r="U761" s="272"/>
      <c r="V761" s="272"/>
      <c r="W761" s="272"/>
      <c r="X761" s="272"/>
      <c r="Y761" s="272"/>
      <c r="Z761" s="272"/>
      <c r="AA761" s="272"/>
    </row>
    <row r="762" spans="1:27" ht="14">
      <c r="A762" s="272"/>
      <c r="B762" s="318"/>
      <c r="C762" s="316"/>
      <c r="D762" s="316"/>
      <c r="E762" s="316"/>
      <c r="F762" s="316"/>
      <c r="H762" s="272"/>
      <c r="I762" s="272"/>
      <c r="J762" s="272"/>
      <c r="K762" s="272"/>
      <c r="L762" s="272"/>
      <c r="M762" s="272"/>
      <c r="N762" s="272"/>
      <c r="O762" s="272"/>
      <c r="P762" s="272"/>
      <c r="Q762" s="272"/>
      <c r="R762" s="272"/>
      <c r="S762" s="272"/>
      <c r="T762" s="272"/>
      <c r="U762" s="272"/>
      <c r="V762" s="272"/>
      <c r="W762" s="272"/>
      <c r="X762" s="272"/>
      <c r="Y762" s="272"/>
      <c r="Z762" s="272"/>
      <c r="AA762" s="272"/>
    </row>
    <row r="763" spans="1:27" ht="14">
      <c r="A763" s="272"/>
      <c r="B763" s="318"/>
      <c r="C763" s="316"/>
      <c r="D763" s="316"/>
      <c r="E763" s="316"/>
      <c r="F763" s="316"/>
      <c r="H763" s="272"/>
      <c r="I763" s="272"/>
      <c r="J763" s="272"/>
      <c r="K763" s="272"/>
      <c r="L763" s="272"/>
      <c r="M763" s="272"/>
      <c r="N763" s="272"/>
      <c r="O763" s="272"/>
      <c r="P763" s="272"/>
      <c r="Q763" s="272"/>
      <c r="R763" s="272"/>
      <c r="S763" s="272"/>
      <c r="T763" s="272"/>
      <c r="U763" s="272"/>
      <c r="V763" s="272"/>
      <c r="W763" s="272"/>
      <c r="X763" s="272"/>
      <c r="Y763" s="272"/>
      <c r="Z763" s="272"/>
      <c r="AA763" s="272"/>
    </row>
    <row r="764" spans="1:27" ht="14">
      <c r="A764" s="272"/>
      <c r="B764" s="318"/>
      <c r="C764" s="316"/>
      <c r="D764" s="316"/>
      <c r="E764" s="316"/>
      <c r="F764" s="316"/>
      <c r="H764" s="272"/>
      <c r="I764" s="272"/>
      <c r="J764" s="272"/>
      <c r="K764" s="272"/>
      <c r="L764" s="272"/>
      <c r="M764" s="272"/>
      <c r="N764" s="272"/>
      <c r="O764" s="272"/>
      <c r="P764" s="272"/>
      <c r="Q764" s="272"/>
      <c r="R764" s="272"/>
      <c r="S764" s="272"/>
      <c r="T764" s="272"/>
      <c r="U764" s="272"/>
      <c r="V764" s="272"/>
      <c r="W764" s="272"/>
      <c r="X764" s="272"/>
      <c r="Y764" s="272"/>
      <c r="Z764" s="272"/>
      <c r="AA764" s="272"/>
    </row>
    <row r="765" spans="1:27" ht="14">
      <c r="A765" s="272"/>
      <c r="B765" s="318"/>
      <c r="C765" s="316"/>
      <c r="D765" s="316"/>
      <c r="E765" s="316"/>
      <c r="F765" s="316"/>
      <c r="H765" s="272"/>
      <c r="I765" s="272"/>
      <c r="J765" s="272"/>
      <c r="K765" s="272"/>
      <c r="L765" s="272"/>
      <c r="M765" s="272"/>
      <c r="N765" s="272"/>
      <c r="O765" s="272"/>
      <c r="P765" s="272"/>
      <c r="Q765" s="272"/>
      <c r="R765" s="272"/>
      <c r="S765" s="272"/>
      <c r="T765" s="272"/>
      <c r="U765" s="272"/>
      <c r="V765" s="272"/>
      <c r="W765" s="272"/>
      <c r="X765" s="272"/>
      <c r="Y765" s="272"/>
      <c r="Z765" s="272"/>
      <c r="AA765" s="272"/>
    </row>
    <row r="766" spans="1:27" ht="14">
      <c r="A766" s="272"/>
      <c r="B766" s="318"/>
      <c r="C766" s="316"/>
      <c r="D766" s="316"/>
      <c r="E766" s="316"/>
      <c r="F766" s="316"/>
      <c r="H766" s="272"/>
      <c r="I766" s="272"/>
      <c r="J766" s="272"/>
      <c r="K766" s="272"/>
      <c r="L766" s="272"/>
      <c r="M766" s="272"/>
      <c r="N766" s="272"/>
      <c r="O766" s="272"/>
      <c r="P766" s="272"/>
      <c r="Q766" s="272"/>
      <c r="R766" s="272"/>
      <c r="S766" s="272"/>
      <c r="T766" s="272"/>
      <c r="U766" s="272"/>
      <c r="V766" s="272"/>
      <c r="W766" s="272"/>
      <c r="X766" s="272"/>
      <c r="Y766" s="272"/>
      <c r="Z766" s="272"/>
      <c r="AA766" s="272"/>
    </row>
    <row r="767" spans="1:27" ht="14">
      <c r="A767" s="272"/>
      <c r="B767" s="318"/>
      <c r="C767" s="316"/>
      <c r="D767" s="316"/>
      <c r="E767" s="316"/>
      <c r="F767" s="316"/>
      <c r="H767" s="272"/>
      <c r="I767" s="272"/>
      <c r="J767" s="272"/>
      <c r="K767" s="272"/>
      <c r="L767" s="272"/>
      <c r="M767" s="272"/>
      <c r="N767" s="272"/>
      <c r="O767" s="272"/>
      <c r="P767" s="272"/>
      <c r="Q767" s="272"/>
      <c r="R767" s="272"/>
      <c r="S767" s="272"/>
      <c r="T767" s="272"/>
      <c r="U767" s="272"/>
      <c r="V767" s="272"/>
      <c r="W767" s="272"/>
      <c r="X767" s="272"/>
      <c r="Y767" s="272"/>
      <c r="Z767" s="272"/>
      <c r="AA767" s="272"/>
    </row>
    <row r="768" spans="1:27" ht="14">
      <c r="A768" s="272"/>
      <c r="B768" s="318"/>
      <c r="C768" s="316"/>
      <c r="D768" s="316"/>
      <c r="E768" s="316"/>
      <c r="F768" s="316"/>
      <c r="H768" s="272"/>
      <c r="I768" s="272"/>
      <c r="J768" s="272"/>
      <c r="K768" s="272"/>
      <c r="L768" s="272"/>
      <c r="M768" s="272"/>
      <c r="N768" s="272"/>
      <c r="O768" s="272"/>
      <c r="P768" s="272"/>
      <c r="Q768" s="272"/>
      <c r="R768" s="272"/>
      <c r="S768" s="272"/>
      <c r="T768" s="272"/>
      <c r="U768" s="272"/>
      <c r="V768" s="272"/>
      <c r="W768" s="272"/>
      <c r="X768" s="272"/>
      <c r="Y768" s="272"/>
      <c r="Z768" s="272"/>
      <c r="AA768" s="272"/>
    </row>
    <row r="769" spans="1:27" ht="14">
      <c r="A769" s="272"/>
      <c r="B769" s="318"/>
      <c r="C769" s="316"/>
      <c r="D769" s="316"/>
      <c r="E769" s="316"/>
      <c r="F769" s="316"/>
      <c r="H769" s="272"/>
      <c r="I769" s="272"/>
      <c r="J769" s="272"/>
      <c r="K769" s="272"/>
      <c r="L769" s="272"/>
      <c r="M769" s="272"/>
      <c r="N769" s="272"/>
      <c r="O769" s="272"/>
      <c r="P769" s="272"/>
      <c r="Q769" s="272"/>
      <c r="R769" s="272"/>
      <c r="S769" s="272"/>
      <c r="T769" s="272"/>
      <c r="U769" s="272"/>
      <c r="V769" s="272"/>
      <c r="W769" s="272"/>
      <c r="X769" s="272"/>
      <c r="Y769" s="272"/>
      <c r="Z769" s="272"/>
      <c r="AA769" s="272"/>
    </row>
    <row r="770" spans="1:27" ht="14">
      <c r="A770" s="272"/>
      <c r="B770" s="318"/>
      <c r="C770" s="316"/>
      <c r="D770" s="316"/>
      <c r="E770" s="316"/>
      <c r="F770" s="316"/>
      <c r="H770" s="272"/>
      <c r="I770" s="272"/>
      <c r="J770" s="272"/>
      <c r="K770" s="272"/>
      <c r="L770" s="272"/>
      <c r="M770" s="272"/>
      <c r="N770" s="272"/>
      <c r="O770" s="272"/>
      <c r="P770" s="272"/>
      <c r="Q770" s="272"/>
      <c r="R770" s="272"/>
      <c r="S770" s="272"/>
      <c r="T770" s="272"/>
      <c r="U770" s="272"/>
      <c r="V770" s="272"/>
      <c r="W770" s="272"/>
      <c r="X770" s="272"/>
      <c r="Y770" s="272"/>
      <c r="Z770" s="272"/>
      <c r="AA770" s="272"/>
    </row>
    <row r="771" spans="1:27" ht="14">
      <c r="A771" s="272"/>
      <c r="B771" s="318"/>
      <c r="C771" s="316"/>
      <c r="D771" s="316"/>
      <c r="E771" s="316"/>
      <c r="F771" s="316"/>
      <c r="H771" s="272"/>
      <c r="I771" s="272"/>
      <c r="J771" s="272"/>
      <c r="K771" s="272"/>
      <c r="L771" s="272"/>
      <c r="M771" s="272"/>
      <c r="N771" s="272"/>
      <c r="O771" s="272"/>
      <c r="P771" s="272"/>
      <c r="Q771" s="272"/>
      <c r="R771" s="272"/>
      <c r="S771" s="272"/>
      <c r="T771" s="272"/>
      <c r="U771" s="272"/>
      <c r="V771" s="272"/>
      <c r="W771" s="272"/>
      <c r="X771" s="272"/>
      <c r="Y771" s="272"/>
      <c r="Z771" s="272"/>
      <c r="AA771" s="272"/>
    </row>
    <row r="772" spans="1:27" ht="14">
      <c r="A772" s="272"/>
      <c r="B772" s="318"/>
      <c r="C772" s="316"/>
      <c r="D772" s="316"/>
      <c r="E772" s="316"/>
      <c r="F772" s="316"/>
      <c r="H772" s="272"/>
      <c r="I772" s="272"/>
      <c r="J772" s="272"/>
      <c r="K772" s="272"/>
      <c r="L772" s="272"/>
      <c r="M772" s="272"/>
      <c r="N772" s="272"/>
      <c r="O772" s="272"/>
      <c r="P772" s="272"/>
      <c r="Q772" s="272"/>
      <c r="R772" s="272"/>
      <c r="S772" s="272"/>
      <c r="T772" s="272"/>
      <c r="U772" s="272"/>
      <c r="V772" s="272"/>
      <c r="W772" s="272"/>
      <c r="X772" s="272"/>
      <c r="Y772" s="272"/>
      <c r="Z772" s="272"/>
      <c r="AA772" s="272"/>
    </row>
    <row r="773" spans="1:27" ht="14">
      <c r="A773" s="272"/>
      <c r="B773" s="318"/>
      <c r="C773" s="316"/>
      <c r="D773" s="316"/>
      <c r="E773" s="316"/>
      <c r="F773" s="316"/>
      <c r="H773" s="272"/>
      <c r="I773" s="272"/>
      <c r="J773" s="272"/>
      <c r="K773" s="272"/>
      <c r="L773" s="272"/>
      <c r="M773" s="272"/>
      <c r="N773" s="272"/>
      <c r="O773" s="272"/>
      <c r="P773" s="272"/>
      <c r="Q773" s="272"/>
      <c r="R773" s="272"/>
      <c r="S773" s="272"/>
      <c r="T773" s="272"/>
      <c r="U773" s="272"/>
      <c r="V773" s="272"/>
      <c r="W773" s="272"/>
      <c r="X773" s="272"/>
      <c r="Y773" s="272"/>
      <c r="Z773" s="272"/>
      <c r="AA773" s="272"/>
    </row>
    <row r="774" spans="1:27" ht="14">
      <c r="A774" s="272"/>
      <c r="B774" s="318"/>
      <c r="C774" s="316"/>
      <c r="D774" s="316"/>
      <c r="E774" s="316"/>
      <c r="F774" s="316"/>
      <c r="H774" s="272"/>
      <c r="I774" s="272"/>
      <c r="J774" s="272"/>
      <c r="K774" s="272"/>
      <c r="L774" s="272"/>
      <c r="M774" s="272"/>
      <c r="N774" s="272"/>
      <c r="O774" s="272"/>
      <c r="P774" s="272"/>
      <c r="Q774" s="272"/>
      <c r="R774" s="272"/>
      <c r="S774" s="272"/>
      <c r="T774" s="272"/>
      <c r="U774" s="272"/>
      <c r="V774" s="272"/>
      <c r="W774" s="272"/>
      <c r="X774" s="272"/>
      <c r="Y774" s="272"/>
      <c r="Z774" s="272"/>
      <c r="AA774" s="272"/>
    </row>
    <row r="775" spans="1:27" ht="14">
      <c r="A775" s="272"/>
      <c r="B775" s="318"/>
      <c r="C775" s="316"/>
      <c r="D775" s="316"/>
      <c r="E775" s="316"/>
      <c r="F775" s="316"/>
      <c r="H775" s="272"/>
      <c r="I775" s="272"/>
      <c r="J775" s="272"/>
      <c r="K775" s="272"/>
      <c r="L775" s="272"/>
      <c r="M775" s="272"/>
      <c r="N775" s="272"/>
      <c r="O775" s="272"/>
      <c r="P775" s="272"/>
      <c r="Q775" s="272"/>
      <c r="R775" s="272"/>
      <c r="S775" s="272"/>
      <c r="T775" s="272"/>
      <c r="U775" s="272"/>
      <c r="V775" s="272"/>
      <c r="W775" s="272"/>
      <c r="X775" s="272"/>
      <c r="Y775" s="272"/>
      <c r="Z775" s="272"/>
      <c r="AA775" s="272"/>
    </row>
    <row r="776" spans="1:27" ht="14">
      <c r="A776" s="272"/>
      <c r="B776" s="318"/>
      <c r="C776" s="316"/>
      <c r="D776" s="316"/>
      <c r="E776" s="316"/>
      <c r="F776" s="316"/>
      <c r="H776" s="272"/>
      <c r="I776" s="272"/>
      <c r="J776" s="272"/>
      <c r="K776" s="272"/>
      <c r="L776" s="272"/>
      <c r="M776" s="272"/>
      <c r="N776" s="272"/>
      <c r="O776" s="272"/>
      <c r="P776" s="272"/>
      <c r="Q776" s="272"/>
      <c r="R776" s="272"/>
      <c r="S776" s="272"/>
      <c r="T776" s="272"/>
      <c r="U776" s="272"/>
      <c r="V776" s="272"/>
      <c r="W776" s="272"/>
      <c r="X776" s="272"/>
      <c r="Y776" s="272"/>
      <c r="Z776" s="272"/>
      <c r="AA776" s="272"/>
    </row>
    <row r="777" spans="1:27" ht="14">
      <c r="A777" s="272"/>
      <c r="B777" s="318"/>
      <c r="C777" s="316"/>
      <c r="D777" s="316"/>
      <c r="E777" s="316"/>
      <c r="F777" s="316"/>
      <c r="H777" s="272"/>
      <c r="I777" s="272"/>
      <c r="J777" s="272"/>
      <c r="K777" s="272"/>
      <c r="L777" s="272"/>
      <c r="M777" s="272"/>
      <c r="N777" s="272"/>
      <c r="O777" s="272"/>
      <c r="P777" s="272"/>
      <c r="Q777" s="272"/>
      <c r="R777" s="272"/>
      <c r="S777" s="272"/>
      <c r="T777" s="272"/>
      <c r="U777" s="272"/>
      <c r="V777" s="272"/>
      <c r="W777" s="272"/>
      <c r="X777" s="272"/>
      <c r="Y777" s="272"/>
      <c r="Z777" s="272"/>
      <c r="AA777" s="272"/>
    </row>
    <row r="778" spans="1:27" ht="14">
      <c r="A778" s="272"/>
      <c r="B778" s="318"/>
      <c r="C778" s="316"/>
      <c r="D778" s="316"/>
      <c r="E778" s="316"/>
      <c r="F778" s="316"/>
      <c r="H778" s="272"/>
      <c r="I778" s="272"/>
      <c r="J778" s="272"/>
      <c r="K778" s="272"/>
      <c r="L778" s="272"/>
      <c r="M778" s="272"/>
      <c r="N778" s="272"/>
      <c r="O778" s="272"/>
      <c r="P778" s="272"/>
      <c r="Q778" s="272"/>
      <c r="R778" s="272"/>
      <c r="S778" s="272"/>
      <c r="T778" s="272"/>
      <c r="U778" s="272"/>
      <c r="V778" s="272"/>
      <c r="W778" s="272"/>
      <c r="X778" s="272"/>
      <c r="Y778" s="272"/>
      <c r="Z778" s="272"/>
      <c r="AA778" s="272"/>
    </row>
    <row r="779" spans="1:27" ht="14">
      <c r="A779" s="272"/>
      <c r="B779" s="318"/>
      <c r="C779" s="316"/>
      <c r="D779" s="316"/>
      <c r="E779" s="316"/>
      <c r="F779" s="316"/>
      <c r="H779" s="272"/>
      <c r="I779" s="272"/>
      <c r="J779" s="272"/>
      <c r="K779" s="272"/>
      <c r="L779" s="272"/>
      <c r="M779" s="272"/>
      <c r="N779" s="272"/>
      <c r="O779" s="272"/>
      <c r="P779" s="272"/>
      <c r="Q779" s="272"/>
      <c r="R779" s="272"/>
      <c r="S779" s="272"/>
      <c r="T779" s="272"/>
      <c r="U779" s="272"/>
      <c r="V779" s="272"/>
      <c r="W779" s="272"/>
      <c r="X779" s="272"/>
      <c r="Y779" s="272"/>
      <c r="Z779" s="272"/>
      <c r="AA779" s="272"/>
    </row>
    <row r="780" spans="1:27" ht="14">
      <c r="A780" s="272"/>
      <c r="B780" s="318"/>
      <c r="C780" s="316"/>
      <c r="D780" s="316"/>
      <c r="E780" s="316"/>
      <c r="F780" s="316"/>
      <c r="H780" s="272"/>
      <c r="I780" s="272"/>
      <c r="J780" s="272"/>
      <c r="K780" s="272"/>
      <c r="L780" s="272"/>
      <c r="M780" s="272"/>
      <c r="N780" s="272"/>
      <c r="O780" s="272"/>
      <c r="P780" s="272"/>
      <c r="Q780" s="272"/>
      <c r="R780" s="272"/>
      <c r="S780" s="272"/>
      <c r="T780" s="272"/>
      <c r="U780" s="272"/>
      <c r="V780" s="272"/>
      <c r="W780" s="272"/>
      <c r="X780" s="272"/>
      <c r="Y780" s="272"/>
      <c r="Z780" s="272"/>
      <c r="AA780" s="272"/>
    </row>
    <row r="781" spans="1:27" ht="14">
      <c r="A781" s="272"/>
      <c r="B781" s="318"/>
      <c r="C781" s="316"/>
      <c r="D781" s="316"/>
      <c r="E781" s="316"/>
      <c r="F781" s="316"/>
      <c r="H781" s="272"/>
      <c r="I781" s="272"/>
      <c r="J781" s="272"/>
      <c r="K781" s="272"/>
      <c r="L781" s="272"/>
      <c r="M781" s="272"/>
      <c r="N781" s="272"/>
      <c r="O781" s="272"/>
      <c r="P781" s="272"/>
      <c r="Q781" s="272"/>
      <c r="R781" s="272"/>
      <c r="S781" s="272"/>
      <c r="T781" s="272"/>
      <c r="U781" s="272"/>
      <c r="V781" s="272"/>
      <c r="W781" s="272"/>
      <c r="X781" s="272"/>
      <c r="Y781" s="272"/>
      <c r="Z781" s="272"/>
      <c r="AA781" s="272"/>
    </row>
    <row r="782" spans="1:27" ht="14">
      <c r="A782" s="272"/>
      <c r="B782" s="318"/>
      <c r="C782" s="316"/>
      <c r="D782" s="316"/>
      <c r="E782" s="316"/>
      <c r="F782" s="316"/>
      <c r="H782" s="272"/>
      <c r="I782" s="272"/>
      <c r="J782" s="272"/>
      <c r="K782" s="272"/>
      <c r="L782" s="272"/>
      <c r="M782" s="272"/>
      <c r="N782" s="272"/>
      <c r="O782" s="272"/>
      <c r="P782" s="272"/>
      <c r="Q782" s="272"/>
      <c r="R782" s="272"/>
      <c r="S782" s="272"/>
      <c r="T782" s="272"/>
      <c r="U782" s="272"/>
      <c r="V782" s="272"/>
      <c r="W782" s="272"/>
      <c r="X782" s="272"/>
      <c r="Y782" s="272"/>
      <c r="Z782" s="272"/>
      <c r="AA782" s="272"/>
    </row>
    <row r="783" spans="1:27" ht="14">
      <c r="A783" s="272"/>
      <c r="B783" s="318"/>
      <c r="C783" s="316"/>
      <c r="D783" s="316"/>
      <c r="E783" s="316"/>
      <c r="F783" s="316"/>
      <c r="H783" s="272"/>
      <c r="I783" s="272"/>
      <c r="J783" s="272"/>
      <c r="K783" s="272"/>
      <c r="L783" s="272"/>
      <c r="M783" s="272"/>
      <c r="N783" s="272"/>
      <c r="O783" s="272"/>
      <c r="P783" s="272"/>
      <c r="Q783" s="272"/>
      <c r="R783" s="272"/>
      <c r="S783" s="272"/>
      <c r="T783" s="272"/>
      <c r="U783" s="272"/>
      <c r="V783" s="272"/>
      <c r="W783" s="272"/>
      <c r="X783" s="272"/>
      <c r="Y783" s="272"/>
      <c r="Z783" s="272"/>
      <c r="AA783" s="272"/>
    </row>
    <row r="784" spans="1:27" ht="14">
      <c r="A784" s="272"/>
      <c r="B784" s="318"/>
      <c r="C784" s="316"/>
      <c r="D784" s="316"/>
      <c r="E784" s="316"/>
      <c r="F784" s="316"/>
      <c r="H784" s="272"/>
      <c r="I784" s="272"/>
      <c r="J784" s="272"/>
      <c r="K784" s="272"/>
      <c r="L784" s="272"/>
      <c r="M784" s="272"/>
      <c r="N784" s="272"/>
      <c r="O784" s="272"/>
      <c r="P784" s="272"/>
      <c r="Q784" s="272"/>
      <c r="R784" s="272"/>
      <c r="S784" s="272"/>
      <c r="T784" s="272"/>
      <c r="U784" s="272"/>
      <c r="V784" s="272"/>
      <c r="W784" s="272"/>
      <c r="X784" s="272"/>
      <c r="Y784" s="272"/>
      <c r="Z784" s="272"/>
      <c r="AA784" s="272"/>
    </row>
    <row r="785" spans="1:27" ht="14">
      <c r="A785" s="272"/>
      <c r="B785" s="318"/>
      <c r="C785" s="316"/>
      <c r="D785" s="316"/>
      <c r="E785" s="316"/>
      <c r="F785" s="316"/>
      <c r="H785" s="272"/>
      <c r="I785" s="272"/>
      <c r="J785" s="272"/>
      <c r="K785" s="272"/>
      <c r="L785" s="272"/>
      <c r="M785" s="272"/>
      <c r="N785" s="272"/>
      <c r="O785" s="272"/>
      <c r="P785" s="272"/>
      <c r="Q785" s="272"/>
      <c r="R785" s="272"/>
      <c r="S785" s="272"/>
      <c r="T785" s="272"/>
      <c r="U785" s="272"/>
      <c r="V785" s="272"/>
      <c r="W785" s="272"/>
      <c r="X785" s="272"/>
      <c r="Y785" s="272"/>
      <c r="Z785" s="272"/>
      <c r="AA785" s="272"/>
    </row>
    <row r="786" spans="1:27" ht="14">
      <c r="A786" s="272"/>
      <c r="B786" s="318"/>
      <c r="C786" s="316"/>
      <c r="D786" s="316"/>
      <c r="E786" s="316"/>
      <c r="F786" s="316"/>
      <c r="H786" s="272"/>
      <c r="I786" s="272"/>
      <c r="J786" s="272"/>
      <c r="K786" s="272"/>
      <c r="L786" s="272"/>
      <c r="M786" s="272"/>
      <c r="N786" s="272"/>
      <c r="O786" s="272"/>
      <c r="P786" s="272"/>
      <c r="Q786" s="272"/>
      <c r="R786" s="272"/>
      <c r="S786" s="272"/>
      <c r="T786" s="272"/>
      <c r="U786" s="272"/>
      <c r="V786" s="272"/>
      <c r="W786" s="272"/>
      <c r="X786" s="272"/>
      <c r="Y786" s="272"/>
      <c r="Z786" s="272"/>
      <c r="AA786" s="272"/>
    </row>
    <row r="787" spans="1:27" ht="14">
      <c r="A787" s="272"/>
      <c r="B787" s="318"/>
      <c r="C787" s="316"/>
      <c r="D787" s="316"/>
      <c r="E787" s="316"/>
      <c r="F787" s="316"/>
      <c r="H787" s="272"/>
      <c r="I787" s="272"/>
      <c r="J787" s="272"/>
      <c r="K787" s="272"/>
      <c r="L787" s="272"/>
      <c r="M787" s="272"/>
      <c r="N787" s="272"/>
      <c r="O787" s="272"/>
      <c r="P787" s="272"/>
      <c r="Q787" s="272"/>
      <c r="R787" s="272"/>
      <c r="S787" s="272"/>
      <c r="T787" s="272"/>
      <c r="U787" s="272"/>
      <c r="V787" s="272"/>
      <c r="W787" s="272"/>
      <c r="X787" s="272"/>
      <c r="Y787" s="272"/>
      <c r="Z787" s="272"/>
      <c r="AA787" s="272"/>
    </row>
    <row r="788" spans="1:27" ht="14">
      <c r="A788" s="272"/>
      <c r="B788" s="318"/>
      <c r="C788" s="316"/>
      <c r="D788" s="316"/>
      <c r="E788" s="316"/>
      <c r="F788" s="316"/>
      <c r="H788" s="272"/>
      <c r="I788" s="272"/>
      <c r="J788" s="272"/>
      <c r="K788" s="272"/>
      <c r="L788" s="272"/>
      <c r="M788" s="272"/>
      <c r="N788" s="272"/>
      <c r="O788" s="272"/>
      <c r="P788" s="272"/>
      <c r="Q788" s="272"/>
      <c r="R788" s="272"/>
      <c r="S788" s="272"/>
      <c r="T788" s="272"/>
      <c r="U788" s="272"/>
      <c r="V788" s="272"/>
      <c r="W788" s="272"/>
      <c r="X788" s="272"/>
      <c r="Y788" s="272"/>
      <c r="Z788" s="272"/>
      <c r="AA788" s="272"/>
    </row>
    <row r="789" spans="1:27" ht="14">
      <c r="A789" s="272"/>
      <c r="B789" s="318"/>
      <c r="C789" s="316"/>
      <c r="D789" s="316"/>
      <c r="E789" s="316"/>
      <c r="F789" s="316"/>
      <c r="H789" s="272"/>
      <c r="I789" s="272"/>
      <c r="J789" s="272"/>
      <c r="K789" s="272"/>
      <c r="L789" s="272"/>
      <c r="M789" s="272"/>
      <c r="N789" s="272"/>
      <c r="O789" s="272"/>
      <c r="P789" s="272"/>
      <c r="Q789" s="272"/>
      <c r="R789" s="272"/>
      <c r="S789" s="272"/>
      <c r="T789" s="272"/>
      <c r="U789" s="272"/>
      <c r="V789" s="272"/>
      <c r="W789" s="272"/>
      <c r="X789" s="272"/>
      <c r="Y789" s="272"/>
      <c r="Z789" s="272"/>
      <c r="AA789" s="272"/>
    </row>
    <row r="790" spans="1:27" ht="14">
      <c r="A790" s="272"/>
      <c r="B790" s="318"/>
      <c r="C790" s="316"/>
      <c r="D790" s="316"/>
      <c r="E790" s="316"/>
      <c r="F790" s="316"/>
      <c r="H790" s="272"/>
      <c r="I790" s="272"/>
      <c r="J790" s="272"/>
      <c r="K790" s="272"/>
      <c r="L790" s="272"/>
      <c r="M790" s="272"/>
      <c r="N790" s="272"/>
      <c r="O790" s="272"/>
      <c r="P790" s="272"/>
      <c r="Q790" s="272"/>
      <c r="R790" s="272"/>
      <c r="S790" s="272"/>
      <c r="T790" s="272"/>
      <c r="U790" s="272"/>
      <c r="V790" s="272"/>
      <c r="W790" s="272"/>
      <c r="X790" s="272"/>
      <c r="Y790" s="272"/>
      <c r="Z790" s="272"/>
      <c r="AA790" s="272"/>
    </row>
    <row r="791" spans="1:27" ht="14">
      <c r="A791" s="272"/>
      <c r="B791" s="318"/>
      <c r="C791" s="316"/>
      <c r="D791" s="316"/>
      <c r="E791" s="316"/>
      <c r="F791" s="316"/>
      <c r="H791" s="272"/>
      <c r="I791" s="272"/>
      <c r="J791" s="272"/>
      <c r="K791" s="272"/>
      <c r="L791" s="272"/>
      <c r="M791" s="272"/>
      <c r="N791" s="272"/>
      <c r="O791" s="272"/>
      <c r="P791" s="272"/>
      <c r="Q791" s="272"/>
      <c r="R791" s="272"/>
      <c r="S791" s="272"/>
      <c r="T791" s="272"/>
      <c r="U791" s="272"/>
      <c r="V791" s="272"/>
      <c r="W791" s="272"/>
      <c r="X791" s="272"/>
      <c r="Y791" s="272"/>
      <c r="Z791" s="272"/>
      <c r="AA791" s="272"/>
    </row>
    <row r="792" spans="1:27" ht="14">
      <c r="A792" s="272"/>
      <c r="B792" s="318"/>
      <c r="C792" s="316"/>
      <c r="D792" s="316"/>
      <c r="E792" s="316"/>
      <c r="F792" s="316"/>
      <c r="H792" s="272"/>
      <c r="I792" s="272"/>
      <c r="J792" s="272"/>
      <c r="K792" s="272"/>
      <c r="L792" s="272"/>
      <c r="M792" s="272"/>
      <c r="N792" s="272"/>
      <c r="O792" s="272"/>
      <c r="P792" s="272"/>
      <c r="Q792" s="272"/>
      <c r="R792" s="272"/>
      <c r="S792" s="272"/>
      <c r="T792" s="272"/>
      <c r="U792" s="272"/>
      <c r="V792" s="272"/>
      <c r="W792" s="272"/>
      <c r="X792" s="272"/>
      <c r="Y792" s="272"/>
      <c r="Z792" s="272"/>
      <c r="AA792" s="272"/>
    </row>
    <row r="793" spans="1:27" ht="14">
      <c r="A793" s="272"/>
      <c r="B793" s="318"/>
      <c r="C793" s="316"/>
      <c r="D793" s="316"/>
      <c r="E793" s="316"/>
      <c r="F793" s="316"/>
      <c r="H793" s="272"/>
      <c r="I793" s="272"/>
      <c r="J793" s="272"/>
      <c r="K793" s="272"/>
      <c r="L793" s="272"/>
      <c r="M793" s="272"/>
      <c r="N793" s="272"/>
      <c r="O793" s="272"/>
      <c r="P793" s="272"/>
      <c r="Q793" s="272"/>
      <c r="R793" s="272"/>
      <c r="S793" s="272"/>
      <c r="T793" s="272"/>
      <c r="U793" s="272"/>
      <c r="V793" s="272"/>
      <c r="W793" s="272"/>
      <c r="X793" s="272"/>
      <c r="Y793" s="272"/>
      <c r="Z793" s="272"/>
      <c r="AA793" s="272"/>
    </row>
    <row r="794" spans="1:27" ht="14">
      <c r="A794" s="272"/>
      <c r="B794" s="318"/>
      <c r="C794" s="316"/>
      <c r="D794" s="316"/>
      <c r="E794" s="316"/>
      <c r="F794" s="316"/>
      <c r="H794" s="272"/>
      <c r="I794" s="272"/>
      <c r="J794" s="272"/>
      <c r="K794" s="272"/>
      <c r="L794" s="272"/>
      <c r="M794" s="272"/>
      <c r="N794" s="272"/>
      <c r="O794" s="272"/>
      <c r="P794" s="272"/>
      <c r="Q794" s="272"/>
      <c r="R794" s="272"/>
      <c r="S794" s="272"/>
      <c r="T794" s="272"/>
      <c r="U794" s="272"/>
      <c r="V794" s="272"/>
      <c r="W794" s="272"/>
      <c r="X794" s="272"/>
      <c r="Y794" s="272"/>
      <c r="Z794" s="272"/>
      <c r="AA794" s="272"/>
    </row>
    <row r="795" spans="1:27" ht="14">
      <c r="A795" s="272"/>
      <c r="B795" s="318"/>
      <c r="C795" s="316"/>
      <c r="D795" s="316"/>
      <c r="E795" s="316"/>
      <c r="F795" s="316"/>
      <c r="H795" s="272"/>
      <c r="I795" s="272"/>
      <c r="J795" s="272"/>
      <c r="K795" s="272"/>
      <c r="L795" s="272"/>
      <c r="M795" s="272"/>
      <c r="N795" s="272"/>
      <c r="O795" s="272"/>
      <c r="P795" s="272"/>
      <c r="Q795" s="272"/>
      <c r="R795" s="272"/>
      <c r="S795" s="272"/>
      <c r="T795" s="272"/>
      <c r="U795" s="272"/>
      <c r="V795" s="272"/>
      <c r="W795" s="272"/>
      <c r="X795" s="272"/>
      <c r="Y795" s="272"/>
      <c r="Z795" s="272"/>
      <c r="AA795" s="272"/>
    </row>
    <row r="796" spans="1:27" ht="14">
      <c r="A796" s="272"/>
      <c r="B796" s="318"/>
      <c r="C796" s="316"/>
      <c r="D796" s="316"/>
      <c r="E796" s="316"/>
      <c r="F796" s="316"/>
      <c r="H796" s="272"/>
      <c r="I796" s="272"/>
      <c r="J796" s="272"/>
      <c r="K796" s="272"/>
      <c r="L796" s="272"/>
      <c r="M796" s="272"/>
      <c r="N796" s="272"/>
      <c r="O796" s="272"/>
      <c r="P796" s="272"/>
      <c r="Q796" s="272"/>
      <c r="R796" s="272"/>
      <c r="S796" s="272"/>
      <c r="T796" s="272"/>
      <c r="U796" s="272"/>
      <c r="V796" s="272"/>
      <c r="W796" s="272"/>
      <c r="X796" s="272"/>
      <c r="Y796" s="272"/>
      <c r="Z796" s="272"/>
      <c r="AA796" s="272"/>
    </row>
    <row r="797" spans="1:27" ht="14">
      <c r="A797" s="272"/>
      <c r="B797" s="318"/>
      <c r="C797" s="316"/>
      <c r="D797" s="316"/>
      <c r="E797" s="316"/>
      <c r="F797" s="316"/>
      <c r="H797" s="272"/>
      <c r="I797" s="272"/>
      <c r="J797" s="272"/>
      <c r="K797" s="272"/>
      <c r="L797" s="272"/>
      <c r="M797" s="272"/>
      <c r="N797" s="272"/>
      <c r="O797" s="272"/>
      <c r="P797" s="272"/>
      <c r="Q797" s="272"/>
      <c r="R797" s="272"/>
      <c r="S797" s="272"/>
      <c r="T797" s="272"/>
      <c r="U797" s="272"/>
      <c r="V797" s="272"/>
      <c r="W797" s="272"/>
      <c r="X797" s="272"/>
      <c r="Y797" s="272"/>
      <c r="Z797" s="272"/>
      <c r="AA797" s="272"/>
    </row>
    <row r="798" spans="1:27" ht="14">
      <c r="A798" s="272"/>
      <c r="B798" s="318"/>
      <c r="C798" s="316"/>
      <c r="D798" s="316"/>
      <c r="E798" s="316"/>
      <c r="F798" s="316"/>
      <c r="H798" s="272"/>
      <c r="I798" s="272"/>
      <c r="J798" s="272"/>
      <c r="K798" s="272"/>
      <c r="L798" s="272"/>
      <c r="M798" s="272"/>
      <c r="N798" s="272"/>
      <c r="O798" s="272"/>
      <c r="P798" s="272"/>
      <c r="Q798" s="272"/>
      <c r="R798" s="272"/>
      <c r="S798" s="272"/>
      <c r="T798" s="272"/>
      <c r="U798" s="272"/>
      <c r="V798" s="272"/>
      <c r="W798" s="272"/>
      <c r="X798" s="272"/>
      <c r="Y798" s="272"/>
      <c r="Z798" s="272"/>
      <c r="AA798" s="272"/>
    </row>
    <row r="799" spans="1:27" ht="14">
      <c r="A799" s="272"/>
      <c r="B799" s="318"/>
      <c r="C799" s="316"/>
      <c r="D799" s="316"/>
      <c r="E799" s="316"/>
      <c r="F799" s="316"/>
      <c r="H799" s="272"/>
      <c r="I799" s="272"/>
      <c r="J799" s="272"/>
      <c r="K799" s="272"/>
      <c r="L799" s="272"/>
      <c r="M799" s="272"/>
      <c r="N799" s="272"/>
      <c r="O799" s="272"/>
      <c r="P799" s="272"/>
      <c r="Q799" s="272"/>
      <c r="R799" s="272"/>
      <c r="S799" s="272"/>
      <c r="T799" s="272"/>
      <c r="U799" s="272"/>
      <c r="V799" s="272"/>
      <c r="W799" s="272"/>
      <c r="X799" s="272"/>
      <c r="Y799" s="272"/>
      <c r="Z799" s="272"/>
      <c r="AA799" s="272"/>
    </row>
    <row r="800" spans="1:27" ht="14">
      <c r="A800" s="272"/>
      <c r="B800" s="318"/>
      <c r="C800" s="316"/>
      <c r="D800" s="316"/>
      <c r="E800" s="316"/>
      <c r="F800" s="316"/>
      <c r="H800" s="272"/>
      <c r="I800" s="272"/>
      <c r="J800" s="272"/>
      <c r="K800" s="272"/>
      <c r="L800" s="272"/>
      <c r="M800" s="272"/>
      <c r="N800" s="272"/>
      <c r="O800" s="272"/>
      <c r="P800" s="272"/>
      <c r="Q800" s="272"/>
      <c r="R800" s="272"/>
      <c r="S800" s="272"/>
      <c r="T800" s="272"/>
      <c r="U800" s="272"/>
      <c r="V800" s="272"/>
      <c r="W800" s="272"/>
      <c r="X800" s="272"/>
      <c r="Y800" s="272"/>
      <c r="Z800" s="272"/>
      <c r="AA800" s="272"/>
    </row>
    <row r="801" spans="1:27" ht="14">
      <c r="A801" s="272"/>
      <c r="B801" s="318"/>
      <c r="C801" s="316"/>
      <c r="D801" s="316"/>
      <c r="E801" s="316"/>
      <c r="F801" s="316"/>
      <c r="H801" s="272"/>
      <c r="I801" s="272"/>
      <c r="J801" s="272"/>
      <c r="K801" s="272"/>
      <c r="L801" s="272"/>
      <c r="M801" s="272"/>
      <c r="N801" s="272"/>
      <c r="O801" s="272"/>
      <c r="P801" s="272"/>
      <c r="Q801" s="272"/>
      <c r="R801" s="272"/>
      <c r="S801" s="272"/>
      <c r="T801" s="272"/>
      <c r="U801" s="272"/>
      <c r="V801" s="272"/>
      <c r="W801" s="272"/>
      <c r="X801" s="272"/>
      <c r="Y801" s="272"/>
      <c r="Z801" s="272"/>
      <c r="AA801" s="272"/>
    </row>
    <row r="802" spans="1:27" ht="14">
      <c r="A802" s="272"/>
      <c r="B802" s="318"/>
      <c r="C802" s="316"/>
      <c r="D802" s="316"/>
      <c r="E802" s="316"/>
      <c r="F802" s="316"/>
      <c r="H802" s="272"/>
      <c r="I802" s="272"/>
      <c r="J802" s="272"/>
      <c r="K802" s="272"/>
      <c r="L802" s="272"/>
      <c r="M802" s="272"/>
      <c r="N802" s="272"/>
      <c r="O802" s="272"/>
      <c r="P802" s="272"/>
      <c r="Q802" s="272"/>
      <c r="R802" s="272"/>
      <c r="S802" s="272"/>
      <c r="T802" s="272"/>
      <c r="U802" s="272"/>
      <c r="V802" s="272"/>
      <c r="W802" s="272"/>
      <c r="X802" s="272"/>
      <c r="Y802" s="272"/>
      <c r="Z802" s="272"/>
      <c r="AA802" s="272"/>
    </row>
    <row r="803" spans="1:27" ht="14">
      <c r="A803" s="272"/>
      <c r="B803" s="318"/>
      <c r="C803" s="316"/>
      <c r="D803" s="316"/>
      <c r="E803" s="316"/>
      <c r="F803" s="316"/>
      <c r="H803" s="272"/>
      <c r="I803" s="272"/>
      <c r="J803" s="272"/>
      <c r="K803" s="272"/>
      <c r="L803" s="272"/>
      <c r="M803" s="272"/>
      <c r="N803" s="272"/>
      <c r="O803" s="272"/>
      <c r="P803" s="272"/>
      <c r="Q803" s="272"/>
      <c r="R803" s="272"/>
      <c r="S803" s="272"/>
      <c r="T803" s="272"/>
      <c r="U803" s="272"/>
      <c r="V803" s="272"/>
      <c r="W803" s="272"/>
      <c r="X803" s="272"/>
      <c r="Y803" s="272"/>
      <c r="Z803" s="272"/>
      <c r="AA803" s="272"/>
    </row>
    <row r="804" spans="1:27" ht="14">
      <c r="A804" s="272"/>
      <c r="B804" s="318"/>
      <c r="C804" s="316"/>
      <c r="D804" s="316"/>
      <c r="E804" s="316"/>
      <c r="F804" s="316"/>
      <c r="H804" s="272"/>
      <c r="I804" s="272"/>
      <c r="J804" s="272"/>
      <c r="K804" s="272"/>
      <c r="L804" s="272"/>
      <c r="M804" s="272"/>
      <c r="N804" s="272"/>
      <c r="O804" s="272"/>
      <c r="P804" s="272"/>
      <c r="Q804" s="272"/>
      <c r="R804" s="272"/>
      <c r="S804" s="272"/>
      <c r="T804" s="272"/>
      <c r="U804" s="272"/>
      <c r="V804" s="272"/>
      <c r="W804" s="272"/>
      <c r="X804" s="272"/>
      <c r="Y804" s="272"/>
      <c r="Z804" s="272"/>
      <c r="AA804" s="272"/>
    </row>
    <row r="805" spans="1:27" ht="14">
      <c r="A805" s="272"/>
      <c r="B805" s="318"/>
      <c r="C805" s="316"/>
      <c r="D805" s="316"/>
      <c r="E805" s="316"/>
      <c r="F805" s="316"/>
      <c r="H805" s="272"/>
      <c r="I805" s="272"/>
      <c r="J805" s="272"/>
      <c r="K805" s="272"/>
      <c r="L805" s="272"/>
      <c r="M805" s="272"/>
      <c r="N805" s="272"/>
      <c r="O805" s="272"/>
      <c r="P805" s="272"/>
      <c r="Q805" s="272"/>
      <c r="R805" s="272"/>
      <c r="S805" s="272"/>
      <c r="T805" s="272"/>
      <c r="U805" s="272"/>
      <c r="V805" s="272"/>
      <c r="W805" s="272"/>
      <c r="X805" s="272"/>
      <c r="Y805" s="272"/>
      <c r="Z805" s="272"/>
      <c r="AA805" s="272"/>
    </row>
    <row r="806" spans="1:27" ht="14">
      <c r="A806" s="272"/>
      <c r="B806" s="318"/>
      <c r="C806" s="316"/>
      <c r="D806" s="316"/>
      <c r="E806" s="316"/>
      <c r="F806" s="316"/>
      <c r="H806" s="272"/>
      <c r="I806" s="272"/>
      <c r="J806" s="272"/>
      <c r="K806" s="272"/>
      <c r="L806" s="272"/>
      <c r="M806" s="272"/>
      <c r="N806" s="272"/>
      <c r="O806" s="272"/>
      <c r="P806" s="272"/>
      <c r="Q806" s="272"/>
      <c r="R806" s="272"/>
      <c r="S806" s="272"/>
      <c r="T806" s="272"/>
      <c r="U806" s="272"/>
      <c r="V806" s="272"/>
      <c r="W806" s="272"/>
      <c r="X806" s="272"/>
      <c r="Y806" s="272"/>
      <c r="Z806" s="272"/>
      <c r="AA806" s="272"/>
    </row>
    <row r="807" spans="1:27" ht="14">
      <c r="A807" s="272"/>
      <c r="B807" s="318"/>
      <c r="C807" s="316"/>
      <c r="D807" s="316"/>
      <c r="E807" s="316"/>
      <c r="F807" s="316"/>
      <c r="H807" s="272"/>
      <c r="I807" s="272"/>
      <c r="J807" s="272"/>
      <c r="K807" s="272"/>
      <c r="L807" s="272"/>
      <c r="M807" s="272"/>
      <c r="N807" s="272"/>
      <c r="O807" s="272"/>
      <c r="P807" s="272"/>
      <c r="Q807" s="272"/>
      <c r="R807" s="272"/>
      <c r="S807" s="272"/>
      <c r="T807" s="272"/>
      <c r="U807" s="272"/>
      <c r="V807" s="272"/>
      <c r="W807" s="272"/>
      <c r="X807" s="272"/>
      <c r="Y807" s="272"/>
      <c r="Z807" s="272"/>
      <c r="AA807" s="272"/>
    </row>
    <row r="808" spans="1:27" ht="14">
      <c r="A808" s="272"/>
      <c r="B808" s="318"/>
      <c r="C808" s="316"/>
      <c r="D808" s="316"/>
      <c r="E808" s="316"/>
      <c r="F808" s="316"/>
      <c r="H808" s="272"/>
      <c r="I808" s="272"/>
      <c r="J808" s="272"/>
      <c r="K808" s="272"/>
      <c r="L808" s="272"/>
      <c r="M808" s="272"/>
      <c r="N808" s="272"/>
      <c r="O808" s="272"/>
      <c r="P808" s="272"/>
      <c r="Q808" s="272"/>
      <c r="R808" s="272"/>
      <c r="S808" s="272"/>
      <c r="T808" s="272"/>
      <c r="U808" s="272"/>
      <c r="V808" s="272"/>
      <c r="W808" s="272"/>
      <c r="X808" s="272"/>
      <c r="Y808" s="272"/>
      <c r="Z808" s="272"/>
      <c r="AA808" s="272"/>
    </row>
    <row r="809" spans="1:27" ht="14">
      <c r="A809" s="272"/>
      <c r="B809" s="318"/>
      <c r="C809" s="316"/>
      <c r="D809" s="316"/>
      <c r="E809" s="316"/>
      <c r="F809" s="316"/>
      <c r="H809" s="272"/>
      <c r="I809" s="272"/>
      <c r="J809" s="272"/>
      <c r="K809" s="272"/>
      <c r="L809" s="272"/>
      <c r="M809" s="272"/>
      <c r="N809" s="272"/>
      <c r="O809" s="272"/>
      <c r="P809" s="272"/>
      <c r="Q809" s="272"/>
      <c r="R809" s="272"/>
      <c r="S809" s="272"/>
      <c r="T809" s="272"/>
      <c r="U809" s="272"/>
      <c r="V809" s="272"/>
      <c r="W809" s="272"/>
      <c r="X809" s="272"/>
      <c r="Y809" s="272"/>
      <c r="Z809" s="272"/>
      <c r="AA809" s="272"/>
    </row>
    <row r="810" spans="1:27" ht="14">
      <c r="A810" s="272"/>
      <c r="B810" s="318"/>
      <c r="C810" s="316"/>
      <c r="D810" s="316"/>
      <c r="E810" s="316"/>
      <c r="F810" s="316"/>
      <c r="H810" s="272"/>
      <c r="I810" s="272"/>
      <c r="J810" s="272"/>
      <c r="K810" s="272"/>
      <c r="L810" s="272"/>
      <c r="M810" s="272"/>
      <c r="N810" s="272"/>
      <c r="O810" s="272"/>
      <c r="P810" s="272"/>
      <c r="Q810" s="272"/>
      <c r="R810" s="272"/>
      <c r="S810" s="272"/>
      <c r="T810" s="272"/>
      <c r="U810" s="272"/>
      <c r="V810" s="272"/>
      <c r="W810" s="272"/>
      <c r="X810" s="272"/>
      <c r="Y810" s="272"/>
      <c r="Z810" s="272"/>
      <c r="AA810" s="272"/>
    </row>
    <row r="811" spans="1:27" ht="14">
      <c r="A811" s="272"/>
      <c r="B811" s="318"/>
      <c r="C811" s="316"/>
      <c r="D811" s="316"/>
      <c r="E811" s="316"/>
      <c r="F811" s="316"/>
      <c r="H811" s="272"/>
      <c r="I811" s="272"/>
      <c r="J811" s="272"/>
      <c r="K811" s="272"/>
      <c r="L811" s="272"/>
      <c r="M811" s="272"/>
      <c r="N811" s="272"/>
      <c r="O811" s="272"/>
      <c r="P811" s="272"/>
      <c r="Q811" s="272"/>
      <c r="R811" s="272"/>
      <c r="S811" s="272"/>
      <c r="T811" s="272"/>
      <c r="U811" s="272"/>
      <c r="V811" s="272"/>
      <c r="W811" s="272"/>
      <c r="X811" s="272"/>
      <c r="Y811" s="272"/>
      <c r="Z811" s="272"/>
      <c r="AA811" s="272"/>
    </row>
    <row r="812" spans="1:27" ht="14">
      <c r="A812" s="272"/>
      <c r="B812" s="318"/>
      <c r="C812" s="316"/>
      <c r="D812" s="316"/>
      <c r="E812" s="316"/>
      <c r="F812" s="316"/>
      <c r="H812" s="272"/>
      <c r="I812" s="272"/>
      <c r="J812" s="272"/>
      <c r="K812" s="272"/>
      <c r="L812" s="272"/>
      <c r="M812" s="272"/>
      <c r="N812" s="272"/>
      <c r="O812" s="272"/>
      <c r="P812" s="272"/>
      <c r="Q812" s="272"/>
      <c r="R812" s="272"/>
      <c r="S812" s="272"/>
      <c r="T812" s="272"/>
      <c r="U812" s="272"/>
      <c r="V812" s="272"/>
      <c r="W812" s="272"/>
      <c r="X812" s="272"/>
      <c r="Y812" s="272"/>
      <c r="Z812" s="272"/>
      <c r="AA812" s="272"/>
    </row>
    <row r="813" spans="1:27" ht="14">
      <c r="A813" s="272"/>
      <c r="B813" s="318"/>
      <c r="C813" s="316"/>
      <c r="D813" s="316"/>
      <c r="E813" s="316"/>
      <c r="F813" s="316"/>
      <c r="H813" s="272"/>
      <c r="I813" s="272"/>
      <c r="J813" s="272"/>
      <c r="K813" s="272"/>
      <c r="L813" s="272"/>
      <c r="M813" s="272"/>
      <c r="N813" s="272"/>
      <c r="O813" s="272"/>
      <c r="P813" s="272"/>
      <c r="Q813" s="272"/>
      <c r="R813" s="272"/>
      <c r="S813" s="272"/>
      <c r="T813" s="272"/>
      <c r="U813" s="272"/>
      <c r="V813" s="272"/>
      <c r="W813" s="272"/>
      <c r="X813" s="272"/>
      <c r="Y813" s="272"/>
      <c r="Z813" s="272"/>
      <c r="AA813" s="272"/>
    </row>
    <row r="814" spans="1:27" ht="14">
      <c r="A814" s="272"/>
      <c r="B814" s="318"/>
      <c r="C814" s="316"/>
      <c r="D814" s="316"/>
      <c r="E814" s="316"/>
      <c r="F814" s="316"/>
      <c r="H814" s="272"/>
      <c r="I814" s="272"/>
      <c r="J814" s="272"/>
      <c r="K814" s="272"/>
      <c r="L814" s="272"/>
      <c r="M814" s="272"/>
      <c r="N814" s="272"/>
      <c r="O814" s="272"/>
      <c r="P814" s="272"/>
      <c r="Q814" s="272"/>
      <c r="R814" s="272"/>
      <c r="S814" s="272"/>
      <c r="T814" s="272"/>
      <c r="U814" s="272"/>
      <c r="V814" s="272"/>
      <c r="W814" s="272"/>
      <c r="X814" s="272"/>
      <c r="Y814" s="272"/>
      <c r="Z814" s="272"/>
      <c r="AA814" s="272"/>
    </row>
    <row r="815" spans="1:27" ht="14">
      <c r="A815" s="272"/>
      <c r="B815" s="318"/>
      <c r="C815" s="316"/>
      <c r="D815" s="316"/>
      <c r="E815" s="316"/>
      <c r="F815" s="316"/>
      <c r="H815" s="272"/>
      <c r="I815" s="272"/>
      <c r="J815" s="272"/>
      <c r="K815" s="272"/>
      <c r="L815" s="272"/>
      <c r="M815" s="272"/>
      <c r="N815" s="272"/>
      <c r="O815" s="272"/>
      <c r="P815" s="272"/>
      <c r="Q815" s="272"/>
      <c r="R815" s="272"/>
      <c r="S815" s="272"/>
      <c r="T815" s="272"/>
      <c r="U815" s="272"/>
      <c r="V815" s="272"/>
      <c r="W815" s="272"/>
      <c r="X815" s="272"/>
      <c r="Y815" s="272"/>
      <c r="Z815" s="272"/>
      <c r="AA815" s="272"/>
    </row>
    <row r="816" spans="1:27" ht="14">
      <c r="A816" s="272"/>
      <c r="B816" s="318"/>
      <c r="C816" s="316"/>
      <c r="D816" s="316"/>
      <c r="E816" s="316"/>
      <c r="F816" s="316"/>
      <c r="H816" s="272"/>
      <c r="I816" s="272"/>
      <c r="J816" s="272"/>
      <c r="K816" s="272"/>
      <c r="L816" s="272"/>
      <c r="M816" s="272"/>
      <c r="N816" s="272"/>
      <c r="O816" s="272"/>
      <c r="P816" s="272"/>
      <c r="Q816" s="272"/>
      <c r="R816" s="272"/>
      <c r="S816" s="272"/>
      <c r="T816" s="272"/>
      <c r="U816" s="272"/>
      <c r="V816" s="272"/>
      <c r="W816" s="272"/>
      <c r="X816" s="272"/>
      <c r="Y816" s="272"/>
      <c r="Z816" s="272"/>
      <c r="AA816" s="272"/>
    </row>
    <row r="817" spans="1:27" ht="14">
      <c r="A817" s="272"/>
      <c r="B817" s="318"/>
      <c r="C817" s="316"/>
      <c r="D817" s="316"/>
      <c r="E817" s="316"/>
      <c r="F817" s="316"/>
      <c r="H817" s="272"/>
      <c r="I817" s="272"/>
      <c r="J817" s="272"/>
      <c r="K817" s="272"/>
      <c r="L817" s="272"/>
      <c r="M817" s="272"/>
      <c r="N817" s="272"/>
      <c r="O817" s="272"/>
      <c r="P817" s="272"/>
      <c r="Q817" s="272"/>
      <c r="R817" s="272"/>
      <c r="S817" s="272"/>
      <c r="T817" s="272"/>
      <c r="U817" s="272"/>
      <c r="V817" s="272"/>
      <c r="W817" s="272"/>
      <c r="X817" s="272"/>
      <c r="Y817" s="272"/>
      <c r="Z817" s="272"/>
      <c r="AA817" s="272"/>
    </row>
    <row r="818" spans="1:27" ht="14">
      <c r="A818" s="272"/>
      <c r="B818" s="318"/>
      <c r="C818" s="316"/>
      <c r="D818" s="316"/>
      <c r="E818" s="316"/>
      <c r="F818" s="316"/>
      <c r="H818" s="272"/>
      <c r="I818" s="272"/>
      <c r="J818" s="272"/>
      <c r="K818" s="272"/>
      <c r="L818" s="272"/>
      <c r="M818" s="272"/>
      <c r="N818" s="272"/>
      <c r="O818" s="272"/>
      <c r="P818" s="272"/>
      <c r="Q818" s="272"/>
      <c r="R818" s="272"/>
      <c r="S818" s="272"/>
      <c r="T818" s="272"/>
      <c r="U818" s="272"/>
      <c r="V818" s="272"/>
      <c r="W818" s="272"/>
      <c r="X818" s="272"/>
      <c r="Y818" s="272"/>
      <c r="Z818" s="272"/>
      <c r="AA818" s="272"/>
    </row>
    <row r="819" spans="1:27" ht="14">
      <c r="A819" s="272"/>
      <c r="B819" s="318"/>
      <c r="C819" s="316"/>
      <c r="D819" s="316"/>
      <c r="E819" s="316"/>
      <c r="F819" s="316"/>
      <c r="H819" s="272"/>
      <c r="I819" s="272"/>
      <c r="J819" s="272"/>
      <c r="K819" s="272"/>
      <c r="L819" s="272"/>
      <c r="M819" s="272"/>
      <c r="N819" s="272"/>
      <c r="O819" s="272"/>
      <c r="P819" s="272"/>
      <c r="Q819" s="272"/>
      <c r="R819" s="272"/>
      <c r="S819" s="272"/>
      <c r="T819" s="272"/>
      <c r="U819" s="272"/>
      <c r="V819" s="272"/>
      <c r="W819" s="272"/>
      <c r="X819" s="272"/>
      <c r="Y819" s="272"/>
      <c r="Z819" s="272"/>
      <c r="AA819" s="272"/>
    </row>
    <row r="820" spans="1:27" ht="14">
      <c r="A820" s="272"/>
      <c r="B820" s="318"/>
      <c r="C820" s="316"/>
      <c r="D820" s="316"/>
      <c r="E820" s="316"/>
      <c r="F820" s="316"/>
      <c r="H820" s="272"/>
      <c r="I820" s="272"/>
      <c r="J820" s="272"/>
      <c r="K820" s="272"/>
      <c r="L820" s="272"/>
      <c r="M820" s="272"/>
      <c r="N820" s="272"/>
      <c r="O820" s="272"/>
      <c r="P820" s="272"/>
      <c r="Q820" s="272"/>
      <c r="R820" s="272"/>
      <c r="S820" s="272"/>
      <c r="T820" s="272"/>
      <c r="U820" s="272"/>
      <c r="V820" s="272"/>
      <c r="W820" s="272"/>
      <c r="X820" s="272"/>
      <c r="Y820" s="272"/>
      <c r="Z820" s="272"/>
      <c r="AA820" s="272"/>
    </row>
    <row r="821" spans="1:27" ht="14">
      <c r="A821" s="272"/>
      <c r="B821" s="318"/>
      <c r="C821" s="316"/>
      <c r="D821" s="316"/>
      <c r="E821" s="316"/>
      <c r="F821" s="316"/>
      <c r="H821" s="272"/>
      <c r="I821" s="272"/>
      <c r="J821" s="272"/>
      <c r="K821" s="272"/>
      <c r="L821" s="272"/>
      <c r="M821" s="272"/>
      <c r="N821" s="272"/>
      <c r="O821" s="272"/>
      <c r="P821" s="272"/>
      <c r="Q821" s="272"/>
      <c r="R821" s="272"/>
      <c r="S821" s="272"/>
      <c r="T821" s="272"/>
      <c r="U821" s="272"/>
      <c r="V821" s="272"/>
      <c r="W821" s="272"/>
      <c r="X821" s="272"/>
      <c r="Y821" s="272"/>
      <c r="Z821" s="272"/>
      <c r="AA821" s="272"/>
    </row>
    <row r="822" spans="1:27" ht="14">
      <c r="A822" s="272"/>
      <c r="B822" s="318"/>
      <c r="C822" s="316"/>
      <c r="D822" s="316"/>
      <c r="E822" s="316"/>
      <c r="F822" s="316"/>
      <c r="H822" s="272"/>
      <c r="I822" s="272"/>
      <c r="J822" s="272"/>
      <c r="K822" s="272"/>
      <c r="L822" s="272"/>
      <c r="M822" s="272"/>
      <c r="N822" s="272"/>
      <c r="O822" s="272"/>
      <c r="P822" s="272"/>
      <c r="Q822" s="272"/>
      <c r="R822" s="272"/>
      <c r="S822" s="272"/>
      <c r="T822" s="272"/>
      <c r="U822" s="272"/>
      <c r="V822" s="272"/>
      <c r="W822" s="272"/>
      <c r="X822" s="272"/>
      <c r="Y822" s="272"/>
      <c r="Z822" s="272"/>
      <c r="AA822" s="272"/>
    </row>
    <row r="823" spans="1:27" ht="14">
      <c r="A823" s="272"/>
      <c r="B823" s="318"/>
      <c r="C823" s="316"/>
      <c r="D823" s="316"/>
      <c r="E823" s="316"/>
      <c r="F823" s="316"/>
      <c r="H823" s="272"/>
      <c r="I823" s="272"/>
      <c r="J823" s="272"/>
      <c r="K823" s="272"/>
      <c r="L823" s="272"/>
      <c r="M823" s="272"/>
      <c r="N823" s="272"/>
      <c r="O823" s="272"/>
      <c r="P823" s="272"/>
      <c r="Q823" s="272"/>
      <c r="R823" s="272"/>
      <c r="S823" s="272"/>
      <c r="T823" s="272"/>
      <c r="U823" s="272"/>
      <c r="V823" s="272"/>
      <c r="W823" s="272"/>
      <c r="X823" s="272"/>
      <c r="Y823" s="272"/>
      <c r="Z823" s="272"/>
      <c r="AA823" s="272"/>
    </row>
    <row r="824" spans="1:27" ht="14">
      <c r="A824" s="272"/>
      <c r="B824" s="318"/>
      <c r="C824" s="316"/>
      <c r="D824" s="316"/>
      <c r="E824" s="316"/>
      <c r="F824" s="316"/>
      <c r="H824" s="272"/>
      <c r="I824" s="272"/>
      <c r="J824" s="272"/>
      <c r="K824" s="272"/>
      <c r="L824" s="272"/>
      <c r="M824" s="272"/>
      <c r="N824" s="272"/>
      <c r="O824" s="272"/>
      <c r="P824" s="272"/>
      <c r="Q824" s="272"/>
      <c r="R824" s="272"/>
      <c r="S824" s="272"/>
      <c r="T824" s="272"/>
      <c r="U824" s="272"/>
      <c r="V824" s="272"/>
      <c r="W824" s="272"/>
      <c r="X824" s="272"/>
      <c r="Y824" s="272"/>
      <c r="Z824" s="272"/>
      <c r="AA824" s="272"/>
    </row>
    <row r="825" spans="1:27" ht="14">
      <c r="A825" s="272"/>
      <c r="B825" s="318"/>
      <c r="C825" s="316"/>
      <c r="D825" s="316"/>
      <c r="E825" s="316"/>
      <c r="F825" s="316"/>
      <c r="H825" s="272"/>
      <c r="I825" s="272"/>
      <c r="J825" s="272"/>
      <c r="K825" s="272"/>
      <c r="L825" s="272"/>
      <c r="M825" s="272"/>
      <c r="N825" s="272"/>
      <c r="O825" s="272"/>
      <c r="P825" s="272"/>
      <c r="Q825" s="272"/>
      <c r="R825" s="272"/>
      <c r="S825" s="272"/>
      <c r="T825" s="272"/>
      <c r="U825" s="272"/>
      <c r="V825" s="272"/>
      <c r="W825" s="272"/>
      <c r="X825" s="272"/>
      <c r="Y825" s="272"/>
      <c r="Z825" s="272"/>
      <c r="AA825" s="272"/>
    </row>
    <row r="826" spans="1:27" ht="14">
      <c r="A826" s="272"/>
      <c r="B826" s="318"/>
      <c r="C826" s="316"/>
      <c r="D826" s="316"/>
      <c r="E826" s="316"/>
      <c r="F826" s="316"/>
      <c r="H826" s="272"/>
      <c r="I826" s="272"/>
      <c r="J826" s="272"/>
      <c r="K826" s="272"/>
      <c r="L826" s="272"/>
      <c r="M826" s="272"/>
      <c r="N826" s="272"/>
      <c r="O826" s="272"/>
      <c r="P826" s="272"/>
      <c r="Q826" s="272"/>
      <c r="R826" s="272"/>
      <c r="S826" s="272"/>
      <c r="T826" s="272"/>
      <c r="U826" s="272"/>
      <c r="V826" s="272"/>
      <c r="W826" s="272"/>
      <c r="X826" s="272"/>
      <c r="Y826" s="272"/>
      <c r="Z826" s="272"/>
      <c r="AA826" s="272"/>
    </row>
    <row r="827" spans="1:27" ht="14">
      <c r="A827" s="272"/>
      <c r="B827" s="318"/>
      <c r="C827" s="316"/>
      <c r="D827" s="316"/>
      <c r="E827" s="316"/>
      <c r="F827" s="316"/>
      <c r="H827" s="272"/>
      <c r="I827" s="272"/>
      <c r="J827" s="272"/>
      <c r="K827" s="272"/>
      <c r="L827" s="272"/>
      <c r="M827" s="272"/>
      <c r="N827" s="272"/>
      <c r="O827" s="272"/>
      <c r="P827" s="272"/>
      <c r="Q827" s="272"/>
      <c r="R827" s="272"/>
      <c r="S827" s="272"/>
      <c r="T827" s="272"/>
      <c r="U827" s="272"/>
      <c r="V827" s="272"/>
      <c r="W827" s="272"/>
      <c r="X827" s="272"/>
      <c r="Y827" s="272"/>
      <c r="Z827" s="272"/>
      <c r="AA827" s="272"/>
    </row>
    <row r="828" spans="1:27" ht="14">
      <c r="A828" s="272"/>
      <c r="B828" s="318"/>
      <c r="C828" s="316"/>
      <c r="D828" s="316"/>
      <c r="E828" s="316"/>
      <c r="F828" s="316"/>
      <c r="H828" s="272"/>
      <c r="I828" s="272"/>
      <c r="J828" s="272"/>
      <c r="K828" s="272"/>
      <c r="L828" s="272"/>
      <c r="M828" s="272"/>
      <c r="N828" s="272"/>
      <c r="O828" s="272"/>
      <c r="P828" s="272"/>
      <c r="Q828" s="272"/>
      <c r="R828" s="272"/>
      <c r="S828" s="272"/>
      <c r="T828" s="272"/>
      <c r="U828" s="272"/>
      <c r="V828" s="272"/>
      <c r="W828" s="272"/>
      <c r="X828" s="272"/>
      <c r="Y828" s="272"/>
      <c r="Z828" s="272"/>
      <c r="AA828" s="272"/>
    </row>
    <row r="829" spans="1:27" ht="14">
      <c r="A829" s="272"/>
      <c r="B829" s="318"/>
      <c r="C829" s="316"/>
      <c r="D829" s="316"/>
      <c r="E829" s="316"/>
      <c r="F829" s="316"/>
      <c r="H829" s="272"/>
      <c r="I829" s="272"/>
      <c r="J829" s="272"/>
      <c r="K829" s="272"/>
      <c r="L829" s="272"/>
      <c r="M829" s="272"/>
      <c r="N829" s="272"/>
      <c r="O829" s="272"/>
      <c r="P829" s="272"/>
      <c r="Q829" s="272"/>
      <c r="R829" s="272"/>
      <c r="S829" s="272"/>
      <c r="T829" s="272"/>
      <c r="U829" s="272"/>
      <c r="V829" s="272"/>
      <c r="W829" s="272"/>
      <c r="X829" s="272"/>
      <c r="Y829" s="272"/>
      <c r="Z829" s="272"/>
      <c r="AA829" s="272"/>
    </row>
    <row r="830" spans="1:27" ht="14">
      <c r="A830" s="272"/>
      <c r="B830" s="318"/>
      <c r="C830" s="316"/>
      <c r="D830" s="316"/>
      <c r="E830" s="316"/>
      <c r="F830" s="316"/>
      <c r="H830" s="272"/>
      <c r="I830" s="272"/>
      <c r="J830" s="272"/>
      <c r="K830" s="272"/>
      <c r="L830" s="272"/>
      <c r="M830" s="272"/>
      <c r="N830" s="272"/>
      <c r="O830" s="272"/>
      <c r="P830" s="272"/>
      <c r="Q830" s="272"/>
      <c r="R830" s="272"/>
      <c r="S830" s="272"/>
      <c r="T830" s="272"/>
      <c r="U830" s="272"/>
      <c r="V830" s="272"/>
      <c r="W830" s="272"/>
      <c r="X830" s="272"/>
      <c r="Y830" s="272"/>
      <c r="Z830" s="272"/>
      <c r="AA830" s="272"/>
    </row>
    <row r="831" spans="1:27" ht="14">
      <c r="A831" s="272"/>
      <c r="B831" s="318"/>
      <c r="C831" s="316"/>
      <c r="D831" s="316"/>
      <c r="E831" s="316"/>
      <c r="F831" s="316"/>
      <c r="H831" s="272"/>
      <c r="I831" s="272"/>
      <c r="J831" s="272"/>
      <c r="K831" s="272"/>
      <c r="L831" s="272"/>
      <c r="M831" s="272"/>
      <c r="N831" s="272"/>
      <c r="O831" s="272"/>
      <c r="P831" s="272"/>
      <c r="Q831" s="272"/>
      <c r="R831" s="272"/>
      <c r="S831" s="272"/>
      <c r="T831" s="272"/>
      <c r="U831" s="272"/>
      <c r="V831" s="272"/>
      <c r="W831" s="272"/>
      <c r="X831" s="272"/>
      <c r="Y831" s="272"/>
      <c r="Z831" s="272"/>
      <c r="AA831" s="272"/>
    </row>
    <row r="832" spans="1:27" ht="14">
      <c r="A832" s="272"/>
      <c r="B832" s="318"/>
      <c r="C832" s="316"/>
      <c r="D832" s="316"/>
      <c r="E832" s="316"/>
      <c r="F832" s="316"/>
      <c r="H832" s="272"/>
      <c r="I832" s="272"/>
      <c r="J832" s="272"/>
      <c r="K832" s="272"/>
      <c r="L832" s="272"/>
      <c r="M832" s="272"/>
      <c r="N832" s="272"/>
      <c r="O832" s="272"/>
      <c r="P832" s="272"/>
      <c r="Q832" s="272"/>
      <c r="R832" s="272"/>
      <c r="S832" s="272"/>
      <c r="T832" s="272"/>
      <c r="U832" s="272"/>
      <c r="V832" s="272"/>
      <c r="W832" s="272"/>
      <c r="X832" s="272"/>
      <c r="Y832" s="272"/>
      <c r="Z832" s="272"/>
      <c r="AA832" s="272"/>
    </row>
    <row r="833" spans="1:27" ht="14">
      <c r="A833" s="272"/>
      <c r="B833" s="318"/>
      <c r="C833" s="316"/>
      <c r="D833" s="316"/>
      <c r="E833" s="316"/>
      <c r="F833" s="316"/>
      <c r="H833" s="272"/>
      <c r="I833" s="272"/>
      <c r="J833" s="272"/>
      <c r="K833" s="272"/>
      <c r="L833" s="272"/>
      <c r="M833" s="272"/>
      <c r="N833" s="272"/>
      <c r="O833" s="272"/>
      <c r="P833" s="272"/>
      <c r="Q833" s="272"/>
      <c r="R833" s="272"/>
      <c r="S833" s="272"/>
      <c r="T833" s="272"/>
      <c r="U833" s="272"/>
      <c r="V833" s="272"/>
      <c r="W833" s="272"/>
      <c r="X833" s="272"/>
      <c r="Y833" s="272"/>
      <c r="Z833" s="272"/>
      <c r="AA833" s="272"/>
    </row>
    <row r="834" spans="1:27" ht="14">
      <c r="A834" s="272"/>
      <c r="B834" s="318"/>
      <c r="C834" s="316"/>
      <c r="D834" s="316"/>
      <c r="E834" s="316"/>
      <c r="F834" s="316"/>
      <c r="H834" s="272"/>
      <c r="I834" s="272"/>
      <c r="J834" s="272"/>
      <c r="K834" s="272"/>
      <c r="L834" s="272"/>
      <c r="M834" s="272"/>
      <c r="N834" s="272"/>
      <c r="O834" s="272"/>
      <c r="P834" s="272"/>
      <c r="Q834" s="272"/>
      <c r="R834" s="272"/>
      <c r="S834" s="272"/>
      <c r="T834" s="272"/>
      <c r="U834" s="272"/>
      <c r="V834" s="272"/>
      <c r="W834" s="272"/>
      <c r="X834" s="272"/>
      <c r="Y834" s="272"/>
      <c r="Z834" s="272"/>
      <c r="AA834" s="272"/>
    </row>
    <row r="835" spans="1:27" ht="14">
      <c r="A835" s="272"/>
      <c r="B835" s="318"/>
      <c r="C835" s="316"/>
      <c r="D835" s="316"/>
      <c r="E835" s="316"/>
      <c r="F835" s="316"/>
      <c r="H835" s="272"/>
      <c r="I835" s="272"/>
      <c r="J835" s="272"/>
      <c r="K835" s="272"/>
      <c r="L835" s="272"/>
      <c r="M835" s="272"/>
      <c r="N835" s="272"/>
      <c r="O835" s="272"/>
      <c r="P835" s="272"/>
      <c r="Q835" s="272"/>
      <c r="R835" s="272"/>
      <c r="S835" s="272"/>
      <c r="T835" s="272"/>
      <c r="U835" s="272"/>
      <c r="V835" s="272"/>
      <c r="W835" s="272"/>
      <c r="X835" s="272"/>
      <c r="Y835" s="272"/>
      <c r="Z835" s="272"/>
      <c r="AA835" s="272"/>
    </row>
    <row r="836" spans="1:27" ht="14">
      <c r="A836" s="272"/>
      <c r="B836" s="318"/>
      <c r="C836" s="316"/>
      <c r="D836" s="316"/>
      <c r="E836" s="316"/>
      <c r="F836" s="316"/>
      <c r="H836" s="272"/>
      <c r="I836" s="272"/>
      <c r="J836" s="272"/>
      <c r="K836" s="272"/>
      <c r="L836" s="272"/>
      <c r="M836" s="272"/>
      <c r="N836" s="272"/>
      <c r="O836" s="272"/>
      <c r="P836" s="272"/>
      <c r="Q836" s="272"/>
      <c r="R836" s="272"/>
      <c r="S836" s="272"/>
      <c r="T836" s="272"/>
      <c r="U836" s="272"/>
      <c r="V836" s="272"/>
      <c r="W836" s="272"/>
      <c r="X836" s="272"/>
      <c r="Y836" s="272"/>
      <c r="Z836" s="272"/>
      <c r="AA836" s="272"/>
    </row>
    <row r="837" spans="1:27" ht="14">
      <c r="A837" s="272"/>
      <c r="B837" s="318"/>
      <c r="C837" s="316"/>
      <c r="D837" s="316"/>
      <c r="E837" s="316"/>
      <c r="F837" s="316"/>
      <c r="H837" s="272"/>
      <c r="I837" s="272"/>
      <c r="J837" s="272"/>
      <c r="K837" s="272"/>
      <c r="L837" s="272"/>
      <c r="M837" s="272"/>
      <c r="N837" s="272"/>
      <c r="O837" s="272"/>
      <c r="P837" s="272"/>
      <c r="Q837" s="272"/>
      <c r="R837" s="272"/>
      <c r="S837" s="272"/>
      <c r="T837" s="272"/>
      <c r="U837" s="272"/>
      <c r="V837" s="272"/>
      <c r="W837" s="272"/>
      <c r="X837" s="272"/>
      <c r="Y837" s="272"/>
      <c r="Z837" s="272"/>
      <c r="AA837" s="272"/>
    </row>
    <row r="838" spans="1:27" ht="14">
      <c r="A838" s="272"/>
      <c r="B838" s="318"/>
      <c r="C838" s="316"/>
      <c r="D838" s="316"/>
      <c r="E838" s="316"/>
      <c r="F838" s="316"/>
      <c r="H838" s="272"/>
      <c r="I838" s="272"/>
      <c r="J838" s="272"/>
      <c r="K838" s="272"/>
      <c r="L838" s="272"/>
      <c r="M838" s="272"/>
      <c r="N838" s="272"/>
      <c r="O838" s="272"/>
      <c r="P838" s="272"/>
      <c r="Q838" s="272"/>
      <c r="R838" s="272"/>
      <c r="S838" s="272"/>
      <c r="T838" s="272"/>
      <c r="U838" s="272"/>
      <c r="V838" s="272"/>
      <c r="W838" s="272"/>
      <c r="X838" s="272"/>
      <c r="Y838" s="272"/>
      <c r="Z838" s="272"/>
      <c r="AA838" s="272"/>
    </row>
    <row r="839" spans="1:27" ht="14">
      <c r="A839" s="272"/>
      <c r="B839" s="318"/>
      <c r="C839" s="316"/>
      <c r="D839" s="316"/>
      <c r="E839" s="316"/>
      <c r="F839" s="316"/>
      <c r="H839" s="272"/>
      <c r="I839" s="272"/>
      <c r="J839" s="272"/>
      <c r="K839" s="272"/>
      <c r="L839" s="272"/>
      <c r="M839" s="272"/>
      <c r="N839" s="272"/>
      <c r="O839" s="272"/>
      <c r="P839" s="272"/>
      <c r="Q839" s="272"/>
      <c r="R839" s="272"/>
      <c r="S839" s="272"/>
      <c r="T839" s="272"/>
      <c r="U839" s="272"/>
      <c r="V839" s="272"/>
      <c r="W839" s="272"/>
      <c r="X839" s="272"/>
      <c r="Y839" s="272"/>
      <c r="Z839" s="272"/>
      <c r="AA839" s="272"/>
    </row>
    <row r="840" spans="1:27" ht="14">
      <c r="A840" s="272"/>
      <c r="B840" s="318"/>
      <c r="C840" s="316"/>
      <c r="D840" s="316"/>
      <c r="E840" s="316"/>
      <c r="F840" s="316"/>
      <c r="H840" s="272"/>
      <c r="I840" s="272"/>
      <c r="J840" s="272"/>
      <c r="K840" s="272"/>
      <c r="L840" s="272"/>
      <c r="M840" s="272"/>
      <c r="N840" s="272"/>
      <c r="O840" s="272"/>
      <c r="P840" s="272"/>
      <c r="Q840" s="272"/>
      <c r="R840" s="272"/>
      <c r="S840" s="272"/>
      <c r="T840" s="272"/>
      <c r="U840" s="272"/>
      <c r="V840" s="272"/>
      <c r="W840" s="272"/>
      <c r="X840" s="272"/>
      <c r="Y840" s="272"/>
      <c r="Z840" s="272"/>
      <c r="AA840" s="272"/>
    </row>
    <row r="841" spans="1:27" ht="14">
      <c r="A841" s="272"/>
      <c r="B841" s="318"/>
      <c r="C841" s="316"/>
      <c r="D841" s="316"/>
      <c r="E841" s="316"/>
      <c r="F841" s="316"/>
      <c r="H841" s="272"/>
      <c r="I841" s="272"/>
      <c r="J841" s="272"/>
      <c r="K841" s="272"/>
      <c r="L841" s="272"/>
      <c r="M841" s="272"/>
      <c r="N841" s="272"/>
      <c r="O841" s="272"/>
      <c r="P841" s="272"/>
      <c r="Q841" s="272"/>
      <c r="R841" s="272"/>
      <c r="S841" s="272"/>
      <c r="T841" s="272"/>
      <c r="U841" s="272"/>
      <c r="V841" s="272"/>
      <c r="W841" s="272"/>
      <c r="X841" s="272"/>
      <c r="Y841" s="272"/>
      <c r="Z841" s="272"/>
      <c r="AA841" s="272"/>
    </row>
    <row r="842" spans="1:27" ht="14">
      <c r="A842" s="272"/>
      <c r="B842" s="318"/>
      <c r="C842" s="316"/>
      <c r="D842" s="316"/>
      <c r="E842" s="316"/>
      <c r="F842" s="316"/>
      <c r="H842" s="272"/>
      <c r="I842" s="272"/>
      <c r="J842" s="272"/>
      <c r="K842" s="272"/>
      <c r="L842" s="272"/>
      <c r="M842" s="272"/>
      <c r="N842" s="272"/>
      <c r="O842" s="272"/>
      <c r="P842" s="272"/>
      <c r="Q842" s="272"/>
      <c r="R842" s="272"/>
      <c r="S842" s="272"/>
      <c r="T842" s="272"/>
      <c r="U842" s="272"/>
      <c r="V842" s="272"/>
      <c r="W842" s="272"/>
      <c r="X842" s="272"/>
      <c r="Y842" s="272"/>
      <c r="Z842" s="272"/>
      <c r="AA842" s="272"/>
    </row>
    <row r="843" spans="1:27" ht="14">
      <c r="A843" s="272"/>
      <c r="B843" s="318"/>
      <c r="C843" s="316"/>
      <c r="D843" s="316"/>
      <c r="E843" s="316"/>
      <c r="F843" s="316"/>
      <c r="H843" s="272"/>
      <c r="I843" s="272"/>
      <c r="J843" s="272"/>
      <c r="K843" s="272"/>
      <c r="L843" s="272"/>
      <c r="M843" s="272"/>
      <c r="N843" s="272"/>
      <c r="O843" s="272"/>
      <c r="P843" s="272"/>
      <c r="Q843" s="272"/>
      <c r="R843" s="272"/>
      <c r="S843" s="272"/>
      <c r="T843" s="272"/>
      <c r="U843" s="272"/>
      <c r="V843" s="272"/>
      <c r="W843" s="272"/>
      <c r="X843" s="272"/>
      <c r="Y843" s="272"/>
      <c r="Z843" s="272"/>
      <c r="AA843" s="272"/>
    </row>
    <row r="844" spans="1:27" ht="14">
      <c r="A844" s="272"/>
      <c r="B844" s="318"/>
      <c r="C844" s="316"/>
      <c r="D844" s="316"/>
      <c r="E844" s="316"/>
      <c r="F844" s="316"/>
      <c r="H844" s="272"/>
      <c r="I844" s="272"/>
      <c r="J844" s="272"/>
      <c r="K844" s="272"/>
      <c r="L844" s="272"/>
      <c r="M844" s="272"/>
      <c r="N844" s="272"/>
      <c r="O844" s="272"/>
      <c r="P844" s="272"/>
      <c r="Q844" s="272"/>
      <c r="R844" s="272"/>
      <c r="S844" s="272"/>
      <c r="T844" s="272"/>
      <c r="U844" s="272"/>
      <c r="V844" s="272"/>
      <c r="W844" s="272"/>
      <c r="X844" s="272"/>
      <c r="Y844" s="272"/>
      <c r="Z844" s="272"/>
      <c r="AA844" s="272"/>
    </row>
    <row r="845" spans="1:27" ht="14">
      <c r="A845" s="272"/>
      <c r="B845" s="318"/>
      <c r="C845" s="316"/>
      <c r="D845" s="316"/>
      <c r="E845" s="316"/>
      <c r="F845" s="316"/>
      <c r="H845" s="272"/>
      <c r="I845" s="272"/>
      <c r="J845" s="272"/>
      <c r="K845" s="272"/>
      <c r="L845" s="272"/>
      <c r="M845" s="272"/>
      <c r="N845" s="272"/>
      <c r="O845" s="272"/>
      <c r="P845" s="272"/>
      <c r="Q845" s="272"/>
      <c r="R845" s="272"/>
      <c r="S845" s="272"/>
      <c r="T845" s="272"/>
      <c r="U845" s="272"/>
      <c r="V845" s="272"/>
      <c r="W845" s="272"/>
      <c r="X845" s="272"/>
      <c r="Y845" s="272"/>
      <c r="Z845" s="272"/>
      <c r="AA845" s="272"/>
    </row>
    <row r="846" spans="1:27" ht="14">
      <c r="A846" s="272"/>
      <c r="B846" s="318"/>
      <c r="C846" s="316"/>
      <c r="D846" s="316"/>
      <c r="E846" s="316"/>
      <c r="F846" s="316"/>
      <c r="H846" s="272"/>
      <c r="I846" s="272"/>
      <c r="J846" s="272"/>
      <c r="K846" s="272"/>
      <c r="L846" s="272"/>
      <c r="M846" s="272"/>
      <c r="N846" s="272"/>
      <c r="O846" s="272"/>
      <c r="P846" s="272"/>
      <c r="Q846" s="272"/>
      <c r="R846" s="272"/>
      <c r="S846" s="272"/>
      <c r="T846" s="272"/>
      <c r="U846" s="272"/>
      <c r="V846" s="272"/>
      <c r="W846" s="272"/>
      <c r="X846" s="272"/>
      <c r="Y846" s="272"/>
      <c r="Z846" s="272"/>
      <c r="AA846" s="272"/>
    </row>
    <row r="847" spans="1:27" ht="14">
      <c r="A847" s="272"/>
      <c r="B847" s="318"/>
      <c r="C847" s="316"/>
      <c r="D847" s="316"/>
      <c r="E847" s="316"/>
      <c r="F847" s="316"/>
      <c r="H847" s="272"/>
      <c r="I847" s="272"/>
      <c r="J847" s="272"/>
      <c r="K847" s="272"/>
      <c r="L847" s="272"/>
      <c r="M847" s="272"/>
      <c r="N847" s="272"/>
      <c r="O847" s="272"/>
      <c r="P847" s="272"/>
      <c r="Q847" s="272"/>
      <c r="R847" s="272"/>
      <c r="S847" s="272"/>
      <c r="T847" s="272"/>
      <c r="U847" s="272"/>
      <c r="V847" s="272"/>
      <c r="W847" s="272"/>
      <c r="X847" s="272"/>
      <c r="Y847" s="272"/>
      <c r="Z847" s="272"/>
      <c r="AA847" s="272"/>
    </row>
    <row r="848" spans="1:27" ht="14">
      <c r="A848" s="272"/>
      <c r="B848" s="318"/>
      <c r="C848" s="316"/>
      <c r="D848" s="316"/>
      <c r="E848" s="316"/>
      <c r="F848" s="316"/>
      <c r="H848" s="272"/>
      <c r="I848" s="272"/>
      <c r="J848" s="272"/>
      <c r="K848" s="272"/>
      <c r="L848" s="272"/>
      <c r="M848" s="272"/>
      <c r="N848" s="272"/>
      <c r="O848" s="272"/>
      <c r="P848" s="272"/>
      <c r="Q848" s="272"/>
      <c r="R848" s="272"/>
      <c r="S848" s="272"/>
      <c r="T848" s="272"/>
      <c r="U848" s="272"/>
      <c r="V848" s="272"/>
      <c r="W848" s="272"/>
      <c r="X848" s="272"/>
      <c r="Y848" s="272"/>
      <c r="Z848" s="272"/>
      <c r="AA848" s="272"/>
    </row>
    <row r="849" spans="1:27" ht="14">
      <c r="A849" s="272"/>
      <c r="B849" s="318"/>
      <c r="C849" s="316"/>
      <c r="D849" s="316"/>
      <c r="E849" s="316"/>
      <c r="F849" s="316"/>
      <c r="H849" s="272"/>
      <c r="I849" s="272"/>
      <c r="J849" s="272"/>
      <c r="K849" s="272"/>
      <c r="L849" s="272"/>
      <c r="M849" s="272"/>
      <c r="N849" s="272"/>
      <c r="O849" s="272"/>
      <c r="P849" s="272"/>
      <c r="Q849" s="272"/>
      <c r="R849" s="272"/>
      <c r="S849" s="272"/>
      <c r="T849" s="272"/>
      <c r="U849" s="272"/>
      <c r="V849" s="272"/>
      <c r="W849" s="272"/>
      <c r="X849" s="272"/>
      <c r="Y849" s="272"/>
      <c r="Z849" s="272"/>
      <c r="AA849" s="272"/>
    </row>
    <row r="850" spans="1:27" ht="14">
      <c r="A850" s="272"/>
      <c r="B850" s="318"/>
      <c r="C850" s="316"/>
      <c r="D850" s="316"/>
      <c r="E850" s="316"/>
      <c r="F850" s="316"/>
      <c r="H850" s="272"/>
      <c r="I850" s="272"/>
      <c r="J850" s="272"/>
      <c r="K850" s="272"/>
      <c r="L850" s="272"/>
      <c r="M850" s="272"/>
      <c r="N850" s="272"/>
      <c r="O850" s="272"/>
      <c r="P850" s="272"/>
      <c r="Q850" s="272"/>
      <c r="R850" s="272"/>
      <c r="S850" s="272"/>
      <c r="T850" s="272"/>
      <c r="U850" s="272"/>
      <c r="V850" s="272"/>
      <c r="W850" s="272"/>
      <c r="X850" s="272"/>
      <c r="Y850" s="272"/>
      <c r="Z850" s="272"/>
      <c r="AA850" s="272"/>
    </row>
    <row r="851" spans="1:27" ht="14">
      <c r="A851" s="272"/>
      <c r="B851" s="318"/>
      <c r="C851" s="316"/>
      <c r="D851" s="316"/>
      <c r="E851" s="316"/>
      <c r="F851" s="316"/>
      <c r="H851" s="272"/>
      <c r="I851" s="272"/>
      <c r="J851" s="272"/>
      <c r="K851" s="272"/>
      <c r="L851" s="272"/>
      <c r="M851" s="272"/>
      <c r="N851" s="272"/>
      <c r="O851" s="272"/>
      <c r="P851" s="272"/>
      <c r="Q851" s="272"/>
      <c r="R851" s="272"/>
      <c r="S851" s="272"/>
      <c r="T851" s="272"/>
      <c r="U851" s="272"/>
      <c r="V851" s="272"/>
      <c r="W851" s="272"/>
      <c r="X851" s="272"/>
      <c r="Y851" s="272"/>
      <c r="Z851" s="272"/>
      <c r="AA851" s="272"/>
    </row>
    <row r="852" spans="1:27" ht="14">
      <c r="A852" s="272"/>
      <c r="B852" s="318"/>
      <c r="C852" s="316"/>
      <c r="D852" s="316"/>
      <c r="E852" s="316"/>
      <c r="F852" s="316"/>
      <c r="H852" s="272"/>
      <c r="I852" s="272"/>
      <c r="J852" s="272"/>
      <c r="K852" s="272"/>
      <c r="L852" s="272"/>
      <c r="M852" s="272"/>
      <c r="N852" s="272"/>
      <c r="O852" s="272"/>
      <c r="P852" s="272"/>
      <c r="Q852" s="272"/>
      <c r="R852" s="272"/>
      <c r="S852" s="272"/>
      <c r="T852" s="272"/>
      <c r="U852" s="272"/>
      <c r="V852" s="272"/>
      <c r="W852" s="272"/>
      <c r="X852" s="272"/>
      <c r="Y852" s="272"/>
      <c r="Z852" s="272"/>
      <c r="AA852" s="272"/>
    </row>
    <row r="853" spans="1:27" ht="14">
      <c r="A853" s="272"/>
      <c r="B853" s="318"/>
      <c r="C853" s="316"/>
      <c r="D853" s="316"/>
      <c r="E853" s="316"/>
      <c r="F853" s="316"/>
      <c r="H853" s="272"/>
      <c r="I853" s="272"/>
      <c r="J853" s="272"/>
      <c r="K853" s="272"/>
      <c r="L853" s="272"/>
      <c r="M853" s="272"/>
      <c r="N853" s="272"/>
      <c r="O853" s="272"/>
      <c r="P853" s="272"/>
      <c r="Q853" s="272"/>
      <c r="R853" s="272"/>
      <c r="S853" s="272"/>
      <c r="T853" s="272"/>
      <c r="U853" s="272"/>
      <c r="V853" s="272"/>
      <c r="W853" s="272"/>
      <c r="X853" s="272"/>
      <c r="Y853" s="272"/>
      <c r="Z853" s="272"/>
      <c r="AA853" s="272"/>
    </row>
    <row r="854" spans="1:27" ht="14">
      <c r="A854" s="272"/>
      <c r="B854" s="318"/>
      <c r="C854" s="316"/>
      <c r="D854" s="316"/>
      <c r="E854" s="316"/>
      <c r="F854" s="316"/>
      <c r="H854" s="272"/>
      <c r="I854" s="272"/>
      <c r="J854" s="272"/>
      <c r="K854" s="272"/>
      <c r="L854" s="272"/>
      <c r="M854" s="272"/>
      <c r="N854" s="272"/>
      <c r="O854" s="272"/>
      <c r="P854" s="272"/>
      <c r="Q854" s="272"/>
      <c r="R854" s="272"/>
      <c r="S854" s="272"/>
      <c r="T854" s="272"/>
      <c r="U854" s="272"/>
      <c r="V854" s="272"/>
      <c r="W854" s="272"/>
      <c r="X854" s="272"/>
      <c r="Y854" s="272"/>
      <c r="Z854" s="272"/>
      <c r="AA854" s="272"/>
    </row>
    <row r="855" spans="1:27" ht="14">
      <c r="A855" s="272"/>
      <c r="B855" s="318"/>
      <c r="C855" s="316"/>
      <c r="D855" s="316"/>
      <c r="E855" s="316"/>
      <c r="F855" s="316"/>
      <c r="H855" s="272"/>
      <c r="I855" s="272"/>
      <c r="J855" s="272"/>
      <c r="K855" s="272"/>
      <c r="L855" s="272"/>
      <c r="M855" s="272"/>
      <c r="N855" s="272"/>
      <c r="O855" s="272"/>
      <c r="P855" s="272"/>
      <c r="Q855" s="272"/>
      <c r="R855" s="272"/>
      <c r="S855" s="272"/>
      <c r="T855" s="272"/>
      <c r="U855" s="272"/>
      <c r="V855" s="272"/>
      <c r="W855" s="272"/>
      <c r="X855" s="272"/>
      <c r="Y855" s="272"/>
      <c r="Z855" s="272"/>
      <c r="AA855" s="272"/>
    </row>
    <row r="856" spans="1:27" ht="14">
      <c r="A856" s="272"/>
      <c r="B856" s="318"/>
      <c r="C856" s="316"/>
      <c r="D856" s="316"/>
      <c r="E856" s="316"/>
      <c r="F856" s="316"/>
      <c r="H856" s="272"/>
      <c r="I856" s="272"/>
      <c r="J856" s="272"/>
      <c r="K856" s="272"/>
      <c r="L856" s="272"/>
      <c r="M856" s="272"/>
      <c r="N856" s="272"/>
      <c r="O856" s="272"/>
      <c r="P856" s="272"/>
      <c r="Q856" s="272"/>
      <c r="R856" s="272"/>
      <c r="S856" s="272"/>
      <c r="T856" s="272"/>
      <c r="U856" s="272"/>
      <c r="V856" s="272"/>
      <c r="W856" s="272"/>
      <c r="X856" s="272"/>
      <c r="Y856" s="272"/>
      <c r="Z856" s="272"/>
      <c r="AA856" s="272"/>
    </row>
    <row r="857" spans="1:27" ht="14">
      <c r="A857" s="272"/>
      <c r="B857" s="318"/>
      <c r="C857" s="316"/>
      <c r="D857" s="316"/>
      <c r="E857" s="316"/>
      <c r="F857" s="316"/>
      <c r="H857" s="272"/>
      <c r="I857" s="272"/>
      <c r="J857" s="272"/>
      <c r="K857" s="272"/>
      <c r="L857" s="272"/>
      <c r="M857" s="272"/>
      <c r="N857" s="272"/>
      <c r="O857" s="272"/>
      <c r="P857" s="272"/>
      <c r="Q857" s="272"/>
      <c r="R857" s="272"/>
      <c r="S857" s="272"/>
      <c r="T857" s="272"/>
      <c r="U857" s="272"/>
      <c r="V857" s="272"/>
      <c r="W857" s="272"/>
      <c r="X857" s="272"/>
      <c r="Y857" s="272"/>
      <c r="Z857" s="272"/>
      <c r="AA857" s="272"/>
    </row>
    <row r="858" spans="1:27" ht="14">
      <c r="A858" s="272"/>
      <c r="B858" s="318"/>
      <c r="C858" s="316"/>
      <c r="D858" s="316"/>
      <c r="E858" s="316"/>
      <c r="F858" s="316"/>
      <c r="H858" s="272"/>
      <c r="I858" s="272"/>
      <c r="J858" s="272"/>
      <c r="K858" s="272"/>
      <c r="L858" s="272"/>
      <c r="M858" s="272"/>
      <c r="N858" s="272"/>
      <c r="O858" s="272"/>
      <c r="P858" s="272"/>
      <c r="Q858" s="272"/>
      <c r="R858" s="272"/>
      <c r="S858" s="272"/>
      <c r="T858" s="272"/>
      <c r="U858" s="272"/>
      <c r="V858" s="272"/>
      <c r="W858" s="272"/>
      <c r="X858" s="272"/>
      <c r="Y858" s="272"/>
      <c r="Z858" s="272"/>
      <c r="AA858" s="272"/>
    </row>
    <row r="859" spans="1:27" ht="14">
      <c r="A859" s="272"/>
      <c r="B859" s="318"/>
      <c r="C859" s="316"/>
      <c r="D859" s="316"/>
      <c r="E859" s="316"/>
      <c r="F859" s="316"/>
      <c r="H859" s="272"/>
      <c r="I859" s="272"/>
      <c r="J859" s="272"/>
      <c r="K859" s="272"/>
      <c r="L859" s="272"/>
      <c r="M859" s="272"/>
      <c r="N859" s="272"/>
      <c r="O859" s="272"/>
      <c r="P859" s="272"/>
      <c r="Q859" s="272"/>
      <c r="R859" s="272"/>
      <c r="S859" s="272"/>
      <c r="T859" s="272"/>
      <c r="U859" s="272"/>
      <c r="V859" s="272"/>
      <c r="W859" s="272"/>
      <c r="X859" s="272"/>
      <c r="Y859" s="272"/>
      <c r="Z859" s="272"/>
      <c r="AA859" s="272"/>
    </row>
    <row r="860" spans="1:27" ht="14">
      <c r="A860" s="272"/>
      <c r="B860" s="318"/>
      <c r="C860" s="316"/>
      <c r="D860" s="316"/>
      <c r="E860" s="316"/>
      <c r="F860" s="316"/>
      <c r="H860" s="272"/>
      <c r="I860" s="272"/>
      <c r="J860" s="272"/>
      <c r="K860" s="272"/>
      <c r="L860" s="272"/>
      <c r="M860" s="272"/>
      <c r="N860" s="272"/>
      <c r="O860" s="272"/>
      <c r="P860" s="272"/>
      <c r="Q860" s="272"/>
      <c r="R860" s="272"/>
      <c r="S860" s="272"/>
      <c r="T860" s="272"/>
      <c r="U860" s="272"/>
      <c r="V860" s="272"/>
      <c r="W860" s="272"/>
      <c r="X860" s="272"/>
      <c r="Y860" s="272"/>
      <c r="Z860" s="272"/>
      <c r="AA860" s="272"/>
    </row>
    <row r="861" spans="1:27" ht="14">
      <c r="A861" s="272"/>
      <c r="B861" s="318"/>
      <c r="C861" s="316"/>
      <c r="D861" s="316"/>
      <c r="E861" s="316"/>
      <c r="F861" s="316"/>
      <c r="H861" s="272"/>
      <c r="I861" s="272"/>
      <c r="J861" s="272"/>
      <c r="K861" s="272"/>
      <c r="L861" s="272"/>
      <c r="M861" s="272"/>
      <c r="N861" s="272"/>
      <c r="O861" s="272"/>
      <c r="P861" s="272"/>
      <c r="Q861" s="272"/>
      <c r="R861" s="272"/>
      <c r="S861" s="272"/>
      <c r="T861" s="272"/>
      <c r="U861" s="272"/>
      <c r="V861" s="272"/>
      <c r="W861" s="272"/>
      <c r="X861" s="272"/>
      <c r="Y861" s="272"/>
      <c r="Z861" s="272"/>
      <c r="AA861" s="272"/>
    </row>
    <row r="862" spans="1:27" ht="14">
      <c r="A862" s="272"/>
      <c r="B862" s="318"/>
      <c r="C862" s="316"/>
      <c r="D862" s="316"/>
      <c r="E862" s="316"/>
      <c r="F862" s="316"/>
      <c r="H862" s="272"/>
      <c r="I862" s="272"/>
      <c r="J862" s="272"/>
      <c r="K862" s="272"/>
      <c r="L862" s="272"/>
      <c r="M862" s="272"/>
      <c r="N862" s="272"/>
      <c r="O862" s="272"/>
      <c r="P862" s="272"/>
      <c r="Q862" s="272"/>
      <c r="R862" s="272"/>
      <c r="S862" s="272"/>
      <c r="T862" s="272"/>
      <c r="U862" s="272"/>
      <c r="V862" s="272"/>
      <c r="W862" s="272"/>
      <c r="X862" s="272"/>
      <c r="Y862" s="272"/>
      <c r="Z862" s="272"/>
      <c r="AA862" s="272"/>
    </row>
    <row r="863" spans="1:27" ht="14">
      <c r="A863" s="272"/>
      <c r="B863" s="318"/>
      <c r="C863" s="316"/>
      <c r="D863" s="316"/>
      <c r="E863" s="316"/>
      <c r="F863" s="316"/>
      <c r="H863" s="272"/>
      <c r="I863" s="272"/>
      <c r="J863" s="272"/>
      <c r="K863" s="272"/>
      <c r="L863" s="272"/>
      <c r="M863" s="272"/>
      <c r="N863" s="272"/>
      <c r="O863" s="272"/>
      <c r="P863" s="272"/>
      <c r="Q863" s="272"/>
      <c r="R863" s="272"/>
      <c r="S863" s="272"/>
      <c r="T863" s="272"/>
      <c r="U863" s="272"/>
      <c r="V863" s="272"/>
      <c r="W863" s="272"/>
      <c r="X863" s="272"/>
      <c r="Y863" s="272"/>
      <c r="Z863" s="272"/>
      <c r="AA863" s="272"/>
    </row>
    <row r="864" spans="1:27" ht="14">
      <c r="A864" s="272"/>
      <c r="B864" s="318"/>
      <c r="C864" s="316"/>
      <c r="D864" s="316"/>
      <c r="E864" s="316"/>
      <c r="F864" s="316"/>
      <c r="H864" s="272"/>
      <c r="I864" s="272"/>
      <c r="J864" s="272"/>
      <c r="K864" s="272"/>
      <c r="L864" s="272"/>
      <c r="M864" s="272"/>
      <c r="N864" s="272"/>
      <c r="O864" s="272"/>
      <c r="P864" s="272"/>
      <c r="Q864" s="272"/>
      <c r="R864" s="272"/>
      <c r="S864" s="272"/>
      <c r="T864" s="272"/>
      <c r="U864" s="272"/>
      <c r="V864" s="272"/>
      <c r="W864" s="272"/>
      <c r="X864" s="272"/>
      <c r="Y864" s="272"/>
      <c r="Z864" s="272"/>
      <c r="AA864" s="272"/>
    </row>
    <row r="865" spans="1:27" ht="14">
      <c r="A865" s="272"/>
      <c r="B865" s="318"/>
      <c r="C865" s="316"/>
      <c r="D865" s="316"/>
      <c r="E865" s="316"/>
      <c r="F865" s="316"/>
      <c r="H865" s="272"/>
      <c r="I865" s="272"/>
      <c r="J865" s="272"/>
      <c r="K865" s="272"/>
      <c r="L865" s="272"/>
      <c r="M865" s="272"/>
      <c r="N865" s="272"/>
      <c r="O865" s="272"/>
      <c r="P865" s="272"/>
      <c r="Q865" s="272"/>
      <c r="R865" s="272"/>
      <c r="S865" s="272"/>
      <c r="T865" s="272"/>
      <c r="U865" s="272"/>
      <c r="V865" s="272"/>
      <c r="W865" s="272"/>
      <c r="X865" s="272"/>
      <c r="Y865" s="272"/>
      <c r="Z865" s="272"/>
      <c r="AA865" s="272"/>
    </row>
    <row r="866" spans="1:27" ht="14">
      <c r="A866" s="272"/>
      <c r="B866" s="318"/>
      <c r="C866" s="316"/>
      <c r="D866" s="316"/>
      <c r="E866" s="316"/>
      <c r="F866" s="316"/>
      <c r="H866" s="272"/>
      <c r="I866" s="272"/>
      <c r="J866" s="272"/>
      <c r="K866" s="272"/>
      <c r="L866" s="272"/>
      <c r="M866" s="272"/>
      <c r="N866" s="272"/>
      <c r="O866" s="272"/>
      <c r="P866" s="272"/>
      <c r="Q866" s="272"/>
      <c r="R866" s="272"/>
      <c r="S866" s="272"/>
      <c r="T866" s="272"/>
      <c r="U866" s="272"/>
      <c r="V866" s="272"/>
      <c r="W866" s="272"/>
      <c r="X866" s="272"/>
      <c r="Y866" s="272"/>
      <c r="Z866" s="272"/>
      <c r="AA866" s="272"/>
    </row>
    <row r="867" spans="1:27" ht="14">
      <c r="A867" s="272"/>
      <c r="B867" s="318"/>
      <c r="C867" s="316"/>
      <c r="D867" s="316"/>
      <c r="E867" s="316"/>
      <c r="F867" s="316"/>
      <c r="H867" s="272"/>
      <c r="I867" s="272"/>
      <c r="J867" s="272"/>
      <c r="K867" s="272"/>
      <c r="L867" s="272"/>
      <c r="M867" s="272"/>
      <c r="N867" s="272"/>
      <c r="O867" s="272"/>
      <c r="P867" s="272"/>
      <c r="Q867" s="272"/>
      <c r="R867" s="272"/>
      <c r="S867" s="272"/>
      <c r="T867" s="272"/>
      <c r="U867" s="272"/>
      <c r="V867" s="272"/>
      <c r="W867" s="272"/>
      <c r="X867" s="272"/>
      <c r="Y867" s="272"/>
      <c r="Z867" s="272"/>
      <c r="AA867" s="272"/>
    </row>
    <row r="868" spans="1:27" ht="14">
      <c r="A868" s="272"/>
      <c r="B868" s="318"/>
      <c r="C868" s="316"/>
      <c r="D868" s="316"/>
      <c r="E868" s="316"/>
      <c r="F868" s="316"/>
      <c r="H868" s="272"/>
      <c r="I868" s="272"/>
      <c r="J868" s="272"/>
      <c r="K868" s="272"/>
      <c r="L868" s="272"/>
      <c r="M868" s="272"/>
      <c r="N868" s="272"/>
      <c r="O868" s="272"/>
      <c r="P868" s="272"/>
      <c r="Q868" s="272"/>
      <c r="R868" s="272"/>
      <c r="S868" s="272"/>
      <c r="T868" s="272"/>
      <c r="U868" s="272"/>
      <c r="V868" s="272"/>
      <c r="W868" s="272"/>
      <c r="X868" s="272"/>
      <c r="Y868" s="272"/>
      <c r="Z868" s="272"/>
      <c r="AA868" s="272"/>
    </row>
    <row r="869" spans="1:27" ht="14">
      <c r="A869" s="272"/>
      <c r="B869" s="318"/>
      <c r="C869" s="316"/>
      <c r="D869" s="316"/>
      <c r="E869" s="316"/>
      <c r="F869" s="316"/>
      <c r="H869" s="272"/>
      <c r="I869" s="272"/>
      <c r="J869" s="272"/>
      <c r="K869" s="272"/>
      <c r="L869" s="272"/>
      <c r="M869" s="272"/>
      <c r="N869" s="272"/>
      <c r="O869" s="272"/>
      <c r="P869" s="272"/>
      <c r="Q869" s="272"/>
      <c r="R869" s="272"/>
      <c r="S869" s="272"/>
      <c r="T869" s="272"/>
      <c r="U869" s="272"/>
      <c r="V869" s="272"/>
      <c r="W869" s="272"/>
      <c r="X869" s="272"/>
      <c r="Y869" s="272"/>
      <c r="Z869" s="272"/>
      <c r="AA869" s="272"/>
    </row>
    <row r="870" spans="1:27" ht="14">
      <c r="A870" s="272"/>
      <c r="B870" s="318"/>
      <c r="C870" s="316"/>
      <c r="D870" s="316"/>
      <c r="E870" s="316"/>
      <c r="F870" s="316"/>
      <c r="H870" s="272"/>
      <c r="I870" s="272"/>
      <c r="J870" s="272"/>
      <c r="K870" s="272"/>
      <c r="L870" s="272"/>
      <c r="M870" s="272"/>
      <c r="N870" s="272"/>
      <c r="O870" s="272"/>
      <c r="P870" s="272"/>
      <c r="Q870" s="272"/>
      <c r="R870" s="272"/>
      <c r="S870" s="272"/>
      <c r="T870" s="272"/>
      <c r="U870" s="272"/>
      <c r="V870" s="272"/>
      <c r="W870" s="272"/>
      <c r="X870" s="272"/>
      <c r="Y870" s="272"/>
      <c r="Z870" s="272"/>
      <c r="AA870" s="272"/>
    </row>
    <row r="871" spans="1:27" ht="14">
      <c r="A871" s="272"/>
      <c r="B871" s="318"/>
      <c r="C871" s="316"/>
      <c r="D871" s="316"/>
      <c r="E871" s="316"/>
      <c r="F871" s="316"/>
      <c r="H871" s="272"/>
      <c r="I871" s="272"/>
      <c r="J871" s="272"/>
      <c r="K871" s="272"/>
      <c r="L871" s="272"/>
      <c r="M871" s="272"/>
      <c r="N871" s="272"/>
      <c r="O871" s="272"/>
      <c r="P871" s="272"/>
      <c r="Q871" s="272"/>
      <c r="R871" s="272"/>
      <c r="S871" s="272"/>
      <c r="T871" s="272"/>
      <c r="U871" s="272"/>
      <c r="V871" s="272"/>
      <c r="W871" s="272"/>
      <c r="X871" s="272"/>
      <c r="Y871" s="272"/>
      <c r="Z871" s="272"/>
      <c r="AA871" s="272"/>
    </row>
    <row r="872" spans="1:27" ht="14">
      <c r="A872" s="272"/>
      <c r="B872" s="318"/>
      <c r="C872" s="316"/>
      <c r="D872" s="316"/>
      <c r="E872" s="316"/>
      <c r="F872" s="316"/>
      <c r="H872" s="272"/>
      <c r="I872" s="272"/>
      <c r="J872" s="272"/>
      <c r="K872" s="272"/>
      <c r="L872" s="272"/>
      <c r="M872" s="272"/>
      <c r="N872" s="272"/>
      <c r="O872" s="272"/>
      <c r="P872" s="272"/>
      <c r="Q872" s="272"/>
      <c r="R872" s="272"/>
      <c r="S872" s="272"/>
      <c r="T872" s="272"/>
      <c r="U872" s="272"/>
      <c r="V872" s="272"/>
      <c r="W872" s="272"/>
      <c r="X872" s="272"/>
      <c r="Y872" s="272"/>
      <c r="Z872" s="272"/>
      <c r="AA872" s="272"/>
    </row>
    <row r="873" spans="1:27" ht="14">
      <c r="A873" s="272"/>
      <c r="B873" s="318"/>
      <c r="C873" s="316"/>
      <c r="D873" s="316"/>
      <c r="E873" s="316"/>
      <c r="F873" s="316"/>
      <c r="H873" s="272"/>
      <c r="I873" s="272"/>
      <c r="J873" s="272"/>
      <c r="K873" s="272"/>
      <c r="L873" s="272"/>
      <c r="M873" s="272"/>
      <c r="N873" s="272"/>
      <c r="O873" s="272"/>
      <c r="P873" s="272"/>
      <c r="Q873" s="272"/>
      <c r="R873" s="272"/>
      <c r="S873" s="272"/>
      <c r="T873" s="272"/>
      <c r="U873" s="272"/>
      <c r="V873" s="272"/>
      <c r="W873" s="272"/>
      <c r="X873" s="272"/>
      <c r="Y873" s="272"/>
      <c r="Z873" s="272"/>
      <c r="AA873" s="272"/>
    </row>
    <row r="874" spans="1:27" ht="14">
      <c r="A874" s="272"/>
      <c r="B874" s="318"/>
      <c r="C874" s="316"/>
      <c r="D874" s="316"/>
      <c r="E874" s="316"/>
      <c r="F874" s="316"/>
      <c r="H874" s="272"/>
      <c r="I874" s="272"/>
      <c r="J874" s="272"/>
      <c r="K874" s="272"/>
      <c r="L874" s="272"/>
      <c r="M874" s="272"/>
      <c r="N874" s="272"/>
      <c r="O874" s="272"/>
      <c r="P874" s="272"/>
      <c r="Q874" s="272"/>
      <c r="R874" s="272"/>
      <c r="S874" s="272"/>
      <c r="T874" s="272"/>
      <c r="U874" s="272"/>
      <c r="V874" s="272"/>
      <c r="W874" s="272"/>
      <c r="X874" s="272"/>
      <c r="Y874" s="272"/>
      <c r="Z874" s="272"/>
      <c r="AA874" s="272"/>
    </row>
    <row r="875" spans="1:27" ht="14">
      <c r="A875" s="272"/>
      <c r="B875" s="318"/>
      <c r="C875" s="316"/>
      <c r="D875" s="316"/>
      <c r="E875" s="316"/>
      <c r="F875" s="316"/>
      <c r="H875" s="272"/>
      <c r="I875" s="272"/>
      <c r="J875" s="272"/>
      <c r="K875" s="272"/>
      <c r="L875" s="272"/>
      <c r="M875" s="272"/>
      <c r="N875" s="272"/>
      <c r="O875" s="272"/>
      <c r="P875" s="272"/>
      <c r="Q875" s="272"/>
      <c r="R875" s="272"/>
      <c r="S875" s="272"/>
      <c r="T875" s="272"/>
      <c r="U875" s="272"/>
      <c r="V875" s="272"/>
      <c r="W875" s="272"/>
      <c r="X875" s="272"/>
      <c r="Y875" s="272"/>
      <c r="Z875" s="272"/>
      <c r="AA875" s="272"/>
    </row>
    <row r="876" spans="1:27" ht="14">
      <c r="A876" s="272"/>
      <c r="B876" s="318"/>
      <c r="C876" s="316"/>
      <c r="D876" s="316"/>
      <c r="E876" s="316"/>
      <c r="F876" s="316"/>
      <c r="H876" s="272"/>
      <c r="I876" s="272"/>
      <c r="J876" s="272"/>
      <c r="K876" s="272"/>
      <c r="L876" s="272"/>
      <c r="M876" s="272"/>
      <c r="N876" s="272"/>
      <c r="O876" s="272"/>
      <c r="P876" s="272"/>
      <c r="Q876" s="272"/>
      <c r="R876" s="272"/>
      <c r="S876" s="272"/>
      <c r="T876" s="272"/>
      <c r="U876" s="272"/>
      <c r="V876" s="272"/>
      <c r="W876" s="272"/>
      <c r="X876" s="272"/>
      <c r="Y876" s="272"/>
      <c r="Z876" s="272"/>
      <c r="AA876" s="272"/>
    </row>
    <row r="877" spans="1:27" ht="14">
      <c r="A877" s="272"/>
      <c r="B877" s="318"/>
      <c r="C877" s="316"/>
      <c r="D877" s="316"/>
      <c r="E877" s="316"/>
      <c r="F877" s="316"/>
      <c r="H877" s="272"/>
      <c r="I877" s="272"/>
      <c r="J877" s="272"/>
      <c r="K877" s="272"/>
      <c r="L877" s="272"/>
      <c r="M877" s="272"/>
      <c r="N877" s="272"/>
      <c r="O877" s="272"/>
      <c r="P877" s="272"/>
      <c r="Q877" s="272"/>
      <c r="R877" s="272"/>
      <c r="S877" s="272"/>
      <c r="T877" s="272"/>
      <c r="U877" s="272"/>
      <c r="V877" s="272"/>
      <c r="W877" s="272"/>
      <c r="X877" s="272"/>
      <c r="Y877" s="272"/>
      <c r="Z877" s="272"/>
      <c r="AA877" s="272"/>
    </row>
    <row r="878" spans="1:27" ht="14">
      <c r="A878" s="272"/>
      <c r="B878" s="318"/>
      <c r="C878" s="316"/>
      <c r="D878" s="316"/>
      <c r="E878" s="316"/>
      <c r="F878" s="316"/>
      <c r="H878" s="272"/>
      <c r="I878" s="272"/>
      <c r="J878" s="272"/>
      <c r="K878" s="272"/>
      <c r="L878" s="272"/>
      <c r="M878" s="272"/>
      <c r="N878" s="272"/>
      <c r="O878" s="272"/>
      <c r="P878" s="272"/>
      <c r="Q878" s="272"/>
      <c r="R878" s="272"/>
      <c r="S878" s="272"/>
      <c r="T878" s="272"/>
      <c r="U878" s="272"/>
      <c r="V878" s="272"/>
      <c r="W878" s="272"/>
      <c r="X878" s="272"/>
      <c r="Y878" s="272"/>
      <c r="Z878" s="272"/>
      <c r="AA878" s="272"/>
    </row>
    <row r="879" spans="1:27" ht="14">
      <c r="A879" s="272"/>
      <c r="B879" s="318"/>
      <c r="C879" s="316"/>
      <c r="D879" s="316"/>
      <c r="E879" s="316"/>
      <c r="F879" s="316"/>
      <c r="H879" s="272"/>
      <c r="I879" s="272"/>
      <c r="J879" s="272"/>
      <c r="K879" s="272"/>
      <c r="L879" s="272"/>
      <c r="M879" s="272"/>
      <c r="N879" s="272"/>
      <c r="O879" s="272"/>
      <c r="P879" s="272"/>
      <c r="Q879" s="272"/>
      <c r="R879" s="272"/>
      <c r="S879" s="272"/>
      <c r="T879" s="272"/>
      <c r="U879" s="272"/>
      <c r="V879" s="272"/>
      <c r="W879" s="272"/>
      <c r="X879" s="272"/>
      <c r="Y879" s="272"/>
      <c r="Z879" s="272"/>
      <c r="AA879" s="272"/>
    </row>
    <row r="880" spans="1:27" ht="14">
      <c r="A880" s="272"/>
      <c r="B880" s="318"/>
      <c r="C880" s="316"/>
      <c r="D880" s="316"/>
      <c r="E880" s="316"/>
      <c r="F880" s="316"/>
      <c r="H880" s="272"/>
      <c r="I880" s="272"/>
      <c r="J880" s="272"/>
      <c r="K880" s="272"/>
      <c r="L880" s="272"/>
      <c r="M880" s="272"/>
      <c r="N880" s="272"/>
      <c r="O880" s="272"/>
      <c r="P880" s="272"/>
      <c r="Q880" s="272"/>
      <c r="R880" s="272"/>
      <c r="S880" s="272"/>
      <c r="T880" s="272"/>
      <c r="U880" s="272"/>
      <c r="V880" s="272"/>
      <c r="W880" s="272"/>
      <c r="X880" s="272"/>
      <c r="Y880" s="272"/>
      <c r="Z880" s="272"/>
      <c r="AA880" s="272"/>
    </row>
    <row r="881" spans="1:27" ht="14">
      <c r="A881" s="272"/>
      <c r="B881" s="318"/>
      <c r="C881" s="316"/>
      <c r="D881" s="316"/>
      <c r="E881" s="316"/>
      <c r="F881" s="316"/>
      <c r="H881" s="272"/>
      <c r="I881" s="272"/>
      <c r="J881" s="272"/>
      <c r="K881" s="272"/>
      <c r="L881" s="272"/>
      <c r="M881" s="272"/>
      <c r="N881" s="272"/>
      <c r="O881" s="272"/>
      <c r="P881" s="272"/>
      <c r="Q881" s="272"/>
      <c r="R881" s="272"/>
      <c r="S881" s="272"/>
      <c r="T881" s="272"/>
      <c r="U881" s="272"/>
      <c r="V881" s="272"/>
      <c r="W881" s="272"/>
      <c r="X881" s="272"/>
      <c r="Y881" s="272"/>
      <c r="Z881" s="272"/>
      <c r="AA881" s="272"/>
    </row>
    <row r="882" spans="1:27" ht="14">
      <c r="A882" s="272"/>
      <c r="B882" s="318"/>
      <c r="C882" s="316"/>
      <c r="D882" s="316"/>
      <c r="E882" s="316"/>
      <c r="F882" s="316"/>
      <c r="H882" s="272"/>
      <c r="I882" s="272"/>
      <c r="J882" s="272"/>
      <c r="K882" s="272"/>
      <c r="L882" s="272"/>
      <c r="M882" s="272"/>
      <c r="N882" s="272"/>
      <c r="O882" s="272"/>
      <c r="P882" s="272"/>
      <c r="Q882" s="272"/>
      <c r="R882" s="272"/>
      <c r="S882" s="272"/>
      <c r="T882" s="272"/>
      <c r="U882" s="272"/>
      <c r="V882" s="272"/>
      <c r="W882" s="272"/>
      <c r="X882" s="272"/>
      <c r="Y882" s="272"/>
      <c r="Z882" s="272"/>
      <c r="AA882" s="272"/>
    </row>
    <row r="883" spans="1:27" ht="14">
      <c r="A883" s="272"/>
      <c r="B883" s="318"/>
      <c r="C883" s="316"/>
      <c r="D883" s="316"/>
      <c r="E883" s="316"/>
      <c r="F883" s="316"/>
      <c r="H883" s="272"/>
      <c r="I883" s="272"/>
      <c r="J883" s="272"/>
      <c r="K883" s="272"/>
      <c r="L883" s="272"/>
      <c r="M883" s="272"/>
      <c r="N883" s="272"/>
      <c r="O883" s="272"/>
      <c r="P883" s="272"/>
      <c r="Q883" s="272"/>
      <c r="R883" s="272"/>
      <c r="S883" s="272"/>
      <c r="T883" s="272"/>
      <c r="U883" s="272"/>
      <c r="V883" s="272"/>
      <c r="W883" s="272"/>
      <c r="X883" s="272"/>
      <c r="Y883" s="272"/>
      <c r="Z883" s="272"/>
      <c r="AA883" s="272"/>
    </row>
    <row r="884" spans="1:27" ht="14">
      <c r="A884" s="272"/>
      <c r="B884" s="318"/>
      <c r="C884" s="316"/>
      <c r="D884" s="316"/>
      <c r="E884" s="316"/>
      <c r="F884" s="316"/>
      <c r="H884" s="272"/>
      <c r="I884" s="272"/>
      <c r="J884" s="272"/>
      <c r="K884" s="272"/>
      <c r="L884" s="272"/>
      <c r="M884" s="272"/>
      <c r="N884" s="272"/>
      <c r="O884" s="272"/>
      <c r="P884" s="272"/>
      <c r="Q884" s="272"/>
      <c r="R884" s="272"/>
      <c r="S884" s="272"/>
      <c r="T884" s="272"/>
      <c r="U884" s="272"/>
      <c r="V884" s="272"/>
      <c r="W884" s="272"/>
      <c r="X884" s="272"/>
      <c r="Y884" s="272"/>
      <c r="Z884" s="272"/>
      <c r="AA884" s="272"/>
    </row>
    <row r="885" spans="1:27" ht="14">
      <c r="A885" s="272"/>
      <c r="B885" s="318"/>
      <c r="C885" s="316"/>
      <c r="D885" s="316"/>
      <c r="E885" s="316"/>
      <c r="F885" s="316"/>
      <c r="H885" s="272"/>
      <c r="I885" s="272"/>
      <c r="J885" s="272"/>
      <c r="K885" s="272"/>
      <c r="L885" s="272"/>
      <c r="M885" s="272"/>
      <c r="N885" s="272"/>
      <c r="O885" s="272"/>
      <c r="P885" s="272"/>
      <c r="Q885" s="272"/>
      <c r="R885" s="272"/>
      <c r="S885" s="272"/>
      <c r="T885" s="272"/>
      <c r="U885" s="272"/>
      <c r="V885" s="272"/>
      <c r="W885" s="272"/>
      <c r="X885" s="272"/>
      <c r="Y885" s="272"/>
      <c r="Z885" s="272"/>
      <c r="AA885" s="272"/>
    </row>
    <row r="886" spans="1:27" ht="14">
      <c r="A886" s="272"/>
      <c r="B886" s="318"/>
      <c r="C886" s="316"/>
      <c r="D886" s="316"/>
      <c r="E886" s="316"/>
      <c r="F886" s="316"/>
      <c r="H886" s="272"/>
      <c r="I886" s="272"/>
      <c r="J886" s="272"/>
      <c r="K886" s="272"/>
      <c r="L886" s="272"/>
      <c r="M886" s="272"/>
      <c r="N886" s="272"/>
      <c r="O886" s="272"/>
      <c r="P886" s="272"/>
      <c r="Q886" s="272"/>
      <c r="R886" s="272"/>
      <c r="S886" s="272"/>
      <c r="T886" s="272"/>
      <c r="U886" s="272"/>
      <c r="V886" s="272"/>
      <c r="W886" s="272"/>
      <c r="X886" s="272"/>
      <c r="Y886" s="272"/>
      <c r="Z886" s="272"/>
      <c r="AA886" s="272"/>
    </row>
    <row r="887" spans="1:27" ht="14">
      <c r="A887" s="272"/>
      <c r="B887" s="318"/>
      <c r="C887" s="316"/>
      <c r="D887" s="316"/>
      <c r="E887" s="316"/>
      <c r="F887" s="316"/>
      <c r="H887" s="272"/>
      <c r="I887" s="272"/>
      <c r="J887" s="272"/>
      <c r="K887" s="272"/>
      <c r="L887" s="272"/>
      <c r="M887" s="272"/>
      <c r="N887" s="272"/>
      <c r="O887" s="272"/>
      <c r="P887" s="272"/>
      <c r="Q887" s="272"/>
      <c r="R887" s="272"/>
      <c r="S887" s="272"/>
      <c r="T887" s="272"/>
      <c r="U887" s="272"/>
      <c r="V887" s="272"/>
      <c r="W887" s="272"/>
      <c r="X887" s="272"/>
      <c r="Y887" s="272"/>
      <c r="Z887" s="272"/>
      <c r="AA887" s="272"/>
    </row>
    <row r="888" spans="1:27" ht="14">
      <c r="A888" s="272"/>
      <c r="B888" s="318"/>
      <c r="C888" s="316"/>
      <c r="D888" s="316"/>
      <c r="E888" s="316"/>
      <c r="F888" s="316"/>
      <c r="H888" s="272"/>
      <c r="I888" s="272"/>
      <c r="J888" s="272"/>
      <c r="K888" s="272"/>
      <c r="L888" s="272"/>
      <c r="M888" s="272"/>
      <c r="N888" s="272"/>
      <c r="O888" s="272"/>
      <c r="P888" s="272"/>
      <c r="Q888" s="272"/>
      <c r="R888" s="272"/>
      <c r="S888" s="272"/>
      <c r="T888" s="272"/>
      <c r="U888" s="272"/>
      <c r="V888" s="272"/>
      <c r="W888" s="272"/>
      <c r="X888" s="272"/>
      <c r="Y888" s="272"/>
      <c r="Z888" s="272"/>
      <c r="AA888" s="272"/>
    </row>
    <row r="889" spans="1:27" ht="14">
      <c r="A889" s="272"/>
      <c r="B889" s="318"/>
      <c r="C889" s="316"/>
      <c r="D889" s="316"/>
      <c r="E889" s="316"/>
      <c r="F889" s="316"/>
      <c r="H889" s="272"/>
      <c r="I889" s="272"/>
      <c r="J889" s="272"/>
      <c r="K889" s="272"/>
      <c r="L889" s="272"/>
      <c r="M889" s="272"/>
      <c r="N889" s="272"/>
      <c r="O889" s="272"/>
      <c r="P889" s="272"/>
      <c r="Q889" s="272"/>
      <c r="R889" s="272"/>
      <c r="S889" s="272"/>
      <c r="T889" s="272"/>
      <c r="U889" s="272"/>
      <c r="V889" s="272"/>
      <c r="W889" s="272"/>
      <c r="X889" s="272"/>
      <c r="Y889" s="272"/>
      <c r="Z889" s="272"/>
      <c r="AA889" s="272"/>
    </row>
    <row r="890" spans="1:27" ht="14">
      <c r="A890" s="272"/>
      <c r="B890" s="318"/>
      <c r="C890" s="316"/>
      <c r="D890" s="316"/>
      <c r="E890" s="316"/>
      <c r="F890" s="316"/>
      <c r="H890" s="272"/>
      <c r="I890" s="272"/>
      <c r="J890" s="272"/>
      <c r="K890" s="272"/>
      <c r="L890" s="272"/>
      <c r="M890" s="272"/>
      <c r="N890" s="272"/>
      <c r="O890" s="272"/>
      <c r="P890" s="272"/>
      <c r="Q890" s="272"/>
      <c r="R890" s="272"/>
      <c r="S890" s="272"/>
      <c r="T890" s="272"/>
      <c r="U890" s="272"/>
      <c r="V890" s="272"/>
      <c r="W890" s="272"/>
      <c r="X890" s="272"/>
      <c r="Y890" s="272"/>
      <c r="Z890" s="272"/>
      <c r="AA890" s="272"/>
    </row>
    <row r="891" spans="1:27" ht="14">
      <c r="A891" s="272"/>
      <c r="B891" s="318"/>
      <c r="C891" s="316"/>
      <c r="D891" s="316"/>
      <c r="E891" s="316"/>
      <c r="F891" s="316"/>
      <c r="H891" s="272"/>
      <c r="I891" s="272"/>
      <c r="J891" s="272"/>
      <c r="K891" s="272"/>
      <c r="L891" s="272"/>
      <c r="M891" s="272"/>
      <c r="N891" s="272"/>
      <c r="O891" s="272"/>
      <c r="P891" s="272"/>
      <c r="Q891" s="272"/>
      <c r="R891" s="272"/>
      <c r="S891" s="272"/>
      <c r="T891" s="272"/>
      <c r="U891" s="272"/>
      <c r="V891" s="272"/>
      <c r="W891" s="272"/>
      <c r="X891" s="272"/>
      <c r="Y891" s="272"/>
      <c r="Z891" s="272"/>
      <c r="AA891" s="272"/>
    </row>
    <row r="892" spans="1:27" ht="14">
      <c r="A892" s="272"/>
      <c r="B892" s="318"/>
      <c r="C892" s="316"/>
      <c r="D892" s="316"/>
      <c r="E892" s="316"/>
      <c r="F892" s="316"/>
      <c r="H892" s="272"/>
      <c r="I892" s="272"/>
      <c r="J892" s="272"/>
      <c r="K892" s="272"/>
      <c r="L892" s="272"/>
      <c r="M892" s="272"/>
      <c r="N892" s="272"/>
      <c r="O892" s="272"/>
      <c r="P892" s="272"/>
      <c r="Q892" s="272"/>
      <c r="R892" s="272"/>
      <c r="S892" s="272"/>
      <c r="T892" s="272"/>
      <c r="U892" s="272"/>
      <c r="V892" s="272"/>
      <c r="W892" s="272"/>
      <c r="X892" s="272"/>
      <c r="Y892" s="272"/>
      <c r="Z892" s="272"/>
      <c r="AA892" s="272"/>
    </row>
    <row r="893" spans="1:27" ht="14">
      <c r="A893" s="272"/>
      <c r="B893" s="318"/>
      <c r="C893" s="316"/>
      <c r="D893" s="316"/>
      <c r="E893" s="316"/>
      <c r="F893" s="316"/>
      <c r="H893" s="272"/>
      <c r="I893" s="272"/>
      <c r="J893" s="272"/>
      <c r="K893" s="272"/>
      <c r="L893" s="272"/>
      <c r="M893" s="272"/>
      <c r="N893" s="272"/>
      <c r="O893" s="272"/>
      <c r="P893" s="272"/>
      <c r="Q893" s="272"/>
      <c r="R893" s="272"/>
      <c r="S893" s="272"/>
      <c r="T893" s="272"/>
      <c r="U893" s="272"/>
      <c r="V893" s="272"/>
      <c r="W893" s="272"/>
      <c r="X893" s="272"/>
      <c r="Y893" s="272"/>
      <c r="Z893" s="272"/>
      <c r="AA893" s="272"/>
    </row>
    <row r="894" spans="1:27" ht="14">
      <c r="A894" s="272"/>
      <c r="B894" s="318"/>
      <c r="C894" s="316"/>
      <c r="D894" s="316"/>
      <c r="E894" s="316"/>
      <c r="F894" s="316"/>
      <c r="H894" s="272"/>
      <c r="I894" s="272"/>
      <c r="J894" s="272"/>
      <c r="K894" s="272"/>
      <c r="L894" s="272"/>
      <c r="M894" s="272"/>
      <c r="N894" s="272"/>
      <c r="O894" s="272"/>
      <c r="P894" s="272"/>
      <c r="Q894" s="272"/>
      <c r="R894" s="272"/>
      <c r="S894" s="272"/>
      <c r="T894" s="272"/>
      <c r="U894" s="272"/>
      <c r="V894" s="272"/>
      <c r="W894" s="272"/>
      <c r="X894" s="272"/>
      <c r="Y894" s="272"/>
      <c r="Z894" s="272"/>
      <c r="AA894" s="272"/>
    </row>
    <row r="895" spans="1:27" ht="14">
      <c r="A895" s="272"/>
      <c r="B895" s="318"/>
      <c r="C895" s="316"/>
      <c r="D895" s="316"/>
      <c r="E895" s="316"/>
      <c r="F895" s="316"/>
      <c r="H895" s="272"/>
      <c r="I895" s="272"/>
      <c r="J895" s="272"/>
      <c r="K895" s="272"/>
      <c r="L895" s="272"/>
      <c r="M895" s="272"/>
      <c r="N895" s="272"/>
      <c r="O895" s="272"/>
      <c r="P895" s="272"/>
      <c r="Q895" s="272"/>
      <c r="R895" s="272"/>
      <c r="S895" s="272"/>
      <c r="T895" s="272"/>
      <c r="U895" s="272"/>
      <c r="V895" s="272"/>
      <c r="W895" s="272"/>
      <c r="X895" s="272"/>
      <c r="Y895" s="272"/>
      <c r="Z895" s="272"/>
      <c r="AA895" s="272"/>
    </row>
    <row r="896" spans="1:27" ht="14">
      <c r="A896" s="272"/>
      <c r="B896" s="318"/>
      <c r="C896" s="316"/>
      <c r="D896" s="316"/>
      <c r="E896" s="316"/>
      <c r="F896" s="316"/>
      <c r="H896" s="272"/>
      <c r="I896" s="272"/>
      <c r="J896" s="272"/>
      <c r="K896" s="272"/>
      <c r="L896" s="272"/>
      <c r="M896" s="272"/>
      <c r="N896" s="272"/>
      <c r="O896" s="272"/>
      <c r="P896" s="272"/>
      <c r="Q896" s="272"/>
      <c r="R896" s="272"/>
      <c r="S896" s="272"/>
      <c r="T896" s="272"/>
      <c r="U896" s="272"/>
      <c r="V896" s="272"/>
      <c r="W896" s="272"/>
      <c r="X896" s="272"/>
      <c r="Y896" s="272"/>
      <c r="Z896" s="272"/>
      <c r="AA896" s="272"/>
    </row>
    <row r="897" spans="1:27" ht="14">
      <c r="A897" s="272"/>
      <c r="B897" s="318"/>
      <c r="C897" s="316"/>
      <c r="D897" s="316"/>
      <c r="E897" s="316"/>
      <c r="F897" s="316"/>
      <c r="H897" s="272"/>
      <c r="I897" s="272"/>
      <c r="J897" s="272"/>
      <c r="K897" s="272"/>
      <c r="L897" s="272"/>
      <c r="M897" s="272"/>
      <c r="N897" s="272"/>
      <c r="O897" s="272"/>
      <c r="P897" s="272"/>
      <c r="Q897" s="272"/>
      <c r="R897" s="272"/>
      <c r="S897" s="272"/>
      <c r="T897" s="272"/>
      <c r="U897" s="272"/>
      <c r="V897" s="272"/>
      <c r="W897" s="272"/>
      <c r="X897" s="272"/>
      <c r="Y897" s="272"/>
      <c r="Z897" s="272"/>
      <c r="AA897" s="272"/>
    </row>
    <row r="898" spans="1:27" ht="14">
      <c r="A898" s="272"/>
      <c r="B898" s="318"/>
      <c r="C898" s="316"/>
      <c r="D898" s="316"/>
      <c r="E898" s="316"/>
      <c r="F898" s="316"/>
      <c r="H898" s="272"/>
      <c r="I898" s="272"/>
      <c r="J898" s="272"/>
      <c r="K898" s="272"/>
      <c r="L898" s="272"/>
      <c r="M898" s="272"/>
      <c r="N898" s="272"/>
      <c r="O898" s="272"/>
      <c r="P898" s="272"/>
      <c r="Q898" s="272"/>
      <c r="R898" s="272"/>
      <c r="S898" s="272"/>
      <c r="T898" s="272"/>
      <c r="U898" s="272"/>
      <c r="V898" s="272"/>
      <c r="W898" s="272"/>
      <c r="X898" s="272"/>
      <c r="Y898" s="272"/>
      <c r="Z898" s="272"/>
      <c r="AA898" s="272"/>
    </row>
    <row r="899" spans="1:27" ht="14">
      <c r="A899" s="272"/>
      <c r="B899" s="318"/>
      <c r="C899" s="316"/>
      <c r="D899" s="316"/>
      <c r="E899" s="316"/>
      <c r="F899" s="316"/>
      <c r="H899" s="272"/>
      <c r="I899" s="272"/>
      <c r="J899" s="272"/>
      <c r="K899" s="272"/>
      <c r="L899" s="272"/>
      <c r="M899" s="272"/>
      <c r="N899" s="272"/>
      <c r="O899" s="272"/>
      <c r="P899" s="272"/>
      <c r="Q899" s="272"/>
      <c r="R899" s="272"/>
      <c r="S899" s="272"/>
      <c r="T899" s="272"/>
      <c r="U899" s="272"/>
      <c r="V899" s="272"/>
      <c r="W899" s="272"/>
      <c r="X899" s="272"/>
      <c r="Y899" s="272"/>
      <c r="Z899" s="272"/>
      <c r="AA899" s="272"/>
    </row>
    <row r="900" spans="1:27" ht="14">
      <c r="A900" s="272"/>
      <c r="B900" s="318"/>
      <c r="C900" s="316"/>
      <c r="D900" s="316"/>
      <c r="E900" s="316"/>
      <c r="F900" s="316"/>
      <c r="H900" s="272"/>
      <c r="I900" s="272"/>
      <c r="J900" s="272"/>
      <c r="K900" s="272"/>
      <c r="L900" s="272"/>
      <c r="M900" s="272"/>
      <c r="N900" s="272"/>
      <c r="O900" s="272"/>
      <c r="P900" s="272"/>
      <c r="Q900" s="272"/>
      <c r="R900" s="272"/>
      <c r="S900" s="272"/>
      <c r="T900" s="272"/>
      <c r="U900" s="272"/>
      <c r="V900" s="272"/>
      <c r="W900" s="272"/>
      <c r="X900" s="272"/>
      <c r="Y900" s="272"/>
      <c r="Z900" s="272"/>
      <c r="AA900" s="272"/>
    </row>
    <row r="901" spans="1:27" ht="14">
      <c r="A901" s="272"/>
      <c r="B901" s="318"/>
      <c r="C901" s="316"/>
      <c r="D901" s="316"/>
      <c r="E901" s="316"/>
      <c r="F901" s="316"/>
      <c r="H901" s="272"/>
      <c r="I901" s="272"/>
      <c r="J901" s="272"/>
      <c r="K901" s="272"/>
      <c r="L901" s="272"/>
      <c r="M901" s="272"/>
      <c r="N901" s="272"/>
      <c r="O901" s="272"/>
      <c r="P901" s="272"/>
      <c r="Q901" s="272"/>
      <c r="R901" s="272"/>
      <c r="S901" s="272"/>
      <c r="T901" s="272"/>
      <c r="U901" s="272"/>
      <c r="V901" s="272"/>
      <c r="W901" s="272"/>
      <c r="X901" s="272"/>
      <c r="Y901" s="272"/>
      <c r="Z901" s="272"/>
      <c r="AA901" s="272"/>
    </row>
    <row r="902" spans="1:27" ht="14">
      <c r="A902" s="272"/>
      <c r="B902" s="318"/>
      <c r="C902" s="316"/>
      <c r="D902" s="316"/>
      <c r="E902" s="316"/>
      <c r="F902" s="316"/>
      <c r="H902" s="272"/>
      <c r="I902" s="272"/>
      <c r="J902" s="272"/>
      <c r="K902" s="272"/>
      <c r="L902" s="272"/>
      <c r="M902" s="272"/>
      <c r="N902" s="272"/>
      <c r="O902" s="272"/>
      <c r="P902" s="272"/>
      <c r="Q902" s="272"/>
      <c r="R902" s="272"/>
      <c r="S902" s="272"/>
      <c r="T902" s="272"/>
      <c r="U902" s="272"/>
      <c r="V902" s="272"/>
      <c r="W902" s="272"/>
      <c r="X902" s="272"/>
      <c r="Y902" s="272"/>
      <c r="Z902" s="272"/>
      <c r="AA902" s="272"/>
    </row>
    <row r="903" spans="1:27" ht="14">
      <c r="A903" s="272"/>
      <c r="B903" s="318"/>
      <c r="C903" s="316"/>
      <c r="D903" s="316"/>
      <c r="E903" s="316"/>
      <c r="F903" s="316"/>
      <c r="H903" s="272"/>
      <c r="I903" s="272"/>
      <c r="J903" s="272"/>
      <c r="K903" s="272"/>
      <c r="L903" s="272"/>
      <c r="M903" s="272"/>
      <c r="N903" s="272"/>
      <c r="O903" s="272"/>
      <c r="P903" s="272"/>
      <c r="Q903" s="272"/>
      <c r="R903" s="272"/>
      <c r="S903" s="272"/>
      <c r="T903" s="272"/>
      <c r="U903" s="272"/>
      <c r="V903" s="272"/>
      <c r="W903" s="272"/>
      <c r="X903" s="272"/>
      <c r="Y903" s="272"/>
      <c r="Z903" s="272"/>
      <c r="AA903" s="272"/>
    </row>
    <row r="904" spans="1:27" ht="14">
      <c r="A904" s="272"/>
      <c r="B904" s="318"/>
      <c r="C904" s="316"/>
      <c r="D904" s="316"/>
      <c r="E904" s="316"/>
      <c r="F904" s="316"/>
      <c r="H904" s="272"/>
      <c r="I904" s="272"/>
      <c r="J904" s="272"/>
      <c r="K904" s="272"/>
      <c r="L904" s="272"/>
      <c r="M904" s="272"/>
      <c r="N904" s="272"/>
      <c r="O904" s="272"/>
      <c r="P904" s="272"/>
      <c r="Q904" s="272"/>
      <c r="R904" s="272"/>
      <c r="S904" s="272"/>
      <c r="T904" s="272"/>
      <c r="U904" s="272"/>
      <c r="V904" s="272"/>
      <c r="W904" s="272"/>
      <c r="X904" s="272"/>
      <c r="Y904" s="272"/>
      <c r="Z904" s="272"/>
      <c r="AA904" s="272"/>
    </row>
    <row r="905" spans="1:27" ht="14">
      <c r="A905" s="272"/>
      <c r="B905" s="318"/>
      <c r="C905" s="316"/>
      <c r="D905" s="316"/>
      <c r="E905" s="316"/>
      <c r="F905" s="316"/>
      <c r="H905" s="272"/>
      <c r="I905" s="272"/>
      <c r="J905" s="272"/>
      <c r="K905" s="272"/>
      <c r="L905" s="272"/>
      <c r="M905" s="272"/>
      <c r="N905" s="272"/>
      <c r="O905" s="272"/>
      <c r="P905" s="272"/>
      <c r="Q905" s="272"/>
      <c r="R905" s="272"/>
      <c r="S905" s="272"/>
      <c r="T905" s="272"/>
      <c r="U905" s="272"/>
      <c r="V905" s="272"/>
      <c r="W905" s="272"/>
      <c r="X905" s="272"/>
      <c r="Y905" s="272"/>
      <c r="Z905" s="272"/>
      <c r="AA905" s="272"/>
    </row>
    <row r="906" spans="1:27" ht="14">
      <c r="A906" s="272"/>
      <c r="B906" s="318"/>
      <c r="C906" s="316"/>
      <c r="D906" s="316"/>
      <c r="E906" s="316"/>
      <c r="F906" s="316"/>
      <c r="H906" s="272"/>
      <c r="I906" s="272"/>
      <c r="J906" s="272"/>
      <c r="K906" s="272"/>
      <c r="L906" s="272"/>
      <c r="M906" s="272"/>
      <c r="N906" s="272"/>
      <c r="O906" s="272"/>
      <c r="P906" s="272"/>
      <c r="Q906" s="272"/>
      <c r="R906" s="272"/>
      <c r="S906" s="272"/>
      <c r="T906" s="272"/>
      <c r="U906" s="272"/>
      <c r="V906" s="272"/>
      <c r="W906" s="272"/>
      <c r="X906" s="272"/>
      <c r="Y906" s="272"/>
      <c r="Z906" s="272"/>
      <c r="AA906" s="272"/>
    </row>
    <row r="907" spans="1:27" ht="14">
      <c r="A907" s="272"/>
      <c r="B907" s="318"/>
      <c r="C907" s="316"/>
      <c r="D907" s="316"/>
      <c r="E907" s="316"/>
      <c r="F907" s="316"/>
      <c r="H907" s="272"/>
      <c r="I907" s="272"/>
      <c r="J907" s="272"/>
      <c r="K907" s="272"/>
      <c r="L907" s="272"/>
      <c r="M907" s="272"/>
      <c r="N907" s="272"/>
      <c r="O907" s="272"/>
      <c r="P907" s="272"/>
      <c r="Q907" s="272"/>
      <c r="R907" s="272"/>
      <c r="S907" s="272"/>
      <c r="T907" s="272"/>
      <c r="U907" s="272"/>
      <c r="V907" s="272"/>
      <c r="W907" s="272"/>
      <c r="X907" s="272"/>
      <c r="Y907" s="272"/>
      <c r="Z907" s="272"/>
      <c r="AA907" s="272"/>
    </row>
    <row r="908" spans="1:27" ht="14">
      <c r="A908" s="272"/>
      <c r="B908" s="318"/>
      <c r="C908" s="316"/>
      <c r="D908" s="316"/>
      <c r="E908" s="316"/>
      <c r="F908" s="316"/>
      <c r="H908" s="272"/>
      <c r="I908" s="272"/>
      <c r="J908" s="272"/>
      <c r="K908" s="272"/>
      <c r="L908" s="272"/>
      <c r="M908" s="272"/>
      <c r="N908" s="272"/>
      <c r="O908" s="272"/>
      <c r="P908" s="272"/>
      <c r="Q908" s="272"/>
      <c r="R908" s="272"/>
      <c r="S908" s="272"/>
      <c r="T908" s="272"/>
      <c r="U908" s="272"/>
      <c r="V908" s="272"/>
      <c r="W908" s="272"/>
      <c r="X908" s="272"/>
      <c r="Y908" s="272"/>
      <c r="Z908" s="272"/>
      <c r="AA908" s="272"/>
    </row>
    <row r="909" spans="1:27" ht="14">
      <c r="A909" s="272"/>
      <c r="B909" s="318"/>
      <c r="C909" s="316"/>
      <c r="D909" s="316"/>
      <c r="E909" s="316"/>
      <c r="F909" s="316"/>
      <c r="H909" s="272"/>
      <c r="I909" s="272"/>
      <c r="J909" s="272"/>
      <c r="K909" s="272"/>
      <c r="L909" s="272"/>
      <c r="M909" s="272"/>
      <c r="N909" s="272"/>
      <c r="O909" s="272"/>
      <c r="P909" s="272"/>
      <c r="Q909" s="272"/>
      <c r="R909" s="272"/>
      <c r="S909" s="272"/>
      <c r="T909" s="272"/>
      <c r="U909" s="272"/>
      <c r="V909" s="272"/>
      <c r="W909" s="272"/>
      <c r="X909" s="272"/>
      <c r="Y909" s="272"/>
      <c r="Z909" s="272"/>
      <c r="AA909" s="272"/>
    </row>
    <row r="910" spans="1:27" ht="14">
      <c r="A910" s="272"/>
      <c r="B910" s="318"/>
      <c r="C910" s="316"/>
      <c r="D910" s="316"/>
      <c r="E910" s="316"/>
      <c r="F910" s="316"/>
      <c r="H910" s="272"/>
      <c r="I910" s="272"/>
      <c r="J910" s="272"/>
      <c r="K910" s="272"/>
      <c r="L910" s="272"/>
      <c r="M910" s="272"/>
      <c r="N910" s="272"/>
      <c r="O910" s="272"/>
      <c r="P910" s="272"/>
      <c r="Q910" s="272"/>
      <c r="R910" s="272"/>
      <c r="S910" s="272"/>
      <c r="T910" s="272"/>
      <c r="U910" s="272"/>
      <c r="V910" s="272"/>
      <c r="W910" s="272"/>
      <c r="X910" s="272"/>
      <c r="Y910" s="272"/>
      <c r="Z910" s="272"/>
      <c r="AA910" s="272"/>
    </row>
    <row r="911" spans="1:27" ht="14">
      <c r="A911" s="272"/>
      <c r="B911" s="318"/>
      <c r="C911" s="316"/>
      <c r="D911" s="316"/>
      <c r="E911" s="316"/>
      <c r="F911" s="316"/>
      <c r="H911" s="272"/>
      <c r="I911" s="272"/>
      <c r="J911" s="272"/>
      <c r="K911" s="272"/>
      <c r="L911" s="272"/>
      <c r="M911" s="272"/>
      <c r="N911" s="272"/>
      <c r="O911" s="272"/>
      <c r="P911" s="272"/>
      <c r="Q911" s="272"/>
      <c r="R911" s="272"/>
      <c r="S911" s="272"/>
      <c r="T911" s="272"/>
      <c r="U911" s="272"/>
      <c r="V911" s="272"/>
      <c r="W911" s="272"/>
      <c r="X911" s="272"/>
      <c r="Y911" s="272"/>
      <c r="Z911" s="272"/>
      <c r="AA911" s="272"/>
    </row>
    <row r="912" spans="1:27" ht="14">
      <c r="A912" s="272"/>
      <c r="B912" s="318"/>
      <c r="C912" s="316"/>
      <c r="D912" s="316"/>
      <c r="E912" s="316"/>
      <c r="F912" s="316"/>
      <c r="H912" s="272"/>
      <c r="I912" s="272"/>
      <c r="J912" s="272"/>
      <c r="K912" s="272"/>
      <c r="L912" s="272"/>
      <c r="M912" s="272"/>
      <c r="N912" s="272"/>
      <c r="O912" s="272"/>
      <c r="P912" s="272"/>
      <c r="Q912" s="272"/>
      <c r="R912" s="272"/>
      <c r="S912" s="272"/>
      <c r="T912" s="272"/>
      <c r="U912" s="272"/>
      <c r="V912" s="272"/>
      <c r="W912" s="272"/>
      <c r="X912" s="272"/>
      <c r="Y912" s="272"/>
      <c r="Z912" s="272"/>
      <c r="AA912" s="272"/>
    </row>
    <row r="913" spans="1:27" ht="14">
      <c r="A913" s="272"/>
      <c r="B913" s="318"/>
      <c r="C913" s="316"/>
      <c r="D913" s="316"/>
      <c r="E913" s="316"/>
      <c r="F913" s="316"/>
      <c r="H913" s="272"/>
      <c r="I913" s="272"/>
      <c r="J913" s="272"/>
      <c r="K913" s="272"/>
      <c r="L913" s="272"/>
      <c r="M913" s="272"/>
      <c r="N913" s="272"/>
      <c r="O913" s="272"/>
      <c r="P913" s="272"/>
      <c r="Q913" s="272"/>
      <c r="R913" s="272"/>
      <c r="S913" s="272"/>
      <c r="T913" s="272"/>
      <c r="U913" s="272"/>
      <c r="V913" s="272"/>
      <c r="W913" s="272"/>
      <c r="X913" s="272"/>
      <c r="Y913" s="272"/>
      <c r="Z913" s="272"/>
      <c r="AA913" s="272"/>
    </row>
    <row r="914" spans="1:27" ht="14">
      <c r="A914" s="272"/>
      <c r="B914" s="318"/>
      <c r="C914" s="316"/>
      <c r="D914" s="316"/>
      <c r="E914" s="316"/>
      <c r="F914" s="316"/>
      <c r="H914" s="272"/>
      <c r="I914" s="272"/>
      <c r="J914" s="272"/>
      <c r="K914" s="272"/>
      <c r="L914" s="272"/>
      <c r="M914" s="272"/>
      <c r="N914" s="272"/>
      <c r="O914" s="272"/>
      <c r="P914" s="272"/>
      <c r="Q914" s="272"/>
      <c r="R914" s="272"/>
      <c r="S914" s="272"/>
      <c r="T914" s="272"/>
      <c r="U914" s="272"/>
      <c r="V914" s="272"/>
      <c r="W914" s="272"/>
      <c r="X914" s="272"/>
      <c r="Y914" s="272"/>
      <c r="Z914" s="272"/>
      <c r="AA914" s="272"/>
    </row>
    <row r="915" spans="1:27" ht="14">
      <c r="A915" s="272"/>
      <c r="B915" s="318"/>
      <c r="C915" s="316"/>
      <c r="D915" s="316"/>
      <c r="E915" s="316"/>
      <c r="F915" s="316"/>
      <c r="H915" s="272"/>
      <c r="I915" s="272"/>
      <c r="J915" s="272"/>
      <c r="K915" s="272"/>
      <c r="L915" s="272"/>
      <c r="M915" s="272"/>
      <c r="N915" s="272"/>
      <c r="O915" s="272"/>
      <c r="P915" s="272"/>
      <c r="Q915" s="272"/>
      <c r="R915" s="272"/>
      <c r="S915" s="272"/>
      <c r="T915" s="272"/>
      <c r="U915" s="272"/>
      <c r="V915" s="272"/>
      <c r="W915" s="272"/>
      <c r="X915" s="272"/>
      <c r="Y915" s="272"/>
      <c r="Z915" s="272"/>
      <c r="AA915" s="272"/>
    </row>
    <row r="916" spans="1:27" ht="14">
      <c r="A916" s="272"/>
      <c r="B916" s="318"/>
      <c r="C916" s="316"/>
      <c r="D916" s="316"/>
      <c r="E916" s="316"/>
      <c r="F916" s="316"/>
      <c r="H916" s="272"/>
      <c r="I916" s="272"/>
      <c r="J916" s="272"/>
      <c r="K916" s="272"/>
      <c r="L916" s="272"/>
      <c r="M916" s="272"/>
      <c r="N916" s="272"/>
      <c r="O916" s="272"/>
      <c r="P916" s="272"/>
      <c r="Q916" s="272"/>
      <c r="R916" s="272"/>
      <c r="S916" s="272"/>
      <c r="T916" s="272"/>
      <c r="U916" s="272"/>
      <c r="V916" s="272"/>
      <c r="W916" s="272"/>
      <c r="X916" s="272"/>
      <c r="Y916" s="272"/>
      <c r="Z916" s="272"/>
      <c r="AA916" s="272"/>
    </row>
    <row r="917" spans="1:27" ht="14">
      <c r="A917" s="272"/>
      <c r="B917" s="318"/>
      <c r="C917" s="316"/>
      <c r="D917" s="316"/>
      <c r="E917" s="316"/>
      <c r="F917" s="316"/>
      <c r="H917" s="272"/>
      <c r="I917" s="272"/>
      <c r="J917" s="272"/>
      <c r="K917" s="272"/>
      <c r="L917" s="272"/>
      <c r="M917" s="272"/>
      <c r="N917" s="272"/>
      <c r="O917" s="272"/>
      <c r="P917" s="272"/>
      <c r="Q917" s="272"/>
      <c r="R917" s="272"/>
      <c r="S917" s="272"/>
      <c r="T917" s="272"/>
      <c r="U917" s="272"/>
      <c r="V917" s="272"/>
      <c r="W917" s="272"/>
      <c r="X917" s="272"/>
      <c r="Y917" s="272"/>
      <c r="Z917" s="272"/>
      <c r="AA917" s="272"/>
    </row>
    <row r="918" spans="1:27" ht="14">
      <c r="A918" s="272"/>
      <c r="B918" s="318"/>
      <c r="C918" s="316"/>
      <c r="D918" s="316"/>
      <c r="E918" s="316"/>
      <c r="F918" s="316"/>
      <c r="H918" s="272"/>
      <c r="I918" s="272"/>
      <c r="J918" s="272"/>
      <c r="K918" s="272"/>
      <c r="L918" s="272"/>
      <c r="M918" s="272"/>
      <c r="N918" s="272"/>
      <c r="O918" s="272"/>
      <c r="P918" s="272"/>
      <c r="Q918" s="272"/>
      <c r="R918" s="272"/>
      <c r="S918" s="272"/>
      <c r="T918" s="272"/>
      <c r="U918" s="272"/>
      <c r="V918" s="272"/>
      <c r="W918" s="272"/>
      <c r="X918" s="272"/>
      <c r="Y918" s="272"/>
      <c r="Z918" s="272"/>
      <c r="AA918" s="272"/>
    </row>
    <row r="919" spans="1:27" ht="14">
      <c r="A919" s="272"/>
      <c r="B919" s="318"/>
      <c r="C919" s="316"/>
      <c r="D919" s="316"/>
      <c r="E919" s="316"/>
      <c r="F919" s="316"/>
      <c r="H919" s="272"/>
      <c r="I919" s="272"/>
      <c r="J919" s="272"/>
      <c r="K919" s="272"/>
      <c r="L919" s="272"/>
      <c r="M919" s="272"/>
      <c r="N919" s="272"/>
      <c r="O919" s="272"/>
      <c r="P919" s="272"/>
      <c r="Q919" s="272"/>
      <c r="R919" s="272"/>
      <c r="S919" s="272"/>
      <c r="T919" s="272"/>
      <c r="U919" s="272"/>
      <c r="V919" s="272"/>
      <c r="W919" s="272"/>
      <c r="X919" s="272"/>
      <c r="Y919" s="272"/>
      <c r="Z919" s="272"/>
      <c r="AA919" s="272"/>
    </row>
    <row r="920" spans="1:27" ht="14">
      <c r="A920" s="272"/>
      <c r="B920" s="318"/>
      <c r="C920" s="316"/>
      <c r="D920" s="316"/>
      <c r="E920" s="316"/>
      <c r="F920" s="316"/>
      <c r="H920" s="272"/>
      <c r="I920" s="272"/>
      <c r="J920" s="272"/>
      <c r="K920" s="272"/>
      <c r="L920" s="272"/>
      <c r="M920" s="272"/>
      <c r="N920" s="272"/>
      <c r="O920" s="272"/>
      <c r="P920" s="272"/>
      <c r="Q920" s="272"/>
      <c r="R920" s="272"/>
      <c r="S920" s="272"/>
      <c r="T920" s="272"/>
      <c r="U920" s="272"/>
      <c r="V920" s="272"/>
      <c r="W920" s="272"/>
      <c r="X920" s="272"/>
      <c r="Y920" s="272"/>
      <c r="Z920" s="272"/>
      <c r="AA920" s="272"/>
    </row>
    <row r="921" spans="1:27" ht="14">
      <c r="A921" s="272"/>
      <c r="B921" s="318"/>
      <c r="C921" s="316"/>
      <c r="D921" s="316"/>
      <c r="E921" s="316"/>
      <c r="F921" s="316"/>
      <c r="H921" s="272"/>
      <c r="I921" s="272"/>
      <c r="J921" s="272"/>
      <c r="K921" s="272"/>
      <c r="L921" s="272"/>
      <c r="M921" s="272"/>
      <c r="N921" s="272"/>
      <c r="O921" s="272"/>
      <c r="P921" s="272"/>
      <c r="Q921" s="272"/>
      <c r="R921" s="272"/>
      <c r="S921" s="272"/>
      <c r="T921" s="272"/>
      <c r="U921" s="272"/>
      <c r="V921" s="272"/>
      <c r="W921" s="272"/>
      <c r="X921" s="272"/>
      <c r="Y921" s="272"/>
      <c r="Z921" s="272"/>
      <c r="AA921" s="272"/>
    </row>
    <row r="922" spans="1:27" ht="14">
      <c r="A922" s="272"/>
      <c r="B922" s="318"/>
      <c r="C922" s="316"/>
      <c r="D922" s="316"/>
      <c r="E922" s="316"/>
      <c r="F922" s="316"/>
      <c r="H922" s="272"/>
      <c r="I922" s="272"/>
      <c r="J922" s="272"/>
      <c r="K922" s="272"/>
      <c r="L922" s="272"/>
      <c r="M922" s="272"/>
      <c r="N922" s="272"/>
      <c r="O922" s="272"/>
      <c r="P922" s="272"/>
      <c r="Q922" s="272"/>
      <c r="R922" s="272"/>
      <c r="S922" s="272"/>
      <c r="T922" s="272"/>
      <c r="U922" s="272"/>
      <c r="V922" s="272"/>
      <c r="W922" s="272"/>
      <c r="X922" s="272"/>
      <c r="Y922" s="272"/>
      <c r="Z922" s="272"/>
      <c r="AA922" s="272"/>
    </row>
    <row r="923" spans="1:27" ht="14">
      <c r="A923" s="272"/>
      <c r="B923" s="318"/>
      <c r="C923" s="316"/>
      <c r="D923" s="316"/>
      <c r="E923" s="316"/>
      <c r="F923" s="316"/>
      <c r="H923" s="272"/>
      <c r="I923" s="272"/>
      <c r="J923" s="272"/>
      <c r="K923" s="272"/>
      <c r="L923" s="272"/>
      <c r="M923" s="272"/>
      <c r="N923" s="272"/>
      <c r="O923" s="272"/>
      <c r="P923" s="272"/>
      <c r="Q923" s="272"/>
      <c r="R923" s="272"/>
      <c r="S923" s="272"/>
      <c r="T923" s="272"/>
      <c r="U923" s="272"/>
      <c r="V923" s="272"/>
      <c r="W923" s="272"/>
      <c r="X923" s="272"/>
      <c r="Y923" s="272"/>
      <c r="Z923" s="272"/>
      <c r="AA923" s="272"/>
    </row>
    <row r="924" spans="1:27" ht="14">
      <c r="A924" s="272"/>
      <c r="B924" s="318"/>
      <c r="C924" s="316"/>
      <c r="D924" s="316"/>
      <c r="E924" s="316"/>
      <c r="F924" s="316"/>
      <c r="H924" s="272"/>
      <c r="I924" s="272"/>
      <c r="J924" s="272"/>
      <c r="K924" s="272"/>
      <c r="L924" s="272"/>
      <c r="M924" s="272"/>
      <c r="N924" s="272"/>
      <c r="O924" s="272"/>
      <c r="P924" s="272"/>
      <c r="Q924" s="272"/>
      <c r="R924" s="272"/>
      <c r="S924" s="272"/>
      <c r="T924" s="272"/>
      <c r="U924" s="272"/>
      <c r="V924" s="272"/>
      <c r="W924" s="272"/>
      <c r="X924" s="272"/>
      <c r="Y924" s="272"/>
      <c r="Z924" s="272"/>
      <c r="AA924" s="272"/>
    </row>
    <row r="925" spans="1:27" ht="14">
      <c r="A925" s="272"/>
      <c r="B925" s="318"/>
      <c r="C925" s="316"/>
      <c r="D925" s="316"/>
      <c r="E925" s="316"/>
      <c r="F925" s="316"/>
      <c r="H925" s="272"/>
      <c r="I925" s="272"/>
      <c r="J925" s="272"/>
      <c r="K925" s="272"/>
      <c r="L925" s="272"/>
      <c r="M925" s="272"/>
      <c r="N925" s="272"/>
      <c r="O925" s="272"/>
      <c r="P925" s="272"/>
      <c r="Q925" s="272"/>
      <c r="R925" s="272"/>
      <c r="S925" s="272"/>
      <c r="T925" s="272"/>
      <c r="U925" s="272"/>
      <c r="V925" s="272"/>
      <c r="W925" s="272"/>
      <c r="X925" s="272"/>
      <c r="Y925" s="272"/>
      <c r="Z925" s="272"/>
      <c r="AA925" s="272"/>
    </row>
    <row r="926" spans="1:27" ht="14">
      <c r="A926" s="272"/>
      <c r="B926" s="318"/>
      <c r="C926" s="316"/>
      <c r="D926" s="316"/>
      <c r="E926" s="316"/>
      <c r="F926" s="316"/>
      <c r="H926" s="272"/>
      <c r="I926" s="272"/>
      <c r="J926" s="272"/>
      <c r="K926" s="272"/>
      <c r="L926" s="272"/>
      <c r="M926" s="272"/>
      <c r="N926" s="272"/>
      <c r="O926" s="272"/>
      <c r="P926" s="272"/>
      <c r="Q926" s="272"/>
      <c r="R926" s="272"/>
      <c r="S926" s="272"/>
      <c r="T926" s="272"/>
      <c r="U926" s="272"/>
      <c r="V926" s="272"/>
      <c r="W926" s="272"/>
      <c r="X926" s="272"/>
      <c r="Y926" s="272"/>
      <c r="Z926" s="272"/>
      <c r="AA926" s="272"/>
    </row>
    <row r="927" spans="1:27" ht="14">
      <c r="A927" s="272"/>
      <c r="B927" s="318"/>
      <c r="C927" s="316"/>
      <c r="D927" s="316"/>
      <c r="E927" s="316"/>
      <c r="F927" s="316"/>
      <c r="H927" s="272"/>
      <c r="I927" s="272"/>
      <c r="J927" s="272"/>
      <c r="K927" s="272"/>
      <c r="L927" s="272"/>
      <c r="M927" s="272"/>
      <c r="N927" s="272"/>
      <c r="O927" s="272"/>
      <c r="P927" s="272"/>
      <c r="Q927" s="272"/>
      <c r="R927" s="272"/>
      <c r="S927" s="272"/>
      <c r="T927" s="272"/>
      <c r="U927" s="272"/>
      <c r="V927" s="272"/>
      <c r="W927" s="272"/>
      <c r="X927" s="272"/>
      <c r="Y927" s="272"/>
      <c r="Z927" s="272"/>
      <c r="AA927" s="272"/>
    </row>
    <row r="928" spans="1:27" ht="14">
      <c r="A928" s="272"/>
      <c r="B928" s="318"/>
      <c r="C928" s="316"/>
      <c r="D928" s="316"/>
      <c r="E928" s="316"/>
      <c r="F928" s="316"/>
      <c r="H928" s="272"/>
      <c r="I928" s="272"/>
      <c r="J928" s="272"/>
      <c r="K928" s="272"/>
      <c r="L928" s="272"/>
      <c r="M928" s="272"/>
      <c r="N928" s="272"/>
      <c r="O928" s="272"/>
      <c r="P928" s="272"/>
      <c r="Q928" s="272"/>
      <c r="R928" s="272"/>
      <c r="S928" s="272"/>
      <c r="T928" s="272"/>
      <c r="U928" s="272"/>
      <c r="V928" s="272"/>
      <c r="W928" s="272"/>
      <c r="X928" s="272"/>
      <c r="Y928" s="272"/>
      <c r="Z928" s="272"/>
      <c r="AA928" s="272"/>
    </row>
    <row r="929" spans="1:27" ht="14">
      <c r="A929" s="272"/>
      <c r="B929" s="318"/>
      <c r="C929" s="316"/>
      <c r="D929" s="316"/>
      <c r="E929" s="316"/>
      <c r="F929" s="316"/>
      <c r="H929" s="272"/>
      <c r="I929" s="272"/>
      <c r="J929" s="272"/>
      <c r="K929" s="272"/>
      <c r="L929" s="272"/>
      <c r="M929" s="272"/>
      <c r="N929" s="272"/>
      <c r="O929" s="272"/>
      <c r="P929" s="272"/>
      <c r="Q929" s="272"/>
      <c r="R929" s="272"/>
      <c r="S929" s="272"/>
      <c r="T929" s="272"/>
      <c r="U929" s="272"/>
      <c r="V929" s="272"/>
      <c r="W929" s="272"/>
      <c r="X929" s="272"/>
      <c r="Y929" s="272"/>
      <c r="Z929" s="272"/>
      <c r="AA929" s="272"/>
    </row>
    <row r="930" spans="1:27" ht="14">
      <c r="A930" s="272"/>
      <c r="B930" s="318"/>
      <c r="C930" s="316"/>
      <c r="D930" s="316"/>
      <c r="E930" s="316"/>
      <c r="F930" s="316"/>
      <c r="H930" s="272"/>
      <c r="I930" s="272"/>
      <c r="J930" s="272"/>
      <c r="K930" s="272"/>
      <c r="L930" s="272"/>
      <c r="M930" s="272"/>
      <c r="N930" s="272"/>
      <c r="O930" s="272"/>
      <c r="P930" s="272"/>
      <c r="Q930" s="272"/>
      <c r="R930" s="272"/>
      <c r="S930" s="272"/>
      <c r="T930" s="272"/>
      <c r="U930" s="272"/>
      <c r="V930" s="272"/>
      <c r="W930" s="272"/>
      <c r="X930" s="272"/>
      <c r="Y930" s="272"/>
      <c r="Z930" s="272"/>
      <c r="AA930" s="272"/>
    </row>
    <row r="931" spans="1:27" ht="14">
      <c r="A931" s="272"/>
      <c r="B931" s="318"/>
      <c r="C931" s="316"/>
      <c r="D931" s="316"/>
      <c r="E931" s="316"/>
      <c r="F931" s="316"/>
      <c r="H931" s="272"/>
      <c r="I931" s="272"/>
      <c r="J931" s="272"/>
      <c r="K931" s="272"/>
      <c r="L931" s="272"/>
      <c r="M931" s="272"/>
      <c r="N931" s="272"/>
      <c r="O931" s="272"/>
      <c r="P931" s="272"/>
      <c r="Q931" s="272"/>
      <c r="R931" s="272"/>
      <c r="S931" s="272"/>
      <c r="T931" s="272"/>
      <c r="U931" s="272"/>
      <c r="V931" s="272"/>
      <c r="W931" s="272"/>
      <c r="X931" s="272"/>
      <c r="Y931" s="272"/>
      <c r="Z931" s="272"/>
      <c r="AA931" s="272"/>
    </row>
    <row r="932" spans="1:27" ht="14">
      <c r="A932" s="272"/>
      <c r="B932" s="318"/>
      <c r="C932" s="316"/>
      <c r="D932" s="316"/>
      <c r="E932" s="316"/>
      <c r="F932" s="316"/>
      <c r="H932" s="272"/>
      <c r="I932" s="272"/>
      <c r="J932" s="272"/>
      <c r="K932" s="272"/>
      <c r="L932" s="272"/>
      <c r="M932" s="272"/>
      <c r="N932" s="272"/>
      <c r="O932" s="272"/>
      <c r="P932" s="272"/>
      <c r="Q932" s="272"/>
      <c r="R932" s="272"/>
      <c r="S932" s="272"/>
      <c r="T932" s="272"/>
      <c r="U932" s="272"/>
      <c r="V932" s="272"/>
      <c r="W932" s="272"/>
      <c r="X932" s="272"/>
      <c r="Y932" s="272"/>
      <c r="Z932" s="272"/>
      <c r="AA932" s="272"/>
    </row>
    <row r="933" spans="1:27" ht="14">
      <c r="A933" s="272"/>
      <c r="B933" s="318"/>
      <c r="C933" s="316"/>
      <c r="D933" s="316"/>
      <c r="E933" s="316"/>
      <c r="F933" s="316"/>
      <c r="H933" s="272"/>
      <c r="I933" s="272"/>
      <c r="J933" s="272"/>
      <c r="K933" s="272"/>
      <c r="L933" s="272"/>
      <c r="M933" s="272"/>
      <c r="N933" s="272"/>
      <c r="O933" s="272"/>
      <c r="P933" s="272"/>
      <c r="Q933" s="272"/>
      <c r="R933" s="272"/>
      <c r="S933" s="272"/>
      <c r="T933" s="272"/>
      <c r="U933" s="272"/>
      <c r="V933" s="272"/>
      <c r="W933" s="272"/>
      <c r="X933" s="272"/>
      <c r="Y933" s="272"/>
      <c r="Z933" s="272"/>
      <c r="AA933" s="272"/>
    </row>
    <row r="934" spans="1:27" ht="14">
      <c r="A934" s="272"/>
      <c r="B934" s="318"/>
      <c r="C934" s="316"/>
      <c r="D934" s="316"/>
      <c r="E934" s="316"/>
      <c r="F934" s="316"/>
      <c r="H934" s="272"/>
      <c r="I934" s="272"/>
      <c r="J934" s="272"/>
      <c r="K934" s="272"/>
      <c r="L934" s="272"/>
      <c r="M934" s="272"/>
      <c r="N934" s="272"/>
      <c r="O934" s="272"/>
      <c r="P934" s="272"/>
      <c r="Q934" s="272"/>
      <c r="R934" s="272"/>
      <c r="S934" s="272"/>
      <c r="T934" s="272"/>
      <c r="U934" s="272"/>
      <c r="V934" s="272"/>
      <c r="W934" s="272"/>
      <c r="X934" s="272"/>
      <c r="Y934" s="272"/>
      <c r="Z934" s="272"/>
      <c r="AA934" s="272"/>
    </row>
    <row r="935" spans="1:27" ht="14">
      <c r="A935" s="272"/>
      <c r="B935" s="318"/>
      <c r="C935" s="316"/>
      <c r="D935" s="316"/>
      <c r="E935" s="316"/>
      <c r="F935" s="316"/>
      <c r="H935" s="272"/>
      <c r="I935" s="272"/>
      <c r="J935" s="272"/>
      <c r="K935" s="272"/>
      <c r="L935" s="272"/>
      <c r="M935" s="272"/>
      <c r="N935" s="272"/>
      <c r="O935" s="272"/>
      <c r="P935" s="272"/>
      <c r="Q935" s="272"/>
      <c r="R935" s="272"/>
      <c r="S935" s="272"/>
      <c r="T935" s="272"/>
      <c r="U935" s="272"/>
      <c r="V935" s="272"/>
      <c r="W935" s="272"/>
      <c r="X935" s="272"/>
      <c r="Y935" s="272"/>
      <c r="Z935" s="272"/>
      <c r="AA935" s="272"/>
    </row>
    <row r="936" spans="1:27" ht="14">
      <c r="A936" s="272"/>
      <c r="B936" s="318"/>
      <c r="C936" s="316"/>
      <c r="D936" s="316"/>
      <c r="E936" s="316"/>
      <c r="F936" s="316"/>
      <c r="H936" s="272"/>
      <c r="I936" s="272"/>
      <c r="J936" s="272"/>
      <c r="K936" s="272"/>
      <c r="L936" s="272"/>
      <c r="M936" s="272"/>
      <c r="N936" s="272"/>
      <c r="O936" s="272"/>
      <c r="P936" s="272"/>
      <c r="Q936" s="272"/>
      <c r="R936" s="272"/>
      <c r="S936" s="272"/>
      <c r="T936" s="272"/>
      <c r="U936" s="272"/>
      <c r="V936" s="272"/>
      <c r="W936" s="272"/>
      <c r="X936" s="272"/>
      <c r="Y936" s="272"/>
      <c r="Z936" s="272"/>
      <c r="AA936" s="272"/>
    </row>
    <row r="937" spans="1:27" ht="14">
      <c r="A937" s="272"/>
      <c r="B937" s="318"/>
      <c r="C937" s="316"/>
      <c r="D937" s="316"/>
      <c r="E937" s="316"/>
      <c r="F937" s="316"/>
      <c r="H937" s="272"/>
      <c r="I937" s="272"/>
      <c r="J937" s="272"/>
      <c r="K937" s="272"/>
      <c r="L937" s="272"/>
      <c r="M937" s="272"/>
      <c r="N937" s="272"/>
      <c r="O937" s="272"/>
      <c r="P937" s="272"/>
      <c r="Q937" s="272"/>
      <c r="R937" s="272"/>
      <c r="S937" s="272"/>
      <c r="T937" s="272"/>
      <c r="U937" s="272"/>
      <c r="V937" s="272"/>
      <c r="W937" s="272"/>
      <c r="X937" s="272"/>
      <c r="Y937" s="272"/>
      <c r="Z937" s="272"/>
      <c r="AA937" s="272"/>
    </row>
    <row r="938" spans="1:27" ht="14">
      <c r="A938" s="272"/>
      <c r="B938" s="318"/>
      <c r="C938" s="316"/>
      <c r="D938" s="316"/>
      <c r="E938" s="316"/>
      <c r="F938" s="316"/>
      <c r="H938" s="272"/>
      <c r="I938" s="272"/>
      <c r="J938" s="272"/>
      <c r="K938" s="272"/>
      <c r="L938" s="272"/>
      <c r="M938" s="272"/>
      <c r="N938" s="272"/>
      <c r="O938" s="272"/>
      <c r="P938" s="272"/>
      <c r="Q938" s="272"/>
      <c r="R938" s="272"/>
      <c r="S938" s="272"/>
      <c r="T938" s="272"/>
      <c r="U938" s="272"/>
      <c r="V938" s="272"/>
      <c r="W938" s="272"/>
      <c r="X938" s="272"/>
      <c r="Y938" s="272"/>
      <c r="Z938" s="272"/>
      <c r="AA938" s="272"/>
    </row>
    <row r="939" spans="1:27" ht="14">
      <c r="A939" s="272"/>
      <c r="B939" s="318"/>
      <c r="C939" s="316"/>
      <c r="D939" s="316"/>
      <c r="E939" s="316"/>
      <c r="F939" s="316"/>
      <c r="H939" s="272"/>
      <c r="I939" s="272"/>
      <c r="J939" s="272"/>
      <c r="K939" s="272"/>
      <c r="L939" s="272"/>
      <c r="M939" s="272"/>
      <c r="N939" s="272"/>
      <c r="O939" s="272"/>
      <c r="P939" s="272"/>
      <c r="Q939" s="272"/>
      <c r="R939" s="272"/>
      <c r="S939" s="272"/>
      <c r="T939" s="272"/>
      <c r="U939" s="272"/>
      <c r="V939" s="272"/>
      <c r="W939" s="272"/>
      <c r="X939" s="272"/>
      <c r="Y939" s="272"/>
      <c r="Z939" s="272"/>
      <c r="AA939" s="272"/>
    </row>
    <row r="940" spans="1:27" ht="14">
      <c r="A940" s="272"/>
      <c r="B940" s="318"/>
      <c r="C940" s="316"/>
      <c r="D940" s="316"/>
      <c r="E940" s="316"/>
      <c r="F940" s="316"/>
      <c r="H940" s="272"/>
      <c r="I940" s="272"/>
      <c r="J940" s="272"/>
      <c r="K940" s="272"/>
      <c r="L940" s="272"/>
      <c r="M940" s="272"/>
      <c r="N940" s="272"/>
      <c r="O940" s="272"/>
      <c r="P940" s="272"/>
      <c r="Q940" s="272"/>
      <c r="R940" s="272"/>
      <c r="S940" s="272"/>
      <c r="T940" s="272"/>
      <c r="U940" s="272"/>
      <c r="V940" s="272"/>
      <c r="W940" s="272"/>
      <c r="X940" s="272"/>
      <c r="Y940" s="272"/>
      <c r="Z940" s="272"/>
      <c r="AA940" s="272"/>
    </row>
    <row r="941" spans="1:27" ht="14">
      <c r="A941" s="272"/>
      <c r="B941" s="318"/>
      <c r="C941" s="316"/>
      <c r="D941" s="316"/>
      <c r="E941" s="316"/>
      <c r="F941" s="316"/>
      <c r="H941" s="272"/>
      <c r="I941" s="272"/>
      <c r="J941" s="272"/>
      <c r="K941" s="272"/>
      <c r="L941" s="272"/>
      <c r="M941" s="272"/>
      <c r="N941" s="272"/>
      <c r="O941" s="272"/>
      <c r="P941" s="272"/>
      <c r="Q941" s="272"/>
      <c r="R941" s="272"/>
      <c r="S941" s="272"/>
      <c r="T941" s="272"/>
      <c r="U941" s="272"/>
      <c r="V941" s="272"/>
      <c r="W941" s="272"/>
      <c r="X941" s="272"/>
      <c r="Y941" s="272"/>
      <c r="Z941" s="272"/>
      <c r="AA941" s="272"/>
    </row>
    <row r="942" spans="1:27" ht="14">
      <c r="A942" s="272"/>
      <c r="B942" s="318"/>
      <c r="C942" s="316"/>
      <c r="D942" s="316"/>
      <c r="E942" s="316"/>
      <c r="F942" s="316"/>
      <c r="H942" s="272"/>
      <c r="I942" s="272"/>
      <c r="J942" s="272"/>
      <c r="K942" s="272"/>
      <c r="L942" s="272"/>
      <c r="M942" s="272"/>
      <c r="N942" s="272"/>
      <c r="O942" s="272"/>
      <c r="P942" s="272"/>
      <c r="Q942" s="272"/>
      <c r="R942" s="272"/>
      <c r="S942" s="272"/>
      <c r="T942" s="272"/>
      <c r="U942" s="272"/>
      <c r="V942" s="272"/>
      <c r="W942" s="272"/>
      <c r="X942" s="272"/>
      <c r="Y942" s="272"/>
      <c r="Z942" s="272"/>
      <c r="AA942" s="272"/>
    </row>
    <row r="943" spans="1:27" ht="14">
      <c r="A943" s="272"/>
      <c r="B943" s="318"/>
      <c r="C943" s="316"/>
      <c r="D943" s="316"/>
      <c r="E943" s="316"/>
      <c r="F943" s="316"/>
      <c r="H943" s="272"/>
      <c r="I943" s="272"/>
      <c r="J943" s="272"/>
      <c r="K943" s="272"/>
      <c r="L943" s="272"/>
      <c r="M943" s="272"/>
      <c r="N943" s="272"/>
      <c r="O943" s="272"/>
      <c r="P943" s="272"/>
      <c r="Q943" s="272"/>
      <c r="R943" s="272"/>
      <c r="S943" s="272"/>
      <c r="T943" s="272"/>
      <c r="U943" s="272"/>
      <c r="V943" s="272"/>
      <c r="W943" s="272"/>
      <c r="X943" s="272"/>
      <c r="Y943" s="272"/>
      <c r="Z943" s="272"/>
      <c r="AA943" s="272"/>
    </row>
    <row r="944" spans="1:27" ht="14">
      <c r="A944" s="272"/>
      <c r="B944" s="318"/>
      <c r="C944" s="316"/>
      <c r="D944" s="316"/>
      <c r="E944" s="316"/>
      <c r="F944" s="316"/>
      <c r="H944" s="272"/>
      <c r="I944" s="272"/>
      <c r="J944" s="272"/>
      <c r="K944" s="272"/>
      <c r="L944" s="272"/>
      <c r="M944" s="272"/>
      <c r="N944" s="272"/>
      <c r="O944" s="272"/>
      <c r="P944" s="272"/>
      <c r="Q944" s="272"/>
      <c r="R944" s="272"/>
      <c r="S944" s="272"/>
      <c r="T944" s="272"/>
      <c r="U944" s="272"/>
      <c r="V944" s="272"/>
      <c r="W944" s="272"/>
      <c r="X944" s="272"/>
      <c r="Y944" s="272"/>
      <c r="Z944" s="272"/>
      <c r="AA944" s="272"/>
    </row>
    <row r="945" spans="1:27" ht="14">
      <c r="A945" s="272"/>
      <c r="B945" s="318"/>
      <c r="C945" s="316"/>
      <c r="D945" s="316"/>
      <c r="E945" s="316"/>
      <c r="F945" s="316"/>
      <c r="H945" s="272"/>
      <c r="I945" s="272"/>
      <c r="J945" s="272"/>
      <c r="K945" s="272"/>
      <c r="L945" s="272"/>
      <c r="M945" s="272"/>
      <c r="N945" s="272"/>
      <c r="O945" s="272"/>
      <c r="P945" s="272"/>
      <c r="Q945" s="272"/>
      <c r="R945" s="272"/>
      <c r="S945" s="272"/>
      <c r="T945" s="272"/>
      <c r="U945" s="272"/>
      <c r="V945" s="272"/>
      <c r="W945" s="272"/>
      <c r="X945" s="272"/>
      <c r="Y945" s="272"/>
      <c r="Z945" s="272"/>
      <c r="AA945" s="272"/>
    </row>
    <row r="946" spans="1:27" ht="14">
      <c r="A946" s="272"/>
      <c r="B946" s="318"/>
      <c r="C946" s="316"/>
      <c r="D946" s="316"/>
      <c r="E946" s="316"/>
      <c r="F946" s="316"/>
      <c r="H946" s="272"/>
      <c r="I946" s="272"/>
      <c r="J946" s="272"/>
      <c r="K946" s="272"/>
      <c r="L946" s="272"/>
      <c r="M946" s="272"/>
      <c r="N946" s="272"/>
      <c r="O946" s="272"/>
      <c r="P946" s="272"/>
      <c r="Q946" s="272"/>
      <c r="R946" s="272"/>
      <c r="S946" s="272"/>
      <c r="T946" s="272"/>
      <c r="U946" s="272"/>
      <c r="V946" s="272"/>
      <c r="W946" s="272"/>
      <c r="X946" s="272"/>
      <c r="Y946" s="272"/>
      <c r="Z946" s="272"/>
      <c r="AA946" s="272"/>
    </row>
    <row r="947" spans="1:27" ht="14">
      <c r="A947" s="272"/>
      <c r="B947" s="318"/>
      <c r="C947" s="316"/>
      <c r="D947" s="316"/>
      <c r="E947" s="316"/>
      <c r="F947" s="316"/>
      <c r="H947" s="272"/>
      <c r="I947" s="272"/>
      <c r="J947" s="272"/>
      <c r="K947" s="272"/>
      <c r="L947" s="272"/>
      <c r="M947" s="272"/>
      <c r="N947" s="272"/>
      <c r="O947" s="272"/>
      <c r="P947" s="272"/>
      <c r="Q947" s="272"/>
      <c r="R947" s="272"/>
      <c r="S947" s="272"/>
      <c r="T947" s="272"/>
      <c r="U947" s="272"/>
      <c r="V947" s="272"/>
      <c r="W947" s="272"/>
      <c r="X947" s="272"/>
      <c r="Y947" s="272"/>
      <c r="Z947" s="272"/>
      <c r="AA947" s="272"/>
    </row>
    <row r="948" spans="1:27" ht="14">
      <c r="A948" s="272"/>
      <c r="B948" s="318"/>
      <c r="C948" s="316"/>
      <c r="D948" s="316"/>
      <c r="E948" s="316"/>
      <c r="F948" s="316"/>
      <c r="H948" s="272"/>
      <c r="I948" s="272"/>
      <c r="J948" s="272"/>
      <c r="K948" s="272"/>
      <c r="L948" s="272"/>
      <c r="M948" s="272"/>
      <c r="N948" s="272"/>
      <c r="O948" s="272"/>
      <c r="P948" s="272"/>
      <c r="Q948" s="272"/>
      <c r="R948" s="272"/>
      <c r="S948" s="272"/>
      <c r="T948" s="272"/>
      <c r="U948" s="272"/>
      <c r="V948" s="272"/>
      <c r="W948" s="272"/>
      <c r="X948" s="272"/>
      <c r="Y948" s="272"/>
      <c r="Z948" s="272"/>
      <c r="AA948" s="272"/>
    </row>
    <row r="949" spans="1:27" ht="14">
      <c r="A949" s="272"/>
      <c r="B949" s="318"/>
      <c r="C949" s="316"/>
      <c r="D949" s="316"/>
      <c r="E949" s="316"/>
      <c r="F949" s="316"/>
      <c r="H949" s="272"/>
      <c r="I949" s="272"/>
      <c r="J949" s="272"/>
      <c r="K949" s="272"/>
      <c r="L949" s="272"/>
      <c r="M949" s="272"/>
      <c r="N949" s="272"/>
      <c r="O949" s="272"/>
      <c r="P949" s="272"/>
      <c r="Q949" s="272"/>
      <c r="R949" s="272"/>
      <c r="S949" s="272"/>
      <c r="T949" s="272"/>
      <c r="U949" s="272"/>
      <c r="V949" s="272"/>
      <c r="W949" s="272"/>
      <c r="X949" s="272"/>
      <c r="Y949" s="272"/>
      <c r="Z949" s="272"/>
      <c r="AA949" s="272"/>
    </row>
    <row r="950" spans="1:27" ht="14">
      <c r="A950" s="272"/>
      <c r="B950" s="318"/>
      <c r="C950" s="316"/>
      <c r="D950" s="316"/>
      <c r="E950" s="316"/>
      <c r="F950" s="316"/>
      <c r="H950" s="272"/>
      <c r="I950" s="272"/>
      <c r="J950" s="272"/>
      <c r="K950" s="272"/>
      <c r="L950" s="272"/>
      <c r="M950" s="272"/>
      <c r="N950" s="272"/>
      <c r="O950" s="272"/>
      <c r="P950" s="272"/>
      <c r="Q950" s="272"/>
      <c r="R950" s="272"/>
      <c r="S950" s="272"/>
      <c r="T950" s="272"/>
      <c r="U950" s="272"/>
      <c r="V950" s="272"/>
      <c r="W950" s="272"/>
      <c r="X950" s="272"/>
      <c r="Y950" s="272"/>
      <c r="Z950" s="272"/>
      <c r="AA950" s="272"/>
    </row>
    <row r="951" spans="1:27" ht="14">
      <c r="A951" s="272"/>
      <c r="B951" s="318"/>
      <c r="C951" s="316"/>
      <c r="D951" s="316"/>
      <c r="E951" s="316"/>
      <c r="F951" s="316"/>
      <c r="H951" s="272"/>
      <c r="I951" s="272"/>
      <c r="J951" s="272"/>
      <c r="K951" s="272"/>
      <c r="L951" s="272"/>
      <c r="M951" s="272"/>
      <c r="N951" s="272"/>
      <c r="O951" s="272"/>
      <c r="P951" s="272"/>
      <c r="Q951" s="272"/>
      <c r="R951" s="272"/>
      <c r="S951" s="272"/>
      <c r="T951" s="272"/>
      <c r="U951" s="272"/>
      <c r="V951" s="272"/>
      <c r="W951" s="272"/>
      <c r="X951" s="272"/>
      <c r="Y951" s="272"/>
      <c r="Z951" s="272"/>
      <c r="AA951" s="272"/>
    </row>
    <row r="952" spans="1:27" ht="14">
      <c r="A952" s="272"/>
      <c r="B952" s="318"/>
      <c r="C952" s="316"/>
      <c r="D952" s="316"/>
      <c r="E952" s="316"/>
      <c r="F952" s="316"/>
      <c r="H952" s="272"/>
      <c r="I952" s="272"/>
      <c r="J952" s="272"/>
      <c r="K952" s="272"/>
      <c r="L952" s="272"/>
      <c r="M952" s="272"/>
      <c r="N952" s="272"/>
      <c r="O952" s="272"/>
      <c r="P952" s="272"/>
      <c r="Q952" s="272"/>
      <c r="R952" s="272"/>
      <c r="S952" s="272"/>
      <c r="T952" s="272"/>
      <c r="U952" s="272"/>
      <c r="V952" s="272"/>
      <c r="W952" s="272"/>
      <c r="X952" s="272"/>
      <c r="Y952" s="272"/>
      <c r="Z952" s="272"/>
      <c r="AA952" s="272"/>
    </row>
    <row r="953" spans="1:27" ht="14">
      <c r="A953" s="272"/>
      <c r="B953" s="318"/>
      <c r="C953" s="316"/>
      <c r="D953" s="316"/>
      <c r="E953" s="316"/>
      <c r="F953" s="316"/>
      <c r="H953" s="272"/>
      <c r="I953" s="272"/>
      <c r="J953" s="272"/>
      <c r="K953" s="272"/>
      <c r="L953" s="272"/>
      <c r="M953" s="272"/>
      <c r="N953" s="272"/>
      <c r="O953" s="272"/>
      <c r="P953" s="272"/>
      <c r="Q953" s="272"/>
      <c r="R953" s="272"/>
      <c r="S953" s="272"/>
      <c r="T953" s="272"/>
      <c r="U953" s="272"/>
      <c r="V953" s="272"/>
      <c r="W953" s="272"/>
      <c r="X953" s="272"/>
      <c r="Y953" s="272"/>
      <c r="Z953" s="272"/>
      <c r="AA953" s="272"/>
    </row>
    <row r="954" spans="1:27" ht="14">
      <c r="A954" s="272"/>
      <c r="B954" s="318"/>
      <c r="C954" s="316"/>
      <c r="D954" s="316"/>
      <c r="E954" s="316"/>
      <c r="F954" s="316"/>
      <c r="H954" s="272"/>
      <c r="I954" s="272"/>
      <c r="J954" s="272"/>
      <c r="K954" s="272"/>
      <c r="L954" s="272"/>
      <c r="M954" s="272"/>
      <c r="N954" s="272"/>
      <c r="O954" s="272"/>
      <c r="P954" s="272"/>
      <c r="Q954" s="272"/>
      <c r="R954" s="272"/>
      <c r="S954" s="272"/>
      <c r="T954" s="272"/>
      <c r="U954" s="272"/>
      <c r="V954" s="272"/>
      <c r="W954" s="272"/>
      <c r="X954" s="272"/>
      <c r="Y954" s="272"/>
      <c r="Z954" s="272"/>
      <c r="AA954" s="272"/>
    </row>
    <row r="955" spans="1:27" ht="14">
      <c r="A955" s="272"/>
      <c r="B955" s="318"/>
      <c r="C955" s="316"/>
      <c r="D955" s="316"/>
      <c r="E955" s="316"/>
      <c r="F955" s="316"/>
      <c r="H955" s="272"/>
      <c r="I955" s="272"/>
      <c r="J955" s="272"/>
      <c r="K955" s="272"/>
      <c r="L955" s="272"/>
      <c r="M955" s="272"/>
      <c r="N955" s="272"/>
      <c r="O955" s="272"/>
      <c r="P955" s="272"/>
      <c r="Q955" s="272"/>
      <c r="R955" s="272"/>
      <c r="S955" s="272"/>
      <c r="T955" s="272"/>
      <c r="U955" s="272"/>
      <c r="V955" s="272"/>
      <c r="W955" s="272"/>
      <c r="X955" s="272"/>
      <c r="Y955" s="272"/>
      <c r="Z955" s="272"/>
      <c r="AA955" s="272"/>
    </row>
    <row r="956" spans="1:27" ht="14">
      <c r="A956" s="272"/>
      <c r="B956" s="318"/>
      <c r="C956" s="316"/>
      <c r="D956" s="316"/>
      <c r="E956" s="316"/>
      <c r="F956" s="316"/>
      <c r="H956" s="272"/>
      <c r="I956" s="272"/>
      <c r="J956" s="272"/>
      <c r="K956" s="272"/>
      <c r="L956" s="272"/>
      <c r="M956" s="272"/>
      <c r="N956" s="272"/>
      <c r="O956" s="272"/>
      <c r="P956" s="272"/>
      <c r="Q956" s="272"/>
      <c r="R956" s="272"/>
      <c r="S956" s="272"/>
      <c r="T956" s="272"/>
      <c r="U956" s="272"/>
      <c r="V956" s="272"/>
      <c r="W956" s="272"/>
      <c r="X956" s="272"/>
      <c r="Y956" s="272"/>
      <c r="Z956" s="272"/>
      <c r="AA956" s="272"/>
    </row>
    <row r="957" spans="1:27" ht="14">
      <c r="A957" s="272"/>
      <c r="B957" s="318"/>
      <c r="C957" s="316"/>
      <c r="D957" s="316"/>
      <c r="E957" s="316"/>
      <c r="F957" s="316"/>
      <c r="H957" s="272"/>
      <c r="I957" s="272"/>
      <c r="J957" s="272"/>
      <c r="K957" s="272"/>
      <c r="L957" s="272"/>
      <c r="M957" s="272"/>
      <c r="N957" s="272"/>
      <c r="O957" s="272"/>
      <c r="P957" s="272"/>
      <c r="Q957" s="272"/>
      <c r="R957" s="272"/>
      <c r="S957" s="272"/>
      <c r="T957" s="272"/>
      <c r="U957" s="272"/>
      <c r="V957" s="272"/>
      <c r="W957" s="272"/>
      <c r="X957" s="272"/>
      <c r="Y957" s="272"/>
      <c r="Z957" s="272"/>
      <c r="AA957" s="272"/>
    </row>
    <row r="958" spans="1:27" ht="14">
      <c r="A958" s="272"/>
      <c r="B958" s="318"/>
      <c r="C958" s="316"/>
      <c r="D958" s="316"/>
      <c r="E958" s="316"/>
      <c r="F958" s="316"/>
      <c r="H958" s="272"/>
      <c r="I958" s="272"/>
      <c r="J958" s="272"/>
      <c r="K958" s="272"/>
      <c r="L958" s="272"/>
      <c r="M958" s="272"/>
      <c r="N958" s="272"/>
      <c r="O958" s="272"/>
      <c r="P958" s="272"/>
      <c r="Q958" s="272"/>
      <c r="R958" s="272"/>
      <c r="S958" s="272"/>
      <c r="T958" s="272"/>
      <c r="U958" s="272"/>
      <c r="V958" s="272"/>
      <c r="W958" s="272"/>
      <c r="X958" s="272"/>
      <c r="Y958" s="272"/>
      <c r="Z958" s="272"/>
      <c r="AA958" s="272"/>
    </row>
    <row r="959" spans="1:27" ht="14">
      <c r="A959" s="272"/>
      <c r="B959" s="318"/>
      <c r="C959" s="316"/>
      <c r="D959" s="316"/>
      <c r="E959" s="316"/>
      <c r="F959" s="316"/>
      <c r="H959" s="272"/>
      <c r="I959" s="272"/>
      <c r="J959" s="272"/>
      <c r="K959" s="272"/>
      <c r="L959" s="272"/>
      <c r="M959" s="272"/>
      <c r="N959" s="272"/>
      <c r="O959" s="272"/>
      <c r="P959" s="272"/>
      <c r="Q959" s="272"/>
      <c r="R959" s="272"/>
      <c r="S959" s="272"/>
      <c r="T959" s="272"/>
      <c r="U959" s="272"/>
      <c r="V959" s="272"/>
      <c r="W959" s="272"/>
      <c r="X959" s="272"/>
      <c r="Y959" s="272"/>
      <c r="Z959" s="272"/>
      <c r="AA959" s="272"/>
    </row>
    <row r="960" spans="1:27" ht="14">
      <c r="A960" s="272"/>
      <c r="B960" s="318"/>
      <c r="C960" s="316"/>
      <c r="D960" s="316"/>
      <c r="E960" s="316"/>
      <c r="F960" s="316"/>
      <c r="H960" s="272"/>
      <c r="I960" s="272"/>
      <c r="J960" s="272"/>
      <c r="K960" s="272"/>
      <c r="L960" s="272"/>
      <c r="M960" s="272"/>
      <c r="N960" s="272"/>
      <c r="O960" s="272"/>
      <c r="P960" s="272"/>
      <c r="Q960" s="272"/>
      <c r="R960" s="272"/>
      <c r="S960" s="272"/>
      <c r="T960" s="272"/>
      <c r="U960" s="272"/>
      <c r="V960" s="272"/>
      <c r="W960" s="272"/>
      <c r="X960" s="272"/>
      <c r="Y960" s="272"/>
      <c r="Z960" s="272"/>
      <c r="AA960" s="272"/>
    </row>
    <row r="961" spans="1:27" ht="14">
      <c r="A961" s="272"/>
      <c r="B961" s="318"/>
      <c r="C961" s="316"/>
      <c r="D961" s="316"/>
      <c r="E961" s="316"/>
      <c r="F961" s="316"/>
      <c r="H961" s="272"/>
      <c r="I961" s="272"/>
      <c r="J961" s="272"/>
      <c r="K961" s="272"/>
      <c r="L961" s="272"/>
      <c r="M961" s="272"/>
      <c r="N961" s="272"/>
      <c r="O961" s="272"/>
      <c r="P961" s="272"/>
      <c r="Q961" s="272"/>
      <c r="R961" s="272"/>
      <c r="S961" s="272"/>
      <c r="T961" s="272"/>
      <c r="U961" s="272"/>
      <c r="V961" s="272"/>
      <c r="W961" s="272"/>
      <c r="X961" s="272"/>
      <c r="Y961" s="272"/>
      <c r="Z961" s="272"/>
      <c r="AA961" s="272"/>
    </row>
    <row r="962" spans="1:27" ht="14">
      <c r="A962" s="272"/>
      <c r="B962" s="318"/>
      <c r="C962" s="316"/>
      <c r="D962" s="316"/>
      <c r="E962" s="316"/>
      <c r="F962" s="316"/>
      <c r="H962" s="272"/>
      <c r="I962" s="272"/>
      <c r="J962" s="272"/>
      <c r="K962" s="272"/>
      <c r="L962" s="272"/>
      <c r="M962" s="272"/>
      <c r="N962" s="272"/>
      <c r="O962" s="272"/>
      <c r="P962" s="272"/>
      <c r="Q962" s="272"/>
      <c r="R962" s="272"/>
      <c r="S962" s="272"/>
      <c r="T962" s="272"/>
      <c r="U962" s="272"/>
      <c r="V962" s="272"/>
      <c r="W962" s="272"/>
      <c r="X962" s="272"/>
      <c r="Y962" s="272"/>
      <c r="Z962" s="272"/>
      <c r="AA962" s="272"/>
    </row>
    <row r="963" spans="1:27" ht="14">
      <c r="A963" s="272"/>
      <c r="B963" s="318"/>
      <c r="C963" s="316"/>
      <c r="D963" s="316"/>
      <c r="E963" s="316"/>
      <c r="F963" s="316"/>
      <c r="H963" s="272"/>
      <c r="I963" s="272"/>
      <c r="J963" s="272"/>
      <c r="K963" s="272"/>
      <c r="L963" s="272"/>
      <c r="M963" s="272"/>
      <c r="N963" s="272"/>
      <c r="O963" s="272"/>
      <c r="P963" s="272"/>
      <c r="Q963" s="272"/>
      <c r="R963" s="272"/>
      <c r="S963" s="272"/>
      <c r="T963" s="272"/>
      <c r="U963" s="272"/>
      <c r="V963" s="272"/>
      <c r="W963" s="272"/>
      <c r="X963" s="272"/>
      <c r="Y963" s="272"/>
      <c r="Z963" s="272"/>
      <c r="AA963" s="272"/>
    </row>
    <row r="964" spans="1:27" ht="14">
      <c r="A964" s="272"/>
      <c r="B964" s="318"/>
      <c r="C964" s="316"/>
      <c r="D964" s="316"/>
      <c r="E964" s="316"/>
      <c r="F964" s="316"/>
      <c r="H964" s="272"/>
      <c r="I964" s="272"/>
      <c r="J964" s="272"/>
      <c r="K964" s="272"/>
      <c r="L964" s="272"/>
      <c r="M964" s="272"/>
      <c r="N964" s="272"/>
      <c r="O964" s="272"/>
      <c r="P964" s="272"/>
      <c r="Q964" s="272"/>
      <c r="R964" s="272"/>
      <c r="S964" s="272"/>
      <c r="T964" s="272"/>
      <c r="U964" s="272"/>
      <c r="V964" s="272"/>
      <c r="W964" s="272"/>
      <c r="X964" s="272"/>
      <c r="Y964" s="272"/>
      <c r="Z964" s="272"/>
      <c r="AA964" s="272"/>
    </row>
    <row r="965" spans="1:27" ht="14">
      <c r="A965" s="272"/>
      <c r="B965" s="318"/>
      <c r="C965" s="316"/>
      <c r="D965" s="316"/>
      <c r="E965" s="316"/>
      <c r="F965" s="316"/>
      <c r="H965" s="272"/>
      <c r="I965" s="272"/>
      <c r="J965" s="272"/>
      <c r="K965" s="272"/>
      <c r="L965" s="272"/>
      <c r="M965" s="272"/>
      <c r="N965" s="272"/>
      <c r="O965" s="272"/>
      <c r="P965" s="272"/>
      <c r="Q965" s="272"/>
      <c r="R965" s="272"/>
      <c r="S965" s="272"/>
      <c r="T965" s="272"/>
      <c r="U965" s="272"/>
      <c r="V965" s="272"/>
      <c r="W965" s="272"/>
      <c r="X965" s="272"/>
      <c r="Y965" s="272"/>
      <c r="Z965" s="272"/>
      <c r="AA965" s="272"/>
    </row>
    <row r="966" spans="1:27" ht="14">
      <c r="A966" s="272"/>
      <c r="B966" s="318"/>
      <c r="C966" s="316"/>
      <c r="D966" s="316"/>
      <c r="E966" s="316"/>
      <c r="F966" s="316"/>
      <c r="H966" s="272"/>
      <c r="I966" s="272"/>
      <c r="J966" s="272"/>
      <c r="K966" s="272"/>
      <c r="L966" s="272"/>
      <c r="M966" s="272"/>
      <c r="N966" s="272"/>
      <c r="O966" s="272"/>
      <c r="P966" s="272"/>
      <c r="Q966" s="272"/>
      <c r="R966" s="272"/>
      <c r="S966" s="272"/>
      <c r="T966" s="272"/>
      <c r="U966" s="272"/>
      <c r="V966" s="272"/>
      <c r="W966" s="272"/>
      <c r="X966" s="272"/>
      <c r="Y966" s="272"/>
      <c r="Z966" s="272"/>
      <c r="AA966" s="272"/>
    </row>
    <row r="967" spans="1:27" ht="14">
      <c r="A967" s="272"/>
      <c r="B967" s="318"/>
      <c r="C967" s="316"/>
      <c r="D967" s="316"/>
      <c r="E967" s="316"/>
      <c r="F967" s="316"/>
      <c r="H967" s="272"/>
      <c r="I967" s="272"/>
      <c r="J967" s="272"/>
      <c r="K967" s="272"/>
      <c r="L967" s="272"/>
      <c r="M967" s="272"/>
      <c r="N967" s="272"/>
      <c r="O967" s="272"/>
      <c r="P967" s="272"/>
      <c r="Q967" s="272"/>
      <c r="R967" s="272"/>
      <c r="S967" s="272"/>
      <c r="T967" s="272"/>
      <c r="U967" s="272"/>
      <c r="V967" s="272"/>
      <c r="W967" s="272"/>
      <c r="X967" s="272"/>
      <c r="Y967" s="272"/>
      <c r="Z967" s="272"/>
      <c r="AA967" s="272"/>
    </row>
    <row r="968" spans="1:27" ht="14">
      <c r="A968" s="272"/>
      <c r="B968" s="318"/>
      <c r="C968" s="316"/>
      <c r="D968" s="316"/>
      <c r="E968" s="316"/>
      <c r="F968" s="316"/>
      <c r="H968" s="272"/>
      <c r="I968" s="272"/>
      <c r="J968" s="272"/>
      <c r="K968" s="272"/>
      <c r="L968" s="272"/>
      <c r="M968" s="272"/>
      <c r="N968" s="272"/>
      <c r="O968" s="272"/>
      <c r="P968" s="272"/>
      <c r="Q968" s="272"/>
      <c r="R968" s="272"/>
      <c r="S968" s="272"/>
      <c r="T968" s="272"/>
      <c r="U968" s="272"/>
      <c r="V968" s="272"/>
      <c r="W968" s="272"/>
      <c r="X968" s="272"/>
      <c r="Y968" s="272"/>
      <c r="Z968" s="272"/>
      <c r="AA968" s="272"/>
    </row>
    <row r="969" spans="1:27" ht="14">
      <c r="A969" s="272"/>
      <c r="B969" s="318"/>
      <c r="C969" s="316"/>
      <c r="D969" s="316"/>
      <c r="E969" s="316"/>
      <c r="F969" s="316"/>
      <c r="H969" s="272"/>
      <c r="I969" s="272"/>
      <c r="J969" s="272"/>
      <c r="K969" s="272"/>
      <c r="L969" s="272"/>
      <c r="M969" s="272"/>
      <c r="N969" s="272"/>
      <c r="O969" s="272"/>
      <c r="P969" s="272"/>
      <c r="Q969" s="272"/>
      <c r="R969" s="272"/>
      <c r="S969" s="272"/>
      <c r="T969" s="272"/>
      <c r="U969" s="272"/>
      <c r="V969" s="272"/>
      <c r="W969" s="272"/>
      <c r="X969" s="272"/>
      <c r="Y969" s="272"/>
      <c r="Z969" s="272"/>
      <c r="AA969" s="272"/>
    </row>
    <row r="970" spans="1:27" ht="14">
      <c r="A970" s="272"/>
      <c r="B970" s="318"/>
      <c r="C970" s="316"/>
      <c r="D970" s="316"/>
      <c r="E970" s="316"/>
      <c r="F970" s="316"/>
      <c r="H970" s="272"/>
      <c r="I970" s="272"/>
      <c r="J970" s="272"/>
      <c r="K970" s="272"/>
      <c r="L970" s="272"/>
      <c r="M970" s="272"/>
      <c r="N970" s="272"/>
      <c r="O970" s="272"/>
      <c r="P970" s="272"/>
      <c r="Q970" s="272"/>
      <c r="R970" s="272"/>
      <c r="S970" s="272"/>
      <c r="T970" s="272"/>
      <c r="U970" s="272"/>
      <c r="V970" s="272"/>
      <c r="W970" s="272"/>
      <c r="X970" s="272"/>
      <c r="Y970" s="272"/>
      <c r="Z970" s="272"/>
      <c r="AA970" s="272"/>
    </row>
    <row r="971" spans="1:27" ht="14">
      <c r="A971" s="272"/>
      <c r="B971" s="318"/>
      <c r="C971" s="316"/>
      <c r="D971" s="316"/>
      <c r="E971" s="316"/>
      <c r="F971" s="316"/>
      <c r="H971" s="272"/>
      <c r="I971" s="272"/>
      <c r="J971" s="272"/>
      <c r="K971" s="272"/>
      <c r="L971" s="272"/>
      <c r="M971" s="272"/>
      <c r="N971" s="272"/>
      <c r="O971" s="272"/>
      <c r="P971" s="272"/>
      <c r="Q971" s="272"/>
      <c r="R971" s="272"/>
      <c r="S971" s="272"/>
      <c r="T971" s="272"/>
      <c r="U971" s="272"/>
      <c r="V971" s="272"/>
      <c r="W971" s="272"/>
      <c r="X971" s="272"/>
      <c r="Y971" s="272"/>
      <c r="Z971" s="272"/>
      <c r="AA971" s="272"/>
    </row>
    <row r="972" spans="1:27" ht="14">
      <c r="A972" s="272"/>
      <c r="B972" s="318"/>
      <c r="C972" s="316"/>
      <c r="D972" s="316"/>
      <c r="E972" s="316"/>
      <c r="F972" s="316"/>
      <c r="H972" s="272"/>
      <c r="I972" s="272"/>
      <c r="J972" s="272"/>
      <c r="K972" s="272"/>
      <c r="L972" s="272"/>
      <c r="M972" s="272"/>
      <c r="N972" s="272"/>
      <c r="O972" s="272"/>
      <c r="P972" s="272"/>
      <c r="Q972" s="272"/>
      <c r="R972" s="272"/>
      <c r="S972" s="272"/>
      <c r="T972" s="272"/>
      <c r="U972" s="272"/>
      <c r="V972" s="272"/>
      <c r="W972" s="272"/>
      <c r="X972" s="272"/>
      <c r="Y972" s="272"/>
      <c r="Z972" s="272"/>
      <c r="AA972" s="272"/>
    </row>
    <row r="973" spans="1:27" ht="14">
      <c r="A973" s="272"/>
      <c r="B973" s="318"/>
      <c r="C973" s="316"/>
      <c r="D973" s="316"/>
      <c r="E973" s="316"/>
      <c r="F973" s="316"/>
      <c r="H973" s="272"/>
      <c r="I973" s="272"/>
      <c r="J973" s="272"/>
      <c r="K973" s="272"/>
      <c r="L973" s="272"/>
      <c r="M973" s="272"/>
      <c r="N973" s="272"/>
      <c r="O973" s="272"/>
      <c r="P973" s="272"/>
      <c r="Q973" s="272"/>
      <c r="R973" s="272"/>
      <c r="S973" s="272"/>
      <c r="T973" s="272"/>
      <c r="U973" s="272"/>
      <c r="V973" s="272"/>
      <c r="W973" s="272"/>
      <c r="X973" s="272"/>
      <c r="Y973" s="272"/>
      <c r="Z973" s="272"/>
      <c r="AA973" s="272"/>
    </row>
    <row r="974" spans="1:27" ht="14">
      <c r="A974" s="272"/>
      <c r="B974" s="318"/>
      <c r="C974" s="316"/>
      <c r="D974" s="316"/>
      <c r="E974" s="316"/>
      <c r="F974" s="316"/>
      <c r="H974" s="272"/>
      <c r="I974" s="272"/>
      <c r="J974" s="272"/>
      <c r="K974" s="272"/>
      <c r="L974" s="272"/>
      <c r="M974" s="272"/>
      <c r="N974" s="272"/>
      <c r="O974" s="272"/>
      <c r="P974" s="272"/>
      <c r="Q974" s="272"/>
      <c r="R974" s="272"/>
      <c r="S974" s="272"/>
      <c r="T974" s="272"/>
      <c r="U974" s="272"/>
      <c r="V974" s="272"/>
      <c r="W974" s="272"/>
      <c r="X974" s="272"/>
      <c r="Y974" s="272"/>
      <c r="Z974" s="272"/>
      <c r="AA974" s="272"/>
    </row>
    <row r="975" spans="1:27" ht="14">
      <c r="A975" s="272"/>
      <c r="B975" s="318"/>
      <c r="C975" s="316"/>
      <c r="D975" s="316"/>
      <c r="E975" s="316"/>
      <c r="F975" s="316"/>
      <c r="H975" s="272"/>
      <c r="I975" s="272"/>
      <c r="J975" s="272"/>
      <c r="K975" s="272"/>
      <c r="L975" s="272"/>
      <c r="M975" s="272"/>
      <c r="N975" s="272"/>
      <c r="O975" s="272"/>
      <c r="P975" s="272"/>
      <c r="Q975" s="272"/>
      <c r="R975" s="272"/>
      <c r="S975" s="272"/>
      <c r="T975" s="272"/>
      <c r="U975" s="272"/>
      <c r="V975" s="272"/>
      <c r="W975" s="272"/>
      <c r="X975" s="272"/>
      <c r="Y975" s="272"/>
      <c r="Z975" s="272"/>
      <c r="AA975" s="272"/>
    </row>
    <row r="976" spans="1:27" ht="14">
      <c r="A976" s="272"/>
      <c r="B976" s="318"/>
      <c r="C976" s="316"/>
      <c r="D976" s="316"/>
      <c r="E976" s="316"/>
      <c r="F976" s="316"/>
      <c r="H976" s="272"/>
      <c r="I976" s="272"/>
      <c r="J976" s="272"/>
      <c r="K976" s="272"/>
      <c r="L976" s="272"/>
      <c r="M976" s="272"/>
      <c r="N976" s="272"/>
      <c r="O976" s="272"/>
      <c r="P976" s="272"/>
      <c r="Q976" s="272"/>
      <c r="R976" s="272"/>
      <c r="S976" s="272"/>
      <c r="T976" s="272"/>
      <c r="U976" s="272"/>
      <c r="V976" s="272"/>
      <c r="W976" s="272"/>
      <c r="X976" s="272"/>
      <c r="Y976" s="272"/>
      <c r="Z976" s="272"/>
      <c r="AA976" s="272"/>
    </row>
    <row r="977" spans="1:27" ht="14">
      <c r="A977" s="272"/>
      <c r="B977" s="318"/>
      <c r="C977" s="316"/>
      <c r="D977" s="316"/>
      <c r="E977" s="316"/>
      <c r="F977" s="316"/>
      <c r="H977" s="272"/>
      <c r="I977" s="272"/>
      <c r="J977" s="272"/>
      <c r="K977" s="272"/>
      <c r="L977" s="272"/>
      <c r="M977" s="272"/>
      <c r="N977" s="272"/>
      <c r="O977" s="272"/>
      <c r="P977" s="272"/>
      <c r="Q977" s="272"/>
      <c r="R977" s="272"/>
      <c r="S977" s="272"/>
      <c r="T977" s="272"/>
      <c r="U977" s="272"/>
      <c r="V977" s="272"/>
      <c r="W977" s="272"/>
      <c r="X977" s="272"/>
      <c r="Y977" s="272"/>
      <c r="Z977" s="272"/>
      <c r="AA977" s="272"/>
    </row>
    <row r="978" spans="1:27" ht="14">
      <c r="A978" s="272"/>
      <c r="B978" s="318"/>
      <c r="C978" s="316"/>
      <c r="D978" s="316"/>
      <c r="E978" s="316"/>
      <c r="F978" s="316"/>
      <c r="H978" s="272"/>
      <c r="I978" s="272"/>
      <c r="J978" s="272"/>
      <c r="K978" s="272"/>
      <c r="L978" s="272"/>
      <c r="M978" s="272"/>
      <c r="N978" s="272"/>
      <c r="O978" s="272"/>
      <c r="P978" s="272"/>
      <c r="Q978" s="272"/>
      <c r="R978" s="272"/>
      <c r="S978" s="272"/>
      <c r="T978" s="272"/>
      <c r="U978" s="272"/>
      <c r="V978" s="272"/>
      <c r="W978" s="272"/>
      <c r="X978" s="272"/>
      <c r="Y978" s="272"/>
      <c r="Z978" s="272"/>
      <c r="AA978" s="272"/>
    </row>
    <row r="979" spans="1:27" ht="14">
      <c r="A979" s="272"/>
      <c r="B979" s="318"/>
      <c r="C979" s="316"/>
      <c r="D979" s="316"/>
      <c r="E979" s="316"/>
      <c r="F979" s="316"/>
      <c r="H979" s="272"/>
      <c r="I979" s="272"/>
      <c r="J979" s="272"/>
      <c r="K979" s="272"/>
      <c r="L979" s="272"/>
      <c r="M979" s="272"/>
      <c r="N979" s="272"/>
      <c r="O979" s="272"/>
      <c r="P979" s="272"/>
      <c r="Q979" s="272"/>
      <c r="R979" s="272"/>
      <c r="S979" s="272"/>
      <c r="T979" s="272"/>
      <c r="U979" s="272"/>
      <c r="V979" s="272"/>
      <c r="W979" s="272"/>
      <c r="X979" s="272"/>
      <c r="Y979" s="272"/>
      <c r="Z979" s="272"/>
      <c r="AA979" s="272"/>
    </row>
    <row r="980" spans="1:27" ht="14">
      <c r="A980" s="272"/>
      <c r="B980" s="318"/>
      <c r="C980" s="316"/>
      <c r="D980" s="316"/>
      <c r="E980" s="316"/>
      <c r="F980" s="316"/>
      <c r="H980" s="272"/>
      <c r="I980" s="272"/>
      <c r="J980" s="272"/>
      <c r="K980" s="272"/>
      <c r="L980" s="272"/>
      <c r="M980" s="272"/>
      <c r="N980" s="272"/>
      <c r="O980" s="272"/>
      <c r="P980" s="272"/>
      <c r="Q980" s="272"/>
      <c r="R980" s="272"/>
      <c r="S980" s="272"/>
      <c r="T980" s="272"/>
      <c r="U980" s="272"/>
      <c r="V980" s="272"/>
      <c r="W980" s="272"/>
      <c r="X980" s="272"/>
      <c r="Y980" s="272"/>
      <c r="Z980" s="272"/>
      <c r="AA980" s="272"/>
    </row>
    <row r="981" spans="1:27" ht="14">
      <c r="A981" s="272"/>
      <c r="B981" s="318"/>
      <c r="C981" s="316"/>
      <c r="D981" s="316"/>
      <c r="E981" s="316"/>
      <c r="F981" s="316"/>
      <c r="H981" s="272"/>
      <c r="I981" s="272"/>
      <c r="J981" s="272"/>
      <c r="K981" s="272"/>
      <c r="L981" s="272"/>
      <c r="M981" s="272"/>
      <c r="N981" s="272"/>
      <c r="O981" s="272"/>
      <c r="P981" s="272"/>
      <c r="Q981" s="272"/>
      <c r="R981" s="272"/>
      <c r="S981" s="272"/>
      <c r="T981" s="272"/>
      <c r="U981" s="272"/>
      <c r="V981" s="272"/>
      <c r="W981" s="272"/>
      <c r="X981" s="272"/>
      <c r="Y981" s="272"/>
      <c r="Z981" s="272"/>
      <c r="AA981" s="272"/>
    </row>
    <row r="982" spans="1:27" ht="14">
      <c r="A982" s="272"/>
      <c r="B982" s="318"/>
      <c r="C982" s="316"/>
      <c r="D982" s="316"/>
      <c r="E982" s="316"/>
      <c r="F982" s="316"/>
      <c r="H982" s="272"/>
      <c r="I982" s="272"/>
      <c r="J982" s="272"/>
      <c r="K982" s="272"/>
      <c r="L982" s="272"/>
      <c r="M982" s="272"/>
      <c r="N982" s="272"/>
      <c r="O982" s="272"/>
      <c r="P982" s="272"/>
      <c r="Q982" s="272"/>
      <c r="R982" s="272"/>
      <c r="S982" s="272"/>
      <c r="T982" s="272"/>
      <c r="U982" s="272"/>
      <c r="V982" s="272"/>
      <c r="W982" s="272"/>
      <c r="X982" s="272"/>
      <c r="Y982" s="272"/>
      <c r="Z982" s="272"/>
      <c r="AA982" s="272"/>
    </row>
    <row r="983" spans="1:27" ht="14">
      <c r="A983" s="272"/>
      <c r="B983" s="318"/>
      <c r="C983" s="316"/>
      <c r="D983" s="316"/>
      <c r="E983" s="316"/>
      <c r="F983" s="316"/>
      <c r="H983" s="272"/>
      <c r="I983" s="272"/>
      <c r="J983" s="272"/>
      <c r="K983" s="272"/>
      <c r="L983" s="272"/>
      <c r="M983" s="272"/>
      <c r="N983" s="272"/>
      <c r="O983" s="272"/>
      <c r="P983" s="272"/>
      <c r="Q983" s="272"/>
      <c r="R983" s="272"/>
      <c r="S983" s="272"/>
      <c r="T983" s="272"/>
      <c r="U983" s="272"/>
      <c r="V983" s="272"/>
      <c r="W983" s="272"/>
      <c r="X983" s="272"/>
      <c r="Y983" s="272"/>
      <c r="Z983" s="272"/>
      <c r="AA983" s="272"/>
    </row>
    <row r="984" spans="1:27" ht="14">
      <c r="A984" s="272"/>
      <c r="B984" s="318"/>
      <c r="C984" s="316"/>
      <c r="D984" s="316"/>
      <c r="E984" s="316"/>
      <c r="F984" s="316"/>
      <c r="H984" s="272"/>
      <c r="I984" s="272"/>
      <c r="J984" s="272"/>
      <c r="K984" s="272"/>
      <c r="L984" s="272"/>
      <c r="M984" s="272"/>
      <c r="N984" s="272"/>
      <c r="O984" s="272"/>
      <c r="P984" s="272"/>
      <c r="Q984" s="272"/>
      <c r="R984" s="272"/>
      <c r="S984" s="272"/>
      <c r="T984" s="272"/>
      <c r="U984" s="272"/>
      <c r="V984" s="272"/>
      <c r="W984" s="272"/>
      <c r="X984" s="272"/>
      <c r="Y984" s="272"/>
      <c r="Z984" s="272"/>
      <c r="AA984" s="272"/>
    </row>
    <row r="985" spans="1:27" ht="14">
      <c r="A985" s="272"/>
      <c r="B985" s="318"/>
      <c r="C985" s="316"/>
      <c r="D985" s="316"/>
      <c r="E985" s="316"/>
      <c r="F985" s="316"/>
      <c r="H985" s="272"/>
      <c r="I985" s="272"/>
      <c r="J985" s="272"/>
      <c r="K985" s="272"/>
      <c r="L985" s="272"/>
      <c r="M985" s="272"/>
      <c r="N985" s="272"/>
      <c r="O985" s="272"/>
      <c r="P985" s="272"/>
      <c r="Q985" s="272"/>
      <c r="R985" s="272"/>
      <c r="S985" s="272"/>
      <c r="T985" s="272"/>
      <c r="U985" s="272"/>
      <c r="V985" s="272"/>
      <c r="W985" s="272"/>
      <c r="X985" s="272"/>
      <c r="Y985" s="272"/>
      <c r="Z985" s="272"/>
      <c r="AA985" s="272"/>
    </row>
    <row r="986" spans="1:27" ht="14">
      <c r="A986" s="272"/>
      <c r="B986" s="318"/>
      <c r="C986" s="316"/>
      <c r="D986" s="316"/>
      <c r="E986" s="316"/>
      <c r="F986" s="316"/>
      <c r="H986" s="272"/>
      <c r="I986" s="272"/>
      <c r="J986" s="272"/>
      <c r="K986" s="272"/>
      <c r="L986" s="272"/>
      <c r="M986" s="272"/>
      <c r="N986" s="272"/>
      <c r="O986" s="272"/>
      <c r="P986" s="272"/>
      <c r="Q986" s="272"/>
      <c r="R986" s="272"/>
      <c r="S986" s="272"/>
      <c r="T986" s="272"/>
      <c r="U986" s="272"/>
      <c r="V986" s="272"/>
      <c r="W986" s="272"/>
      <c r="X986" s="272"/>
      <c r="Y986" s="272"/>
      <c r="Z986" s="272"/>
      <c r="AA986" s="272"/>
    </row>
    <row r="987" spans="1:27" ht="14">
      <c r="A987" s="272"/>
      <c r="B987" s="318"/>
      <c r="C987" s="316"/>
      <c r="D987" s="316"/>
      <c r="E987" s="316"/>
      <c r="F987" s="316"/>
      <c r="H987" s="272"/>
      <c r="I987" s="272"/>
      <c r="J987" s="272"/>
      <c r="K987" s="272"/>
      <c r="L987" s="272"/>
      <c r="M987" s="272"/>
      <c r="N987" s="272"/>
      <c r="O987" s="272"/>
      <c r="P987" s="272"/>
      <c r="Q987" s="272"/>
      <c r="R987" s="272"/>
      <c r="S987" s="272"/>
      <c r="T987" s="272"/>
      <c r="U987" s="272"/>
      <c r="V987" s="272"/>
      <c r="W987" s="272"/>
      <c r="X987" s="272"/>
      <c r="Y987" s="272"/>
      <c r="Z987" s="272"/>
      <c r="AA987" s="272"/>
    </row>
    <row r="988" spans="1:27" ht="14">
      <c r="A988" s="272"/>
      <c r="B988" s="318"/>
      <c r="C988" s="316"/>
      <c r="D988" s="316"/>
      <c r="E988" s="316"/>
      <c r="F988" s="316"/>
      <c r="H988" s="272"/>
      <c r="I988" s="272"/>
      <c r="J988" s="272"/>
      <c r="K988" s="272"/>
      <c r="L988" s="272"/>
      <c r="M988" s="272"/>
      <c r="N988" s="272"/>
      <c r="O988" s="272"/>
      <c r="P988" s="272"/>
      <c r="Q988" s="272"/>
      <c r="R988" s="272"/>
      <c r="S988" s="272"/>
      <c r="T988" s="272"/>
      <c r="U988" s="272"/>
      <c r="V988" s="272"/>
      <c r="W988" s="272"/>
      <c r="X988" s="272"/>
      <c r="Y988" s="272"/>
      <c r="Z988" s="272"/>
      <c r="AA988" s="272"/>
    </row>
    <row r="989" spans="1:27" ht="14">
      <c r="A989" s="272"/>
      <c r="B989" s="318"/>
      <c r="C989" s="316"/>
      <c r="D989" s="316"/>
      <c r="E989" s="316"/>
      <c r="F989" s="316"/>
      <c r="H989" s="272"/>
      <c r="I989" s="272"/>
      <c r="J989" s="272"/>
      <c r="K989" s="272"/>
      <c r="L989" s="272"/>
      <c r="M989" s="272"/>
      <c r="N989" s="272"/>
      <c r="O989" s="272"/>
      <c r="P989" s="272"/>
      <c r="Q989" s="272"/>
      <c r="R989" s="272"/>
      <c r="S989" s="272"/>
      <c r="T989" s="272"/>
      <c r="U989" s="272"/>
      <c r="V989" s="272"/>
      <c r="W989" s="272"/>
      <c r="X989" s="272"/>
      <c r="Y989" s="272"/>
      <c r="Z989" s="272"/>
      <c r="AA989" s="272"/>
    </row>
    <row r="990" spans="1:27" ht="14">
      <c r="A990" s="272"/>
      <c r="B990" s="318"/>
      <c r="C990" s="316"/>
      <c r="D990" s="316"/>
      <c r="E990" s="316"/>
      <c r="F990" s="316"/>
      <c r="H990" s="272"/>
      <c r="I990" s="272"/>
      <c r="J990" s="272"/>
      <c r="K990" s="272"/>
      <c r="L990" s="272"/>
      <c r="M990" s="272"/>
      <c r="N990" s="272"/>
      <c r="O990" s="272"/>
      <c r="P990" s="272"/>
      <c r="Q990" s="272"/>
      <c r="R990" s="272"/>
      <c r="S990" s="272"/>
      <c r="T990" s="272"/>
      <c r="U990" s="272"/>
      <c r="V990" s="272"/>
      <c r="W990" s="272"/>
      <c r="X990" s="272"/>
      <c r="Y990" s="272"/>
      <c r="Z990" s="272"/>
      <c r="AA990" s="272"/>
    </row>
    <row r="991" spans="1:27" ht="14">
      <c r="A991" s="272"/>
      <c r="B991" s="318"/>
      <c r="C991" s="316"/>
      <c r="D991" s="316"/>
      <c r="E991" s="316"/>
      <c r="F991" s="316"/>
      <c r="H991" s="272"/>
      <c r="I991" s="272"/>
      <c r="J991" s="272"/>
      <c r="K991" s="272"/>
      <c r="L991" s="272"/>
      <c r="M991" s="272"/>
      <c r="N991" s="272"/>
      <c r="O991" s="272"/>
      <c r="P991" s="272"/>
      <c r="Q991" s="272"/>
      <c r="R991" s="272"/>
      <c r="S991" s="272"/>
      <c r="T991" s="272"/>
      <c r="U991" s="272"/>
      <c r="V991" s="272"/>
      <c r="W991" s="272"/>
      <c r="X991" s="272"/>
      <c r="Y991" s="272"/>
      <c r="Z991" s="272"/>
      <c r="AA991" s="272"/>
    </row>
    <row r="992" spans="1:27" ht="14">
      <c r="A992" s="272"/>
      <c r="B992" s="318"/>
      <c r="C992" s="316"/>
      <c r="D992" s="316"/>
      <c r="E992" s="316"/>
      <c r="F992" s="316"/>
      <c r="H992" s="272"/>
      <c r="I992" s="272"/>
      <c r="J992" s="272"/>
      <c r="K992" s="272"/>
      <c r="L992" s="272"/>
      <c r="M992" s="272"/>
      <c r="N992" s="272"/>
      <c r="O992" s="272"/>
      <c r="P992" s="272"/>
      <c r="Q992" s="272"/>
      <c r="R992" s="272"/>
      <c r="S992" s="272"/>
      <c r="T992" s="272"/>
      <c r="U992" s="272"/>
      <c r="V992" s="272"/>
      <c r="W992" s="272"/>
      <c r="X992" s="272"/>
      <c r="Y992" s="272"/>
      <c r="Z992" s="272"/>
      <c r="AA992" s="272"/>
    </row>
    <row r="993" spans="1:27" ht="14">
      <c r="A993" s="272"/>
      <c r="B993" s="318"/>
      <c r="C993" s="316"/>
      <c r="D993" s="316"/>
      <c r="E993" s="316"/>
      <c r="F993" s="316"/>
      <c r="H993" s="272"/>
      <c r="I993" s="272"/>
      <c r="J993" s="272"/>
      <c r="K993" s="272"/>
      <c r="L993" s="272"/>
      <c r="M993" s="272"/>
      <c r="N993" s="272"/>
      <c r="O993" s="272"/>
      <c r="P993" s="272"/>
      <c r="Q993" s="272"/>
      <c r="R993" s="272"/>
      <c r="S993" s="272"/>
      <c r="T993" s="272"/>
      <c r="U993" s="272"/>
      <c r="V993" s="272"/>
      <c r="W993" s="272"/>
      <c r="X993" s="272"/>
      <c r="Y993" s="272"/>
      <c r="Z993" s="272"/>
      <c r="AA993" s="272"/>
    </row>
    <row r="994" spans="1:27" ht="14">
      <c r="A994" s="272"/>
      <c r="B994" s="318"/>
      <c r="C994" s="316"/>
      <c r="D994" s="316"/>
      <c r="E994" s="316"/>
      <c r="F994" s="316"/>
      <c r="H994" s="272"/>
      <c r="I994" s="272"/>
      <c r="J994" s="272"/>
      <c r="K994" s="272"/>
      <c r="L994" s="272"/>
      <c r="M994" s="272"/>
      <c r="N994" s="272"/>
      <c r="O994" s="272"/>
      <c r="P994" s="272"/>
      <c r="Q994" s="272"/>
      <c r="R994" s="272"/>
      <c r="S994" s="272"/>
      <c r="T994" s="272"/>
      <c r="U994" s="272"/>
      <c r="V994" s="272"/>
      <c r="W994" s="272"/>
      <c r="X994" s="272"/>
      <c r="Y994" s="272"/>
      <c r="Z994" s="272"/>
      <c r="AA994" s="272"/>
    </row>
    <row r="995" spans="1:27" ht="14">
      <c r="A995" s="272"/>
      <c r="B995" s="318"/>
      <c r="C995" s="316"/>
      <c r="D995" s="316"/>
      <c r="E995" s="316"/>
      <c r="F995" s="316"/>
      <c r="H995" s="272"/>
      <c r="I995" s="272"/>
      <c r="J995" s="272"/>
      <c r="K995" s="272"/>
      <c r="L995" s="272"/>
      <c r="M995" s="272"/>
      <c r="N995" s="272"/>
      <c r="O995" s="272"/>
      <c r="P995" s="272"/>
      <c r="Q995" s="272"/>
      <c r="R995" s="272"/>
      <c r="S995" s="272"/>
      <c r="T995" s="272"/>
      <c r="U995" s="272"/>
      <c r="V995" s="272"/>
      <c r="W995" s="272"/>
      <c r="X995" s="272"/>
      <c r="Y995" s="272"/>
      <c r="Z995" s="272"/>
      <c r="AA995" s="272"/>
    </row>
    <row r="996" spans="1:27" ht="14">
      <c r="A996" s="272"/>
      <c r="B996" s="318"/>
      <c r="C996" s="316"/>
      <c r="D996" s="316"/>
      <c r="E996" s="316"/>
      <c r="F996" s="316"/>
      <c r="H996" s="272"/>
      <c r="I996" s="272"/>
      <c r="J996" s="272"/>
      <c r="K996" s="272"/>
      <c r="L996" s="272"/>
      <c r="M996" s="272"/>
      <c r="N996" s="272"/>
      <c r="O996" s="272"/>
      <c r="P996" s="272"/>
      <c r="Q996" s="272"/>
      <c r="R996" s="272"/>
      <c r="S996" s="272"/>
      <c r="T996" s="272"/>
      <c r="U996" s="272"/>
      <c r="V996" s="272"/>
      <c r="W996" s="272"/>
      <c r="X996" s="272"/>
      <c r="Y996" s="272"/>
      <c r="Z996" s="272"/>
      <c r="AA996" s="272"/>
    </row>
    <row r="997" spans="1:27" ht="14">
      <c r="A997" s="272"/>
      <c r="B997" s="318"/>
      <c r="C997" s="316"/>
      <c r="D997" s="316"/>
      <c r="E997" s="316"/>
      <c r="F997" s="316"/>
      <c r="H997" s="272"/>
      <c r="I997" s="272"/>
      <c r="J997" s="272"/>
      <c r="K997" s="272"/>
      <c r="L997" s="272"/>
      <c r="M997" s="272"/>
      <c r="N997" s="272"/>
      <c r="O997" s="272"/>
      <c r="P997" s="272"/>
      <c r="Q997" s="272"/>
      <c r="R997" s="272"/>
      <c r="S997" s="272"/>
      <c r="T997" s="272"/>
      <c r="U997" s="272"/>
      <c r="V997" s="272"/>
      <c r="W997" s="272"/>
      <c r="X997" s="272"/>
      <c r="Y997" s="272"/>
      <c r="Z997" s="272"/>
      <c r="AA997" s="272"/>
    </row>
    <row r="998" spans="1:27" ht="14">
      <c r="A998" s="272"/>
      <c r="B998" s="318"/>
      <c r="C998" s="316"/>
      <c r="D998" s="316"/>
      <c r="E998" s="316"/>
      <c r="F998" s="316"/>
      <c r="H998" s="272"/>
      <c r="I998" s="272"/>
      <c r="J998" s="272"/>
      <c r="K998" s="272"/>
      <c r="L998" s="272"/>
      <c r="M998" s="272"/>
      <c r="N998" s="272"/>
      <c r="O998" s="272"/>
      <c r="P998" s="272"/>
      <c r="Q998" s="272"/>
      <c r="R998" s="272"/>
      <c r="S998" s="272"/>
      <c r="T998" s="272"/>
      <c r="U998" s="272"/>
      <c r="V998" s="272"/>
      <c r="W998" s="272"/>
      <c r="X998" s="272"/>
      <c r="Y998" s="272"/>
      <c r="Z998" s="272"/>
      <c r="AA998" s="272"/>
    </row>
    <row r="999" spans="1:27" ht="14">
      <c r="A999" s="272"/>
      <c r="B999" s="318"/>
      <c r="C999" s="316"/>
      <c r="D999" s="316"/>
      <c r="E999" s="316"/>
      <c r="F999" s="316"/>
      <c r="H999" s="272"/>
      <c r="I999" s="272"/>
      <c r="J999" s="272"/>
      <c r="K999" s="272"/>
      <c r="L999" s="272"/>
      <c r="M999" s="272"/>
      <c r="N999" s="272"/>
      <c r="O999" s="272"/>
      <c r="P999" s="272"/>
      <c r="Q999" s="272"/>
      <c r="R999" s="272"/>
      <c r="S999" s="272"/>
      <c r="T999" s="272"/>
      <c r="U999" s="272"/>
      <c r="V999" s="272"/>
      <c r="W999" s="272"/>
      <c r="X999" s="272"/>
      <c r="Y999" s="272"/>
      <c r="Z999" s="272"/>
      <c r="AA999" s="272"/>
    </row>
    <row r="1000" spans="1:27" ht="14">
      <c r="A1000" s="272"/>
      <c r="B1000" s="318"/>
      <c r="C1000" s="316"/>
      <c r="D1000" s="316"/>
      <c r="E1000" s="316"/>
      <c r="F1000" s="316"/>
      <c r="H1000" s="272"/>
      <c r="I1000" s="222"/>
      <c r="J1000" s="272"/>
      <c r="K1000" s="272"/>
      <c r="L1000" s="272"/>
      <c r="M1000" s="272"/>
      <c r="N1000" s="272"/>
      <c r="O1000" s="272"/>
      <c r="P1000" s="272"/>
      <c r="Q1000" s="272"/>
      <c r="R1000" s="272"/>
      <c r="S1000" s="272"/>
      <c r="T1000" s="272"/>
      <c r="U1000" s="272"/>
      <c r="V1000" s="272"/>
      <c r="W1000" s="272"/>
      <c r="X1000" s="272"/>
      <c r="Y1000" s="272"/>
      <c r="Z1000" s="272"/>
      <c r="AA1000" s="272"/>
    </row>
    <row r="1001" spans="1:27" ht="14">
      <c r="A1001" s="222"/>
      <c r="B1001" s="319"/>
      <c r="C1001" s="320"/>
      <c r="D1001" s="320"/>
      <c r="E1001" s="320"/>
      <c r="F1001" s="320"/>
      <c r="H1001" s="272"/>
      <c r="I1001" s="222"/>
      <c r="J1001" s="272"/>
      <c r="K1001" s="272"/>
      <c r="L1001" s="272"/>
      <c r="M1001" s="272"/>
      <c r="N1001" s="272"/>
      <c r="O1001" s="272"/>
      <c r="P1001" s="272"/>
      <c r="Q1001" s="272"/>
      <c r="R1001" s="272"/>
      <c r="S1001" s="272"/>
      <c r="T1001" s="272"/>
      <c r="U1001" s="272"/>
      <c r="V1001" s="272"/>
      <c r="W1001" s="272"/>
      <c r="X1001" s="272"/>
      <c r="Y1001" s="272"/>
      <c r="Z1001" s="272"/>
      <c r="AA1001" s="272"/>
    </row>
  </sheetData>
  <autoFilter ref="A2:F1001" xr:uid="{00000000-0009-0000-0000-000014000000}">
    <sortState xmlns:xlrd2="http://schemas.microsoft.com/office/spreadsheetml/2017/richdata2" ref="A2:F1001">
      <sortCondition ref="A2:A1001"/>
    </sortState>
  </autoFilter>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I68"/>
  <sheetViews>
    <sheetView tabSelected="1" workbookViewId="0">
      <pane ySplit="3" topLeftCell="A4" activePane="bottomLeft" state="frozen"/>
      <selection pane="bottomLeft" activeCell="E7" sqref="E7"/>
    </sheetView>
  </sheetViews>
  <sheetFormatPr defaultColWidth="12.6328125" defaultRowHeight="15.75" customHeight="1"/>
  <cols>
    <col min="1" max="3" width="33.08984375" customWidth="1"/>
    <col min="4" max="4" width="20.7265625" customWidth="1"/>
    <col min="5" max="5" width="21" customWidth="1"/>
    <col min="6" max="6" width="13.7265625" customWidth="1"/>
    <col min="7" max="9" width="13.6328125" customWidth="1"/>
  </cols>
  <sheetData>
    <row r="1" spans="1:9" ht="78">
      <c r="A1" s="77">
        <f>COUNTIF(D4:D68, "Target Country")</f>
        <v>20</v>
      </c>
      <c r="B1" s="77"/>
      <c r="C1" s="77"/>
      <c r="D1" s="77"/>
      <c r="E1" s="321">
        <f>SUM(E4:E68)</f>
        <v>1166553.916</v>
      </c>
      <c r="F1" s="56" t="s">
        <v>394</v>
      </c>
      <c r="G1" s="77"/>
      <c r="H1" s="77"/>
      <c r="I1" s="24" t="s">
        <v>395</v>
      </c>
    </row>
    <row r="2" spans="1:9" ht="13">
      <c r="A2" s="77"/>
      <c r="B2" s="77"/>
      <c r="C2" s="77"/>
      <c r="D2" s="77"/>
      <c r="E2" s="321">
        <f>E1-E5-E41-E52-E59-E65-E66-E67</f>
        <v>1119415.916</v>
      </c>
      <c r="F2" s="56" t="s">
        <v>396</v>
      </c>
      <c r="G2" s="77"/>
      <c r="H2" s="77"/>
      <c r="I2" s="77"/>
    </row>
    <row r="3" spans="1:9" ht="39">
      <c r="A3" s="77" t="s">
        <v>397</v>
      </c>
      <c r="B3" s="77" t="s">
        <v>398</v>
      </c>
      <c r="C3" s="77" t="s">
        <v>399</v>
      </c>
      <c r="D3" s="77" t="s">
        <v>400</v>
      </c>
      <c r="E3" s="322" t="s">
        <v>401</v>
      </c>
      <c r="F3" s="323" t="s">
        <v>402</v>
      </c>
      <c r="G3" s="24" t="s">
        <v>403</v>
      </c>
      <c r="H3" s="77" t="s">
        <v>404</v>
      </c>
      <c r="I3" s="77" t="s">
        <v>405</v>
      </c>
    </row>
    <row r="4" spans="1:9" ht="15.75" customHeight="1">
      <c r="A4" s="324" t="s">
        <v>78</v>
      </c>
      <c r="B4" s="324"/>
      <c r="C4" s="324" t="s">
        <v>78</v>
      </c>
      <c r="D4" s="324" t="s">
        <v>406</v>
      </c>
      <c r="E4" s="325">
        <v>45631</v>
      </c>
      <c r="F4" s="326">
        <f>SUMIF('USDA Budget'!$B$2:$B$40,A4, 'USDA Budget'!$L$2:$L$40)/1000</f>
        <v>0</v>
      </c>
      <c r="G4" s="326">
        <f t="shared" ref="G4:G9" si="0">SUM(E4:F4)</f>
        <v>45631</v>
      </c>
    </row>
    <row r="5" spans="1:9" ht="15.75" customHeight="1">
      <c r="A5" s="327" t="s">
        <v>148</v>
      </c>
      <c r="B5" s="327"/>
      <c r="C5" s="327" t="s">
        <v>148</v>
      </c>
      <c r="D5" s="327" t="s">
        <v>406</v>
      </c>
      <c r="E5" s="328">
        <v>500</v>
      </c>
      <c r="F5" s="326">
        <f>SUMIF('USDA Budget'!$B$2:$B$40,A5, 'USDA Budget'!$L$2:$L$40)/1000</f>
        <v>0</v>
      </c>
      <c r="G5" s="326">
        <f t="shared" si="0"/>
        <v>500</v>
      </c>
    </row>
    <row r="6" spans="1:9" ht="15.75" customHeight="1">
      <c r="A6" s="86" t="s">
        <v>60</v>
      </c>
      <c r="C6" s="35" t="s">
        <v>60</v>
      </c>
      <c r="D6" s="35" t="s">
        <v>407</v>
      </c>
      <c r="E6" s="326">
        <v>48000</v>
      </c>
      <c r="F6" s="326">
        <f>SUMIF('USDA Budget'!$B$2:$B$40,A6, 'USDA Budget'!$L$2:$L$40)/1000</f>
        <v>5493.11</v>
      </c>
      <c r="G6" s="326">
        <f t="shared" si="0"/>
        <v>53493.11</v>
      </c>
    </row>
    <row r="7" spans="1:9" ht="14">
      <c r="A7" s="329" t="s">
        <v>40</v>
      </c>
      <c r="B7" s="329" t="s">
        <v>40</v>
      </c>
      <c r="C7" s="81" t="s">
        <v>408</v>
      </c>
      <c r="D7" s="81" t="s">
        <v>409</v>
      </c>
      <c r="E7" s="330">
        <f>326695/2</f>
        <v>163347.5</v>
      </c>
      <c r="F7" s="330">
        <f>SUMIF('USDA Budget'!$B$2:$B$40,A7, 'USDA Budget'!$L$2:$L$40)/1000</f>
        <v>0</v>
      </c>
      <c r="G7" s="330">
        <f t="shared" si="0"/>
        <v>163347.5</v>
      </c>
    </row>
    <row r="8" spans="1:9" ht="15.75" customHeight="1">
      <c r="A8" s="35" t="s">
        <v>214</v>
      </c>
      <c r="B8" s="35" t="s">
        <v>214</v>
      </c>
      <c r="C8" s="35" t="s">
        <v>214</v>
      </c>
      <c r="D8" s="35"/>
      <c r="E8" s="326"/>
      <c r="F8" s="330">
        <f>SUMIF('USDA Budget'!$B$2:$B$40,A8, 'USDA Budget'!$L$2:$L$40)/1000</f>
        <v>1892.4563999999998</v>
      </c>
      <c r="G8" s="330">
        <f t="shared" si="0"/>
        <v>1892.4563999999998</v>
      </c>
    </row>
    <row r="9" spans="1:9" ht="15.75" customHeight="1">
      <c r="A9" s="35" t="s">
        <v>116</v>
      </c>
      <c r="C9" s="35" t="s">
        <v>116</v>
      </c>
      <c r="D9" s="35" t="s">
        <v>406</v>
      </c>
      <c r="E9" s="326">
        <v>15000</v>
      </c>
      <c r="F9" s="326">
        <f>SUMIF('USDA Budget'!$B$2:$B$40,A9, 'USDA Budget'!$L$2:$L$40)/1000</f>
        <v>0</v>
      </c>
      <c r="G9" s="326">
        <f t="shared" si="0"/>
        <v>15000</v>
      </c>
    </row>
    <row r="10" spans="1:9" ht="15.75" customHeight="1">
      <c r="A10" s="35" t="s">
        <v>143</v>
      </c>
      <c r="B10" s="35" t="s">
        <v>143</v>
      </c>
      <c r="C10" s="35" t="s">
        <v>143</v>
      </c>
      <c r="D10" s="35"/>
      <c r="E10" s="326"/>
      <c r="F10" s="326">
        <f>SUMIF('USDA Budget'!$B$2:$B$40,A10, 'USDA Budget'!$L$2:$L$40)/1000</f>
        <v>1892.4563999999998</v>
      </c>
    </row>
    <row r="11" spans="1:9" ht="15.75" customHeight="1">
      <c r="A11" s="35" t="s">
        <v>150</v>
      </c>
      <c r="B11" s="35" t="s">
        <v>150</v>
      </c>
      <c r="C11" s="35" t="s">
        <v>150</v>
      </c>
      <c r="D11" s="35"/>
      <c r="E11" s="326"/>
      <c r="F11" s="326">
        <f>SUMIF('USDA Budget'!$B$2:$B$40,A11, 'USDA Budget'!$L$2:$L$40)/1000</f>
        <v>4700</v>
      </c>
      <c r="G11" s="326">
        <f t="shared" ref="G11:G25" si="1">SUM(E11:F11)</f>
        <v>4700</v>
      </c>
    </row>
    <row r="12" spans="1:9" ht="15.75" customHeight="1">
      <c r="A12" s="35" t="s">
        <v>125</v>
      </c>
      <c r="C12" s="35" t="s">
        <v>125</v>
      </c>
      <c r="D12" s="35" t="s">
        <v>406</v>
      </c>
      <c r="E12" s="326">
        <v>10900</v>
      </c>
      <c r="F12" s="326">
        <f>SUMIF('USDA Budget'!$B$2:$B$40,A12, 'USDA Budget'!$L$2:$L$40)/1000</f>
        <v>5589.0177999999996</v>
      </c>
      <c r="G12" s="326">
        <f t="shared" si="1"/>
        <v>16489.017800000001</v>
      </c>
    </row>
    <row r="13" spans="1:9" ht="15.75" customHeight="1">
      <c r="A13" s="35" t="s">
        <v>108</v>
      </c>
      <c r="C13" s="35" t="s">
        <v>108</v>
      </c>
      <c r="D13" s="35" t="s">
        <v>406</v>
      </c>
      <c r="E13" s="326">
        <v>12000</v>
      </c>
      <c r="F13" s="326">
        <f>SUMIF('USDA Budget'!$B$2:$B$40,A13, 'USDA Budget'!$L$2:$L$40)/1000</f>
        <v>6759.15</v>
      </c>
      <c r="G13" s="326">
        <f t="shared" si="1"/>
        <v>18759.150000000001</v>
      </c>
    </row>
    <row r="14" spans="1:9" ht="15.75" customHeight="1">
      <c r="A14" s="331" t="s">
        <v>410</v>
      </c>
      <c r="B14" s="331" t="s">
        <v>410</v>
      </c>
      <c r="C14" s="331" t="s">
        <v>410</v>
      </c>
      <c r="E14" s="326"/>
      <c r="F14" s="326">
        <f>SUMIF('USDA Budget'!$B$2:$B$40,A14, 'USDA Budget'!$L$2:$L$40)/1000</f>
        <v>4723.3724000000002</v>
      </c>
      <c r="G14" s="326">
        <f t="shared" si="1"/>
        <v>4723.3724000000002</v>
      </c>
    </row>
    <row r="15" spans="1:9" ht="15.75" customHeight="1">
      <c r="A15" s="332" t="s">
        <v>219</v>
      </c>
      <c r="B15" s="332" t="s">
        <v>219</v>
      </c>
      <c r="C15" s="332" t="s">
        <v>219</v>
      </c>
      <c r="E15" s="326"/>
      <c r="F15" s="326">
        <f>SUMIF('USDA Budget'!$B$2:$B$40,A15, 'USDA Budget'!$L$2:$L$40)/1000</f>
        <v>4045.7919999999999</v>
      </c>
      <c r="G15" s="326">
        <f t="shared" si="1"/>
        <v>4045.7919999999999</v>
      </c>
    </row>
    <row r="16" spans="1:9" ht="15.75" customHeight="1">
      <c r="A16" s="35" t="s">
        <v>89</v>
      </c>
      <c r="C16" s="35" t="s">
        <v>89</v>
      </c>
      <c r="D16" s="35" t="s">
        <v>407</v>
      </c>
      <c r="E16" s="326">
        <v>26876</v>
      </c>
      <c r="F16" s="326">
        <f>SUMIF('USDA Budget'!$B$2:$B$40,A16, 'USDA Budget'!$L$2:$L$40)/1000</f>
        <v>0</v>
      </c>
      <c r="G16" s="326">
        <f t="shared" si="1"/>
        <v>26876</v>
      </c>
    </row>
    <row r="17" spans="1:9" ht="15.75" customHeight="1">
      <c r="A17" s="324" t="s">
        <v>411</v>
      </c>
      <c r="B17" s="324"/>
      <c r="C17" s="324" t="s">
        <v>411</v>
      </c>
      <c r="D17" s="324" t="s">
        <v>409</v>
      </c>
      <c r="E17" s="325">
        <v>15000</v>
      </c>
      <c r="F17" s="326">
        <f>SUMIF('USDA Budget'!$B$2:$B$40,A17, 'USDA Budget'!$L$2:$L$40)/1000</f>
        <v>0</v>
      </c>
      <c r="G17" s="326">
        <f t="shared" si="1"/>
        <v>15000</v>
      </c>
      <c r="H17" s="35" t="s">
        <v>412</v>
      </c>
      <c r="I17" s="35" t="s">
        <v>412</v>
      </c>
    </row>
    <row r="18" spans="1:9" ht="15.75" customHeight="1">
      <c r="A18" s="35" t="s">
        <v>221</v>
      </c>
      <c r="B18" s="35" t="s">
        <v>221</v>
      </c>
      <c r="C18" s="35" t="s">
        <v>221</v>
      </c>
      <c r="D18" s="35"/>
      <c r="E18" s="326"/>
      <c r="F18" s="326">
        <f>SUMIF('USDA Budget'!$B$2:$B$40,A18, 'USDA Budget'!$L$2:$L$40)/1000</f>
        <v>4193.3408333333327</v>
      </c>
      <c r="G18" s="326">
        <f t="shared" si="1"/>
        <v>4193.3408333333327</v>
      </c>
    </row>
    <row r="19" spans="1:9" ht="15.75" customHeight="1">
      <c r="A19" s="327" t="s">
        <v>139</v>
      </c>
      <c r="B19" s="327"/>
      <c r="C19" s="327" t="s">
        <v>139</v>
      </c>
      <c r="D19" s="327" t="s">
        <v>406</v>
      </c>
      <c r="E19" s="328">
        <v>4500</v>
      </c>
      <c r="F19" s="326">
        <f>SUMIF('USDA Budget'!$B$2:$B$40,A19, 'USDA Budget'!$L$2:$L$40)/1000</f>
        <v>2566.2272000000003</v>
      </c>
      <c r="G19" s="326">
        <f t="shared" si="1"/>
        <v>7066.2272000000003</v>
      </c>
    </row>
    <row r="20" spans="1:9" ht="15.75" customHeight="1">
      <c r="A20" s="35" t="s">
        <v>82</v>
      </c>
      <c r="C20" s="35" t="s">
        <v>82</v>
      </c>
      <c r="D20" s="35" t="s">
        <v>407</v>
      </c>
      <c r="E20" s="326">
        <v>27500</v>
      </c>
      <c r="F20" s="326">
        <f>SUMIF('USDA Budget'!$B$2:$B$40,A20, 'USDA Budget'!$L$2:$L$40)/1000</f>
        <v>3478.8722000000002</v>
      </c>
      <c r="G20" s="326">
        <f t="shared" si="1"/>
        <v>30978.872200000002</v>
      </c>
    </row>
    <row r="21" spans="1:9" ht="15.75" customHeight="1">
      <c r="A21" s="327" t="s">
        <v>146</v>
      </c>
      <c r="B21" s="327"/>
      <c r="C21" s="327" t="s">
        <v>146</v>
      </c>
      <c r="D21" s="327" t="s">
        <v>406</v>
      </c>
      <c r="E21" s="328">
        <v>2800</v>
      </c>
      <c r="F21" s="326">
        <f>SUMIF('USDA Budget'!$B$2:$B$40,A21, 'USDA Budget'!$L$2:$L$40)/1000</f>
        <v>4775.6000000000004</v>
      </c>
      <c r="G21" s="326">
        <f t="shared" si="1"/>
        <v>7575.6</v>
      </c>
    </row>
    <row r="22" spans="1:9" ht="15.75" customHeight="1">
      <c r="A22" s="35" t="s">
        <v>47</v>
      </c>
      <c r="C22" s="35" t="s">
        <v>47</v>
      </c>
      <c r="D22" s="35" t="s">
        <v>407</v>
      </c>
      <c r="E22" s="326">
        <v>33727</v>
      </c>
      <c r="F22" s="326">
        <f>SUMIF('USDA Budget'!$B$2:$B$40,A22, 'USDA Budget'!$L$2:$L$40)/1000</f>
        <v>4723.3724000000002</v>
      </c>
      <c r="G22" s="326">
        <f t="shared" si="1"/>
        <v>38450.3724</v>
      </c>
    </row>
    <row r="23" spans="1:9" ht="15.75" customHeight="1">
      <c r="A23" s="35" t="s">
        <v>98</v>
      </c>
      <c r="C23" s="35" t="s">
        <v>98</v>
      </c>
      <c r="D23" s="35" t="s">
        <v>407</v>
      </c>
      <c r="E23" s="326">
        <v>23350</v>
      </c>
      <c r="F23" s="326">
        <f>SUMIF('USDA Budget'!$B$2:$B$40,A23, 'USDA Budget'!$L$2:$L$40)/1000</f>
        <v>4193.3408333333327</v>
      </c>
      <c r="G23" s="326">
        <f t="shared" si="1"/>
        <v>27543.340833333332</v>
      </c>
    </row>
    <row r="24" spans="1:9" ht="15.75" customHeight="1">
      <c r="A24" s="35" t="s">
        <v>119</v>
      </c>
      <c r="C24" s="35" t="s">
        <v>119</v>
      </c>
      <c r="D24" s="35" t="s">
        <v>413</v>
      </c>
      <c r="E24" s="326">
        <v>15450</v>
      </c>
      <c r="F24" s="326">
        <f>SUMIF('USDA Budget'!$B$2:$B$40,A24, 'USDA Budget'!$L$2:$L$40)/1000</f>
        <v>0</v>
      </c>
      <c r="G24" s="326">
        <f t="shared" si="1"/>
        <v>15450</v>
      </c>
    </row>
    <row r="25" spans="1:9" ht="12.5">
      <c r="A25" s="35" t="s">
        <v>94</v>
      </c>
      <c r="C25" s="35" t="s">
        <v>94</v>
      </c>
      <c r="D25" s="35" t="s">
        <v>407</v>
      </c>
      <c r="E25" s="326">
        <v>27150</v>
      </c>
      <c r="F25" s="326">
        <f>SUMIF('USDA Budget'!$B$2:$B$40,A25, 'USDA Budget'!$L$2:$L$40)/1000</f>
        <v>4193.3408333333327</v>
      </c>
      <c r="G25" s="326">
        <f t="shared" si="1"/>
        <v>31343.340833333332</v>
      </c>
    </row>
    <row r="26" spans="1:9" ht="14">
      <c r="A26" s="86" t="s">
        <v>44</v>
      </c>
      <c r="B26" s="86" t="s">
        <v>44</v>
      </c>
      <c r="C26" s="86" t="s">
        <v>44</v>
      </c>
      <c r="E26" s="333">
        <f>SUM(F4:F68)</f>
        <v>141588.41600000003</v>
      </c>
      <c r="F26" s="334"/>
    </row>
    <row r="27" spans="1:9" ht="12.5">
      <c r="A27" s="35" t="s">
        <v>226</v>
      </c>
      <c r="B27" s="35" t="s">
        <v>226</v>
      </c>
      <c r="C27" s="35" t="s">
        <v>226</v>
      </c>
      <c r="E27" s="326"/>
      <c r="F27" s="326">
        <f>SUMIF('USDA Budget'!$B$2:$B$40,A27, 'USDA Budget'!$L$2:$L$40)/1000</f>
        <v>4122.0871999999999</v>
      </c>
      <c r="G27" s="326">
        <f t="shared" ref="G27:G68" si="2">SUM(E27:F27)</f>
        <v>4122.0871999999999</v>
      </c>
    </row>
    <row r="28" spans="1:9" ht="12.5">
      <c r="A28" s="35" t="s">
        <v>227</v>
      </c>
      <c r="B28" s="35" t="s">
        <v>227</v>
      </c>
      <c r="C28" s="35" t="s">
        <v>227</v>
      </c>
      <c r="E28" s="326"/>
      <c r="F28" s="326">
        <f>SUMIF('USDA Budget'!$B$2:$B$40,A28, 'USDA Budget'!$L$2:$L$40)/1000</f>
        <v>4334</v>
      </c>
      <c r="G28" s="326">
        <f t="shared" si="2"/>
        <v>4334</v>
      </c>
    </row>
    <row r="29" spans="1:9" ht="12.5">
      <c r="A29" s="35" t="s">
        <v>71</v>
      </c>
      <c r="C29" s="35" t="s">
        <v>71</v>
      </c>
      <c r="D29" s="35" t="s">
        <v>407</v>
      </c>
      <c r="E29" s="326">
        <v>38982</v>
      </c>
      <c r="F29" s="326">
        <f>SUMIF('USDA Budget'!$B$2:$B$40,A29, 'USDA Budget'!$L$2:$L$40)/1000</f>
        <v>0</v>
      </c>
      <c r="G29" s="326">
        <f t="shared" si="2"/>
        <v>38982</v>
      </c>
    </row>
    <row r="30" spans="1:9" ht="12.5">
      <c r="A30" s="35" t="s">
        <v>122</v>
      </c>
      <c r="C30" s="35" t="s">
        <v>122</v>
      </c>
      <c r="D30" s="35" t="s">
        <v>407</v>
      </c>
      <c r="E30" s="326">
        <v>14000</v>
      </c>
      <c r="F30" s="326">
        <f>SUMIF('USDA Budget'!$B$2:$B$40,A30, 'USDA Budget'!$L$2:$L$40)/1000</f>
        <v>0</v>
      </c>
      <c r="G30" s="326">
        <f t="shared" si="2"/>
        <v>14000</v>
      </c>
    </row>
    <row r="31" spans="1:9" ht="12.5">
      <c r="A31" s="35" t="s">
        <v>132</v>
      </c>
      <c r="C31" s="35" t="s">
        <v>132</v>
      </c>
      <c r="D31" s="35" t="s">
        <v>407</v>
      </c>
      <c r="E31" s="326">
        <v>7000</v>
      </c>
      <c r="F31" s="326">
        <f>SUMIF('USDA Budget'!$B$2:$B$40,A31, 'USDA Budget'!$L$2:$L$40)/1000</f>
        <v>0</v>
      </c>
      <c r="G31" s="326">
        <f t="shared" si="2"/>
        <v>7000</v>
      </c>
    </row>
    <row r="32" spans="1:9" ht="12.5">
      <c r="A32" s="35" t="s">
        <v>102</v>
      </c>
      <c r="C32" s="35" t="s">
        <v>102</v>
      </c>
      <c r="D32" s="35" t="s">
        <v>407</v>
      </c>
      <c r="E32" s="326">
        <v>21560</v>
      </c>
      <c r="F32" s="326">
        <f>SUMIF('USDA Budget'!$B$2:$B$40,A32, 'USDA Budget'!$L$2:$L$40)/1000</f>
        <v>4520</v>
      </c>
      <c r="G32" s="326">
        <f t="shared" si="2"/>
        <v>26080</v>
      </c>
    </row>
    <row r="33" spans="1:7" ht="12.5">
      <c r="A33" s="35" t="s">
        <v>103</v>
      </c>
      <c r="C33" s="35" t="s">
        <v>103</v>
      </c>
      <c r="D33" s="35" t="s">
        <v>407</v>
      </c>
      <c r="E33" s="326">
        <v>20000</v>
      </c>
      <c r="F33" s="326">
        <f>SUMIF('USDA Budget'!$B$2:$B$40,A33, 'USDA Budget'!$L$2:$L$40)/1000</f>
        <v>0</v>
      </c>
      <c r="G33" s="326">
        <f t="shared" si="2"/>
        <v>20000</v>
      </c>
    </row>
    <row r="34" spans="1:7" ht="12.5">
      <c r="A34" s="327" t="s">
        <v>145</v>
      </c>
      <c r="B34" s="327"/>
      <c r="C34" s="327" t="s">
        <v>145</v>
      </c>
      <c r="D34" s="327" t="s">
        <v>406</v>
      </c>
      <c r="E34" s="328">
        <v>3000</v>
      </c>
      <c r="F34" s="326">
        <f>SUMIF('USDA Budget'!$B$2:$B$40,A34, 'USDA Budget'!$L$2:$L$40)/1000</f>
        <v>0</v>
      </c>
      <c r="G34" s="326">
        <f t="shared" si="2"/>
        <v>3000</v>
      </c>
    </row>
    <row r="35" spans="1:7" ht="12.5">
      <c r="A35" s="35" t="s">
        <v>67</v>
      </c>
      <c r="C35" s="35" t="s">
        <v>67</v>
      </c>
      <c r="D35" s="35" t="s">
        <v>407</v>
      </c>
      <c r="E35" s="326">
        <v>22500</v>
      </c>
      <c r="F35" s="326">
        <f>SUMIF('USDA Budget'!$B$2:$B$40,A35, 'USDA Budget'!$L$2:$L$40)/1000</f>
        <v>0</v>
      </c>
      <c r="G35" s="326">
        <f t="shared" si="2"/>
        <v>22500</v>
      </c>
    </row>
    <row r="36" spans="1:7" ht="12.5">
      <c r="A36" s="35" t="s">
        <v>73</v>
      </c>
      <c r="C36" s="35" t="s">
        <v>73</v>
      </c>
      <c r="D36" s="35" t="s">
        <v>407</v>
      </c>
      <c r="E36" s="326">
        <v>24000</v>
      </c>
      <c r="F36" s="326">
        <f>SUMIF('USDA Budget'!$B$2:$B$40,A36, 'USDA Budget'!$L$2:$L$40)/1000</f>
        <v>0</v>
      </c>
      <c r="G36" s="326">
        <f t="shared" si="2"/>
        <v>24000</v>
      </c>
    </row>
    <row r="37" spans="1:7" ht="12.5">
      <c r="A37" s="35" t="s">
        <v>87</v>
      </c>
      <c r="C37" s="35" t="s">
        <v>87</v>
      </c>
      <c r="D37" s="35" t="s">
        <v>407</v>
      </c>
      <c r="E37" s="326">
        <v>22737</v>
      </c>
      <c r="F37" s="326">
        <f>SUMIF('USDA Budget'!$B$2:$B$40,A37, 'USDA Budget'!$L$2:$L$40)/1000</f>
        <v>0</v>
      </c>
      <c r="G37" s="326">
        <f t="shared" si="2"/>
        <v>22737</v>
      </c>
    </row>
    <row r="38" spans="1:7" ht="12.5">
      <c r="A38" s="35" t="s">
        <v>51</v>
      </c>
      <c r="C38" s="35" t="s">
        <v>51</v>
      </c>
      <c r="D38" s="35" t="s">
        <v>407</v>
      </c>
      <c r="E38" s="326">
        <v>24601</v>
      </c>
      <c r="F38" s="326">
        <f>SUMIF('USDA Budget'!$B$2:$B$40,A38, 'USDA Budget'!$L$2:$L$40)/1000</f>
        <v>8983.3724000000002</v>
      </c>
      <c r="G38" s="326">
        <f t="shared" si="2"/>
        <v>33584.3724</v>
      </c>
    </row>
    <row r="39" spans="1:7" ht="12.5">
      <c r="A39" s="35" t="s">
        <v>235</v>
      </c>
      <c r="B39" s="35" t="s">
        <v>235</v>
      </c>
      <c r="C39" s="35" t="s">
        <v>235</v>
      </c>
      <c r="D39" s="35"/>
      <c r="E39" s="326"/>
      <c r="F39" s="326">
        <f>SUMIF('USDA Budget'!$B$2:$B$40,A39, 'USDA Budget'!$L$2:$L$40)/1000</f>
        <v>2778.6390000000001</v>
      </c>
      <c r="G39" s="326">
        <f t="shared" si="2"/>
        <v>2778.6390000000001</v>
      </c>
    </row>
    <row r="40" spans="1:7" ht="12.5">
      <c r="A40" s="327" t="s">
        <v>137</v>
      </c>
      <c r="B40" s="327"/>
      <c r="C40" s="327" t="s">
        <v>137</v>
      </c>
      <c r="D40" s="327" t="s">
        <v>406</v>
      </c>
      <c r="E40" s="328">
        <v>5000</v>
      </c>
      <c r="F40" s="326">
        <f>SUMIF('USDA Budget'!$B$2:$B$40,A40, 'USDA Budget'!$L$2:$L$40)/1000</f>
        <v>0</v>
      </c>
      <c r="G40" s="326">
        <f t="shared" si="2"/>
        <v>5000</v>
      </c>
    </row>
    <row r="41" spans="1:7" ht="12.5">
      <c r="A41" s="327" t="s">
        <v>236</v>
      </c>
      <c r="B41" s="327" t="s">
        <v>236</v>
      </c>
      <c r="C41" s="327" t="s">
        <v>236</v>
      </c>
      <c r="D41" s="327" t="s">
        <v>406</v>
      </c>
      <c r="E41" s="328">
        <v>3000</v>
      </c>
      <c r="F41" s="326">
        <f>SUMIF('USDA Budget'!$B$2:$B$40,A41, 'USDA Budget'!$L$2:$L$40)/1000</f>
        <v>7282.0074999999997</v>
      </c>
      <c r="G41" s="326">
        <f t="shared" si="2"/>
        <v>10282.0075</v>
      </c>
    </row>
    <row r="42" spans="1:7" ht="12.5">
      <c r="A42" s="335" t="s">
        <v>152</v>
      </c>
      <c r="B42" s="335" t="s">
        <v>152</v>
      </c>
      <c r="C42" s="335" t="s">
        <v>152</v>
      </c>
      <c r="E42" s="326"/>
      <c r="F42" s="326">
        <f>SUMIF('USDA Budget'!$B$2:$B$40,A42, 'USDA Budget'!$L$2:$L$40)/1000</f>
        <v>7749.5540000000001</v>
      </c>
      <c r="G42" s="326">
        <f t="shared" si="2"/>
        <v>7749.5540000000001</v>
      </c>
    </row>
    <row r="43" spans="1:7" ht="12.5">
      <c r="A43" s="35" t="s">
        <v>84</v>
      </c>
      <c r="C43" s="35" t="s">
        <v>84</v>
      </c>
      <c r="D43" s="35" t="s">
        <v>407</v>
      </c>
      <c r="E43" s="326">
        <v>23500</v>
      </c>
      <c r="F43" s="326">
        <f>SUMIF('USDA Budget'!$B$2:$B$40,A43, 'USDA Budget'!$L$2:$L$40)/1000</f>
        <v>0</v>
      </c>
      <c r="G43" s="326">
        <f t="shared" si="2"/>
        <v>23500</v>
      </c>
    </row>
    <row r="44" spans="1:7" ht="14">
      <c r="A44" s="208" t="s">
        <v>105</v>
      </c>
      <c r="B44" s="208" t="s">
        <v>105</v>
      </c>
      <c r="C44" s="35" t="s">
        <v>414</v>
      </c>
      <c r="D44" s="35" t="s">
        <v>409</v>
      </c>
      <c r="E44" s="326">
        <v>15121</v>
      </c>
      <c r="F44" s="326">
        <f>SUMIF('USDA Budget'!$B$2:$B$40,A44, 'USDA Budget'!$L$2:$L$40)/1000</f>
        <v>0</v>
      </c>
      <c r="G44" s="326">
        <f t="shared" si="2"/>
        <v>15121</v>
      </c>
    </row>
    <row r="45" spans="1:7" ht="12.5">
      <c r="A45" s="35" t="s">
        <v>92</v>
      </c>
      <c r="C45" s="35" t="s">
        <v>92</v>
      </c>
      <c r="D45" s="35" t="s">
        <v>407</v>
      </c>
      <c r="E45" s="326">
        <v>26477</v>
      </c>
      <c r="F45" s="326">
        <f>SUMIF('USDA Budget'!$B$2:$B$40,A45, 'USDA Budget'!$L$2:$L$40)/1000</f>
        <v>720</v>
      </c>
      <c r="G45" s="326">
        <f t="shared" si="2"/>
        <v>27197</v>
      </c>
    </row>
    <row r="46" spans="1:7" ht="12.5">
      <c r="A46" s="35" t="s">
        <v>187</v>
      </c>
      <c r="C46" s="35" t="s">
        <v>187</v>
      </c>
      <c r="D46" s="35" t="s">
        <v>413</v>
      </c>
      <c r="E46" s="326">
        <v>20000</v>
      </c>
      <c r="F46" s="326">
        <f>SUMIF('USDA Budget'!$B$2:$B$40,A46, 'USDA Budget'!$L$2:$L$40)/1000</f>
        <v>0</v>
      </c>
      <c r="G46" s="326">
        <f t="shared" si="2"/>
        <v>20000</v>
      </c>
    </row>
    <row r="47" spans="1:7" ht="12.5">
      <c r="A47" s="35" t="s">
        <v>124</v>
      </c>
      <c r="C47" s="35" t="s">
        <v>124</v>
      </c>
      <c r="D47" s="35" t="s">
        <v>413</v>
      </c>
      <c r="E47" s="326">
        <v>10519</v>
      </c>
      <c r="F47" s="326">
        <f>SUMIF('USDA Budget'!$B$2:$B$40,A47, 'USDA Budget'!$L$2:$L$40)/1000</f>
        <v>0</v>
      </c>
      <c r="G47" s="326">
        <f t="shared" si="2"/>
        <v>10519</v>
      </c>
    </row>
    <row r="48" spans="1:7" ht="14">
      <c r="A48" s="208" t="s">
        <v>188</v>
      </c>
      <c r="B48" s="208" t="s">
        <v>188</v>
      </c>
      <c r="C48" s="35" t="s">
        <v>415</v>
      </c>
      <c r="D48" s="35" t="s">
        <v>409</v>
      </c>
      <c r="E48" s="326">
        <v>10000</v>
      </c>
      <c r="F48" s="326">
        <f>SUMIF('USDA Budget'!$B$2:$B$40,A48, 'USDA Budget'!$L$2:$L$40)/1000</f>
        <v>0</v>
      </c>
      <c r="G48" s="326">
        <f t="shared" si="2"/>
        <v>10000</v>
      </c>
    </row>
    <row r="49" spans="1:9" ht="12.5">
      <c r="A49" s="35" t="s">
        <v>129</v>
      </c>
      <c r="C49" s="35" t="s">
        <v>129</v>
      </c>
      <c r="D49" s="35" t="s">
        <v>406</v>
      </c>
      <c r="E49" s="326">
        <v>10000</v>
      </c>
      <c r="F49" s="326">
        <f>SUMIF('USDA Budget'!$B$2:$B$40,A49, 'USDA Budget'!$L$2:$L$40)/1000</f>
        <v>0</v>
      </c>
      <c r="G49" s="326">
        <f t="shared" si="2"/>
        <v>10000</v>
      </c>
    </row>
    <row r="50" spans="1:9" ht="12.5">
      <c r="A50" s="324" t="s">
        <v>416</v>
      </c>
      <c r="B50" s="324"/>
      <c r="C50" s="324" t="s">
        <v>416</v>
      </c>
      <c r="D50" s="324" t="s">
        <v>409</v>
      </c>
      <c r="E50" s="325">
        <v>4000</v>
      </c>
      <c r="F50" s="326">
        <f>SUMIF('USDA Budget'!$B$2:$B$40,A50, 'USDA Budget'!$L$2:$L$40)/1000</f>
        <v>0</v>
      </c>
      <c r="G50" s="326">
        <f t="shared" si="2"/>
        <v>4000</v>
      </c>
      <c r="H50" s="35" t="s">
        <v>412</v>
      </c>
      <c r="I50" s="35" t="s">
        <v>412</v>
      </c>
    </row>
    <row r="51" spans="1:9" ht="12.5">
      <c r="A51" s="324" t="s">
        <v>58</v>
      </c>
      <c r="B51" s="324"/>
      <c r="C51" s="324" t="s">
        <v>58</v>
      </c>
      <c r="D51" s="324" t="s">
        <v>409</v>
      </c>
      <c r="E51" s="325">
        <v>75000</v>
      </c>
      <c r="F51" s="326">
        <f>SUMIF('USDA Budget'!$B$2:$B$40,A51, 'USDA Budget'!$L$2:$L$40)/1000</f>
        <v>0</v>
      </c>
      <c r="G51" s="326">
        <f t="shared" si="2"/>
        <v>75000</v>
      </c>
      <c r="I51" s="35" t="s">
        <v>412</v>
      </c>
    </row>
    <row r="52" spans="1:9" ht="12.5">
      <c r="A52" s="327" t="s">
        <v>417</v>
      </c>
      <c r="B52" s="327"/>
      <c r="C52" s="327" t="s">
        <v>417</v>
      </c>
      <c r="D52" s="327" t="s">
        <v>406</v>
      </c>
      <c r="E52" s="328">
        <v>8000</v>
      </c>
      <c r="F52" s="326">
        <f>SUMIF('USDA Budget'!$B$2:$B$40,A52, 'USDA Budget'!$L$2:$L$40)/1000</f>
        <v>24000</v>
      </c>
      <c r="G52" s="326">
        <f t="shared" si="2"/>
        <v>32000</v>
      </c>
    </row>
    <row r="53" spans="1:9" ht="12.5">
      <c r="A53" s="327" t="s">
        <v>239</v>
      </c>
      <c r="B53" s="327"/>
      <c r="C53" s="327" t="s">
        <v>239</v>
      </c>
      <c r="D53" s="327" t="s">
        <v>406</v>
      </c>
      <c r="E53" s="328">
        <v>8000</v>
      </c>
      <c r="F53" s="326">
        <f>SUMIF('USDA Budget'!$B$2:$B$40,A53, 'USDA Budget'!$L$2:$L$40)/1000</f>
        <v>0</v>
      </c>
      <c r="G53" s="326">
        <f t="shared" si="2"/>
        <v>8000</v>
      </c>
    </row>
    <row r="54" spans="1:9" ht="12.5">
      <c r="A54" s="35" t="s">
        <v>127</v>
      </c>
      <c r="C54" s="35" t="s">
        <v>127</v>
      </c>
      <c r="D54" s="35" t="s">
        <v>406</v>
      </c>
      <c r="E54" s="326">
        <v>10000</v>
      </c>
      <c r="F54" s="326">
        <f>SUMIF('USDA Budget'!$B$2:$B$40,A54, 'USDA Budget'!$L$2:$L$40)/1000</f>
        <v>0</v>
      </c>
      <c r="G54" s="326">
        <f t="shared" si="2"/>
        <v>10000</v>
      </c>
    </row>
    <row r="55" spans="1:9" ht="12.5">
      <c r="A55" s="35" t="s">
        <v>56</v>
      </c>
      <c r="C55" s="35" t="s">
        <v>56</v>
      </c>
      <c r="D55" s="35" t="s">
        <v>407</v>
      </c>
      <c r="E55" s="326">
        <v>19100</v>
      </c>
      <c r="F55" s="326">
        <f>SUMIF('USDA Budget'!$B$2:$B$40,A55, 'USDA Budget'!$L$2:$L$40)/1000</f>
        <v>0</v>
      </c>
      <c r="G55" s="326">
        <f t="shared" si="2"/>
        <v>19100</v>
      </c>
    </row>
    <row r="56" spans="1:9" ht="12.5">
      <c r="A56" s="35" t="s">
        <v>418</v>
      </c>
      <c r="B56" s="35" t="s">
        <v>418</v>
      </c>
      <c r="C56" s="35" t="s">
        <v>418</v>
      </c>
      <c r="D56" s="35"/>
      <c r="E56" s="326"/>
      <c r="F56" s="326">
        <f>SUMIF('USDA Budget'!$B$2:$B$40,A56, 'USDA Budget'!$L$2:$L$40)/1000</f>
        <v>4540</v>
      </c>
      <c r="G56" s="326">
        <f t="shared" si="2"/>
        <v>4540</v>
      </c>
    </row>
    <row r="57" spans="1:9" ht="12.5">
      <c r="A57" s="327" t="s">
        <v>142</v>
      </c>
      <c r="B57" s="327"/>
      <c r="C57" s="327" t="s">
        <v>142</v>
      </c>
      <c r="D57" s="327" t="s">
        <v>406</v>
      </c>
      <c r="E57" s="328">
        <v>4500</v>
      </c>
      <c r="F57" s="326">
        <f>SUMIF('USDA Budget'!$B$2:$B$40,A57, 'USDA Budget'!$L$2:$L$40)/1000</f>
        <v>0</v>
      </c>
      <c r="G57" s="326">
        <f t="shared" si="2"/>
        <v>4500</v>
      </c>
    </row>
    <row r="58" spans="1:9" ht="12.5">
      <c r="A58" s="35" t="s">
        <v>63</v>
      </c>
      <c r="C58" s="35" t="s">
        <v>63</v>
      </c>
      <c r="D58" s="35" t="s">
        <v>407</v>
      </c>
      <c r="E58" s="326">
        <v>30349</v>
      </c>
      <c r="F58" s="326">
        <f>SUMIF('USDA Budget'!$B$2:$B$40,A58, 'USDA Budget'!$L$2:$L$40)/1000</f>
        <v>4140</v>
      </c>
      <c r="G58" s="326">
        <f t="shared" si="2"/>
        <v>34489</v>
      </c>
    </row>
    <row r="59" spans="1:9" ht="12.5">
      <c r="A59" s="327" t="s">
        <v>419</v>
      </c>
      <c r="B59" s="327"/>
      <c r="C59" s="327" t="s">
        <v>419</v>
      </c>
      <c r="D59" s="327" t="s">
        <v>406</v>
      </c>
      <c r="E59" s="328">
        <v>2620</v>
      </c>
      <c r="F59" s="326">
        <f>SUMIF('USDA Budget'!$B$2:$B$40,A59, 'USDA Budget'!$L$2:$L$40)/1000</f>
        <v>0</v>
      </c>
      <c r="G59" s="326">
        <f t="shared" si="2"/>
        <v>2620</v>
      </c>
    </row>
    <row r="60" spans="1:9" ht="12.5">
      <c r="A60" s="324" t="s">
        <v>420</v>
      </c>
      <c r="B60" s="324"/>
      <c r="C60" s="324" t="s">
        <v>420</v>
      </c>
      <c r="D60" s="324" t="s">
        <v>409</v>
      </c>
      <c r="E60" s="325">
        <v>8000</v>
      </c>
      <c r="F60" s="326">
        <f>SUMIF('USDA Budget'!$B$2:$B$40,A60, 'USDA Budget'!$L$2:$L$40)/1000</f>
        <v>0</v>
      </c>
      <c r="G60" s="326">
        <f t="shared" si="2"/>
        <v>8000</v>
      </c>
      <c r="H60" s="35" t="s">
        <v>412</v>
      </c>
      <c r="I60" s="35" t="s">
        <v>412</v>
      </c>
    </row>
    <row r="61" spans="1:9" ht="12.5">
      <c r="A61" s="327" t="s">
        <v>421</v>
      </c>
      <c r="B61" s="327"/>
      <c r="C61" s="327" t="s">
        <v>421</v>
      </c>
      <c r="D61" s="327" t="s">
        <v>409</v>
      </c>
      <c r="E61" s="328">
        <v>1950</v>
      </c>
      <c r="F61" s="326">
        <f>SUMIF('USDA Budget'!$B$2:$B$40,A61, 'USDA Budget'!$L$2:$L$40)/1000</f>
        <v>0</v>
      </c>
      <c r="G61" s="326">
        <f t="shared" si="2"/>
        <v>1950</v>
      </c>
    </row>
    <row r="62" spans="1:9" ht="14">
      <c r="A62" s="87" t="s">
        <v>350</v>
      </c>
      <c r="B62" s="87" t="s">
        <v>350</v>
      </c>
      <c r="C62" s="87" t="s">
        <v>350</v>
      </c>
      <c r="D62" s="35"/>
      <c r="E62" s="326"/>
      <c r="F62" s="326">
        <f>SUMIF('USDA Budget'!$B$2:$B$40,A62, 'USDA Budget'!$L$2:$L$40)/1000</f>
        <v>2534.8866000000003</v>
      </c>
      <c r="G62" s="326">
        <f t="shared" si="2"/>
        <v>2534.8866000000003</v>
      </c>
    </row>
    <row r="63" spans="1:9" ht="14">
      <c r="A63" s="86" t="s">
        <v>184</v>
      </c>
      <c r="C63" s="35" t="s">
        <v>422</v>
      </c>
      <c r="D63" s="35" t="s">
        <v>409</v>
      </c>
      <c r="E63" s="326">
        <v>16700</v>
      </c>
      <c r="F63" s="326">
        <f>SUMIF('USDA Budget'!$B$2:$B$40,A63, 'USDA Budget'!$L$2:$L$40)/1000</f>
        <v>2664.42</v>
      </c>
      <c r="G63" s="326">
        <f t="shared" si="2"/>
        <v>19364.419999999998</v>
      </c>
    </row>
    <row r="64" spans="1:9" ht="12.5">
      <c r="A64" s="327" t="s">
        <v>423</v>
      </c>
      <c r="B64" s="327"/>
      <c r="C64" s="327" t="s">
        <v>424</v>
      </c>
      <c r="D64" s="327" t="s">
        <v>409</v>
      </c>
      <c r="E64" s="328">
        <v>2000</v>
      </c>
      <c r="F64" s="326">
        <f>SUMIF('USDA Budget'!$B$2:$B$40,A64, 'USDA Budget'!$L$2:$L$40)/1000</f>
        <v>0</v>
      </c>
      <c r="G64" s="326">
        <f t="shared" si="2"/>
        <v>2000</v>
      </c>
    </row>
    <row r="65" spans="1:7" ht="12.5">
      <c r="A65" s="327" t="s">
        <v>425</v>
      </c>
      <c r="B65" s="327"/>
      <c r="C65" s="327" t="s">
        <v>426</v>
      </c>
      <c r="D65" s="327" t="s">
        <v>409</v>
      </c>
      <c r="E65" s="328">
        <v>777</v>
      </c>
      <c r="F65" s="326">
        <f>SUMIF('USDA Budget'!$B$2:$B$40,A65, 'USDA Budget'!$L$2:$L$40)/1000</f>
        <v>0</v>
      </c>
      <c r="G65" s="326">
        <f t="shared" si="2"/>
        <v>777</v>
      </c>
    </row>
    <row r="66" spans="1:7" ht="14">
      <c r="A66" s="208" t="s">
        <v>114</v>
      </c>
      <c r="B66" s="208" t="s">
        <v>114</v>
      </c>
      <c r="C66" s="35" t="s">
        <v>427</v>
      </c>
      <c r="D66" s="35" t="s">
        <v>409</v>
      </c>
      <c r="E66" s="326">
        <v>16000</v>
      </c>
      <c r="F66" s="326">
        <f>SUMIF('USDA Budget'!$B$2:$B$40,A66, 'USDA Budget'!$L$2:$L$40)/1000</f>
        <v>0</v>
      </c>
      <c r="G66" s="326">
        <f t="shared" si="2"/>
        <v>16000</v>
      </c>
    </row>
    <row r="67" spans="1:7" ht="12.5">
      <c r="A67" s="35" t="s">
        <v>110</v>
      </c>
      <c r="C67" s="35" t="s">
        <v>110</v>
      </c>
      <c r="D67" s="35" t="s">
        <v>407</v>
      </c>
      <c r="E67" s="326">
        <v>16241</v>
      </c>
      <c r="F67" s="326">
        <f>SUMIF('USDA Budget'!$B$2:$B$40,A67, 'USDA Budget'!$L$2:$L$40)/1000</f>
        <v>0</v>
      </c>
      <c r="G67" s="326">
        <f t="shared" si="2"/>
        <v>16241</v>
      </c>
    </row>
    <row r="68" spans="1:7" ht="12.5">
      <c r="A68" s="35" t="s">
        <v>121</v>
      </c>
      <c r="C68" s="35" t="s">
        <v>121</v>
      </c>
      <c r="D68" s="35" t="s">
        <v>413</v>
      </c>
      <c r="E68" s="326">
        <v>8000</v>
      </c>
      <c r="F68" s="326">
        <f>SUMIF('USDA Budget'!$B$2:$B$40,A68, 'USDA Budget'!$L$2:$L$40)/1000</f>
        <v>0</v>
      </c>
      <c r="G68" s="326">
        <f t="shared" si="2"/>
        <v>8000</v>
      </c>
    </row>
  </sheetData>
  <conditionalFormatting sqref="A6 B62:C62 A62:A63">
    <cfRule type="expression" dxfId="5" priority="1">
      <formula>$E6="Not Included"</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998"/>
  <sheetViews>
    <sheetView workbookViewId="0">
      <pane xSplit="1" topLeftCell="B1" activePane="topRight" state="frozen"/>
      <selection pane="topRight" activeCell="C2" sqref="C2"/>
    </sheetView>
  </sheetViews>
  <sheetFormatPr defaultColWidth="12.6328125" defaultRowHeight="15.75" customHeight="1"/>
  <cols>
    <col min="1" max="1" width="37.08984375" customWidth="1"/>
    <col min="6" max="6" width="12.6328125" customWidth="1"/>
    <col min="8" max="8" width="10.26953125" customWidth="1"/>
    <col min="9" max="9" width="39.6328125" customWidth="1"/>
  </cols>
  <sheetData>
    <row r="1" spans="1:25" ht="15.75" customHeight="1">
      <c r="A1" s="7" t="s">
        <v>272</v>
      </c>
      <c r="B1" s="7"/>
      <c r="C1" s="7"/>
      <c r="D1" s="8" t="s">
        <v>16</v>
      </c>
      <c r="E1" s="164">
        <v>0.5</v>
      </c>
      <c r="F1" s="14"/>
      <c r="G1" s="10"/>
      <c r="H1" s="14"/>
      <c r="I1" s="14"/>
      <c r="J1" s="8"/>
      <c r="K1" s="14"/>
      <c r="L1" s="14"/>
      <c r="M1" s="14"/>
      <c r="N1" s="14"/>
      <c r="O1" s="14"/>
      <c r="P1" s="14"/>
      <c r="Q1" s="14"/>
      <c r="R1" s="14"/>
      <c r="S1" s="14"/>
      <c r="T1" s="14"/>
      <c r="U1" s="14"/>
      <c r="V1" s="14"/>
      <c r="W1" s="14"/>
      <c r="X1" s="14"/>
      <c r="Y1" s="14"/>
    </row>
    <row r="2" spans="1:25" ht="15.75" customHeight="1">
      <c r="A2" s="31"/>
      <c r="B2" s="36"/>
      <c r="C2" s="336"/>
      <c r="D2" s="336" t="s">
        <v>17</v>
      </c>
      <c r="E2" s="337">
        <v>0.5</v>
      </c>
      <c r="F2" s="54"/>
      <c r="G2" s="54"/>
      <c r="J2" s="326"/>
    </row>
    <row r="3" spans="1:25" ht="15.75" customHeight="1">
      <c r="B3" s="6"/>
      <c r="C3" s="6"/>
      <c r="D3" s="326" t="s">
        <v>251</v>
      </c>
      <c r="E3" s="42">
        <v>7000000000</v>
      </c>
      <c r="F3" s="42"/>
      <c r="G3" s="54"/>
      <c r="J3" s="326"/>
    </row>
    <row r="4" spans="1:25" ht="91">
      <c r="A4" s="23" t="s">
        <v>274</v>
      </c>
      <c r="B4" s="23" t="s">
        <v>20</v>
      </c>
      <c r="C4" s="338" t="s">
        <v>21</v>
      </c>
      <c r="D4" s="338" t="s">
        <v>275</v>
      </c>
      <c r="E4" s="338" t="s">
        <v>23</v>
      </c>
      <c r="F4" s="23" t="s">
        <v>276</v>
      </c>
      <c r="G4" s="23" t="s">
        <v>26</v>
      </c>
      <c r="H4" s="339" t="s">
        <v>277</v>
      </c>
      <c r="I4" s="24" t="s">
        <v>29</v>
      </c>
      <c r="J4" s="24" t="s">
        <v>428</v>
      </c>
      <c r="K4" s="340" t="s">
        <v>429</v>
      </c>
      <c r="L4" s="24"/>
      <c r="M4" s="24"/>
      <c r="N4" s="24"/>
      <c r="O4" s="24"/>
      <c r="P4" s="24"/>
      <c r="Q4" s="24"/>
      <c r="R4" s="24"/>
      <c r="S4" s="24"/>
      <c r="T4" s="24"/>
      <c r="U4" s="24"/>
      <c r="V4" s="24"/>
      <c r="W4" s="24"/>
      <c r="X4" s="24"/>
    </row>
    <row r="5" spans="1:25" ht="15.75" customHeight="1">
      <c r="A5" s="36" t="s">
        <v>281</v>
      </c>
      <c r="B5" s="31"/>
      <c r="C5" s="60">
        <f>SUM(C6:C41)</f>
        <v>0.98953548783581979</v>
      </c>
      <c r="D5" s="60">
        <f>SUM(D6:D41)</f>
        <v>1.0000000000000002</v>
      </c>
      <c r="E5" s="341">
        <v>1</v>
      </c>
      <c r="F5" s="336">
        <f>SUM(F6:F41)</f>
        <v>4401223264.5233326</v>
      </c>
      <c r="G5" s="336">
        <f>SUM(G6:G41)</f>
        <v>6963374207.4253712</v>
      </c>
      <c r="H5" s="30">
        <f t="shared" ref="H5:H38" si="0">G5/F5</f>
        <v>1.5821451875787829</v>
      </c>
      <c r="I5" s="25"/>
      <c r="J5" s="336">
        <f>SUM(J6:J41)</f>
        <v>6994861232.1177521</v>
      </c>
      <c r="K5" s="336">
        <f>SUM(K6:K41)</f>
        <v>6995000000</v>
      </c>
      <c r="L5" s="25"/>
      <c r="M5" s="25"/>
      <c r="N5" s="25"/>
      <c r="O5" s="25"/>
      <c r="P5" s="25"/>
      <c r="Q5" s="25"/>
      <c r="R5" s="25"/>
      <c r="S5" s="25"/>
      <c r="T5" s="25"/>
      <c r="U5" s="25"/>
      <c r="V5" s="25"/>
      <c r="W5" s="25"/>
      <c r="X5" s="25"/>
      <c r="Y5" s="25"/>
    </row>
    <row r="6" spans="1:25" ht="15.75" customHeight="1">
      <c r="A6" s="6" t="s">
        <v>44</v>
      </c>
      <c r="B6" s="42" t="s">
        <v>45</v>
      </c>
      <c r="C6" s="38">
        <v>0.14085499586833328</v>
      </c>
      <c r="D6" s="342">
        <v>0.22052850229260876</v>
      </c>
      <c r="E6" s="343">
        <f t="shared" ref="E6:E41" si="1">IFERROR(C6/D6,"-")</f>
        <v>0.63871560548413597</v>
      </c>
      <c r="F6" s="326">
        <v>942175267</v>
      </c>
      <c r="G6" s="326">
        <v>1264842243.5632973</v>
      </c>
      <c r="H6" s="54">
        <f t="shared" si="0"/>
        <v>1.3424702259386494</v>
      </c>
      <c r="I6" s="344" t="s">
        <v>42</v>
      </c>
      <c r="J6" s="326">
        <f>F6*1.5</f>
        <v>1413262900.5</v>
      </c>
      <c r="K6" s="336">
        <f t="shared" ref="K6:K41" si="2">ROUND(J6,-5)</f>
        <v>1413300000</v>
      </c>
    </row>
    <row r="7" spans="1:25" ht="15.75" customHeight="1">
      <c r="A7" s="6" t="s">
        <v>40</v>
      </c>
      <c r="B7" s="42" t="s">
        <v>41</v>
      </c>
      <c r="C7" s="38">
        <v>0.16250136902161944</v>
      </c>
      <c r="D7" s="38">
        <v>0.14471926074705474</v>
      </c>
      <c r="E7" s="343">
        <f t="shared" si="1"/>
        <v>1.1228731281708582</v>
      </c>
      <c r="F7" s="326">
        <v>618291543.80000007</v>
      </c>
      <c r="G7" s="326">
        <v>1075272204.1903596</v>
      </c>
      <c r="H7" s="54">
        <f t="shared" si="0"/>
        <v>1.7391022325516066</v>
      </c>
      <c r="I7" s="35" t="s">
        <v>48</v>
      </c>
      <c r="J7" s="345">
        <v>1070000000</v>
      </c>
      <c r="K7" s="336">
        <f t="shared" si="2"/>
        <v>1070000000</v>
      </c>
    </row>
    <row r="8" spans="1:25" ht="15.75" customHeight="1">
      <c r="A8" s="346" t="s">
        <v>51</v>
      </c>
      <c r="B8" s="42" t="s">
        <v>41</v>
      </c>
      <c r="C8" s="38">
        <v>2.4473568186234008E-2</v>
      </c>
      <c r="D8" s="38">
        <v>0.13614339822479848</v>
      </c>
      <c r="E8" s="343">
        <f t="shared" si="1"/>
        <v>0.17976316520191102</v>
      </c>
      <c r="F8" s="326">
        <v>581652445.10000002</v>
      </c>
      <c r="G8" s="326">
        <v>562159382.43861365</v>
      </c>
      <c r="H8" s="54">
        <f t="shared" si="0"/>
        <v>0.96648675196743128</v>
      </c>
      <c r="I8" s="344" t="s">
        <v>42</v>
      </c>
      <c r="J8" s="326">
        <f>F8*1.5</f>
        <v>872478667.6500001</v>
      </c>
      <c r="K8" s="336">
        <f t="shared" si="2"/>
        <v>872500000</v>
      </c>
    </row>
    <row r="9" spans="1:25" ht="15.75" customHeight="1">
      <c r="A9" s="346" t="s">
        <v>60</v>
      </c>
      <c r="B9" s="42" t="s">
        <v>41</v>
      </c>
      <c r="C9" s="38">
        <v>4.7751362665714094E-2</v>
      </c>
      <c r="D9" s="38">
        <v>0.11958542977898946</v>
      </c>
      <c r="E9" s="343">
        <f t="shared" si="1"/>
        <v>0.39930753064119323</v>
      </c>
      <c r="F9" s="326">
        <v>510910984.56666666</v>
      </c>
      <c r="G9" s="326">
        <v>585678773.55646253</v>
      </c>
      <c r="H9" s="54">
        <f t="shared" si="0"/>
        <v>1.146342105079637</v>
      </c>
      <c r="I9" s="344" t="s">
        <v>42</v>
      </c>
      <c r="J9" s="326">
        <f>F9*1.5</f>
        <v>766366476.85000002</v>
      </c>
      <c r="K9" s="336">
        <f t="shared" si="2"/>
        <v>766400000</v>
      </c>
    </row>
    <row r="10" spans="1:25" ht="15.75" customHeight="1">
      <c r="A10" s="346" t="s">
        <v>73</v>
      </c>
      <c r="B10" s="42" t="s">
        <v>41</v>
      </c>
      <c r="C10" s="38">
        <v>2.3875681332857047E-2</v>
      </c>
      <c r="D10" s="38">
        <v>5.5053101780177374E-2</v>
      </c>
      <c r="E10" s="343">
        <f t="shared" si="1"/>
        <v>0.43368458017480521</v>
      </c>
      <c r="F10" s="326">
        <v>235206199.33333334</v>
      </c>
      <c r="G10" s="326">
        <v>276250740.89562047</v>
      </c>
      <c r="H10" s="54">
        <f t="shared" si="0"/>
        <v>1.1745045057427204</v>
      </c>
      <c r="I10" s="344" t="s">
        <v>42</v>
      </c>
      <c r="J10" s="326">
        <f>F10*1.5</f>
        <v>352809299</v>
      </c>
      <c r="K10" s="336">
        <f t="shared" si="2"/>
        <v>352800000</v>
      </c>
    </row>
    <row r="11" spans="1:25" ht="15.75" customHeight="1">
      <c r="A11" s="35" t="s">
        <v>100</v>
      </c>
      <c r="B11" s="42" t="s">
        <v>101</v>
      </c>
      <c r="C11" s="38">
        <v>1.2236286683089237E-2</v>
      </c>
      <c r="D11" s="38">
        <v>5.9852978773732676E-2</v>
      </c>
      <c r="E11" s="343">
        <f t="shared" si="1"/>
        <v>0.20443905940499829</v>
      </c>
      <c r="F11" s="326">
        <v>291812438.11000001</v>
      </c>
      <c r="G11" s="326">
        <v>252312429.09887668</v>
      </c>
      <c r="H11" s="54">
        <f t="shared" si="0"/>
        <v>0.86463904942861403</v>
      </c>
      <c r="I11" s="344" t="s">
        <v>42</v>
      </c>
      <c r="J11" s="326">
        <f>F11</f>
        <v>291812438.11000001</v>
      </c>
      <c r="K11" s="336">
        <f t="shared" si="2"/>
        <v>291800000</v>
      </c>
    </row>
    <row r="12" spans="1:25" ht="15.75" customHeight="1">
      <c r="A12" s="346" t="s">
        <v>56</v>
      </c>
      <c r="B12" s="42" t="s">
        <v>41</v>
      </c>
      <c r="C12" s="38">
        <v>1.9001063060732067E-2</v>
      </c>
      <c r="D12" s="38">
        <v>4.2015943354010953E-2</v>
      </c>
      <c r="E12" s="343">
        <f t="shared" si="1"/>
        <v>0.45223459344078193</v>
      </c>
      <c r="F12" s="326">
        <v>179506876.60000002</v>
      </c>
      <c r="G12" s="326">
        <v>213559522.45160055</v>
      </c>
      <c r="H12" s="54">
        <f t="shared" si="0"/>
        <v>1.189701066034818</v>
      </c>
      <c r="I12" s="344" t="s">
        <v>42</v>
      </c>
      <c r="J12" s="326">
        <f>F12*1.59</f>
        <v>285415933.79400003</v>
      </c>
      <c r="K12" s="336">
        <f t="shared" si="2"/>
        <v>285400000</v>
      </c>
    </row>
    <row r="13" spans="1:25" ht="15.75" customHeight="1">
      <c r="A13" s="6" t="s">
        <v>78</v>
      </c>
      <c r="B13" s="42" t="s">
        <v>41</v>
      </c>
      <c r="C13" s="38">
        <v>4.5394633954149992E-2</v>
      </c>
      <c r="D13" s="38">
        <v>3.4888113178661535E-2</v>
      </c>
      <c r="E13" s="343">
        <f t="shared" si="1"/>
        <v>1.3011490108875969</v>
      </c>
      <c r="F13" s="326">
        <v>223581421.5</v>
      </c>
      <c r="G13" s="326">
        <v>280989614.96484035</v>
      </c>
      <c r="H13" s="54">
        <f t="shared" si="0"/>
        <v>1.2567663855059636</v>
      </c>
      <c r="I13" s="347" t="s">
        <v>286</v>
      </c>
      <c r="J13" s="326">
        <f>F13</f>
        <v>223581421.5</v>
      </c>
      <c r="K13" s="336">
        <f t="shared" si="2"/>
        <v>223600000</v>
      </c>
    </row>
    <row r="14" spans="1:25" ht="15.75" customHeight="1">
      <c r="A14" s="346" t="s">
        <v>82</v>
      </c>
      <c r="B14" s="42" t="s">
        <v>41</v>
      </c>
      <c r="C14" s="38">
        <v>2.7357551527232033E-2</v>
      </c>
      <c r="D14" s="38">
        <v>3.1710218792971624E-2</v>
      </c>
      <c r="E14" s="343">
        <f t="shared" si="1"/>
        <v>0.86273613265940841</v>
      </c>
      <c r="F14" s="326">
        <v>135477199.30666667</v>
      </c>
      <c r="G14" s="326">
        <v>206737196.12071282</v>
      </c>
      <c r="H14" s="54">
        <f t="shared" si="0"/>
        <v>1.5259925447140501</v>
      </c>
      <c r="I14" s="35" t="s">
        <v>48</v>
      </c>
      <c r="J14" s="326">
        <f>G14</f>
        <v>206737196.12071282</v>
      </c>
      <c r="K14" s="336">
        <f t="shared" si="2"/>
        <v>206700000</v>
      </c>
    </row>
    <row r="15" spans="1:25" ht="15.75" customHeight="1">
      <c r="A15" s="346" t="s">
        <v>47</v>
      </c>
      <c r="B15" s="42" t="s">
        <v>41</v>
      </c>
      <c r="C15" s="38">
        <v>3.3552296013052901E-2</v>
      </c>
      <c r="D15" s="38">
        <v>2.1446807992561157E-2</v>
      </c>
      <c r="E15" s="343">
        <f t="shared" si="1"/>
        <v>1.5644424114157474</v>
      </c>
      <c r="F15" s="326">
        <v>91628301.269999996</v>
      </c>
      <c r="G15" s="326">
        <v>192496864.01964921</v>
      </c>
      <c r="H15" s="54">
        <f t="shared" si="0"/>
        <v>2.1008450593493055</v>
      </c>
      <c r="I15" s="35" t="s">
        <v>289</v>
      </c>
      <c r="J15" s="326">
        <f>G15</f>
        <v>192496864.01964921</v>
      </c>
      <c r="K15" s="336">
        <f t="shared" si="2"/>
        <v>192500000</v>
      </c>
    </row>
    <row r="16" spans="1:25" ht="15.75" customHeight="1">
      <c r="A16" s="346" t="s">
        <v>94</v>
      </c>
      <c r="B16" s="42" t="s">
        <v>41</v>
      </c>
      <c r="C16" s="38">
        <v>2.7009364507794533E-2</v>
      </c>
      <c r="D16" s="38">
        <v>2.1299012299624314E-2</v>
      </c>
      <c r="E16" s="343">
        <f t="shared" si="1"/>
        <v>1.2681040851960512</v>
      </c>
      <c r="F16" s="326">
        <v>90996866.126666665</v>
      </c>
      <c r="G16" s="326">
        <v>169079318.82596597</v>
      </c>
      <c r="H16" s="54">
        <f t="shared" si="0"/>
        <v>1.8580784814128584</v>
      </c>
      <c r="I16" s="35" t="s">
        <v>290</v>
      </c>
      <c r="J16" s="326">
        <f>G16</f>
        <v>169079318.82596597</v>
      </c>
      <c r="K16" s="336">
        <f t="shared" si="2"/>
        <v>169100000</v>
      </c>
    </row>
    <row r="17" spans="1:11" ht="15.75" customHeight="1">
      <c r="A17" s="346" t="s">
        <v>71</v>
      </c>
      <c r="B17" s="42" t="s">
        <v>41</v>
      </c>
      <c r="C17" s="38">
        <v>3.8780075404893054E-2</v>
      </c>
      <c r="D17" s="38">
        <v>1.9735974464012949E-2</v>
      </c>
      <c r="E17" s="343">
        <f t="shared" si="1"/>
        <v>1.9649435337285006</v>
      </c>
      <c r="F17" s="326">
        <v>84319019.160000011</v>
      </c>
      <c r="G17" s="326">
        <v>204806174.54117101</v>
      </c>
      <c r="H17" s="54">
        <f t="shared" si="0"/>
        <v>2.4289439865582394</v>
      </c>
      <c r="I17" s="347" t="s">
        <v>292</v>
      </c>
      <c r="J17" s="326">
        <f>F17*2</f>
        <v>168638038.32000002</v>
      </c>
      <c r="K17" s="336">
        <f t="shared" si="2"/>
        <v>168600000</v>
      </c>
    </row>
    <row r="18" spans="1:11" ht="15.75" customHeight="1">
      <c r="A18" s="346" t="s">
        <v>67</v>
      </c>
      <c r="B18" s="42" t="s">
        <v>41</v>
      </c>
      <c r="C18" s="38">
        <v>2.2383451249553481E-2</v>
      </c>
      <c r="D18" s="38">
        <v>1.6040277838003075E-2</v>
      </c>
      <c r="E18" s="343">
        <f t="shared" si="1"/>
        <v>1.3954528391348673</v>
      </c>
      <c r="F18" s="326">
        <v>68529704.313333333</v>
      </c>
      <c r="G18" s="326">
        <v>134483051.80644795</v>
      </c>
      <c r="H18" s="54">
        <f t="shared" si="0"/>
        <v>1.9624052541006303</v>
      </c>
      <c r="I18" s="35" t="s">
        <v>294</v>
      </c>
      <c r="J18" s="326">
        <f>G18</f>
        <v>134483051.80644795</v>
      </c>
      <c r="K18" s="336">
        <f t="shared" si="2"/>
        <v>134500000</v>
      </c>
    </row>
    <row r="19" spans="1:11" ht="15.75" customHeight="1">
      <c r="A19" s="346" t="s">
        <v>98</v>
      </c>
      <c r="B19" s="42" t="s">
        <v>41</v>
      </c>
      <c r="C19" s="38">
        <v>2.3229048296758835E-2</v>
      </c>
      <c r="D19" s="38">
        <v>1.8401068998657195E-2</v>
      </c>
      <c r="E19" s="343">
        <f t="shared" si="1"/>
        <v>1.2623749358504095</v>
      </c>
      <c r="F19" s="326">
        <v>78615833.856666669</v>
      </c>
      <c r="G19" s="326">
        <v>145705410.53395611</v>
      </c>
      <c r="H19" s="54">
        <f t="shared" si="0"/>
        <v>1.8533850419955853</v>
      </c>
      <c r="I19" s="347" t="s">
        <v>46</v>
      </c>
      <c r="J19" s="326">
        <f>F19*1.5</f>
        <v>117923750.785</v>
      </c>
      <c r="K19" s="336">
        <f t="shared" si="2"/>
        <v>117900000</v>
      </c>
    </row>
    <row r="20" spans="1:11" ht="15.75" customHeight="1">
      <c r="A20" s="346" t="s">
        <v>92</v>
      </c>
      <c r="B20" s="42" t="s">
        <v>41</v>
      </c>
      <c r="C20" s="38">
        <v>2.6339850610419002E-2</v>
      </c>
      <c r="D20" s="38">
        <v>1.1016114863434933E-2</v>
      </c>
      <c r="E20" s="343">
        <f t="shared" si="1"/>
        <v>2.3910290458069876</v>
      </c>
      <c r="F20" s="326">
        <v>47064714.333333336</v>
      </c>
      <c r="G20" s="326">
        <v>130745879.15848877</v>
      </c>
      <c r="H20" s="54">
        <f t="shared" si="0"/>
        <v>2.778002182962124</v>
      </c>
      <c r="I20" s="347" t="s">
        <v>46</v>
      </c>
      <c r="J20" s="326">
        <f>100000000</f>
        <v>100000000</v>
      </c>
      <c r="K20" s="336">
        <f t="shared" si="2"/>
        <v>100000000</v>
      </c>
    </row>
    <row r="21" spans="1:11" ht="15.75" customHeight="1">
      <c r="A21" s="346" t="s">
        <v>89</v>
      </c>
      <c r="B21" s="42" t="s">
        <v>41</v>
      </c>
      <c r="C21" s="38">
        <v>2.6736783812577748E-2</v>
      </c>
      <c r="D21" s="38">
        <v>1.3639226255909302E-3</v>
      </c>
      <c r="E21" s="343">
        <f t="shared" si="1"/>
        <v>19.602859657081961</v>
      </c>
      <c r="F21" s="326">
        <v>5827156.8099999996</v>
      </c>
      <c r="G21" s="326">
        <v>98352472.533590376</v>
      </c>
      <c r="H21" s="54">
        <f t="shared" si="0"/>
        <v>16.878295151557865</v>
      </c>
      <c r="I21" s="35" t="s">
        <v>303</v>
      </c>
      <c r="J21" s="326">
        <f>G21</f>
        <v>98352472.533590376</v>
      </c>
      <c r="K21" s="336">
        <f t="shared" si="2"/>
        <v>98400000</v>
      </c>
    </row>
    <row r="22" spans="1:11" ht="12.5">
      <c r="A22" s="346" t="s">
        <v>110</v>
      </c>
      <c r="B22" s="42" t="s">
        <v>41</v>
      </c>
      <c r="C22" s="38">
        <v>1.6156872521955471E-2</v>
      </c>
      <c r="D22" s="38">
        <v>3.7766519501549389E-3</v>
      </c>
      <c r="E22" s="343">
        <f t="shared" si="1"/>
        <v>4.2780941254839826</v>
      </c>
      <c r="F22" s="326">
        <v>16135184.443333333</v>
      </c>
      <c r="G22" s="326">
        <v>69767335.652386442</v>
      </c>
      <c r="H22" s="54">
        <f t="shared" si="0"/>
        <v>4.3239255118160491</v>
      </c>
      <c r="I22" s="35" t="s">
        <v>297</v>
      </c>
      <c r="J22" s="326">
        <f>G22</f>
        <v>69767335.652386442</v>
      </c>
      <c r="K22" s="336">
        <f t="shared" si="2"/>
        <v>69800000</v>
      </c>
    </row>
    <row r="23" spans="1:11" ht="12.5">
      <c r="A23" s="346" t="s">
        <v>63</v>
      </c>
      <c r="B23" s="42" t="s">
        <v>41</v>
      </c>
      <c r="C23" s="38">
        <v>3.019179386545327E-2</v>
      </c>
      <c r="D23" s="38">
        <v>4.0302604025837709E-3</v>
      </c>
      <c r="E23" s="343">
        <f t="shared" si="1"/>
        <v>7.491276207884118</v>
      </c>
      <c r="F23" s="326">
        <v>17218688.883333333</v>
      </c>
      <c r="G23" s="326">
        <v>119777189.93812963</v>
      </c>
      <c r="H23" s="54">
        <f t="shared" si="0"/>
        <v>6.9562317287738926</v>
      </c>
      <c r="I23" s="347" t="s">
        <v>46</v>
      </c>
      <c r="J23" s="326">
        <f>F23*3</f>
        <v>51656066.649999999</v>
      </c>
      <c r="K23" s="336">
        <f t="shared" si="2"/>
        <v>51700000</v>
      </c>
    </row>
    <row r="24" spans="1:11" ht="12.5">
      <c r="A24" s="346" t="s">
        <v>103</v>
      </c>
      <c r="B24" s="42" t="s">
        <v>41</v>
      </c>
      <c r="C24" s="38">
        <v>1.9896401110714206E-2</v>
      </c>
      <c r="D24" s="38">
        <v>2.9820152905244953E-3</v>
      </c>
      <c r="E24" s="343">
        <f t="shared" si="1"/>
        <v>6.6721324917199549</v>
      </c>
      <c r="F24" s="326">
        <v>12740217.356666667</v>
      </c>
      <c r="G24" s="326">
        <v>80074457.404335454</v>
      </c>
      <c r="H24" s="54">
        <f t="shared" si="0"/>
        <v>6.2851720000235556</v>
      </c>
      <c r="I24" s="347" t="s">
        <v>306</v>
      </c>
      <c r="J24" s="326">
        <v>50000000</v>
      </c>
      <c r="K24" s="336">
        <f t="shared" si="2"/>
        <v>50000000</v>
      </c>
    </row>
    <row r="25" spans="1:11" ht="12.5">
      <c r="A25" s="6" t="s">
        <v>116</v>
      </c>
      <c r="B25" s="42" t="s">
        <v>41</v>
      </c>
      <c r="C25" s="38">
        <v>1.4922300833035654E-2</v>
      </c>
      <c r="D25" s="38">
        <v>6.021942017590147E-3</v>
      </c>
      <c r="E25" s="343">
        <f t="shared" si="1"/>
        <v>2.4779881289868748</v>
      </c>
      <c r="F25" s="326">
        <v>25727852.723333333</v>
      </c>
      <c r="G25" s="326">
        <v>73304849.977190301</v>
      </c>
      <c r="H25" s="54">
        <f t="shared" si="0"/>
        <v>2.8492408894547196</v>
      </c>
      <c r="I25" s="347" t="s">
        <v>300</v>
      </c>
      <c r="J25" s="326">
        <v>50000000</v>
      </c>
      <c r="K25" s="336">
        <f t="shared" si="2"/>
        <v>50000000</v>
      </c>
    </row>
    <row r="26" spans="1:11" ht="12.5">
      <c r="A26" s="6" t="s">
        <v>108</v>
      </c>
      <c r="B26" s="42" t="s">
        <v>41</v>
      </c>
      <c r="C26" s="38">
        <v>1.1937840666428523E-2</v>
      </c>
      <c r="D26" s="38">
        <v>5.3487843613809127E-3</v>
      </c>
      <c r="E26" s="343">
        <f t="shared" si="1"/>
        <v>2.2318792196263626</v>
      </c>
      <c r="F26" s="326">
        <v>34277829.950000003</v>
      </c>
      <c r="G26" s="326">
        <v>60503187.597333021</v>
      </c>
      <c r="H26" s="54">
        <f t="shared" si="0"/>
        <v>1.7650822028578568</v>
      </c>
      <c r="I26" s="347" t="s">
        <v>300</v>
      </c>
      <c r="J26" s="326">
        <v>50000000</v>
      </c>
      <c r="K26" s="336">
        <f t="shared" si="2"/>
        <v>50000000</v>
      </c>
    </row>
    <row r="27" spans="1:11" ht="12.5">
      <c r="A27" s="346" t="s">
        <v>84</v>
      </c>
      <c r="B27" s="42" t="s">
        <v>41</v>
      </c>
      <c r="C27" s="38">
        <v>2.3378271305089193E-2</v>
      </c>
      <c r="D27" s="38">
        <v>4.5875964137619719E-3</v>
      </c>
      <c r="E27" s="343">
        <f t="shared" si="1"/>
        <v>5.0959738382736859</v>
      </c>
      <c r="F27" s="326">
        <v>19599824.199999999</v>
      </c>
      <c r="G27" s="326">
        <v>97880537.015979081</v>
      </c>
      <c r="H27" s="54">
        <f t="shared" si="0"/>
        <v>4.9939497424665209</v>
      </c>
      <c r="I27" s="347" t="s">
        <v>46</v>
      </c>
      <c r="J27" s="326">
        <v>45000000</v>
      </c>
      <c r="K27" s="336">
        <f t="shared" si="2"/>
        <v>45000000</v>
      </c>
    </row>
    <row r="28" spans="1:11" ht="12.5">
      <c r="A28" s="346" t="s">
        <v>102</v>
      </c>
      <c r="B28" s="42" t="s">
        <v>41</v>
      </c>
      <c r="C28" s="38">
        <v>2.1448320397349913E-2</v>
      </c>
      <c r="D28" s="38">
        <v>4.5323203620027622E-3</v>
      </c>
      <c r="E28" s="343">
        <f t="shared" si="1"/>
        <v>4.7323045778414992</v>
      </c>
      <c r="F28" s="326">
        <v>19363665.48</v>
      </c>
      <c r="G28" s="326">
        <v>90932242.657734364</v>
      </c>
      <c r="H28" s="54">
        <f t="shared" si="0"/>
        <v>4.6960242497297244</v>
      </c>
      <c r="I28" s="347" t="s">
        <v>46</v>
      </c>
      <c r="J28" s="326">
        <v>45000000</v>
      </c>
      <c r="K28" s="336">
        <f t="shared" si="2"/>
        <v>45000000</v>
      </c>
    </row>
    <row r="29" spans="1:11" ht="12.5">
      <c r="A29" s="6" t="s">
        <v>125</v>
      </c>
      <c r="B29" s="42" t="s">
        <v>41</v>
      </c>
      <c r="C29" s="38">
        <v>1.0843538605339242E-2</v>
      </c>
      <c r="D29" s="38">
        <v>4.9805359504130403E-3</v>
      </c>
      <c r="E29" s="343">
        <f t="shared" si="1"/>
        <v>2.1771830809573771</v>
      </c>
      <c r="F29" s="326">
        <v>21278600</v>
      </c>
      <c r="G29" s="326">
        <v>55384260.945132986</v>
      </c>
      <c r="H29" s="54">
        <f t="shared" si="0"/>
        <v>2.602815079240786</v>
      </c>
      <c r="I29" s="347" t="s">
        <v>300</v>
      </c>
      <c r="J29" s="326">
        <v>30000000</v>
      </c>
      <c r="K29" s="336">
        <f t="shared" si="2"/>
        <v>30000000</v>
      </c>
    </row>
    <row r="30" spans="1:11" ht="12.5">
      <c r="A30" s="346" t="s">
        <v>122</v>
      </c>
      <c r="B30" s="42" t="s">
        <v>41</v>
      </c>
      <c r="C30" s="38">
        <v>1.3927480777499944E-2</v>
      </c>
      <c r="D30" s="38">
        <v>2.1689504099133304E-4</v>
      </c>
      <c r="E30" s="343">
        <f t="shared" si="1"/>
        <v>64.212997742334167</v>
      </c>
      <c r="F30" s="326">
        <v>926651.84333333338</v>
      </c>
      <c r="G30" s="326">
        <v>49505315.364719473</v>
      </c>
      <c r="H30" s="54">
        <f t="shared" si="0"/>
        <v>53.423856781679675</v>
      </c>
      <c r="I30" s="347" t="s">
        <v>309</v>
      </c>
      <c r="J30" s="326">
        <v>25000000</v>
      </c>
      <c r="K30" s="336">
        <f t="shared" si="2"/>
        <v>25000000</v>
      </c>
    </row>
    <row r="31" spans="1:11" ht="12.5">
      <c r="A31" s="346" t="s">
        <v>87</v>
      </c>
      <c r="B31" s="42" t="s">
        <v>41</v>
      </c>
      <c r="C31" s="38">
        <v>2.2619223602715444E-2</v>
      </c>
      <c r="D31" s="38">
        <v>1.4659124193188819E-3</v>
      </c>
      <c r="E31" s="343">
        <f t="shared" si="1"/>
        <v>15.430133004279469</v>
      </c>
      <c r="F31" s="326">
        <v>6262893.0533333337</v>
      </c>
      <c r="G31" s="326">
        <v>84297976.07712014</v>
      </c>
      <c r="H31" s="54">
        <f t="shared" si="0"/>
        <v>13.459909878590976</v>
      </c>
      <c r="I31" s="347" t="s">
        <v>306</v>
      </c>
      <c r="J31" s="326">
        <v>20000000</v>
      </c>
      <c r="K31" s="336">
        <f t="shared" si="2"/>
        <v>20000000</v>
      </c>
    </row>
    <row r="32" spans="1:11" ht="12.5">
      <c r="A32" s="6" t="s">
        <v>105</v>
      </c>
      <c r="B32" s="42" t="s">
        <v>41</v>
      </c>
      <c r="C32" s="38">
        <v>1.5042674059755476E-2</v>
      </c>
      <c r="D32" s="38">
        <v>2.5224175634461251E-3</v>
      </c>
      <c r="E32" s="343">
        <f t="shared" si="1"/>
        <v>5.9635939258225683</v>
      </c>
      <c r="F32" s="326">
        <v>16164981.510000002</v>
      </c>
      <c r="G32" s="326">
        <v>61477820.681205601</v>
      </c>
      <c r="H32" s="54">
        <f t="shared" si="0"/>
        <v>3.8031482215537404</v>
      </c>
      <c r="I32" s="347" t="s">
        <v>300</v>
      </c>
      <c r="J32" s="326">
        <v>20000000</v>
      </c>
      <c r="K32" s="336">
        <f t="shared" si="2"/>
        <v>20000000</v>
      </c>
    </row>
    <row r="33" spans="1:25" ht="12.5">
      <c r="A33" s="6" t="s">
        <v>114</v>
      </c>
      <c r="B33" s="42" t="s">
        <v>41</v>
      </c>
      <c r="C33" s="38">
        <v>1.5917120888571366E-2</v>
      </c>
      <c r="D33" s="38">
        <v>1.6079452600475143E-3</v>
      </c>
      <c r="E33" s="343">
        <f t="shared" si="1"/>
        <v>9.8990440060758154</v>
      </c>
      <c r="F33" s="326">
        <v>6869707.2666666666</v>
      </c>
      <c r="G33" s="326">
        <v>61337731.520166077</v>
      </c>
      <c r="H33" s="54">
        <f t="shared" si="0"/>
        <v>8.9287256558645911</v>
      </c>
      <c r="I33" s="347" t="s">
        <v>300</v>
      </c>
      <c r="J33" s="326">
        <v>20000000</v>
      </c>
      <c r="K33" s="336">
        <f t="shared" si="2"/>
        <v>20000000</v>
      </c>
    </row>
    <row r="34" spans="1:25" ht="12.5">
      <c r="A34" s="6" t="s">
        <v>121</v>
      </c>
      <c r="B34" s="42" t="s">
        <v>41</v>
      </c>
      <c r="C34" s="38">
        <v>7.9585604442856828E-3</v>
      </c>
      <c r="D34" s="38">
        <v>1.5271860769134886E-3</v>
      </c>
      <c r="E34" s="343">
        <f t="shared" si="1"/>
        <v>5.2112578582239886</v>
      </c>
      <c r="F34" s="326">
        <v>6524675.6533333333</v>
      </c>
      <c r="G34" s="326">
        <v>33200112.824197102</v>
      </c>
      <c r="H34" s="54">
        <f t="shared" si="0"/>
        <v>5.0883928317932234</v>
      </c>
      <c r="I34" s="347" t="s">
        <v>300</v>
      </c>
      <c r="J34" s="326">
        <v>15000000</v>
      </c>
      <c r="K34" s="336">
        <f t="shared" si="2"/>
        <v>15000000</v>
      </c>
    </row>
    <row r="35" spans="1:25" ht="12.5">
      <c r="A35" s="6" t="s">
        <v>137</v>
      </c>
      <c r="B35" s="42" t="s">
        <v>41</v>
      </c>
      <c r="C35" s="38">
        <v>4.9741002776785516E-3</v>
      </c>
      <c r="D35" s="38">
        <v>2.0978259319593762E-3</v>
      </c>
      <c r="E35" s="343">
        <f t="shared" si="1"/>
        <v>2.3710738826804021</v>
      </c>
      <c r="F35" s="326">
        <v>8962649.666666666</v>
      </c>
      <c r="G35" s="326">
        <v>24751741.733732749</v>
      </c>
      <c r="H35" s="54">
        <f t="shared" si="0"/>
        <v>2.7616544944055885</v>
      </c>
      <c r="I35" s="347" t="s">
        <v>300</v>
      </c>
      <c r="J35" s="326">
        <v>15000000</v>
      </c>
      <c r="K35" s="336">
        <f t="shared" si="2"/>
        <v>15000000</v>
      </c>
    </row>
    <row r="36" spans="1:25" ht="12.5">
      <c r="A36" s="6" t="s">
        <v>127</v>
      </c>
      <c r="B36" s="42" t="s">
        <v>41</v>
      </c>
      <c r="C36" s="38">
        <v>9.9482005553571031E-3</v>
      </c>
      <c r="D36" s="38">
        <v>1.6379396479398255E-4</v>
      </c>
      <c r="E36" s="343">
        <f t="shared" si="1"/>
        <v>60.736062942671865</v>
      </c>
      <c r="F36" s="326">
        <v>2099356.15</v>
      </c>
      <c r="G36" s="326">
        <v>35391980.820528805</v>
      </c>
      <c r="H36" s="54">
        <f t="shared" si="0"/>
        <v>16.85849293390681</v>
      </c>
      <c r="I36" s="347" t="s">
        <v>300</v>
      </c>
      <c r="J36" s="326">
        <v>10000000</v>
      </c>
      <c r="K36" s="336">
        <f t="shared" si="2"/>
        <v>10000000</v>
      </c>
    </row>
    <row r="37" spans="1:25" ht="12.5">
      <c r="A37" s="346" t="s">
        <v>132</v>
      </c>
      <c r="B37" s="42" t="s">
        <v>41</v>
      </c>
      <c r="C37" s="38">
        <v>6.9637403887499718E-3</v>
      </c>
      <c r="D37" s="38">
        <v>3.8367224350414261E-6</v>
      </c>
      <c r="E37" s="343">
        <f t="shared" si="1"/>
        <v>1815.02324096968</v>
      </c>
      <c r="F37" s="326">
        <v>16391.826666666668</v>
      </c>
      <c r="G37" s="326">
        <v>24386519.889147546</v>
      </c>
      <c r="H37" s="54">
        <f t="shared" si="0"/>
        <v>1487.7243631875608</v>
      </c>
      <c r="I37" s="347" t="s">
        <v>314</v>
      </c>
      <c r="J37" s="326">
        <v>10000000</v>
      </c>
      <c r="K37" s="336">
        <f t="shared" si="2"/>
        <v>10000000</v>
      </c>
    </row>
    <row r="38" spans="1:25" ht="12.5">
      <c r="A38" s="6" t="s">
        <v>119</v>
      </c>
      <c r="B38" s="42" t="s">
        <v>41</v>
      </c>
      <c r="C38" s="38">
        <v>1.5369969858026723E-2</v>
      </c>
      <c r="D38" s="38">
        <v>3.3028493695323247E-4</v>
      </c>
      <c r="E38" s="343">
        <f t="shared" si="1"/>
        <v>46.53548538970481</v>
      </c>
      <c r="F38" s="326">
        <v>1411093.33</v>
      </c>
      <c r="G38" s="326">
        <v>54950891.782429852</v>
      </c>
      <c r="H38" s="54">
        <f t="shared" si="0"/>
        <v>38.942067554404673</v>
      </c>
      <c r="I38" s="347" t="s">
        <v>300</v>
      </c>
      <c r="J38" s="326">
        <v>5000000</v>
      </c>
      <c r="K38" s="336">
        <f t="shared" si="2"/>
        <v>5000000</v>
      </c>
    </row>
    <row r="39" spans="1:25" ht="12.5">
      <c r="A39" s="348" t="s">
        <v>124</v>
      </c>
      <c r="B39" s="349" t="s">
        <v>41</v>
      </c>
      <c r="C39" s="350"/>
      <c r="D39" s="350"/>
      <c r="E39" s="351" t="str">
        <f t="shared" si="1"/>
        <v>-</v>
      </c>
      <c r="F39" s="352"/>
      <c r="G39" s="352"/>
      <c r="H39" s="353"/>
      <c r="I39" s="354"/>
      <c r="J39" s="352"/>
      <c r="K39" s="355">
        <f t="shared" si="2"/>
        <v>0</v>
      </c>
    </row>
    <row r="40" spans="1:25" ht="12.5">
      <c r="A40" s="6" t="s">
        <v>184</v>
      </c>
      <c r="B40" s="42" t="s">
        <v>41</v>
      </c>
      <c r="C40" s="38">
        <v>1.6613494927446362E-2</v>
      </c>
      <c r="D40" s="38">
        <v>0</v>
      </c>
      <c r="E40" s="343" t="str">
        <f t="shared" si="1"/>
        <v>-</v>
      </c>
      <c r="F40" s="326" t="s">
        <v>59</v>
      </c>
      <c r="G40" s="326">
        <v>58147232.246062271</v>
      </c>
      <c r="H40" s="54" t="e">
        <f>G40/F40</f>
        <v>#VALUE!</v>
      </c>
      <c r="I40" s="347" t="s">
        <v>300</v>
      </c>
      <c r="J40" s="326">
        <v>0</v>
      </c>
      <c r="K40" s="336">
        <f t="shared" si="2"/>
        <v>0</v>
      </c>
    </row>
    <row r="41" spans="1:25" ht="12.5">
      <c r="A41" s="6" t="s">
        <v>188</v>
      </c>
      <c r="B41" s="42" t="s">
        <v>41</v>
      </c>
      <c r="C41" s="38">
        <v>9.9482005553571031E-3</v>
      </c>
      <c r="D41" s="38">
        <v>3.6693298391799785E-6</v>
      </c>
      <c r="E41" s="343">
        <f t="shared" si="1"/>
        <v>2711.1764249518451</v>
      </c>
      <c r="F41" s="326">
        <v>47030</v>
      </c>
      <c r="G41" s="326">
        <v>34831544.598186992</v>
      </c>
      <c r="H41" s="54">
        <f>G41/F41</f>
        <v>740.62395488383993</v>
      </c>
      <c r="I41" s="347" t="s">
        <v>300</v>
      </c>
      <c r="J41" s="326">
        <v>0</v>
      </c>
      <c r="K41" s="336">
        <f t="shared" si="2"/>
        <v>0</v>
      </c>
    </row>
    <row r="42" spans="1:25" ht="12.5">
      <c r="B42" s="42"/>
      <c r="C42" s="326"/>
      <c r="D42" s="54"/>
      <c r="E42" s="337"/>
      <c r="G42" s="54"/>
      <c r="J42" s="326"/>
    </row>
    <row r="43" spans="1:25" ht="12.5">
      <c r="B43" s="42"/>
      <c r="C43" s="326"/>
      <c r="D43" s="54"/>
      <c r="E43" s="337"/>
      <c r="G43" s="54"/>
      <c r="J43" s="326"/>
    </row>
    <row r="44" spans="1:25" ht="12.5">
      <c r="B44" s="42"/>
      <c r="C44" s="326"/>
      <c r="D44" s="54"/>
      <c r="E44" s="337"/>
      <c r="G44" s="54"/>
      <c r="J44" s="326"/>
    </row>
    <row r="45" spans="1:25" ht="12.5">
      <c r="B45" s="42"/>
      <c r="C45" s="326"/>
      <c r="D45" s="54"/>
      <c r="E45" s="337"/>
      <c r="G45" s="54"/>
      <c r="J45" s="326"/>
    </row>
    <row r="46" spans="1:25" ht="12.5">
      <c r="B46" s="42"/>
      <c r="C46" s="326"/>
      <c r="D46" s="54"/>
      <c r="E46" s="337"/>
      <c r="G46" s="54"/>
      <c r="J46" s="326"/>
    </row>
    <row r="47" spans="1:25" ht="12.5">
      <c r="A47" s="356" t="s">
        <v>101</v>
      </c>
      <c r="B47" s="357"/>
      <c r="C47" s="358">
        <f>SUM(C48:C55)</f>
        <v>3.9893201816474003E-2</v>
      </c>
      <c r="D47" s="358">
        <f>SUM(D48:D55)</f>
        <v>5.9852978773732676E-2</v>
      </c>
      <c r="E47" s="359">
        <f>SUM(E48:E55)</f>
        <v>291812438.11000001</v>
      </c>
      <c r="F47" s="360">
        <f>SUM(F48:F55)</f>
        <v>252312429.09887668</v>
      </c>
      <c r="G47" s="30"/>
      <c r="H47" s="25"/>
      <c r="I47" s="25"/>
      <c r="J47" s="336"/>
      <c r="K47" s="25"/>
      <c r="L47" s="25"/>
      <c r="M47" s="25"/>
      <c r="N47" s="25"/>
      <c r="O47" s="25"/>
      <c r="P47" s="25"/>
      <c r="Q47" s="25"/>
      <c r="R47" s="25"/>
      <c r="S47" s="25"/>
      <c r="T47" s="25"/>
      <c r="U47" s="25"/>
      <c r="V47" s="25"/>
      <c r="W47" s="25"/>
      <c r="X47" s="25"/>
      <c r="Y47" s="25"/>
    </row>
    <row r="48" spans="1:25" ht="12.5">
      <c r="A48" s="361" t="s">
        <v>139</v>
      </c>
      <c r="B48" s="362" t="s">
        <v>101</v>
      </c>
      <c r="C48" s="363">
        <v>4.3979374353642501E-3</v>
      </c>
      <c r="D48" s="363">
        <v>2.3170186295870414E-2</v>
      </c>
      <c r="E48" s="364">
        <v>98991179.066666678</v>
      </c>
      <c r="F48" s="365">
        <v>96764067.910233885</v>
      </c>
      <c r="G48" s="54"/>
      <c r="J48" s="326"/>
    </row>
    <row r="49" spans="1:10" ht="12.5">
      <c r="A49" s="361" t="s">
        <v>146</v>
      </c>
      <c r="B49" s="362" t="s">
        <v>101</v>
      </c>
      <c r="C49" s="363">
        <v>2.7364944042266399E-3</v>
      </c>
      <c r="D49" s="363">
        <v>2.0076803138727072E-2</v>
      </c>
      <c r="E49" s="364">
        <v>85775159.043333337</v>
      </c>
      <c r="F49" s="365">
        <v>80018047.529794723</v>
      </c>
      <c r="G49" s="54"/>
      <c r="J49" s="326"/>
    </row>
    <row r="50" spans="1:10" ht="12.5">
      <c r="A50" s="361" t="s">
        <v>148</v>
      </c>
      <c r="B50" s="362" t="s">
        <v>101</v>
      </c>
      <c r="C50" s="363">
        <v>4.8865971504047205E-4</v>
      </c>
      <c r="D50" s="363">
        <v>1.6229969009813005E-2</v>
      </c>
      <c r="E50" s="364">
        <v>104010197.5</v>
      </c>
      <c r="F50" s="365">
        <v>58545826.631533004</v>
      </c>
      <c r="G50" s="54"/>
      <c r="J50" s="326"/>
    </row>
    <row r="51" spans="1:10" ht="12.5">
      <c r="A51" s="361" t="s">
        <v>142</v>
      </c>
      <c r="B51" s="362" t="s">
        <v>101</v>
      </c>
      <c r="C51" s="363">
        <v>4.3979374353642501E-3</v>
      </c>
      <c r="D51" s="363">
        <v>2.7831207552333207E-4</v>
      </c>
      <c r="E51" s="364">
        <v>1783570.5</v>
      </c>
      <c r="F51" s="365">
        <v>16642508.139019098</v>
      </c>
      <c r="G51" s="54"/>
      <c r="J51" s="326"/>
    </row>
    <row r="52" spans="1:10" ht="12.5">
      <c r="A52" s="361" t="s">
        <v>143</v>
      </c>
      <c r="B52" s="362" t="s">
        <v>101</v>
      </c>
      <c r="C52" s="363">
        <v>0</v>
      </c>
      <c r="D52" s="363">
        <v>9.7708253798850541E-5</v>
      </c>
      <c r="E52" s="364">
        <v>1252332</v>
      </c>
      <c r="F52" s="365">
        <v>341978.88829597691</v>
      </c>
      <c r="G52" s="54"/>
      <c r="J52" s="326"/>
    </row>
    <row r="53" spans="1:10" ht="12.5">
      <c r="A53" s="361" t="s">
        <v>129</v>
      </c>
      <c r="B53" s="362" t="s">
        <v>101</v>
      </c>
      <c r="C53" s="363">
        <v>9.7731943008094405E-3</v>
      </c>
      <c r="D53" s="363">
        <v>0</v>
      </c>
      <c r="E53" s="366">
        <v>0</v>
      </c>
      <c r="F53" s="367">
        <v>0</v>
      </c>
      <c r="G53" s="54"/>
      <c r="J53" s="326"/>
    </row>
    <row r="54" spans="1:10" ht="12.5">
      <c r="A54" s="361" t="s">
        <v>239</v>
      </c>
      <c r="B54" s="362" t="s">
        <v>101</v>
      </c>
      <c r="C54" s="363">
        <v>7.8185554406475493E-3</v>
      </c>
      <c r="D54" s="363">
        <v>0</v>
      </c>
      <c r="E54" s="366">
        <v>0</v>
      </c>
      <c r="F54" s="367">
        <v>0</v>
      </c>
      <c r="G54" s="54"/>
      <c r="J54" s="326"/>
    </row>
    <row r="55" spans="1:10" ht="12.5">
      <c r="A55" s="361" t="s">
        <v>124</v>
      </c>
      <c r="B55" s="368" t="s">
        <v>101</v>
      </c>
      <c r="C55" s="363">
        <v>1.02804230850214E-2</v>
      </c>
      <c r="D55" s="363">
        <v>0</v>
      </c>
      <c r="E55" s="366">
        <v>0</v>
      </c>
      <c r="F55" s="367">
        <v>0</v>
      </c>
      <c r="G55" s="54"/>
      <c r="J55" s="326"/>
    </row>
    <row r="56" spans="1:10" ht="12.5">
      <c r="D56" s="54"/>
      <c r="E56" s="337"/>
      <c r="G56" s="54"/>
      <c r="J56" s="326"/>
    </row>
    <row r="57" spans="1:10" ht="12.5">
      <c r="D57" s="54"/>
      <c r="E57" s="337"/>
      <c r="G57" s="54"/>
      <c r="J57" s="326"/>
    </row>
    <row r="58" spans="1:10" ht="12.5">
      <c r="D58" s="54"/>
      <c r="E58" s="337"/>
      <c r="G58" s="54"/>
      <c r="J58" s="326"/>
    </row>
    <row r="59" spans="1:10" ht="12.5">
      <c r="D59" s="54"/>
      <c r="E59" s="337"/>
      <c r="G59" s="54"/>
      <c r="J59" s="326"/>
    </row>
    <row r="60" spans="1:10" ht="12.5">
      <c r="D60" s="54"/>
      <c r="E60" s="337"/>
      <c r="G60" s="54"/>
      <c r="J60" s="326"/>
    </row>
    <row r="61" spans="1:10" ht="12.5">
      <c r="D61" s="54"/>
      <c r="E61" s="337"/>
      <c r="G61" s="54"/>
      <c r="J61" s="326"/>
    </row>
    <row r="62" spans="1:10" ht="12.5">
      <c r="D62" s="54"/>
      <c r="E62" s="337"/>
      <c r="G62" s="54"/>
      <c r="J62" s="326"/>
    </row>
    <row r="63" spans="1:10" ht="12.5">
      <c r="D63" s="54"/>
      <c r="E63" s="337"/>
      <c r="G63" s="54"/>
      <c r="J63" s="326"/>
    </row>
    <row r="64" spans="1:10" ht="12.5">
      <c r="D64" s="54"/>
      <c r="E64" s="337"/>
      <c r="G64" s="54"/>
      <c r="J64" s="326"/>
    </row>
    <row r="65" spans="4:10" ht="12.5">
      <c r="D65" s="54"/>
      <c r="E65" s="337"/>
      <c r="G65" s="54"/>
      <c r="J65" s="326"/>
    </row>
    <row r="66" spans="4:10" ht="12.5">
      <c r="D66" s="54"/>
      <c r="E66" s="337"/>
      <c r="G66" s="54"/>
      <c r="J66" s="326"/>
    </row>
    <row r="67" spans="4:10" ht="12.5">
      <c r="D67" s="54"/>
      <c r="E67" s="337"/>
      <c r="G67" s="54"/>
      <c r="J67" s="326"/>
    </row>
    <row r="68" spans="4:10" ht="12.5">
      <c r="D68" s="54"/>
      <c r="E68" s="337"/>
      <c r="G68" s="54"/>
      <c r="J68" s="326"/>
    </row>
    <row r="69" spans="4:10" ht="12.5">
      <c r="D69" s="54"/>
      <c r="E69" s="337"/>
      <c r="G69" s="54"/>
      <c r="J69" s="326"/>
    </row>
    <row r="70" spans="4:10" ht="12.5">
      <c r="D70" s="54"/>
      <c r="E70" s="337"/>
      <c r="G70" s="54"/>
      <c r="J70" s="326"/>
    </row>
    <row r="71" spans="4:10" ht="12.5">
      <c r="D71" s="54"/>
      <c r="E71" s="337"/>
      <c r="G71" s="54"/>
      <c r="J71" s="326"/>
    </row>
    <row r="72" spans="4:10" ht="12.5">
      <c r="D72" s="54"/>
      <c r="E72" s="337"/>
      <c r="G72" s="54"/>
      <c r="J72" s="326"/>
    </row>
    <row r="73" spans="4:10" ht="12.5">
      <c r="D73" s="54"/>
      <c r="E73" s="337"/>
      <c r="G73" s="54"/>
      <c r="J73" s="326"/>
    </row>
    <row r="74" spans="4:10" ht="12.5">
      <c r="D74" s="54"/>
      <c r="E74" s="337"/>
      <c r="G74" s="54"/>
      <c r="J74" s="326"/>
    </row>
    <row r="75" spans="4:10" ht="12.5">
      <c r="D75" s="54"/>
      <c r="E75" s="337"/>
      <c r="G75" s="54"/>
      <c r="J75" s="326"/>
    </row>
    <row r="76" spans="4:10" ht="12.5">
      <c r="D76" s="54"/>
      <c r="E76" s="337"/>
      <c r="G76" s="54"/>
      <c r="J76" s="326"/>
    </row>
    <row r="77" spans="4:10" ht="12.5">
      <c r="D77" s="54"/>
      <c r="E77" s="337"/>
      <c r="G77" s="54"/>
      <c r="J77" s="326"/>
    </row>
    <row r="78" spans="4:10" ht="12.5">
      <c r="D78" s="54"/>
      <c r="E78" s="337"/>
      <c r="G78" s="54"/>
      <c r="J78" s="326"/>
    </row>
    <row r="79" spans="4:10" ht="12.5">
      <c r="D79" s="54"/>
      <c r="E79" s="337"/>
      <c r="G79" s="54"/>
      <c r="J79" s="326"/>
    </row>
    <row r="80" spans="4:10" ht="12.5">
      <c r="D80" s="54"/>
      <c r="E80" s="337"/>
      <c r="G80" s="54"/>
      <c r="J80" s="326"/>
    </row>
    <row r="81" spans="4:10" ht="12.5">
      <c r="D81" s="54"/>
      <c r="E81" s="337"/>
      <c r="G81" s="54"/>
      <c r="J81" s="326"/>
    </row>
    <row r="82" spans="4:10" ht="12.5">
      <c r="D82" s="54"/>
      <c r="E82" s="337"/>
      <c r="G82" s="54"/>
      <c r="J82" s="326"/>
    </row>
    <row r="83" spans="4:10" ht="12.5">
      <c r="D83" s="54"/>
      <c r="E83" s="337"/>
      <c r="G83" s="54"/>
      <c r="J83" s="326"/>
    </row>
    <row r="84" spans="4:10" ht="12.5">
      <c r="D84" s="54"/>
      <c r="E84" s="337"/>
      <c r="G84" s="54"/>
      <c r="J84" s="326"/>
    </row>
    <row r="85" spans="4:10" ht="12.5">
      <c r="D85" s="54"/>
      <c r="E85" s="337"/>
      <c r="G85" s="54"/>
      <c r="J85" s="326"/>
    </row>
    <row r="86" spans="4:10" ht="12.5">
      <c r="D86" s="54"/>
      <c r="E86" s="337"/>
      <c r="G86" s="54"/>
      <c r="J86" s="326"/>
    </row>
    <row r="87" spans="4:10" ht="12.5">
      <c r="D87" s="54"/>
      <c r="E87" s="337"/>
      <c r="G87" s="54"/>
      <c r="J87" s="326"/>
    </row>
    <row r="88" spans="4:10" ht="12.5">
      <c r="D88" s="54"/>
      <c r="E88" s="337"/>
      <c r="G88" s="54"/>
      <c r="J88" s="326"/>
    </row>
    <row r="89" spans="4:10" ht="12.5">
      <c r="D89" s="54"/>
      <c r="E89" s="337"/>
      <c r="G89" s="54"/>
      <c r="J89" s="326"/>
    </row>
    <row r="90" spans="4:10" ht="12.5">
      <c r="D90" s="54"/>
      <c r="E90" s="337"/>
      <c r="G90" s="54"/>
      <c r="J90" s="326"/>
    </row>
    <row r="91" spans="4:10" ht="12.5">
      <c r="D91" s="54"/>
      <c r="E91" s="337"/>
      <c r="G91" s="54"/>
      <c r="J91" s="326"/>
    </row>
    <row r="92" spans="4:10" ht="12.5">
      <c r="D92" s="54"/>
      <c r="E92" s="337"/>
      <c r="G92" s="54"/>
      <c r="J92" s="326"/>
    </row>
    <row r="93" spans="4:10" ht="12.5">
      <c r="D93" s="54"/>
      <c r="E93" s="337"/>
      <c r="G93" s="54"/>
      <c r="J93" s="326"/>
    </row>
    <row r="94" spans="4:10" ht="12.5">
      <c r="D94" s="54"/>
      <c r="E94" s="337"/>
      <c r="G94" s="54"/>
      <c r="J94" s="326"/>
    </row>
    <row r="95" spans="4:10" ht="12.5">
      <c r="D95" s="54"/>
      <c r="E95" s="337"/>
      <c r="G95" s="54"/>
      <c r="J95" s="326"/>
    </row>
    <row r="96" spans="4:10" ht="12.5">
      <c r="D96" s="54"/>
      <c r="E96" s="337"/>
      <c r="G96" s="54"/>
      <c r="J96" s="326"/>
    </row>
    <row r="97" spans="4:10" ht="12.5">
      <c r="D97" s="54"/>
      <c r="E97" s="337"/>
      <c r="G97" s="54"/>
      <c r="J97" s="326"/>
    </row>
    <row r="98" spans="4:10" ht="12.5">
      <c r="D98" s="54"/>
      <c r="E98" s="337"/>
      <c r="G98" s="54"/>
      <c r="J98" s="326"/>
    </row>
    <row r="99" spans="4:10" ht="12.5">
      <c r="D99" s="54"/>
      <c r="E99" s="337"/>
      <c r="G99" s="54"/>
      <c r="J99" s="326"/>
    </row>
    <row r="100" spans="4:10" ht="12.5">
      <c r="D100" s="54"/>
      <c r="E100" s="337"/>
      <c r="G100" s="54"/>
      <c r="J100" s="326"/>
    </row>
    <row r="101" spans="4:10" ht="12.5">
      <c r="D101" s="54"/>
      <c r="E101" s="337"/>
      <c r="G101" s="54"/>
      <c r="J101" s="326"/>
    </row>
    <row r="102" spans="4:10" ht="12.5">
      <c r="D102" s="54"/>
      <c r="E102" s="337"/>
      <c r="G102" s="54"/>
      <c r="J102" s="326"/>
    </row>
    <row r="103" spans="4:10" ht="12.5">
      <c r="D103" s="54"/>
      <c r="E103" s="337"/>
      <c r="G103" s="54"/>
      <c r="J103" s="326"/>
    </row>
    <row r="104" spans="4:10" ht="12.5">
      <c r="D104" s="54"/>
      <c r="E104" s="337"/>
      <c r="G104" s="54"/>
      <c r="J104" s="326"/>
    </row>
    <row r="105" spans="4:10" ht="12.5">
      <c r="D105" s="54"/>
      <c r="E105" s="337"/>
      <c r="G105" s="54"/>
      <c r="J105" s="326"/>
    </row>
    <row r="106" spans="4:10" ht="12.5">
      <c r="D106" s="54"/>
      <c r="E106" s="337"/>
      <c r="G106" s="54"/>
      <c r="J106" s="326"/>
    </row>
    <row r="107" spans="4:10" ht="12.5">
      <c r="D107" s="54"/>
      <c r="E107" s="337"/>
      <c r="G107" s="54"/>
      <c r="J107" s="326"/>
    </row>
    <row r="108" spans="4:10" ht="12.5">
      <c r="D108" s="54"/>
      <c r="E108" s="337"/>
      <c r="G108" s="54"/>
      <c r="J108" s="326"/>
    </row>
    <row r="109" spans="4:10" ht="12.5">
      <c r="D109" s="54"/>
      <c r="E109" s="337"/>
      <c r="G109" s="54"/>
      <c r="J109" s="326"/>
    </row>
    <row r="110" spans="4:10" ht="12.5">
      <c r="D110" s="54"/>
      <c r="E110" s="337"/>
      <c r="G110" s="54"/>
      <c r="J110" s="326"/>
    </row>
    <row r="111" spans="4:10" ht="12.5">
      <c r="D111" s="54"/>
      <c r="E111" s="337"/>
      <c r="G111" s="54"/>
      <c r="J111" s="326"/>
    </row>
    <row r="112" spans="4:10" ht="12.5">
      <c r="D112" s="54"/>
      <c r="E112" s="337"/>
      <c r="G112" s="54"/>
      <c r="J112" s="326"/>
    </row>
    <row r="113" spans="4:10" ht="12.5">
      <c r="D113" s="54"/>
      <c r="E113" s="337"/>
      <c r="G113" s="54"/>
      <c r="J113" s="326"/>
    </row>
    <row r="114" spans="4:10" ht="12.5">
      <c r="D114" s="54"/>
      <c r="E114" s="337"/>
      <c r="G114" s="54"/>
      <c r="J114" s="326"/>
    </row>
    <row r="115" spans="4:10" ht="12.5">
      <c r="D115" s="54"/>
      <c r="E115" s="337"/>
      <c r="G115" s="54"/>
      <c r="J115" s="326"/>
    </row>
    <row r="116" spans="4:10" ht="12.5">
      <c r="D116" s="54"/>
      <c r="E116" s="337"/>
      <c r="G116" s="54"/>
      <c r="J116" s="326"/>
    </row>
    <row r="117" spans="4:10" ht="12.5">
      <c r="D117" s="54"/>
      <c r="E117" s="337"/>
      <c r="G117" s="54"/>
      <c r="J117" s="326"/>
    </row>
    <row r="118" spans="4:10" ht="12.5">
      <c r="D118" s="54"/>
      <c r="E118" s="337"/>
      <c r="G118" s="54"/>
      <c r="J118" s="326"/>
    </row>
    <row r="119" spans="4:10" ht="12.5">
      <c r="D119" s="54"/>
      <c r="E119" s="337"/>
      <c r="G119" s="54"/>
      <c r="J119" s="326"/>
    </row>
    <row r="120" spans="4:10" ht="12.5">
      <c r="D120" s="54"/>
      <c r="E120" s="337"/>
      <c r="G120" s="54"/>
      <c r="J120" s="326"/>
    </row>
    <row r="121" spans="4:10" ht="12.5">
      <c r="D121" s="54"/>
      <c r="E121" s="337"/>
      <c r="G121" s="54"/>
      <c r="J121" s="326"/>
    </row>
    <row r="122" spans="4:10" ht="12.5">
      <c r="D122" s="54"/>
      <c r="E122" s="337"/>
      <c r="G122" s="54"/>
      <c r="J122" s="326"/>
    </row>
    <row r="123" spans="4:10" ht="12.5">
      <c r="D123" s="54"/>
      <c r="E123" s="337"/>
      <c r="G123" s="54"/>
      <c r="J123" s="326"/>
    </row>
    <row r="124" spans="4:10" ht="12.5">
      <c r="D124" s="54"/>
      <c r="E124" s="337"/>
      <c r="G124" s="54"/>
      <c r="J124" s="326"/>
    </row>
    <row r="125" spans="4:10" ht="12.5">
      <c r="D125" s="54"/>
      <c r="E125" s="337"/>
      <c r="G125" s="54"/>
      <c r="J125" s="326"/>
    </row>
    <row r="126" spans="4:10" ht="12.5">
      <c r="D126" s="54"/>
      <c r="E126" s="337"/>
      <c r="G126" s="54"/>
      <c r="J126" s="326"/>
    </row>
    <row r="127" spans="4:10" ht="12.5">
      <c r="D127" s="54"/>
      <c r="E127" s="337"/>
      <c r="G127" s="54"/>
      <c r="J127" s="326"/>
    </row>
    <row r="128" spans="4:10" ht="12.5">
      <c r="D128" s="54"/>
      <c r="E128" s="337"/>
      <c r="G128" s="54"/>
      <c r="J128" s="326"/>
    </row>
    <row r="129" spans="4:10" ht="12.5">
      <c r="D129" s="54"/>
      <c r="E129" s="337"/>
      <c r="G129" s="54"/>
      <c r="J129" s="326"/>
    </row>
    <row r="130" spans="4:10" ht="12.5">
      <c r="D130" s="54"/>
      <c r="E130" s="337"/>
      <c r="G130" s="54"/>
      <c r="J130" s="326"/>
    </row>
    <row r="131" spans="4:10" ht="12.5">
      <c r="D131" s="54"/>
      <c r="E131" s="337"/>
      <c r="G131" s="54"/>
      <c r="J131" s="326"/>
    </row>
    <row r="132" spans="4:10" ht="12.5">
      <c r="D132" s="54"/>
      <c r="E132" s="337"/>
      <c r="G132" s="54"/>
      <c r="J132" s="326"/>
    </row>
    <row r="133" spans="4:10" ht="12.5">
      <c r="D133" s="54"/>
      <c r="E133" s="337"/>
      <c r="G133" s="54"/>
      <c r="J133" s="326"/>
    </row>
    <row r="134" spans="4:10" ht="12.5">
      <c r="D134" s="54"/>
      <c r="E134" s="337"/>
      <c r="G134" s="54"/>
      <c r="J134" s="326"/>
    </row>
    <row r="135" spans="4:10" ht="12.5">
      <c r="D135" s="54"/>
      <c r="E135" s="337"/>
      <c r="G135" s="54"/>
      <c r="J135" s="326"/>
    </row>
    <row r="136" spans="4:10" ht="12.5">
      <c r="D136" s="54"/>
      <c r="E136" s="337"/>
      <c r="G136" s="54"/>
      <c r="J136" s="326"/>
    </row>
    <row r="137" spans="4:10" ht="12.5">
      <c r="D137" s="54"/>
      <c r="E137" s="337"/>
      <c r="G137" s="54"/>
      <c r="J137" s="326"/>
    </row>
    <row r="138" spans="4:10" ht="12.5">
      <c r="D138" s="54"/>
      <c r="E138" s="337"/>
      <c r="G138" s="54"/>
      <c r="J138" s="326"/>
    </row>
    <row r="139" spans="4:10" ht="12.5">
      <c r="D139" s="54"/>
      <c r="E139" s="337"/>
      <c r="G139" s="54"/>
      <c r="J139" s="326"/>
    </row>
    <row r="140" spans="4:10" ht="12.5">
      <c r="D140" s="54"/>
      <c r="E140" s="337"/>
      <c r="G140" s="54"/>
      <c r="J140" s="326"/>
    </row>
    <row r="141" spans="4:10" ht="12.5">
      <c r="D141" s="54"/>
      <c r="E141" s="337"/>
      <c r="G141" s="54"/>
      <c r="J141" s="326"/>
    </row>
    <row r="142" spans="4:10" ht="12.5">
      <c r="D142" s="54"/>
      <c r="E142" s="337"/>
      <c r="G142" s="54"/>
      <c r="J142" s="326"/>
    </row>
    <row r="143" spans="4:10" ht="12.5">
      <c r="D143" s="54"/>
      <c r="E143" s="337"/>
      <c r="G143" s="54"/>
      <c r="J143" s="326"/>
    </row>
    <row r="144" spans="4:10" ht="12.5">
      <c r="D144" s="54"/>
      <c r="E144" s="337"/>
      <c r="G144" s="54"/>
      <c r="J144" s="326"/>
    </row>
    <row r="145" spans="4:10" ht="12.5">
      <c r="D145" s="54"/>
      <c r="E145" s="337"/>
      <c r="G145" s="54"/>
      <c r="J145" s="326"/>
    </row>
    <row r="146" spans="4:10" ht="12.5">
      <c r="D146" s="54"/>
      <c r="E146" s="337"/>
      <c r="G146" s="54"/>
      <c r="J146" s="326"/>
    </row>
    <row r="147" spans="4:10" ht="12.5">
      <c r="D147" s="54"/>
      <c r="E147" s="337"/>
      <c r="G147" s="54"/>
      <c r="J147" s="326"/>
    </row>
    <row r="148" spans="4:10" ht="12.5">
      <c r="D148" s="54"/>
      <c r="E148" s="337"/>
      <c r="G148" s="54"/>
      <c r="J148" s="326"/>
    </row>
    <row r="149" spans="4:10" ht="12.5">
      <c r="D149" s="54"/>
      <c r="E149" s="337"/>
      <c r="G149" s="54"/>
      <c r="J149" s="326"/>
    </row>
    <row r="150" spans="4:10" ht="12.5">
      <c r="D150" s="54"/>
      <c r="E150" s="337"/>
      <c r="G150" s="54"/>
      <c r="J150" s="326"/>
    </row>
    <row r="151" spans="4:10" ht="12.5">
      <c r="D151" s="54"/>
      <c r="E151" s="337"/>
      <c r="G151" s="54"/>
      <c r="J151" s="326"/>
    </row>
    <row r="152" spans="4:10" ht="12.5">
      <c r="D152" s="54"/>
      <c r="E152" s="337"/>
      <c r="G152" s="54"/>
      <c r="J152" s="326"/>
    </row>
    <row r="153" spans="4:10" ht="12.5">
      <c r="D153" s="54"/>
      <c r="E153" s="337"/>
      <c r="G153" s="54"/>
      <c r="J153" s="326"/>
    </row>
    <row r="154" spans="4:10" ht="12.5">
      <c r="D154" s="54"/>
      <c r="E154" s="337"/>
      <c r="G154" s="54"/>
      <c r="J154" s="326"/>
    </row>
    <row r="155" spans="4:10" ht="12.5">
      <c r="D155" s="54"/>
      <c r="E155" s="337"/>
      <c r="G155" s="54"/>
      <c r="J155" s="326"/>
    </row>
    <row r="156" spans="4:10" ht="12.5">
      <c r="D156" s="54"/>
      <c r="E156" s="337"/>
      <c r="G156" s="54"/>
      <c r="J156" s="326"/>
    </row>
    <row r="157" spans="4:10" ht="12.5">
      <c r="D157" s="54"/>
      <c r="E157" s="337"/>
      <c r="G157" s="54"/>
      <c r="J157" s="326"/>
    </row>
    <row r="158" spans="4:10" ht="12.5">
      <c r="D158" s="54"/>
      <c r="E158" s="337"/>
      <c r="G158" s="54"/>
      <c r="J158" s="326"/>
    </row>
    <row r="159" spans="4:10" ht="12.5">
      <c r="D159" s="54"/>
      <c r="E159" s="337"/>
      <c r="G159" s="54"/>
      <c r="J159" s="326"/>
    </row>
    <row r="160" spans="4:10" ht="12.5">
      <c r="D160" s="54"/>
      <c r="E160" s="337"/>
      <c r="G160" s="54"/>
      <c r="J160" s="326"/>
    </row>
    <row r="161" spans="4:10" ht="12.5">
      <c r="D161" s="54"/>
      <c r="E161" s="337"/>
      <c r="G161" s="54"/>
      <c r="J161" s="326"/>
    </row>
    <row r="162" spans="4:10" ht="12.5">
      <c r="D162" s="54"/>
      <c r="E162" s="337"/>
      <c r="G162" s="54"/>
      <c r="J162" s="326"/>
    </row>
    <row r="163" spans="4:10" ht="12.5">
      <c r="D163" s="54"/>
      <c r="E163" s="337"/>
      <c r="G163" s="54"/>
      <c r="J163" s="326"/>
    </row>
    <row r="164" spans="4:10" ht="12.5">
      <c r="D164" s="54"/>
      <c r="E164" s="337"/>
      <c r="G164" s="54"/>
      <c r="J164" s="326"/>
    </row>
    <row r="165" spans="4:10" ht="12.5">
      <c r="D165" s="54"/>
      <c r="E165" s="337"/>
      <c r="G165" s="54"/>
      <c r="J165" s="326"/>
    </row>
    <row r="166" spans="4:10" ht="12.5">
      <c r="D166" s="54"/>
      <c r="E166" s="337"/>
      <c r="G166" s="54"/>
      <c r="J166" s="326"/>
    </row>
    <row r="167" spans="4:10" ht="12.5">
      <c r="D167" s="54"/>
      <c r="E167" s="337"/>
      <c r="G167" s="54"/>
      <c r="J167" s="326"/>
    </row>
    <row r="168" spans="4:10" ht="12.5">
      <c r="D168" s="54"/>
      <c r="E168" s="337"/>
      <c r="G168" s="54"/>
      <c r="J168" s="326"/>
    </row>
    <row r="169" spans="4:10" ht="12.5">
      <c r="D169" s="54"/>
      <c r="E169" s="337"/>
      <c r="G169" s="54"/>
      <c r="J169" s="326"/>
    </row>
    <row r="170" spans="4:10" ht="12.5">
      <c r="D170" s="54"/>
      <c r="E170" s="337"/>
      <c r="G170" s="54"/>
      <c r="J170" s="326"/>
    </row>
    <row r="171" spans="4:10" ht="12.5">
      <c r="D171" s="54"/>
      <c r="E171" s="337"/>
      <c r="G171" s="54"/>
      <c r="J171" s="326"/>
    </row>
    <row r="172" spans="4:10" ht="12.5">
      <c r="D172" s="54"/>
      <c r="E172" s="337"/>
      <c r="G172" s="54"/>
      <c r="J172" s="326"/>
    </row>
    <row r="173" spans="4:10" ht="12.5">
      <c r="D173" s="54"/>
      <c r="E173" s="337"/>
      <c r="G173" s="54"/>
      <c r="J173" s="326"/>
    </row>
    <row r="174" spans="4:10" ht="12.5">
      <c r="D174" s="54"/>
      <c r="E174" s="337"/>
      <c r="G174" s="54"/>
      <c r="J174" s="326"/>
    </row>
    <row r="175" spans="4:10" ht="12.5">
      <c r="D175" s="54"/>
      <c r="E175" s="337"/>
      <c r="G175" s="54"/>
      <c r="J175" s="326"/>
    </row>
    <row r="176" spans="4:10" ht="12.5">
      <c r="D176" s="54"/>
      <c r="E176" s="337"/>
      <c r="G176" s="54"/>
      <c r="J176" s="326"/>
    </row>
    <row r="177" spans="4:10" ht="12.5">
      <c r="D177" s="54"/>
      <c r="E177" s="337"/>
      <c r="G177" s="54"/>
      <c r="J177" s="326"/>
    </row>
    <row r="178" spans="4:10" ht="12.5">
      <c r="D178" s="54"/>
      <c r="E178" s="337"/>
      <c r="G178" s="54"/>
      <c r="J178" s="326"/>
    </row>
    <row r="179" spans="4:10" ht="12.5">
      <c r="D179" s="54"/>
      <c r="E179" s="337"/>
      <c r="G179" s="54"/>
      <c r="J179" s="326"/>
    </row>
    <row r="180" spans="4:10" ht="12.5">
      <c r="D180" s="54"/>
      <c r="E180" s="337"/>
      <c r="G180" s="54"/>
      <c r="J180" s="326"/>
    </row>
    <row r="181" spans="4:10" ht="12.5">
      <c r="D181" s="54"/>
      <c r="E181" s="337"/>
      <c r="G181" s="54"/>
      <c r="J181" s="326"/>
    </row>
    <row r="182" spans="4:10" ht="12.5">
      <c r="D182" s="54"/>
      <c r="E182" s="337"/>
      <c r="G182" s="54"/>
      <c r="J182" s="326"/>
    </row>
    <row r="183" spans="4:10" ht="12.5">
      <c r="D183" s="54"/>
      <c r="E183" s="337"/>
      <c r="G183" s="54"/>
      <c r="J183" s="326"/>
    </row>
    <row r="184" spans="4:10" ht="12.5">
      <c r="D184" s="54"/>
      <c r="E184" s="337"/>
      <c r="G184" s="54"/>
      <c r="J184" s="326"/>
    </row>
    <row r="185" spans="4:10" ht="12.5">
      <c r="D185" s="54"/>
      <c r="E185" s="337"/>
      <c r="G185" s="54"/>
      <c r="J185" s="326"/>
    </row>
    <row r="186" spans="4:10" ht="12.5">
      <c r="D186" s="54"/>
      <c r="E186" s="337"/>
      <c r="G186" s="54"/>
      <c r="J186" s="326"/>
    </row>
    <row r="187" spans="4:10" ht="12.5">
      <c r="D187" s="54"/>
      <c r="E187" s="337"/>
      <c r="G187" s="54"/>
      <c r="J187" s="326"/>
    </row>
    <row r="188" spans="4:10" ht="12.5">
      <c r="D188" s="54"/>
      <c r="E188" s="337"/>
      <c r="G188" s="54"/>
      <c r="J188" s="326"/>
    </row>
    <row r="189" spans="4:10" ht="12.5">
      <c r="D189" s="54"/>
      <c r="E189" s="337"/>
      <c r="G189" s="54"/>
      <c r="J189" s="326"/>
    </row>
    <row r="190" spans="4:10" ht="12.5">
      <c r="D190" s="54"/>
      <c r="E190" s="337"/>
      <c r="G190" s="54"/>
      <c r="J190" s="326"/>
    </row>
    <row r="191" spans="4:10" ht="12.5">
      <c r="D191" s="54"/>
      <c r="E191" s="337"/>
      <c r="G191" s="54"/>
      <c r="J191" s="326"/>
    </row>
    <row r="192" spans="4:10" ht="12.5">
      <c r="D192" s="54"/>
      <c r="E192" s="337"/>
      <c r="G192" s="54"/>
      <c r="J192" s="326"/>
    </row>
    <row r="193" spans="4:10" ht="12.5">
      <c r="D193" s="54"/>
      <c r="E193" s="337"/>
      <c r="G193" s="54"/>
      <c r="J193" s="326"/>
    </row>
    <row r="194" spans="4:10" ht="12.5">
      <c r="D194" s="54"/>
      <c r="E194" s="337"/>
      <c r="G194" s="54"/>
      <c r="J194" s="326"/>
    </row>
    <row r="195" spans="4:10" ht="12.5">
      <c r="D195" s="54"/>
      <c r="E195" s="337"/>
      <c r="G195" s="54"/>
      <c r="J195" s="326"/>
    </row>
    <row r="196" spans="4:10" ht="12.5">
      <c r="D196" s="54"/>
      <c r="E196" s="337"/>
      <c r="G196" s="54"/>
      <c r="J196" s="326"/>
    </row>
    <row r="197" spans="4:10" ht="12.5">
      <c r="D197" s="54"/>
      <c r="E197" s="337"/>
      <c r="G197" s="54"/>
      <c r="J197" s="326"/>
    </row>
    <row r="198" spans="4:10" ht="12.5">
      <c r="D198" s="54"/>
      <c r="E198" s="337"/>
      <c r="G198" s="54"/>
      <c r="J198" s="326"/>
    </row>
    <row r="199" spans="4:10" ht="12.5">
      <c r="D199" s="54"/>
      <c r="E199" s="337"/>
      <c r="G199" s="54"/>
      <c r="J199" s="326"/>
    </row>
    <row r="200" spans="4:10" ht="12.5">
      <c r="D200" s="54"/>
      <c r="E200" s="337"/>
      <c r="G200" s="54"/>
      <c r="J200" s="326"/>
    </row>
    <row r="201" spans="4:10" ht="12.5">
      <c r="D201" s="54"/>
      <c r="E201" s="337"/>
      <c r="G201" s="54"/>
      <c r="J201" s="326"/>
    </row>
    <row r="202" spans="4:10" ht="12.5">
      <c r="D202" s="54"/>
      <c r="E202" s="337"/>
      <c r="G202" s="54"/>
      <c r="J202" s="326"/>
    </row>
    <row r="203" spans="4:10" ht="12.5">
      <c r="D203" s="54"/>
      <c r="E203" s="337"/>
      <c r="G203" s="54"/>
      <c r="J203" s="326"/>
    </row>
    <row r="204" spans="4:10" ht="12.5">
      <c r="D204" s="54"/>
      <c r="E204" s="337"/>
      <c r="G204" s="54"/>
      <c r="J204" s="326"/>
    </row>
    <row r="205" spans="4:10" ht="12.5">
      <c r="D205" s="54"/>
      <c r="E205" s="337"/>
      <c r="G205" s="54"/>
      <c r="J205" s="326"/>
    </row>
    <row r="206" spans="4:10" ht="12.5">
      <c r="D206" s="54"/>
      <c r="E206" s="337"/>
      <c r="G206" s="54"/>
      <c r="J206" s="326"/>
    </row>
    <row r="207" spans="4:10" ht="12.5">
      <c r="D207" s="54"/>
      <c r="E207" s="337"/>
      <c r="G207" s="54"/>
      <c r="J207" s="326"/>
    </row>
    <row r="208" spans="4:10" ht="12.5">
      <c r="D208" s="54"/>
      <c r="E208" s="337"/>
      <c r="G208" s="54"/>
      <c r="J208" s="326"/>
    </row>
    <row r="209" spans="4:10" ht="12.5">
      <c r="D209" s="54"/>
      <c r="E209" s="337"/>
      <c r="G209" s="54"/>
      <c r="J209" s="326"/>
    </row>
    <row r="210" spans="4:10" ht="12.5">
      <c r="D210" s="54"/>
      <c r="E210" s="337"/>
      <c r="G210" s="54"/>
      <c r="J210" s="326"/>
    </row>
    <row r="211" spans="4:10" ht="12.5">
      <c r="D211" s="54"/>
      <c r="E211" s="337"/>
      <c r="G211" s="54"/>
      <c r="J211" s="326"/>
    </row>
    <row r="212" spans="4:10" ht="12.5">
      <c r="D212" s="54"/>
      <c r="E212" s="337"/>
      <c r="G212" s="54"/>
      <c r="J212" s="326"/>
    </row>
    <row r="213" spans="4:10" ht="12.5">
      <c r="D213" s="54"/>
      <c r="E213" s="337"/>
      <c r="G213" s="54"/>
      <c r="J213" s="326"/>
    </row>
    <row r="214" spans="4:10" ht="12.5">
      <c r="D214" s="54"/>
      <c r="E214" s="337"/>
      <c r="G214" s="54"/>
      <c r="J214" s="326"/>
    </row>
    <row r="215" spans="4:10" ht="12.5">
      <c r="D215" s="54"/>
      <c r="E215" s="337"/>
      <c r="G215" s="54"/>
      <c r="J215" s="326"/>
    </row>
    <row r="216" spans="4:10" ht="12.5">
      <c r="D216" s="54"/>
      <c r="E216" s="337"/>
      <c r="G216" s="54"/>
      <c r="J216" s="326"/>
    </row>
    <row r="217" spans="4:10" ht="12.5">
      <c r="D217" s="54"/>
      <c r="E217" s="337"/>
      <c r="G217" s="54"/>
      <c r="J217" s="326"/>
    </row>
    <row r="218" spans="4:10" ht="12.5">
      <c r="D218" s="54"/>
      <c r="E218" s="337"/>
      <c r="G218" s="54"/>
      <c r="J218" s="326"/>
    </row>
    <row r="219" spans="4:10" ht="12.5">
      <c r="D219" s="54"/>
      <c r="E219" s="337"/>
      <c r="G219" s="54"/>
      <c r="J219" s="326"/>
    </row>
    <row r="220" spans="4:10" ht="12.5">
      <c r="D220" s="54"/>
      <c r="E220" s="337"/>
      <c r="G220" s="54"/>
      <c r="J220" s="326"/>
    </row>
    <row r="221" spans="4:10" ht="12.5">
      <c r="D221" s="54"/>
      <c r="E221" s="337"/>
      <c r="G221" s="54"/>
      <c r="J221" s="326"/>
    </row>
    <row r="222" spans="4:10" ht="12.5">
      <c r="D222" s="54"/>
      <c r="E222" s="337"/>
      <c r="G222" s="54"/>
      <c r="J222" s="326"/>
    </row>
    <row r="223" spans="4:10" ht="12.5">
      <c r="D223" s="54"/>
      <c r="E223" s="337"/>
      <c r="G223" s="54"/>
      <c r="J223" s="326"/>
    </row>
    <row r="224" spans="4:10" ht="12.5">
      <c r="D224" s="54"/>
      <c r="E224" s="337"/>
      <c r="G224" s="54"/>
      <c r="J224" s="326"/>
    </row>
    <row r="225" spans="4:10" ht="12.5">
      <c r="D225" s="54"/>
      <c r="E225" s="337"/>
      <c r="G225" s="54"/>
      <c r="J225" s="326"/>
    </row>
    <row r="226" spans="4:10" ht="12.5">
      <c r="D226" s="54"/>
      <c r="E226" s="337"/>
      <c r="G226" s="54"/>
      <c r="J226" s="326"/>
    </row>
    <row r="227" spans="4:10" ht="12.5">
      <c r="D227" s="54"/>
      <c r="E227" s="337"/>
      <c r="G227" s="54"/>
      <c r="J227" s="326"/>
    </row>
    <row r="228" spans="4:10" ht="12.5">
      <c r="D228" s="54"/>
      <c r="E228" s="337"/>
      <c r="G228" s="54"/>
      <c r="J228" s="326"/>
    </row>
    <row r="229" spans="4:10" ht="12.5">
      <c r="D229" s="54"/>
      <c r="E229" s="337"/>
      <c r="G229" s="54"/>
      <c r="J229" s="326"/>
    </row>
    <row r="230" spans="4:10" ht="12.5">
      <c r="D230" s="54"/>
      <c r="E230" s="337"/>
      <c r="G230" s="54"/>
      <c r="J230" s="326"/>
    </row>
    <row r="231" spans="4:10" ht="12.5">
      <c r="D231" s="54"/>
      <c r="E231" s="337"/>
      <c r="G231" s="54"/>
      <c r="J231" s="326"/>
    </row>
    <row r="232" spans="4:10" ht="12.5">
      <c r="D232" s="54"/>
      <c r="E232" s="337"/>
      <c r="G232" s="54"/>
      <c r="J232" s="326"/>
    </row>
    <row r="233" spans="4:10" ht="12.5">
      <c r="D233" s="54"/>
      <c r="E233" s="337"/>
      <c r="G233" s="54"/>
      <c r="J233" s="326"/>
    </row>
    <row r="234" spans="4:10" ht="12.5">
      <c r="D234" s="54"/>
      <c r="E234" s="337"/>
      <c r="G234" s="54"/>
      <c r="J234" s="326"/>
    </row>
    <row r="235" spans="4:10" ht="12.5">
      <c r="D235" s="54"/>
      <c r="E235" s="337"/>
      <c r="G235" s="54"/>
      <c r="J235" s="326"/>
    </row>
    <row r="236" spans="4:10" ht="12.5">
      <c r="D236" s="54"/>
      <c r="E236" s="337"/>
      <c r="G236" s="54"/>
      <c r="J236" s="326"/>
    </row>
    <row r="237" spans="4:10" ht="12.5">
      <c r="D237" s="54"/>
      <c r="E237" s="337"/>
      <c r="G237" s="54"/>
      <c r="J237" s="326"/>
    </row>
    <row r="238" spans="4:10" ht="12.5">
      <c r="D238" s="54"/>
      <c r="E238" s="337"/>
      <c r="G238" s="54"/>
      <c r="J238" s="326"/>
    </row>
    <row r="239" spans="4:10" ht="12.5">
      <c r="D239" s="54"/>
      <c r="E239" s="337"/>
      <c r="G239" s="54"/>
      <c r="J239" s="326"/>
    </row>
    <row r="240" spans="4:10" ht="12.5">
      <c r="D240" s="54"/>
      <c r="E240" s="337"/>
      <c r="G240" s="54"/>
      <c r="J240" s="326"/>
    </row>
    <row r="241" spans="4:10" ht="12.5">
      <c r="D241" s="54"/>
      <c r="E241" s="337"/>
      <c r="G241" s="54"/>
      <c r="J241" s="326"/>
    </row>
    <row r="242" spans="4:10" ht="12.5">
      <c r="D242" s="54"/>
      <c r="E242" s="337"/>
      <c r="G242" s="54"/>
      <c r="J242" s="326"/>
    </row>
    <row r="243" spans="4:10" ht="12.5">
      <c r="D243" s="54"/>
      <c r="E243" s="337"/>
      <c r="G243" s="54"/>
      <c r="J243" s="326"/>
    </row>
    <row r="244" spans="4:10" ht="12.5">
      <c r="D244" s="54"/>
      <c r="E244" s="337"/>
      <c r="G244" s="54"/>
      <c r="J244" s="326"/>
    </row>
    <row r="245" spans="4:10" ht="12.5">
      <c r="D245" s="54"/>
      <c r="E245" s="337"/>
      <c r="G245" s="54"/>
      <c r="J245" s="326"/>
    </row>
    <row r="246" spans="4:10" ht="12.5">
      <c r="D246" s="54"/>
      <c r="E246" s="337"/>
      <c r="G246" s="54"/>
      <c r="J246" s="326"/>
    </row>
    <row r="247" spans="4:10" ht="12.5">
      <c r="D247" s="54"/>
      <c r="E247" s="337"/>
      <c r="G247" s="54"/>
      <c r="J247" s="326"/>
    </row>
    <row r="248" spans="4:10" ht="12.5">
      <c r="D248" s="54"/>
      <c r="E248" s="337"/>
      <c r="G248" s="54"/>
      <c r="J248" s="326"/>
    </row>
    <row r="249" spans="4:10" ht="12.5">
      <c r="D249" s="54"/>
      <c r="E249" s="337"/>
      <c r="G249" s="54"/>
      <c r="J249" s="326"/>
    </row>
    <row r="250" spans="4:10" ht="12.5">
      <c r="D250" s="54"/>
      <c r="E250" s="337"/>
      <c r="G250" s="54"/>
      <c r="J250" s="326"/>
    </row>
    <row r="251" spans="4:10" ht="12.5">
      <c r="D251" s="54"/>
      <c r="E251" s="337"/>
      <c r="G251" s="54"/>
      <c r="J251" s="326"/>
    </row>
    <row r="252" spans="4:10" ht="12.5">
      <c r="D252" s="54"/>
      <c r="E252" s="337"/>
      <c r="G252" s="54"/>
      <c r="J252" s="326"/>
    </row>
    <row r="253" spans="4:10" ht="12.5">
      <c r="D253" s="54"/>
      <c r="E253" s="337"/>
      <c r="G253" s="54"/>
      <c r="J253" s="326"/>
    </row>
    <row r="254" spans="4:10" ht="12.5">
      <c r="D254" s="54"/>
      <c r="E254" s="337"/>
      <c r="G254" s="54"/>
      <c r="J254" s="326"/>
    </row>
    <row r="255" spans="4:10" ht="12.5">
      <c r="D255" s="54"/>
      <c r="E255" s="337"/>
      <c r="G255" s="54"/>
      <c r="J255" s="326"/>
    </row>
    <row r="256" spans="4:10" ht="12.5">
      <c r="D256" s="54"/>
      <c r="E256" s="337"/>
      <c r="G256" s="54"/>
      <c r="J256" s="326"/>
    </row>
    <row r="257" spans="4:10" ht="12.5">
      <c r="D257" s="54"/>
      <c r="E257" s="337"/>
      <c r="G257" s="54"/>
      <c r="J257" s="326"/>
    </row>
    <row r="258" spans="4:10" ht="12.5">
      <c r="D258" s="54"/>
      <c r="E258" s="337"/>
      <c r="G258" s="54"/>
      <c r="J258" s="326"/>
    </row>
    <row r="259" spans="4:10" ht="12.5">
      <c r="D259" s="54"/>
      <c r="E259" s="337"/>
      <c r="G259" s="54"/>
      <c r="J259" s="326"/>
    </row>
    <row r="260" spans="4:10" ht="12.5">
      <c r="D260" s="54"/>
      <c r="E260" s="337"/>
      <c r="G260" s="54"/>
      <c r="J260" s="326"/>
    </row>
    <row r="261" spans="4:10" ht="12.5">
      <c r="D261" s="54"/>
      <c r="E261" s="337"/>
      <c r="G261" s="54"/>
      <c r="J261" s="326"/>
    </row>
    <row r="262" spans="4:10" ht="12.5">
      <c r="D262" s="54"/>
      <c r="E262" s="337"/>
      <c r="G262" s="54"/>
      <c r="J262" s="326"/>
    </row>
    <row r="263" spans="4:10" ht="12.5">
      <c r="D263" s="54"/>
      <c r="E263" s="337"/>
      <c r="G263" s="54"/>
      <c r="J263" s="326"/>
    </row>
    <row r="264" spans="4:10" ht="12.5">
      <c r="D264" s="54"/>
      <c r="E264" s="337"/>
      <c r="G264" s="54"/>
      <c r="J264" s="326"/>
    </row>
    <row r="265" spans="4:10" ht="12.5">
      <c r="D265" s="54"/>
      <c r="E265" s="337"/>
      <c r="G265" s="54"/>
      <c r="J265" s="326"/>
    </row>
    <row r="266" spans="4:10" ht="12.5">
      <c r="D266" s="54"/>
      <c r="E266" s="337"/>
      <c r="G266" s="54"/>
      <c r="J266" s="326"/>
    </row>
    <row r="267" spans="4:10" ht="12.5">
      <c r="D267" s="54"/>
      <c r="E267" s="337"/>
      <c r="G267" s="54"/>
      <c r="J267" s="326"/>
    </row>
    <row r="268" spans="4:10" ht="12.5">
      <c r="D268" s="54"/>
      <c r="E268" s="337"/>
      <c r="G268" s="54"/>
      <c r="J268" s="326"/>
    </row>
    <row r="269" spans="4:10" ht="12.5">
      <c r="D269" s="54"/>
      <c r="E269" s="337"/>
      <c r="G269" s="54"/>
      <c r="J269" s="326"/>
    </row>
    <row r="270" spans="4:10" ht="12.5">
      <c r="D270" s="54"/>
      <c r="E270" s="337"/>
      <c r="G270" s="54"/>
      <c r="J270" s="326"/>
    </row>
    <row r="271" spans="4:10" ht="12.5">
      <c r="D271" s="54"/>
      <c r="E271" s="337"/>
      <c r="G271" s="54"/>
      <c r="J271" s="326"/>
    </row>
    <row r="272" spans="4:10" ht="12.5">
      <c r="D272" s="54"/>
      <c r="E272" s="337"/>
      <c r="G272" s="54"/>
      <c r="J272" s="326"/>
    </row>
    <row r="273" spans="4:10" ht="12.5">
      <c r="D273" s="54"/>
      <c r="E273" s="337"/>
      <c r="G273" s="54"/>
      <c r="J273" s="326"/>
    </row>
    <row r="274" spans="4:10" ht="12.5">
      <c r="D274" s="54"/>
      <c r="E274" s="337"/>
      <c r="G274" s="54"/>
      <c r="J274" s="326"/>
    </row>
    <row r="275" spans="4:10" ht="12.5">
      <c r="D275" s="54"/>
      <c r="E275" s="337"/>
      <c r="G275" s="54"/>
      <c r="J275" s="326"/>
    </row>
    <row r="276" spans="4:10" ht="12.5">
      <c r="D276" s="54"/>
      <c r="E276" s="337"/>
      <c r="G276" s="54"/>
      <c r="J276" s="326"/>
    </row>
    <row r="277" spans="4:10" ht="12.5">
      <c r="D277" s="54"/>
      <c r="E277" s="337"/>
      <c r="G277" s="54"/>
      <c r="J277" s="326"/>
    </row>
    <row r="278" spans="4:10" ht="12.5">
      <c r="D278" s="54"/>
      <c r="E278" s="337"/>
      <c r="G278" s="54"/>
      <c r="J278" s="326"/>
    </row>
    <row r="279" spans="4:10" ht="12.5">
      <c r="D279" s="54"/>
      <c r="E279" s="337"/>
      <c r="G279" s="54"/>
      <c r="J279" s="326"/>
    </row>
    <row r="280" spans="4:10" ht="12.5">
      <c r="D280" s="54"/>
      <c r="E280" s="337"/>
      <c r="G280" s="54"/>
      <c r="J280" s="326"/>
    </row>
    <row r="281" spans="4:10" ht="12.5">
      <c r="D281" s="54"/>
      <c r="E281" s="337"/>
      <c r="G281" s="54"/>
      <c r="J281" s="326"/>
    </row>
    <row r="282" spans="4:10" ht="12.5">
      <c r="D282" s="54"/>
      <c r="E282" s="337"/>
      <c r="G282" s="54"/>
      <c r="J282" s="326"/>
    </row>
    <row r="283" spans="4:10" ht="12.5">
      <c r="D283" s="54"/>
      <c r="E283" s="337"/>
      <c r="G283" s="54"/>
      <c r="J283" s="326"/>
    </row>
    <row r="284" spans="4:10" ht="12.5">
      <c r="D284" s="54"/>
      <c r="E284" s="337"/>
      <c r="G284" s="54"/>
      <c r="J284" s="326"/>
    </row>
    <row r="285" spans="4:10" ht="12.5">
      <c r="D285" s="54"/>
      <c r="E285" s="337"/>
      <c r="G285" s="54"/>
      <c r="J285" s="326"/>
    </row>
    <row r="286" spans="4:10" ht="12.5">
      <c r="D286" s="54"/>
      <c r="E286" s="337"/>
      <c r="G286" s="54"/>
      <c r="J286" s="326"/>
    </row>
    <row r="287" spans="4:10" ht="12.5">
      <c r="D287" s="54"/>
      <c r="E287" s="337"/>
      <c r="G287" s="54"/>
      <c r="J287" s="326"/>
    </row>
    <row r="288" spans="4:10" ht="12.5">
      <c r="D288" s="54"/>
      <c r="E288" s="337"/>
      <c r="G288" s="54"/>
      <c r="J288" s="326"/>
    </row>
    <row r="289" spans="4:10" ht="12.5">
      <c r="D289" s="54"/>
      <c r="E289" s="337"/>
      <c r="G289" s="54"/>
      <c r="J289" s="326"/>
    </row>
    <row r="290" spans="4:10" ht="12.5">
      <c r="D290" s="54"/>
      <c r="E290" s="337"/>
      <c r="G290" s="54"/>
      <c r="J290" s="326"/>
    </row>
    <row r="291" spans="4:10" ht="12.5">
      <c r="D291" s="54"/>
      <c r="E291" s="337"/>
      <c r="G291" s="54"/>
      <c r="J291" s="326"/>
    </row>
    <row r="292" spans="4:10" ht="12.5">
      <c r="D292" s="54"/>
      <c r="E292" s="337"/>
      <c r="G292" s="54"/>
      <c r="J292" s="326"/>
    </row>
    <row r="293" spans="4:10" ht="12.5">
      <c r="D293" s="54"/>
      <c r="E293" s="337"/>
      <c r="G293" s="54"/>
      <c r="J293" s="326"/>
    </row>
    <row r="294" spans="4:10" ht="12.5">
      <c r="D294" s="54"/>
      <c r="E294" s="337"/>
      <c r="G294" s="54"/>
      <c r="J294" s="326"/>
    </row>
    <row r="295" spans="4:10" ht="12.5">
      <c r="D295" s="54"/>
      <c r="E295" s="337"/>
      <c r="G295" s="54"/>
      <c r="J295" s="326"/>
    </row>
    <row r="296" spans="4:10" ht="12.5">
      <c r="D296" s="54"/>
      <c r="E296" s="337"/>
      <c r="G296" s="54"/>
      <c r="J296" s="326"/>
    </row>
    <row r="297" spans="4:10" ht="12.5">
      <c r="D297" s="54"/>
      <c r="E297" s="337"/>
      <c r="G297" s="54"/>
      <c r="J297" s="326"/>
    </row>
    <row r="298" spans="4:10" ht="12.5">
      <c r="D298" s="54"/>
      <c r="E298" s="337"/>
      <c r="G298" s="54"/>
      <c r="J298" s="326"/>
    </row>
    <row r="299" spans="4:10" ht="12.5">
      <c r="D299" s="54"/>
      <c r="E299" s="337"/>
      <c r="G299" s="54"/>
      <c r="J299" s="326"/>
    </row>
    <row r="300" spans="4:10" ht="12.5">
      <c r="D300" s="54"/>
      <c r="E300" s="337"/>
      <c r="G300" s="54"/>
      <c r="J300" s="326"/>
    </row>
    <row r="301" spans="4:10" ht="12.5">
      <c r="D301" s="54"/>
      <c r="E301" s="337"/>
      <c r="G301" s="54"/>
      <c r="J301" s="326"/>
    </row>
    <row r="302" spans="4:10" ht="12.5">
      <c r="D302" s="54"/>
      <c r="E302" s="337"/>
      <c r="G302" s="54"/>
      <c r="J302" s="326"/>
    </row>
    <row r="303" spans="4:10" ht="12.5">
      <c r="D303" s="54"/>
      <c r="E303" s="337"/>
      <c r="G303" s="54"/>
      <c r="J303" s="326"/>
    </row>
    <row r="304" spans="4:10" ht="12.5">
      <c r="D304" s="54"/>
      <c r="E304" s="337"/>
      <c r="G304" s="54"/>
      <c r="J304" s="326"/>
    </row>
    <row r="305" spans="4:10" ht="12.5">
      <c r="D305" s="54"/>
      <c r="E305" s="337"/>
      <c r="G305" s="54"/>
      <c r="J305" s="326"/>
    </row>
    <row r="306" spans="4:10" ht="12.5">
      <c r="D306" s="54"/>
      <c r="E306" s="337"/>
      <c r="G306" s="54"/>
      <c r="J306" s="326"/>
    </row>
    <row r="307" spans="4:10" ht="12.5">
      <c r="D307" s="54"/>
      <c r="E307" s="337"/>
      <c r="G307" s="54"/>
      <c r="J307" s="326"/>
    </row>
    <row r="308" spans="4:10" ht="12.5">
      <c r="D308" s="54"/>
      <c r="E308" s="337"/>
      <c r="G308" s="54"/>
      <c r="J308" s="326"/>
    </row>
    <row r="309" spans="4:10" ht="12.5">
      <c r="D309" s="54"/>
      <c r="E309" s="337"/>
      <c r="G309" s="54"/>
      <c r="J309" s="326"/>
    </row>
    <row r="310" spans="4:10" ht="12.5">
      <c r="D310" s="54"/>
      <c r="E310" s="337"/>
      <c r="G310" s="54"/>
      <c r="J310" s="326"/>
    </row>
    <row r="311" spans="4:10" ht="12.5">
      <c r="D311" s="54"/>
      <c r="E311" s="337"/>
      <c r="G311" s="54"/>
      <c r="J311" s="326"/>
    </row>
    <row r="312" spans="4:10" ht="12.5">
      <c r="D312" s="54"/>
      <c r="E312" s="337"/>
      <c r="G312" s="54"/>
      <c r="J312" s="326"/>
    </row>
    <row r="313" spans="4:10" ht="12.5">
      <c r="D313" s="54"/>
      <c r="E313" s="337"/>
      <c r="G313" s="54"/>
      <c r="J313" s="326"/>
    </row>
    <row r="314" spans="4:10" ht="12.5">
      <c r="D314" s="54"/>
      <c r="E314" s="337"/>
      <c r="G314" s="54"/>
      <c r="J314" s="326"/>
    </row>
    <row r="315" spans="4:10" ht="12.5">
      <c r="D315" s="54"/>
      <c r="E315" s="337"/>
      <c r="G315" s="54"/>
      <c r="J315" s="326"/>
    </row>
    <row r="316" spans="4:10" ht="12.5">
      <c r="D316" s="54"/>
      <c r="E316" s="337"/>
      <c r="G316" s="54"/>
      <c r="J316" s="326"/>
    </row>
    <row r="317" spans="4:10" ht="12.5">
      <c r="D317" s="54"/>
      <c r="E317" s="337"/>
      <c r="G317" s="54"/>
      <c r="J317" s="326"/>
    </row>
    <row r="318" spans="4:10" ht="12.5">
      <c r="D318" s="54"/>
      <c r="E318" s="337"/>
      <c r="G318" s="54"/>
      <c r="J318" s="326"/>
    </row>
    <row r="319" spans="4:10" ht="12.5">
      <c r="D319" s="54"/>
      <c r="E319" s="337"/>
      <c r="G319" s="54"/>
      <c r="J319" s="326"/>
    </row>
    <row r="320" spans="4:10" ht="12.5">
      <c r="D320" s="54"/>
      <c r="E320" s="337"/>
      <c r="G320" s="54"/>
      <c r="J320" s="326"/>
    </row>
    <row r="321" spans="4:10" ht="12.5">
      <c r="D321" s="54"/>
      <c r="E321" s="337"/>
      <c r="G321" s="54"/>
      <c r="J321" s="326"/>
    </row>
    <row r="322" spans="4:10" ht="12.5">
      <c r="D322" s="54"/>
      <c r="E322" s="337"/>
      <c r="G322" s="54"/>
      <c r="J322" s="326"/>
    </row>
    <row r="323" spans="4:10" ht="12.5">
      <c r="D323" s="54"/>
      <c r="E323" s="337"/>
      <c r="G323" s="54"/>
      <c r="J323" s="326"/>
    </row>
    <row r="324" spans="4:10" ht="12.5">
      <c r="D324" s="54"/>
      <c r="E324" s="337"/>
      <c r="G324" s="54"/>
      <c r="J324" s="326"/>
    </row>
    <row r="325" spans="4:10" ht="12.5">
      <c r="D325" s="54"/>
      <c r="E325" s="337"/>
      <c r="G325" s="54"/>
      <c r="J325" s="326"/>
    </row>
    <row r="326" spans="4:10" ht="12.5">
      <c r="D326" s="54"/>
      <c r="E326" s="337"/>
      <c r="G326" s="54"/>
      <c r="J326" s="326"/>
    </row>
    <row r="327" spans="4:10" ht="12.5">
      <c r="D327" s="54"/>
      <c r="E327" s="337"/>
      <c r="G327" s="54"/>
      <c r="J327" s="326"/>
    </row>
    <row r="328" spans="4:10" ht="12.5">
      <c r="D328" s="54"/>
      <c r="E328" s="337"/>
      <c r="G328" s="54"/>
      <c r="J328" s="326"/>
    </row>
    <row r="329" spans="4:10" ht="12.5">
      <c r="D329" s="54"/>
      <c r="E329" s="337"/>
      <c r="G329" s="54"/>
      <c r="J329" s="326"/>
    </row>
    <row r="330" spans="4:10" ht="12.5">
      <c r="D330" s="54"/>
      <c r="E330" s="337"/>
      <c r="G330" s="54"/>
      <c r="J330" s="326"/>
    </row>
    <row r="331" spans="4:10" ht="12.5">
      <c r="D331" s="54"/>
      <c r="E331" s="337"/>
      <c r="G331" s="54"/>
      <c r="J331" s="326"/>
    </row>
    <row r="332" spans="4:10" ht="12.5">
      <c r="D332" s="54"/>
      <c r="E332" s="337"/>
      <c r="G332" s="54"/>
      <c r="J332" s="326"/>
    </row>
    <row r="333" spans="4:10" ht="12.5">
      <c r="D333" s="54"/>
      <c r="E333" s="337"/>
      <c r="G333" s="54"/>
      <c r="J333" s="326"/>
    </row>
    <row r="334" spans="4:10" ht="12.5">
      <c r="D334" s="54"/>
      <c r="E334" s="337"/>
      <c r="G334" s="54"/>
      <c r="J334" s="326"/>
    </row>
    <row r="335" spans="4:10" ht="12.5">
      <c r="D335" s="54"/>
      <c r="E335" s="337"/>
      <c r="G335" s="54"/>
      <c r="J335" s="326"/>
    </row>
    <row r="336" spans="4:10" ht="12.5">
      <c r="D336" s="54"/>
      <c r="E336" s="337"/>
      <c r="G336" s="54"/>
      <c r="J336" s="326"/>
    </row>
    <row r="337" spans="4:10" ht="12.5">
      <c r="D337" s="54"/>
      <c r="E337" s="337"/>
      <c r="G337" s="54"/>
      <c r="J337" s="326"/>
    </row>
    <row r="338" spans="4:10" ht="12.5">
      <c r="D338" s="54"/>
      <c r="E338" s="337"/>
      <c r="G338" s="54"/>
      <c r="J338" s="326"/>
    </row>
    <row r="339" spans="4:10" ht="12.5">
      <c r="D339" s="54"/>
      <c r="E339" s="337"/>
      <c r="G339" s="54"/>
      <c r="J339" s="326"/>
    </row>
    <row r="340" spans="4:10" ht="12.5">
      <c r="D340" s="54"/>
      <c r="E340" s="337"/>
      <c r="G340" s="54"/>
      <c r="J340" s="326"/>
    </row>
    <row r="341" spans="4:10" ht="12.5">
      <c r="D341" s="54"/>
      <c r="E341" s="337"/>
      <c r="G341" s="54"/>
      <c r="J341" s="326"/>
    </row>
    <row r="342" spans="4:10" ht="12.5">
      <c r="D342" s="54"/>
      <c r="E342" s="337"/>
      <c r="G342" s="54"/>
      <c r="J342" s="326"/>
    </row>
    <row r="343" spans="4:10" ht="12.5">
      <c r="D343" s="54"/>
      <c r="E343" s="337"/>
      <c r="G343" s="54"/>
      <c r="J343" s="326"/>
    </row>
    <row r="344" spans="4:10" ht="12.5">
      <c r="D344" s="54"/>
      <c r="E344" s="337"/>
      <c r="G344" s="54"/>
      <c r="J344" s="326"/>
    </row>
    <row r="345" spans="4:10" ht="12.5">
      <c r="D345" s="54"/>
      <c r="E345" s="337"/>
      <c r="G345" s="54"/>
      <c r="J345" s="326"/>
    </row>
    <row r="346" spans="4:10" ht="12.5">
      <c r="D346" s="54"/>
      <c r="E346" s="337"/>
      <c r="G346" s="54"/>
      <c r="J346" s="326"/>
    </row>
    <row r="347" spans="4:10" ht="12.5">
      <c r="D347" s="54"/>
      <c r="E347" s="337"/>
      <c r="G347" s="54"/>
      <c r="J347" s="326"/>
    </row>
    <row r="348" spans="4:10" ht="12.5">
      <c r="D348" s="54"/>
      <c r="E348" s="337"/>
      <c r="G348" s="54"/>
      <c r="J348" s="326"/>
    </row>
    <row r="349" spans="4:10" ht="12.5">
      <c r="D349" s="54"/>
      <c r="E349" s="337"/>
      <c r="G349" s="54"/>
      <c r="J349" s="326"/>
    </row>
    <row r="350" spans="4:10" ht="12.5">
      <c r="D350" s="54"/>
      <c r="E350" s="337"/>
      <c r="G350" s="54"/>
      <c r="J350" s="326"/>
    </row>
    <row r="351" spans="4:10" ht="12.5">
      <c r="D351" s="54"/>
      <c r="E351" s="337"/>
      <c r="G351" s="54"/>
      <c r="J351" s="326"/>
    </row>
    <row r="352" spans="4:10" ht="12.5">
      <c r="D352" s="54"/>
      <c r="E352" s="337"/>
      <c r="G352" s="54"/>
      <c r="J352" s="326"/>
    </row>
    <row r="353" spans="4:10" ht="12.5">
      <c r="D353" s="54"/>
      <c r="E353" s="337"/>
      <c r="G353" s="54"/>
      <c r="J353" s="326"/>
    </row>
    <row r="354" spans="4:10" ht="12.5">
      <c r="D354" s="54"/>
      <c r="E354" s="337"/>
      <c r="G354" s="54"/>
      <c r="J354" s="326"/>
    </row>
    <row r="355" spans="4:10" ht="12.5">
      <c r="D355" s="54"/>
      <c r="E355" s="337"/>
      <c r="G355" s="54"/>
      <c r="J355" s="326"/>
    </row>
    <row r="356" spans="4:10" ht="12.5">
      <c r="D356" s="54"/>
      <c r="E356" s="337"/>
      <c r="G356" s="54"/>
      <c r="J356" s="326"/>
    </row>
    <row r="357" spans="4:10" ht="12.5">
      <c r="D357" s="54"/>
      <c r="E357" s="337"/>
      <c r="G357" s="54"/>
      <c r="J357" s="326"/>
    </row>
    <row r="358" spans="4:10" ht="12.5">
      <c r="D358" s="54"/>
      <c r="E358" s="337"/>
      <c r="G358" s="54"/>
      <c r="J358" s="326"/>
    </row>
    <row r="359" spans="4:10" ht="12.5">
      <c r="D359" s="54"/>
      <c r="E359" s="337"/>
      <c r="G359" s="54"/>
      <c r="J359" s="326"/>
    </row>
    <row r="360" spans="4:10" ht="12.5">
      <c r="D360" s="54"/>
      <c r="E360" s="337"/>
      <c r="G360" s="54"/>
      <c r="J360" s="326"/>
    </row>
    <row r="361" spans="4:10" ht="12.5">
      <c r="D361" s="54"/>
      <c r="E361" s="337"/>
      <c r="G361" s="54"/>
      <c r="J361" s="326"/>
    </row>
    <row r="362" spans="4:10" ht="12.5">
      <c r="D362" s="54"/>
      <c r="E362" s="337"/>
      <c r="G362" s="54"/>
      <c r="J362" s="326"/>
    </row>
    <row r="363" spans="4:10" ht="12.5">
      <c r="D363" s="54"/>
      <c r="E363" s="337"/>
      <c r="G363" s="54"/>
      <c r="J363" s="326"/>
    </row>
    <row r="364" spans="4:10" ht="12.5">
      <c r="D364" s="54"/>
      <c r="E364" s="337"/>
      <c r="G364" s="54"/>
      <c r="J364" s="326"/>
    </row>
    <row r="365" spans="4:10" ht="12.5">
      <c r="D365" s="54"/>
      <c r="E365" s="337"/>
      <c r="G365" s="54"/>
      <c r="J365" s="326"/>
    </row>
    <row r="366" spans="4:10" ht="12.5">
      <c r="D366" s="54"/>
      <c r="E366" s="337"/>
      <c r="G366" s="54"/>
      <c r="J366" s="326"/>
    </row>
    <row r="367" spans="4:10" ht="12.5">
      <c r="D367" s="54"/>
      <c r="E367" s="337"/>
      <c r="G367" s="54"/>
      <c r="J367" s="326"/>
    </row>
    <row r="368" spans="4:10" ht="12.5">
      <c r="D368" s="54"/>
      <c r="E368" s="337"/>
      <c r="G368" s="54"/>
      <c r="J368" s="326"/>
    </row>
    <row r="369" spans="4:10" ht="12.5">
      <c r="D369" s="54"/>
      <c r="E369" s="337"/>
      <c r="G369" s="54"/>
      <c r="J369" s="326"/>
    </row>
    <row r="370" spans="4:10" ht="12.5">
      <c r="D370" s="54"/>
      <c r="E370" s="337"/>
      <c r="G370" s="54"/>
      <c r="J370" s="326"/>
    </row>
    <row r="371" spans="4:10" ht="12.5">
      <c r="D371" s="54"/>
      <c r="E371" s="337"/>
      <c r="G371" s="54"/>
      <c r="J371" s="326"/>
    </row>
    <row r="372" spans="4:10" ht="12.5">
      <c r="D372" s="54"/>
      <c r="E372" s="337"/>
      <c r="G372" s="54"/>
      <c r="J372" s="326"/>
    </row>
    <row r="373" spans="4:10" ht="12.5">
      <c r="D373" s="54"/>
      <c r="E373" s="337"/>
      <c r="G373" s="54"/>
      <c r="J373" s="326"/>
    </row>
    <row r="374" spans="4:10" ht="12.5">
      <c r="D374" s="54"/>
      <c r="E374" s="337"/>
      <c r="G374" s="54"/>
      <c r="J374" s="326"/>
    </row>
    <row r="375" spans="4:10" ht="12.5">
      <c r="D375" s="54"/>
      <c r="E375" s="337"/>
      <c r="G375" s="54"/>
      <c r="J375" s="326"/>
    </row>
    <row r="376" spans="4:10" ht="12.5">
      <c r="D376" s="54"/>
      <c r="E376" s="337"/>
      <c r="G376" s="54"/>
      <c r="J376" s="326"/>
    </row>
    <row r="377" spans="4:10" ht="12.5">
      <c r="D377" s="54"/>
      <c r="E377" s="337"/>
      <c r="G377" s="54"/>
      <c r="J377" s="326"/>
    </row>
    <row r="378" spans="4:10" ht="12.5">
      <c r="D378" s="54"/>
      <c r="E378" s="337"/>
      <c r="G378" s="54"/>
      <c r="J378" s="326"/>
    </row>
    <row r="379" spans="4:10" ht="12.5">
      <c r="D379" s="54"/>
      <c r="E379" s="337"/>
      <c r="G379" s="54"/>
      <c r="J379" s="326"/>
    </row>
    <row r="380" spans="4:10" ht="12.5">
      <c r="D380" s="54"/>
      <c r="E380" s="337"/>
      <c r="G380" s="54"/>
      <c r="J380" s="326"/>
    </row>
    <row r="381" spans="4:10" ht="12.5">
      <c r="D381" s="54"/>
      <c r="E381" s="337"/>
      <c r="G381" s="54"/>
      <c r="J381" s="326"/>
    </row>
    <row r="382" spans="4:10" ht="12.5">
      <c r="D382" s="54"/>
      <c r="E382" s="337"/>
      <c r="G382" s="54"/>
      <c r="J382" s="326"/>
    </row>
    <row r="383" spans="4:10" ht="12.5">
      <c r="D383" s="54"/>
      <c r="E383" s="337"/>
      <c r="G383" s="54"/>
      <c r="J383" s="326"/>
    </row>
    <row r="384" spans="4:10" ht="12.5">
      <c r="D384" s="54"/>
      <c r="E384" s="337"/>
      <c r="G384" s="54"/>
      <c r="J384" s="326"/>
    </row>
    <row r="385" spans="4:10" ht="12.5">
      <c r="D385" s="54"/>
      <c r="E385" s="337"/>
      <c r="G385" s="54"/>
      <c r="J385" s="326"/>
    </row>
    <row r="386" spans="4:10" ht="12.5">
      <c r="D386" s="54"/>
      <c r="E386" s="337"/>
      <c r="G386" s="54"/>
      <c r="J386" s="326"/>
    </row>
    <row r="387" spans="4:10" ht="12.5">
      <c r="D387" s="54"/>
      <c r="E387" s="337"/>
      <c r="G387" s="54"/>
      <c r="J387" s="326"/>
    </row>
    <row r="388" spans="4:10" ht="12.5">
      <c r="D388" s="54"/>
      <c r="E388" s="337"/>
      <c r="G388" s="54"/>
      <c r="J388" s="326"/>
    </row>
    <row r="389" spans="4:10" ht="12.5">
      <c r="D389" s="54"/>
      <c r="E389" s="337"/>
      <c r="G389" s="54"/>
      <c r="J389" s="326"/>
    </row>
    <row r="390" spans="4:10" ht="12.5">
      <c r="D390" s="54"/>
      <c r="E390" s="337"/>
      <c r="G390" s="54"/>
      <c r="J390" s="326"/>
    </row>
    <row r="391" spans="4:10" ht="12.5">
      <c r="D391" s="54"/>
      <c r="E391" s="337"/>
      <c r="G391" s="54"/>
      <c r="J391" s="326"/>
    </row>
    <row r="392" spans="4:10" ht="12.5">
      <c r="D392" s="54"/>
      <c r="E392" s="337"/>
      <c r="G392" s="54"/>
      <c r="J392" s="326"/>
    </row>
    <row r="393" spans="4:10" ht="12.5">
      <c r="D393" s="54"/>
      <c r="E393" s="337"/>
      <c r="G393" s="54"/>
      <c r="J393" s="326"/>
    </row>
    <row r="394" spans="4:10" ht="12.5">
      <c r="D394" s="54"/>
      <c r="E394" s="337"/>
      <c r="G394" s="54"/>
      <c r="J394" s="326"/>
    </row>
    <row r="395" spans="4:10" ht="12.5">
      <c r="D395" s="54"/>
      <c r="E395" s="337"/>
      <c r="G395" s="54"/>
      <c r="J395" s="326"/>
    </row>
    <row r="396" spans="4:10" ht="12.5">
      <c r="D396" s="54"/>
      <c r="E396" s="337"/>
      <c r="G396" s="54"/>
      <c r="J396" s="326"/>
    </row>
    <row r="397" spans="4:10" ht="12.5">
      <c r="D397" s="54"/>
      <c r="E397" s="337"/>
      <c r="G397" s="54"/>
      <c r="J397" s="326"/>
    </row>
    <row r="398" spans="4:10" ht="12.5">
      <c r="D398" s="54"/>
      <c r="E398" s="337"/>
      <c r="G398" s="54"/>
      <c r="J398" s="326"/>
    </row>
    <row r="399" spans="4:10" ht="12.5">
      <c r="D399" s="54"/>
      <c r="E399" s="337"/>
      <c r="G399" s="54"/>
      <c r="J399" s="326"/>
    </row>
    <row r="400" spans="4:10" ht="12.5">
      <c r="D400" s="54"/>
      <c r="E400" s="337"/>
      <c r="G400" s="54"/>
      <c r="J400" s="326"/>
    </row>
    <row r="401" spans="4:10" ht="12.5">
      <c r="D401" s="54"/>
      <c r="E401" s="337"/>
      <c r="G401" s="54"/>
      <c r="J401" s="326"/>
    </row>
    <row r="402" spans="4:10" ht="12.5">
      <c r="D402" s="54"/>
      <c r="E402" s="337"/>
      <c r="G402" s="54"/>
      <c r="J402" s="326"/>
    </row>
    <row r="403" spans="4:10" ht="12.5">
      <c r="D403" s="54"/>
      <c r="E403" s="337"/>
      <c r="G403" s="54"/>
      <c r="J403" s="326"/>
    </row>
    <row r="404" spans="4:10" ht="12.5">
      <c r="D404" s="54"/>
      <c r="E404" s="337"/>
      <c r="G404" s="54"/>
      <c r="J404" s="326"/>
    </row>
    <row r="405" spans="4:10" ht="12.5">
      <c r="D405" s="54"/>
      <c r="E405" s="337"/>
      <c r="G405" s="54"/>
      <c r="J405" s="326"/>
    </row>
    <row r="406" spans="4:10" ht="12.5">
      <c r="D406" s="54"/>
      <c r="E406" s="337"/>
      <c r="G406" s="54"/>
      <c r="J406" s="326"/>
    </row>
    <row r="407" spans="4:10" ht="12.5">
      <c r="D407" s="54"/>
      <c r="E407" s="337"/>
      <c r="G407" s="54"/>
      <c r="J407" s="326"/>
    </row>
    <row r="408" spans="4:10" ht="12.5">
      <c r="D408" s="54"/>
      <c r="E408" s="337"/>
      <c r="G408" s="54"/>
      <c r="J408" s="326"/>
    </row>
    <row r="409" spans="4:10" ht="12.5">
      <c r="D409" s="54"/>
      <c r="E409" s="337"/>
      <c r="G409" s="54"/>
      <c r="J409" s="326"/>
    </row>
    <row r="410" spans="4:10" ht="12.5">
      <c r="D410" s="54"/>
      <c r="E410" s="337"/>
      <c r="G410" s="54"/>
      <c r="J410" s="326"/>
    </row>
    <row r="411" spans="4:10" ht="12.5">
      <c r="D411" s="54"/>
      <c r="E411" s="337"/>
      <c r="G411" s="54"/>
      <c r="J411" s="326"/>
    </row>
    <row r="412" spans="4:10" ht="12.5">
      <c r="D412" s="54"/>
      <c r="E412" s="337"/>
      <c r="G412" s="54"/>
      <c r="J412" s="326"/>
    </row>
    <row r="413" spans="4:10" ht="12.5">
      <c r="D413" s="54"/>
      <c r="E413" s="337"/>
      <c r="G413" s="54"/>
      <c r="J413" s="326"/>
    </row>
    <row r="414" spans="4:10" ht="12.5">
      <c r="D414" s="54"/>
      <c r="E414" s="337"/>
      <c r="G414" s="54"/>
      <c r="J414" s="326"/>
    </row>
    <row r="415" spans="4:10" ht="12.5">
      <c r="D415" s="54"/>
      <c r="E415" s="337"/>
      <c r="G415" s="54"/>
      <c r="J415" s="326"/>
    </row>
    <row r="416" spans="4:10" ht="12.5">
      <c r="D416" s="54"/>
      <c r="E416" s="337"/>
      <c r="G416" s="54"/>
      <c r="J416" s="326"/>
    </row>
    <row r="417" spans="4:10" ht="12.5">
      <c r="D417" s="54"/>
      <c r="E417" s="337"/>
      <c r="G417" s="54"/>
      <c r="J417" s="326"/>
    </row>
    <row r="418" spans="4:10" ht="12.5">
      <c r="D418" s="54"/>
      <c r="E418" s="337"/>
      <c r="G418" s="54"/>
      <c r="J418" s="326"/>
    </row>
    <row r="419" spans="4:10" ht="12.5">
      <c r="D419" s="54"/>
      <c r="E419" s="337"/>
      <c r="G419" s="54"/>
      <c r="J419" s="326"/>
    </row>
    <row r="420" spans="4:10" ht="12.5">
      <c r="D420" s="54"/>
      <c r="E420" s="337"/>
      <c r="G420" s="54"/>
      <c r="J420" s="326"/>
    </row>
    <row r="421" spans="4:10" ht="12.5">
      <c r="D421" s="54"/>
      <c r="E421" s="337"/>
      <c r="G421" s="54"/>
      <c r="J421" s="326"/>
    </row>
    <row r="422" spans="4:10" ht="12.5">
      <c r="D422" s="54"/>
      <c r="E422" s="337"/>
      <c r="G422" s="54"/>
      <c r="J422" s="326"/>
    </row>
    <row r="423" spans="4:10" ht="12.5">
      <c r="D423" s="54"/>
      <c r="E423" s="337"/>
      <c r="G423" s="54"/>
      <c r="J423" s="326"/>
    </row>
    <row r="424" spans="4:10" ht="12.5">
      <c r="D424" s="54"/>
      <c r="E424" s="337"/>
      <c r="G424" s="54"/>
      <c r="J424" s="326"/>
    </row>
    <row r="425" spans="4:10" ht="12.5">
      <c r="D425" s="54"/>
      <c r="E425" s="337"/>
      <c r="G425" s="54"/>
      <c r="J425" s="326"/>
    </row>
    <row r="426" spans="4:10" ht="12.5">
      <c r="D426" s="54"/>
      <c r="E426" s="337"/>
      <c r="G426" s="54"/>
      <c r="J426" s="326"/>
    </row>
    <row r="427" spans="4:10" ht="12.5">
      <c r="D427" s="54"/>
      <c r="E427" s="337"/>
      <c r="G427" s="54"/>
      <c r="J427" s="326"/>
    </row>
    <row r="428" spans="4:10" ht="12.5">
      <c r="D428" s="54"/>
      <c r="E428" s="337"/>
      <c r="G428" s="54"/>
      <c r="J428" s="326"/>
    </row>
    <row r="429" spans="4:10" ht="12.5">
      <c r="D429" s="54"/>
      <c r="E429" s="337"/>
      <c r="G429" s="54"/>
      <c r="J429" s="326"/>
    </row>
    <row r="430" spans="4:10" ht="12.5">
      <c r="D430" s="54"/>
      <c r="E430" s="337"/>
      <c r="G430" s="54"/>
      <c r="J430" s="326"/>
    </row>
    <row r="431" spans="4:10" ht="12.5">
      <c r="D431" s="54"/>
      <c r="E431" s="337"/>
      <c r="G431" s="54"/>
      <c r="J431" s="326"/>
    </row>
    <row r="432" spans="4:10" ht="12.5">
      <c r="D432" s="54"/>
      <c r="E432" s="337"/>
      <c r="G432" s="54"/>
      <c r="J432" s="326"/>
    </row>
    <row r="433" spans="4:10" ht="12.5">
      <c r="D433" s="54"/>
      <c r="E433" s="337"/>
      <c r="G433" s="54"/>
      <c r="J433" s="326"/>
    </row>
    <row r="434" spans="4:10" ht="12.5">
      <c r="D434" s="54"/>
      <c r="E434" s="337"/>
      <c r="G434" s="54"/>
      <c r="J434" s="326"/>
    </row>
    <row r="435" spans="4:10" ht="12.5">
      <c r="D435" s="54"/>
      <c r="E435" s="337"/>
      <c r="G435" s="54"/>
      <c r="J435" s="326"/>
    </row>
    <row r="436" spans="4:10" ht="12.5">
      <c r="D436" s="54"/>
      <c r="E436" s="337"/>
      <c r="G436" s="54"/>
      <c r="J436" s="326"/>
    </row>
    <row r="437" spans="4:10" ht="12.5">
      <c r="D437" s="54"/>
      <c r="E437" s="337"/>
      <c r="G437" s="54"/>
      <c r="J437" s="326"/>
    </row>
    <row r="438" spans="4:10" ht="12.5">
      <c r="D438" s="54"/>
      <c r="E438" s="337"/>
      <c r="G438" s="54"/>
      <c r="J438" s="326"/>
    </row>
    <row r="439" spans="4:10" ht="12.5">
      <c r="D439" s="54"/>
      <c r="E439" s="337"/>
      <c r="G439" s="54"/>
      <c r="J439" s="326"/>
    </row>
    <row r="440" spans="4:10" ht="12.5">
      <c r="D440" s="54"/>
      <c r="E440" s="337"/>
      <c r="G440" s="54"/>
      <c r="J440" s="326"/>
    </row>
    <row r="441" spans="4:10" ht="12.5">
      <c r="D441" s="54"/>
      <c r="E441" s="337"/>
      <c r="G441" s="54"/>
      <c r="J441" s="326"/>
    </row>
    <row r="442" spans="4:10" ht="12.5">
      <c r="D442" s="54"/>
      <c r="E442" s="337"/>
      <c r="G442" s="54"/>
      <c r="J442" s="326"/>
    </row>
    <row r="443" spans="4:10" ht="12.5">
      <c r="D443" s="54"/>
      <c r="E443" s="337"/>
      <c r="G443" s="54"/>
      <c r="J443" s="326"/>
    </row>
    <row r="444" spans="4:10" ht="12.5">
      <c r="D444" s="54"/>
      <c r="E444" s="337"/>
      <c r="G444" s="54"/>
      <c r="J444" s="326"/>
    </row>
    <row r="445" spans="4:10" ht="12.5">
      <c r="D445" s="54"/>
      <c r="E445" s="337"/>
      <c r="G445" s="54"/>
      <c r="J445" s="326"/>
    </row>
    <row r="446" spans="4:10" ht="12.5">
      <c r="D446" s="54"/>
      <c r="E446" s="337"/>
      <c r="G446" s="54"/>
      <c r="J446" s="326"/>
    </row>
    <row r="447" spans="4:10" ht="12.5">
      <c r="D447" s="54"/>
      <c r="E447" s="337"/>
      <c r="G447" s="54"/>
      <c r="J447" s="326"/>
    </row>
    <row r="448" spans="4:10" ht="12.5">
      <c r="D448" s="54"/>
      <c r="E448" s="337"/>
      <c r="G448" s="54"/>
      <c r="J448" s="326"/>
    </row>
    <row r="449" spans="4:10" ht="12.5">
      <c r="D449" s="54"/>
      <c r="E449" s="337"/>
      <c r="G449" s="54"/>
      <c r="J449" s="326"/>
    </row>
    <row r="450" spans="4:10" ht="12.5">
      <c r="D450" s="54"/>
      <c r="E450" s="337"/>
      <c r="G450" s="54"/>
      <c r="J450" s="326"/>
    </row>
    <row r="451" spans="4:10" ht="12.5">
      <c r="D451" s="54"/>
      <c r="E451" s="337"/>
      <c r="G451" s="54"/>
      <c r="J451" s="326"/>
    </row>
    <row r="452" spans="4:10" ht="12.5">
      <c r="D452" s="54"/>
      <c r="E452" s="337"/>
      <c r="G452" s="54"/>
      <c r="J452" s="326"/>
    </row>
    <row r="453" spans="4:10" ht="12.5">
      <c r="D453" s="54"/>
      <c r="E453" s="337"/>
      <c r="G453" s="54"/>
      <c r="J453" s="326"/>
    </row>
    <row r="454" spans="4:10" ht="12.5">
      <c r="D454" s="54"/>
      <c r="E454" s="337"/>
      <c r="G454" s="54"/>
      <c r="J454" s="326"/>
    </row>
    <row r="455" spans="4:10" ht="12.5">
      <c r="D455" s="54"/>
      <c r="E455" s="337"/>
      <c r="G455" s="54"/>
      <c r="J455" s="326"/>
    </row>
    <row r="456" spans="4:10" ht="12.5">
      <c r="D456" s="54"/>
      <c r="E456" s="337"/>
      <c r="G456" s="54"/>
      <c r="J456" s="326"/>
    </row>
    <row r="457" spans="4:10" ht="12.5">
      <c r="D457" s="54"/>
      <c r="E457" s="337"/>
      <c r="G457" s="54"/>
      <c r="J457" s="326"/>
    </row>
    <row r="458" spans="4:10" ht="12.5">
      <c r="D458" s="54"/>
      <c r="E458" s="337"/>
      <c r="G458" s="54"/>
      <c r="J458" s="326"/>
    </row>
    <row r="459" spans="4:10" ht="12.5">
      <c r="D459" s="54"/>
      <c r="E459" s="337"/>
      <c r="G459" s="54"/>
      <c r="J459" s="326"/>
    </row>
    <row r="460" spans="4:10" ht="12.5">
      <c r="D460" s="54"/>
      <c r="E460" s="337"/>
      <c r="G460" s="54"/>
      <c r="J460" s="326"/>
    </row>
    <row r="461" spans="4:10" ht="12.5">
      <c r="D461" s="54"/>
      <c r="E461" s="337"/>
      <c r="G461" s="54"/>
      <c r="J461" s="326"/>
    </row>
    <row r="462" spans="4:10" ht="12.5">
      <c r="D462" s="54"/>
      <c r="E462" s="337"/>
      <c r="G462" s="54"/>
      <c r="J462" s="326"/>
    </row>
    <row r="463" spans="4:10" ht="12.5">
      <c r="D463" s="54"/>
      <c r="E463" s="337"/>
      <c r="G463" s="54"/>
      <c r="J463" s="326"/>
    </row>
    <row r="464" spans="4:10" ht="12.5">
      <c r="D464" s="54"/>
      <c r="E464" s="337"/>
      <c r="G464" s="54"/>
      <c r="J464" s="326"/>
    </row>
    <row r="465" spans="4:10" ht="12.5">
      <c r="D465" s="54"/>
      <c r="E465" s="337"/>
      <c r="G465" s="54"/>
      <c r="J465" s="326"/>
    </row>
    <row r="466" spans="4:10" ht="12.5">
      <c r="D466" s="54"/>
      <c r="E466" s="337"/>
      <c r="G466" s="54"/>
      <c r="J466" s="326"/>
    </row>
    <row r="467" spans="4:10" ht="12.5">
      <c r="D467" s="54"/>
      <c r="E467" s="337"/>
      <c r="G467" s="54"/>
      <c r="J467" s="326"/>
    </row>
    <row r="468" spans="4:10" ht="12.5">
      <c r="D468" s="54"/>
      <c r="E468" s="337"/>
      <c r="G468" s="54"/>
      <c r="J468" s="326"/>
    </row>
    <row r="469" spans="4:10" ht="12.5">
      <c r="D469" s="54"/>
      <c r="E469" s="337"/>
      <c r="G469" s="54"/>
      <c r="J469" s="326"/>
    </row>
    <row r="470" spans="4:10" ht="12.5">
      <c r="D470" s="54"/>
      <c r="E470" s="337"/>
      <c r="G470" s="54"/>
      <c r="J470" s="326"/>
    </row>
    <row r="471" spans="4:10" ht="12.5">
      <c r="D471" s="54"/>
      <c r="E471" s="337"/>
      <c r="G471" s="54"/>
      <c r="J471" s="326"/>
    </row>
    <row r="472" spans="4:10" ht="12.5">
      <c r="D472" s="54"/>
      <c r="E472" s="337"/>
      <c r="G472" s="54"/>
      <c r="J472" s="326"/>
    </row>
    <row r="473" spans="4:10" ht="12.5">
      <c r="D473" s="54"/>
      <c r="E473" s="337"/>
      <c r="G473" s="54"/>
      <c r="J473" s="326"/>
    </row>
    <row r="474" spans="4:10" ht="12.5">
      <c r="D474" s="54"/>
      <c r="E474" s="337"/>
      <c r="G474" s="54"/>
      <c r="J474" s="326"/>
    </row>
    <row r="475" spans="4:10" ht="12.5">
      <c r="D475" s="54"/>
      <c r="E475" s="337"/>
      <c r="G475" s="54"/>
      <c r="J475" s="326"/>
    </row>
    <row r="476" spans="4:10" ht="12.5">
      <c r="D476" s="54"/>
      <c r="E476" s="337"/>
      <c r="G476" s="54"/>
      <c r="J476" s="326"/>
    </row>
    <row r="477" spans="4:10" ht="12.5">
      <c r="D477" s="54"/>
      <c r="E477" s="337"/>
      <c r="G477" s="54"/>
      <c r="J477" s="326"/>
    </row>
    <row r="478" spans="4:10" ht="12.5">
      <c r="D478" s="54"/>
      <c r="E478" s="337"/>
      <c r="G478" s="54"/>
      <c r="J478" s="326"/>
    </row>
    <row r="479" spans="4:10" ht="12.5">
      <c r="D479" s="54"/>
      <c r="E479" s="337"/>
      <c r="G479" s="54"/>
      <c r="J479" s="326"/>
    </row>
    <row r="480" spans="4:10" ht="12.5">
      <c r="D480" s="54"/>
      <c r="E480" s="337"/>
      <c r="G480" s="54"/>
      <c r="J480" s="326"/>
    </row>
    <row r="481" spans="4:10" ht="12.5">
      <c r="D481" s="54"/>
      <c r="E481" s="337"/>
      <c r="G481" s="54"/>
      <c r="J481" s="326"/>
    </row>
    <row r="482" spans="4:10" ht="12.5">
      <c r="D482" s="54"/>
      <c r="E482" s="337"/>
      <c r="G482" s="54"/>
      <c r="J482" s="326"/>
    </row>
    <row r="483" spans="4:10" ht="12.5">
      <c r="D483" s="54"/>
      <c r="E483" s="337"/>
      <c r="G483" s="54"/>
      <c r="J483" s="326"/>
    </row>
    <row r="484" spans="4:10" ht="12.5">
      <c r="D484" s="54"/>
      <c r="E484" s="337"/>
      <c r="G484" s="54"/>
      <c r="J484" s="326"/>
    </row>
    <row r="485" spans="4:10" ht="12.5">
      <c r="D485" s="54"/>
      <c r="E485" s="337"/>
      <c r="G485" s="54"/>
      <c r="J485" s="326"/>
    </row>
    <row r="486" spans="4:10" ht="12.5">
      <c r="D486" s="54"/>
      <c r="E486" s="337"/>
      <c r="G486" s="54"/>
      <c r="J486" s="326"/>
    </row>
    <row r="487" spans="4:10" ht="12.5">
      <c r="D487" s="54"/>
      <c r="E487" s="337"/>
      <c r="G487" s="54"/>
      <c r="J487" s="326"/>
    </row>
    <row r="488" spans="4:10" ht="12.5">
      <c r="D488" s="54"/>
      <c r="E488" s="337"/>
      <c r="G488" s="54"/>
      <c r="J488" s="326"/>
    </row>
    <row r="489" spans="4:10" ht="12.5">
      <c r="D489" s="54"/>
      <c r="E489" s="337"/>
      <c r="G489" s="54"/>
      <c r="J489" s="326"/>
    </row>
    <row r="490" spans="4:10" ht="12.5">
      <c r="D490" s="54"/>
      <c r="E490" s="337"/>
      <c r="G490" s="54"/>
      <c r="J490" s="326"/>
    </row>
    <row r="491" spans="4:10" ht="12.5">
      <c r="D491" s="54"/>
      <c r="E491" s="337"/>
      <c r="G491" s="54"/>
      <c r="J491" s="326"/>
    </row>
    <row r="492" spans="4:10" ht="12.5">
      <c r="D492" s="54"/>
      <c r="E492" s="337"/>
      <c r="G492" s="54"/>
      <c r="J492" s="326"/>
    </row>
    <row r="493" spans="4:10" ht="12.5">
      <c r="D493" s="54"/>
      <c r="E493" s="337"/>
      <c r="G493" s="54"/>
      <c r="J493" s="326"/>
    </row>
    <row r="494" spans="4:10" ht="12.5">
      <c r="D494" s="54"/>
      <c r="E494" s="337"/>
      <c r="G494" s="54"/>
      <c r="J494" s="326"/>
    </row>
    <row r="495" spans="4:10" ht="12.5">
      <c r="D495" s="54"/>
      <c r="E495" s="337"/>
      <c r="G495" s="54"/>
      <c r="J495" s="326"/>
    </row>
    <row r="496" spans="4:10" ht="12.5">
      <c r="D496" s="54"/>
      <c r="E496" s="337"/>
      <c r="G496" s="54"/>
      <c r="J496" s="326"/>
    </row>
    <row r="497" spans="4:10" ht="12.5">
      <c r="D497" s="54"/>
      <c r="E497" s="337"/>
      <c r="G497" s="54"/>
      <c r="J497" s="326"/>
    </row>
    <row r="498" spans="4:10" ht="12.5">
      <c r="D498" s="54"/>
      <c r="E498" s="337"/>
      <c r="G498" s="54"/>
      <c r="J498" s="326"/>
    </row>
    <row r="499" spans="4:10" ht="12.5">
      <c r="D499" s="54"/>
      <c r="E499" s="337"/>
      <c r="G499" s="54"/>
      <c r="J499" s="326"/>
    </row>
    <row r="500" spans="4:10" ht="12.5">
      <c r="D500" s="54"/>
      <c r="E500" s="337"/>
      <c r="G500" s="54"/>
      <c r="J500" s="326"/>
    </row>
    <row r="501" spans="4:10" ht="12.5">
      <c r="D501" s="54"/>
      <c r="E501" s="337"/>
      <c r="G501" s="54"/>
      <c r="J501" s="326"/>
    </row>
    <row r="502" spans="4:10" ht="12.5">
      <c r="D502" s="54"/>
      <c r="E502" s="337"/>
      <c r="G502" s="54"/>
      <c r="J502" s="326"/>
    </row>
    <row r="503" spans="4:10" ht="12.5">
      <c r="D503" s="54"/>
      <c r="E503" s="337"/>
      <c r="G503" s="54"/>
      <c r="J503" s="326"/>
    </row>
    <row r="504" spans="4:10" ht="12.5">
      <c r="D504" s="54"/>
      <c r="E504" s="337"/>
      <c r="G504" s="54"/>
      <c r="J504" s="326"/>
    </row>
    <row r="505" spans="4:10" ht="12.5">
      <c r="D505" s="54"/>
      <c r="E505" s="337"/>
      <c r="G505" s="54"/>
      <c r="J505" s="326"/>
    </row>
    <row r="506" spans="4:10" ht="12.5">
      <c r="D506" s="54"/>
      <c r="E506" s="337"/>
      <c r="G506" s="54"/>
      <c r="J506" s="326"/>
    </row>
    <row r="507" spans="4:10" ht="12.5">
      <c r="D507" s="54"/>
      <c r="E507" s="337"/>
      <c r="G507" s="54"/>
      <c r="J507" s="326"/>
    </row>
    <row r="508" spans="4:10" ht="12.5">
      <c r="D508" s="54"/>
      <c r="E508" s="337"/>
      <c r="G508" s="54"/>
      <c r="J508" s="326"/>
    </row>
    <row r="509" spans="4:10" ht="12.5">
      <c r="D509" s="54"/>
      <c r="E509" s="337"/>
      <c r="G509" s="54"/>
      <c r="J509" s="326"/>
    </row>
    <row r="510" spans="4:10" ht="12.5">
      <c r="D510" s="54"/>
      <c r="E510" s="337"/>
      <c r="G510" s="54"/>
      <c r="J510" s="326"/>
    </row>
    <row r="511" spans="4:10" ht="12.5">
      <c r="D511" s="54"/>
      <c r="E511" s="337"/>
      <c r="G511" s="54"/>
      <c r="J511" s="326"/>
    </row>
    <row r="512" spans="4:10" ht="12.5">
      <c r="D512" s="54"/>
      <c r="E512" s="337"/>
      <c r="G512" s="54"/>
      <c r="J512" s="326"/>
    </row>
    <row r="513" spans="4:10" ht="12.5">
      <c r="D513" s="54"/>
      <c r="E513" s="337"/>
      <c r="G513" s="54"/>
      <c r="J513" s="326"/>
    </row>
    <row r="514" spans="4:10" ht="12.5">
      <c r="D514" s="54"/>
      <c r="E514" s="337"/>
      <c r="G514" s="54"/>
      <c r="J514" s="326"/>
    </row>
    <row r="515" spans="4:10" ht="12.5">
      <c r="D515" s="54"/>
      <c r="E515" s="337"/>
      <c r="G515" s="54"/>
      <c r="J515" s="326"/>
    </row>
    <row r="516" spans="4:10" ht="12.5">
      <c r="D516" s="54"/>
      <c r="E516" s="337"/>
      <c r="G516" s="54"/>
      <c r="J516" s="326"/>
    </row>
    <row r="517" spans="4:10" ht="12.5">
      <c r="D517" s="54"/>
      <c r="E517" s="337"/>
      <c r="G517" s="54"/>
      <c r="J517" s="326"/>
    </row>
    <row r="518" spans="4:10" ht="12.5">
      <c r="D518" s="54"/>
      <c r="E518" s="337"/>
      <c r="G518" s="54"/>
      <c r="J518" s="326"/>
    </row>
    <row r="519" spans="4:10" ht="12.5">
      <c r="D519" s="54"/>
      <c r="E519" s="337"/>
      <c r="G519" s="54"/>
      <c r="J519" s="326"/>
    </row>
    <row r="520" spans="4:10" ht="12.5">
      <c r="D520" s="54"/>
      <c r="E520" s="337"/>
      <c r="G520" s="54"/>
      <c r="J520" s="326"/>
    </row>
    <row r="521" spans="4:10" ht="12.5">
      <c r="D521" s="54"/>
      <c r="E521" s="337"/>
      <c r="G521" s="54"/>
      <c r="J521" s="326"/>
    </row>
    <row r="522" spans="4:10" ht="12.5">
      <c r="D522" s="54"/>
      <c r="E522" s="337"/>
      <c r="G522" s="54"/>
      <c r="J522" s="326"/>
    </row>
    <row r="523" spans="4:10" ht="12.5">
      <c r="D523" s="54"/>
      <c r="E523" s="337"/>
      <c r="G523" s="54"/>
      <c r="J523" s="326"/>
    </row>
    <row r="524" spans="4:10" ht="12.5">
      <c r="D524" s="54"/>
      <c r="E524" s="337"/>
      <c r="G524" s="54"/>
      <c r="J524" s="326"/>
    </row>
    <row r="525" spans="4:10" ht="12.5">
      <c r="D525" s="54"/>
      <c r="E525" s="337"/>
      <c r="G525" s="54"/>
      <c r="J525" s="326"/>
    </row>
    <row r="526" spans="4:10" ht="12.5">
      <c r="D526" s="54"/>
      <c r="E526" s="337"/>
      <c r="G526" s="54"/>
      <c r="J526" s="326"/>
    </row>
    <row r="527" spans="4:10" ht="12.5">
      <c r="D527" s="54"/>
      <c r="E527" s="337"/>
      <c r="G527" s="54"/>
      <c r="J527" s="326"/>
    </row>
    <row r="528" spans="4:10" ht="12.5">
      <c r="D528" s="54"/>
      <c r="E528" s="337"/>
      <c r="G528" s="54"/>
      <c r="J528" s="326"/>
    </row>
    <row r="529" spans="4:10" ht="12.5">
      <c r="D529" s="54"/>
      <c r="E529" s="337"/>
      <c r="G529" s="54"/>
      <c r="J529" s="326"/>
    </row>
    <row r="530" spans="4:10" ht="12.5">
      <c r="D530" s="54"/>
      <c r="E530" s="337"/>
      <c r="G530" s="54"/>
      <c r="J530" s="326"/>
    </row>
    <row r="531" spans="4:10" ht="12.5">
      <c r="D531" s="54"/>
      <c r="E531" s="337"/>
      <c r="G531" s="54"/>
      <c r="J531" s="326"/>
    </row>
    <row r="532" spans="4:10" ht="12.5">
      <c r="D532" s="54"/>
      <c r="E532" s="337"/>
      <c r="G532" s="54"/>
      <c r="J532" s="326"/>
    </row>
    <row r="533" spans="4:10" ht="12.5">
      <c r="D533" s="54"/>
      <c r="E533" s="337"/>
      <c r="G533" s="54"/>
      <c r="J533" s="326"/>
    </row>
    <row r="534" spans="4:10" ht="12.5">
      <c r="D534" s="54"/>
      <c r="E534" s="337"/>
      <c r="G534" s="54"/>
      <c r="J534" s="326"/>
    </row>
    <row r="535" spans="4:10" ht="12.5">
      <c r="D535" s="54"/>
      <c r="E535" s="337"/>
      <c r="G535" s="54"/>
      <c r="J535" s="326"/>
    </row>
    <row r="536" spans="4:10" ht="12.5">
      <c r="D536" s="54"/>
      <c r="E536" s="337"/>
      <c r="G536" s="54"/>
      <c r="J536" s="326"/>
    </row>
    <row r="537" spans="4:10" ht="12.5">
      <c r="D537" s="54"/>
      <c r="E537" s="337"/>
      <c r="G537" s="54"/>
      <c r="J537" s="326"/>
    </row>
    <row r="538" spans="4:10" ht="12.5">
      <c r="D538" s="54"/>
      <c r="E538" s="337"/>
      <c r="G538" s="54"/>
      <c r="J538" s="326"/>
    </row>
    <row r="539" spans="4:10" ht="12.5">
      <c r="D539" s="54"/>
      <c r="E539" s="337"/>
      <c r="G539" s="54"/>
      <c r="J539" s="326"/>
    </row>
    <row r="540" spans="4:10" ht="12.5">
      <c r="D540" s="54"/>
      <c r="E540" s="337"/>
      <c r="G540" s="54"/>
      <c r="J540" s="326"/>
    </row>
    <row r="541" spans="4:10" ht="12.5">
      <c r="D541" s="54"/>
      <c r="E541" s="337"/>
      <c r="G541" s="54"/>
      <c r="J541" s="326"/>
    </row>
    <row r="542" spans="4:10" ht="12.5">
      <c r="D542" s="54"/>
      <c r="E542" s="337"/>
      <c r="G542" s="54"/>
      <c r="J542" s="326"/>
    </row>
    <row r="543" spans="4:10" ht="12.5">
      <c r="D543" s="54"/>
      <c r="E543" s="337"/>
      <c r="G543" s="54"/>
      <c r="J543" s="326"/>
    </row>
    <row r="544" spans="4:10" ht="12.5">
      <c r="D544" s="54"/>
      <c r="E544" s="337"/>
      <c r="G544" s="54"/>
      <c r="J544" s="326"/>
    </row>
    <row r="545" spans="4:10" ht="12.5">
      <c r="D545" s="54"/>
      <c r="E545" s="337"/>
      <c r="G545" s="54"/>
      <c r="J545" s="326"/>
    </row>
    <row r="546" spans="4:10" ht="12.5">
      <c r="D546" s="54"/>
      <c r="E546" s="337"/>
      <c r="G546" s="54"/>
      <c r="J546" s="326"/>
    </row>
    <row r="547" spans="4:10" ht="12.5">
      <c r="D547" s="54"/>
      <c r="E547" s="337"/>
      <c r="G547" s="54"/>
      <c r="J547" s="326"/>
    </row>
    <row r="548" spans="4:10" ht="12.5">
      <c r="D548" s="54"/>
      <c r="E548" s="337"/>
      <c r="G548" s="54"/>
      <c r="J548" s="326"/>
    </row>
    <row r="549" spans="4:10" ht="12.5">
      <c r="D549" s="54"/>
      <c r="E549" s="337"/>
      <c r="G549" s="54"/>
      <c r="J549" s="326"/>
    </row>
    <row r="550" spans="4:10" ht="12.5">
      <c r="D550" s="54"/>
      <c r="E550" s="337"/>
      <c r="G550" s="54"/>
      <c r="J550" s="326"/>
    </row>
    <row r="551" spans="4:10" ht="12.5">
      <c r="D551" s="54"/>
      <c r="E551" s="337"/>
      <c r="G551" s="54"/>
      <c r="J551" s="326"/>
    </row>
    <row r="552" spans="4:10" ht="12.5">
      <c r="D552" s="54"/>
      <c r="E552" s="337"/>
      <c r="G552" s="54"/>
      <c r="J552" s="326"/>
    </row>
    <row r="553" spans="4:10" ht="12.5">
      <c r="D553" s="54"/>
      <c r="E553" s="337"/>
      <c r="G553" s="54"/>
      <c r="J553" s="326"/>
    </row>
    <row r="554" spans="4:10" ht="12.5">
      <c r="D554" s="54"/>
      <c r="E554" s="337"/>
      <c r="G554" s="54"/>
      <c r="J554" s="326"/>
    </row>
    <row r="555" spans="4:10" ht="12.5">
      <c r="D555" s="54"/>
      <c r="E555" s="337"/>
      <c r="G555" s="54"/>
      <c r="J555" s="326"/>
    </row>
    <row r="556" spans="4:10" ht="12.5">
      <c r="D556" s="54"/>
      <c r="E556" s="337"/>
      <c r="G556" s="54"/>
      <c r="J556" s="326"/>
    </row>
    <row r="557" spans="4:10" ht="12.5">
      <c r="D557" s="54"/>
      <c r="E557" s="337"/>
      <c r="G557" s="54"/>
      <c r="J557" s="326"/>
    </row>
    <row r="558" spans="4:10" ht="12.5">
      <c r="D558" s="54"/>
      <c r="E558" s="337"/>
      <c r="G558" s="54"/>
      <c r="J558" s="326"/>
    </row>
    <row r="559" spans="4:10" ht="12.5">
      <c r="D559" s="54"/>
      <c r="E559" s="337"/>
      <c r="G559" s="54"/>
      <c r="J559" s="326"/>
    </row>
    <row r="560" spans="4:10" ht="12.5">
      <c r="D560" s="54"/>
      <c r="E560" s="337"/>
      <c r="G560" s="54"/>
      <c r="J560" s="326"/>
    </row>
    <row r="561" spans="4:10" ht="12.5">
      <c r="D561" s="54"/>
      <c r="E561" s="337"/>
      <c r="G561" s="54"/>
      <c r="J561" s="326"/>
    </row>
    <row r="562" spans="4:10" ht="12.5">
      <c r="D562" s="54"/>
      <c r="E562" s="337"/>
      <c r="G562" s="54"/>
      <c r="J562" s="326"/>
    </row>
    <row r="563" spans="4:10" ht="12.5">
      <c r="D563" s="54"/>
      <c r="E563" s="337"/>
      <c r="G563" s="54"/>
      <c r="J563" s="326"/>
    </row>
    <row r="564" spans="4:10" ht="12.5">
      <c r="D564" s="54"/>
      <c r="E564" s="337"/>
      <c r="G564" s="54"/>
      <c r="J564" s="326"/>
    </row>
    <row r="565" spans="4:10" ht="12.5">
      <c r="D565" s="54"/>
      <c r="E565" s="337"/>
      <c r="G565" s="54"/>
      <c r="J565" s="326"/>
    </row>
    <row r="566" spans="4:10" ht="12.5">
      <c r="D566" s="54"/>
      <c r="E566" s="337"/>
      <c r="G566" s="54"/>
      <c r="J566" s="326"/>
    </row>
    <row r="567" spans="4:10" ht="12.5">
      <c r="D567" s="54"/>
      <c r="E567" s="337"/>
      <c r="G567" s="54"/>
      <c r="J567" s="326"/>
    </row>
    <row r="568" spans="4:10" ht="12.5">
      <c r="D568" s="54"/>
      <c r="E568" s="337"/>
      <c r="G568" s="54"/>
      <c r="J568" s="326"/>
    </row>
    <row r="569" spans="4:10" ht="12.5">
      <c r="D569" s="54"/>
      <c r="E569" s="337"/>
      <c r="G569" s="54"/>
      <c r="J569" s="326"/>
    </row>
    <row r="570" spans="4:10" ht="12.5">
      <c r="D570" s="54"/>
      <c r="E570" s="337"/>
      <c r="G570" s="54"/>
      <c r="J570" s="326"/>
    </row>
    <row r="571" spans="4:10" ht="12.5">
      <c r="D571" s="54"/>
      <c r="E571" s="337"/>
      <c r="G571" s="54"/>
      <c r="J571" s="326"/>
    </row>
    <row r="572" spans="4:10" ht="12.5">
      <c r="D572" s="54"/>
      <c r="E572" s="337"/>
      <c r="G572" s="54"/>
      <c r="J572" s="326"/>
    </row>
    <row r="573" spans="4:10" ht="12.5">
      <c r="D573" s="54"/>
      <c r="E573" s="337"/>
      <c r="G573" s="54"/>
      <c r="J573" s="326"/>
    </row>
    <row r="574" spans="4:10" ht="12.5">
      <c r="D574" s="54"/>
      <c r="E574" s="337"/>
      <c r="G574" s="54"/>
      <c r="J574" s="326"/>
    </row>
    <row r="575" spans="4:10" ht="12.5">
      <c r="D575" s="54"/>
      <c r="E575" s="337"/>
      <c r="G575" s="54"/>
      <c r="J575" s="326"/>
    </row>
    <row r="576" spans="4:10" ht="12.5">
      <c r="D576" s="54"/>
      <c r="E576" s="337"/>
      <c r="G576" s="54"/>
      <c r="J576" s="326"/>
    </row>
    <row r="577" spans="4:10" ht="12.5">
      <c r="D577" s="54"/>
      <c r="E577" s="337"/>
      <c r="G577" s="54"/>
      <c r="J577" s="326"/>
    </row>
    <row r="578" spans="4:10" ht="12.5">
      <c r="D578" s="54"/>
      <c r="E578" s="337"/>
      <c r="G578" s="54"/>
      <c r="J578" s="326"/>
    </row>
    <row r="579" spans="4:10" ht="12.5">
      <c r="D579" s="54"/>
      <c r="E579" s="337"/>
      <c r="G579" s="54"/>
      <c r="J579" s="326"/>
    </row>
    <row r="580" spans="4:10" ht="12.5">
      <c r="D580" s="54"/>
      <c r="E580" s="337"/>
      <c r="G580" s="54"/>
      <c r="J580" s="326"/>
    </row>
    <row r="581" spans="4:10" ht="12.5">
      <c r="D581" s="54"/>
      <c r="E581" s="337"/>
      <c r="G581" s="54"/>
      <c r="J581" s="326"/>
    </row>
    <row r="582" spans="4:10" ht="12.5">
      <c r="D582" s="54"/>
      <c r="E582" s="337"/>
      <c r="G582" s="54"/>
      <c r="J582" s="326"/>
    </row>
    <row r="583" spans="4:10" ht="12.5">
      <c r="D583" s="54"/>
      <c r="E583" s="337"/>
      <c r="G583" s="54"/>
      <c r="J583" s="326"/>
    </row>
    <row r="584" spans="4:10" ht="12.5">
      <c r="D584" s="54"/>
      <c r="E584" s="337"/>
      <c r="G584" s="54"/>
      <c r="J584" s="326"/>
    </row>
    <row r="585" spans="4:10" ht="12.5">
      <c r="D585" s="54"/>
      <c r="E585" s="337"/>
      <c r="G585" s="54"/>
      <c r="J585" s="326"/>
    </row>
    <row r="586" spans="4:10" ht="12.5">
      <c r="D586" s="54"/>
      <c r="E586" s="337"/>
      <c r="G586" s="54"/>
      <c r="J586" s="326"/>
    </row>
    <row r="587" spans="4:10" ht="12.5">
      <c r="D587" s="54"/>
      <c r="E587" s="337"/>
      <c r="G587" s="54"/>
      <c r="J587" s="326"/>
    </row>
    <row r="588" spans="4:10" ht="12.5">
      <c r="D588" s="54"/>
      <c r="E588" s="337"/>
      <c r="G588" s="54"/>
      <c r="J588" s="326"/>
    </row>
    <row r="589" spans="4:10" ht="12.5">
      <c r="D589" s="54"/>
      <c r="E589" s="337"/>
      <c r="G589" s="54"/>
      <c r="J589" s="326"/>
    </row>
    <row r="590" spans="4:10" ht="12.5">
      <c r="D590" s="54"/>
      <c r="E590" s="337"/>
      <c r="G590" s="54"/>
      <c r="J590" s="326"/>
    </row>
    <row r="591" spans="4:10" ht="12.5">
      <c r="D591" s="54"/>
      <c r="E591" s="337"/>
      <c r="G591" s="54"/>
      <c r="J591" s="326"/>
    </row>
    <row r="592" spans="4:10" ht="12.5">
      <c r="D592" s="54"/>
      <c r="E592" s="337"/>
      <c r="G592" s="54"/>
      <c r="J592" s="326"/>
    </row>
    <row r="593" spans="4:10" ht="12.5">
      <c r="D593" s="54"/>
      <c r="E593" s="337"/>
      <c r="G593" s="54"/>
      <c r="J593" s="326"/>
    </row>
    <row r="594" spans="4:10" ht="12.5">
      <c r="D594" s="54"/>
      <c r="E594" s="337"/>
      <c r="G594" s="54"/>
      <c r="J594" s="326"/>
    </row>
    <row r="595" spans="4:10" ht="12.5">
      <c r="D595" s="54"/>
      <c r="E595" s="337"/>
      <c r="G595" s="54"/>
      <c r="J595" s="326"/>
    </row>
    <row r="596" spans="4:10" ht="12.5">
      <c r="D596" s="54"/>
      <c r="E596" s="337"/>
      <c r="G596" s="54"/>
      <c r="J596" s="326"/>
    </row>
    <row r="597" spans="4:10" ht="12.5">
      <c r="D597" s="54"/>
      <c r="E597" s="337"/>
      <c r="G597" s="54"/>
      <c r="J597" s="326"/>
    </row>
    <row r="598" spans="4:10" ht="12.5">
      <c r="D598" s="54"/>
      <c r="E598" s="337"/>
      <c r="G598" s="54"/>
      <c r="J598" s="326"/>
    </row>
    <row r="599" spans="4:10" ht="12.5">
      <c r="D599" s="54"/>
      <c r="E599" s="337"/>
      <c r="G599" s="54"/>
      <c r="J599" s="326"/>
    </row>
    <row r="600" spans="4:10" ht="12.5">
      <c r="D600" s="54"/>
      <c r="E600" s="337"/>
      <c r="G600" s="54"/>
      <c r="J600" s="326"/>
    </row>
    <row r="601" spans="4:10" ht="12.5">
      <c r="D601" s="54"/>
      <c r="E601" s="337"/>
      <c r="G601" s="54"/>
      <c r="J601" s="326"/>
    </row>
    <row r="602" spans="4:10" ht="12.5">
      <c r="D602" s="54"/>
      <c r="E602" s="337"/>
      <c r="G602" s="54"/>
      <c r="J602" s="326"/>
    </row>
    <row r="603" spans="4:10" ht="12.5">
      <c r="D603" s="54"/>
      <c r="E603" s="337"/>
      <c r="G603" s="54"/>
      <c r="J603" s="326"/>
    </row>
    <row r="604" spans="4:10" ht="12.5">
      <c r="D604" s="54"/>
      <c r="E604" s="337"/>
      <c r="G604" s="54"/>
      <c r="J604" s="326"/>
    </row>
    <row r="605" spans="4:10" ht="12.5">
      <c r="D605" s="54"/>
      <c r="E605" s="337"/>
      <c r="G605" s="54"/>
      <c r="J605" s="326"/>
    </row>
    <row r="606" spans="4:10" ht="12.5">
      <c r="D606" s="54"/>
      <c r="E606" s="337"/>
      <c r="G606" s="54"/>
      <c r="J606" s="326"/>
    </row>
    <row r="607" spans="4:10" ht="12.5">
      <c r="D607" s="54"/>
      <c r="E607" s="337"/>
      <c r="G607" s="54"/>
      <c r="J607" s="326"/>
    </row>
    <row r="608" spans="4:10" ht="12.5">
      <c r="D608" s="54"/>
      <c r="E608" s="337"/>
      <c r="G608" s="54"/>
      <c r="J608" s="326"/>
    </row>
    <row r="609" spans="4:10" ht="12.5">
      <c r="D609" s="54"/>
      <c r="E609" s="337"/>
      <c r="G609" s="54"/>
      <c r="J609" s="326"/>
    </row>
    <row r="610" spans="4:10" ht="12.5">
      <c r="D610" s="54"/>
      <c r="E610" s="337"/>
      <c r="G610" s="54"/>
      <c r="J610" s="326"/>
    </row>
    <row r="611" spans="4:10" ht="12.5">
      <c r="D611" s="54"/>
      <c r="E611" s="337"/>
      <c r="G611" s="54"/>
      <c r="J611" s="326"/>
    </row>
    <row r="612" spans="4:10" ht="12.5">
      <c r="D612" s="54"/>
      <c r="E612" s="337"/>
      <c r="G612" s="54"/>
      <c r="J612" s="326"/>
    </row>
    <row r="613" spans="4:10" ht="12.5">
      <c r="D613" s="54"/>
      <c r="E613" s="337"/>
      <c r="G613" s="54"/>
      <c r="J613" s="326"/>
    </row>
    <row r="614" spans="4:10" ht="12.5">
      <c r="D614" s="54"/>
      <c r="E614" s="337"/>
      <c r="G614" s="54"/>
      <c r="J614" s="326"/>
    </row>
    <row r="615" spans="4:10" ht="12.5">
      <c r="D615" s="54"/>
      <c r="E615" s="337"/>
      <c r="G615" s="54"/>
      <c r="J615" s="326"/>
    </row>
    <row r="616" spans="4:10" ht="12.5">
      <c r="D616" s="54"/>
      <c r="E616" s="337"/>
      <c r="G616" s="54"/>
      <c r="J616" s="326"/>
    </row>
    <row r="617" spans="4:10" ht="12.5">
      <c r="D617" s="54"/>
      <c r="E617" s="337"/>
      <c r="G617" s="54"/>
      <c r="J617" s="326"/>
    </row>
    <row r="618" spans="4:10" ht="12.5">
      <c r="D618" s="54"/>
      <c r="E618" s="337"/>
      <c r="G618" s="54"/>
      <c r="J618" s="326"/>
    </row>
    <row r="619" spans="4:10" ht="12.5">
      <c r="D619" s="54"/>
      <c r="E619" s="337"/>
      <c r="G619" s="54"/>
      <c r="J619" s="326"/>
    </row>
    <row r="620" spans="4:10" ht="12.5">
      <c r="D620" s="54"/>
      <c r="E620" s="337"/>
      <c r="G620" s="54"/>
      <c r="J620" s="326"/>
    </row>
    <row r="621" spans="4:10" ht="12.5">
      <c r="D621" s="54"/>
      <c r="E621" s="337"/>
      <c r="G621" s="54"/>
      <c r="J621" s="326"/>
    </row>
    <row r="622" spans="4:10" ht="12.5">
      <c r="D622" s="54"/>
      <c r="E622" s="337"/>
      <c r="G622" s="54"/>
      <c r="J622" s="326"/>
    </row>
    <row r="623" spans="4:10" ht="12.5">
      <c r="D623" s="54"/>
      <c r="E623" s="337"/>
      <c r="G623" s="54"/>
      <c r="J623" s="326"/>
    </row>
    <row r="624" spans="4:10" ht="12.5">
      <c r="D624" s="54"/>
      <c r="E624" s="337"/>
      <c r="G624" s="54"/>
      <c r="J624" s="326"/>
    </row>
    <row r="625" spans="4:10" ht="12.5">
      <c r="D625" s="54"/>
      <c r="E625" s="337"/>
      <c r="G625" s="54"/>
      <c r="J625" s="326"/>
    </row>
    <row r="626" spans="4:10" ht="12.5">
      <c r="D626" s="54"/>
      <c r="E626" s="337"/>
      <c r="G626" s="54"/>
      <c r="J626" s="326"/>
    </row>
    <row r="627" spans="4:10" ht="12.5">
      <c r="D627" s="54"/>
      <c r="E627" s="337"/>
      <c r="G627" s="54"/>
      <c r="J627" s="326"/>
    </row>
    <row r="628" spans="4:10" ht="12.5">
      <c r="D628" s="54"/>
      <c r="E628" s="337"/>
      <c r="G628" s="54"/>
      <c r="J628" s="326"/>
    </row>
    <row r="629" spans="4:10" ht="12.5">
      <c r="D629" s="54"/>
      <c r="E629" s="337"/>
      <c r="G629" s="54"/>
      <c r="J629" s="326"/>
    </row>
    <row r="630" spans="4:10" ht="12.5">
      <c r="D630" s="54"/>
      <c r="E630" s="337"/>
      <c r="G630" s="54"/>
      <c r="J630" s="326"/>
    </row>
    <row r="631" spans="4:10" ht="12.5">
      <c r="D631" s="54"/>
      <c r="E631" s="337"/>
      <c r="G631" s="54"/>
      <c r="J631" s="326"/>
    </row>
    <row r="632" spans="4:10" ht="12.5">
      <c r="D632" s="54"/>
      <c r="E632" s="337"/>
      <c r="G632" s="54"/>
      <c r="J632" s="326"/>
    </row>
    <row r="633" spans="4:10" ht="12.5">
      <c r="D633" s="54"/>
      <c r="E633" s="337"/>
      <c r="G633" s="54"/>
      <c r="J633" s="326"/>
    </row>
    <row r="634" spans="4:10" ht="12.5">
      <c r="D634" s="54"/>
      <c r="E634" s="337"/>
      <c r="G634" s="54"/>
      <c r="J634" s="326"/>
    </row>
    <row r="635" spans="4:10" ht="12.5">
      <c r="D635" s="54"/>
      <c r="E635" s="337"/>
      <c r="G635" s="54"/>
      <c r="J635" s="326"/>
    </row>
    <row r="636" spans="4:10" ht="12.5">
      <c r="D636" s="54"/>
      <c r="E636" s="337"/>
      <c r="G636" s="54"/>
      <c r="J636" s="326"/>
    </row>
    <row r="637" spans="4:10" ht="12.5">
      <c r="D637" s="54"/>
      <c r="E637" s="337"/>
      <c r="G637" s="54"/>
      <c r="J637" s="326"/>
    </row>
    <row r="638" spans="4:10" ht="12.5">
      <c r="D638" s="54"/>
      <c r="E638" s="337"/>
      <c r="G638" s="54"/>
      <c r="J638" s="326"/>
    </row>
    <row r="639" spans="4:10" ht="12.5">
      <c r="D639" s="54"/>
      <c r="E639" s="337"/>
      <c r="G639" s="54"/>
      <c r="J639" s="326"/>
    </row>
    <row r="640" spans="4:10" ht="12.5">
      <c r="D640" s="54"/>
      <c r="E640" s="337"/>
      <c r="G640" s="54"/>
      <c r="J640" s="326"/>
    </row>
    <row r="641" spans="4:10" ht="12.5">
      <c r="D641" s="54"/>
      <c r="E641" s="337"/>
      <c r="G641" s="54"/>
      <c r="J641" s="326"/>
    </row>
    <row r="642" spans="4:10" ht="12.5">
      <c r="D642" s="54"/>
      <c r="E642" s="337"/>
      <c r="G642" s="54"/>
      <c r="J642" s="326"/>
    </row>
    <row r="643" spans="4:10" ht="12.5">
      <c r="D643" s="54"/>
      <c r="E643" s="337"/>
      <c r="G643" s="54"/>
      <c r="J643" s="326"/>
    </row>
    <row r="644" spans="4:10" ht="12.5">
      <c r="D644" s="54"/>
      <c r="E644" s="337"/>
      <c r="G644" s="54"/>
      <c r="J644" s="326"/>
    </row>
    <row r="645" spans="4:10" ht="12.5">
      <c r="D645" s="54"/>
      <c r="E645" s="337"/>
      <c r="G645" s="54"/>
      <c r="J645" s="326"/>
    </row>
    <row r="646" spans="4:10" ht="12.5">
      <c r="D646" s="54"/>
      <c r="E646" s="337"/>
      <c r="G646" s="54"/>
      <c r="J646" s="326"/>
    </row>
    <row r="647" spans="4:10" ht="12.5">
      <c r="D647" s="54"/>
      <c r="E647" s="337"/>
      <c r="G647" s="54"/>
      <c r="J647" s="326"/>
    </row>
    <row r="648" spans="4:10" ht="12.5">
      <c r="D648" s="54"/>
      <c r="E648" s="337"/>
      <c r="G648" s="54"/>
      <c r="J648" s="326"/>
    </row>
    <row r="649" spans="4:10" ht="12.5">
      <c r="D649" s="54"/>
      <c r="E649" s="337"/>
      <c r="G649" s="54"/>
      <c r="J649" s="326"/>
    </row>
    <row r="650" spans="4:10" ht="12.5">
      <c r="D650" s="54"/>
      <c r="E650" s="337"/>
      <c r="G650" s="54"/>
      <c r="J650" s="326"/>
    </row>
    <row r="651" spans="4:10" ht="12.5">
      <c r="D651" s="54"/>
      <c r="E651" s="337"/>
      <c r="G651" s="54"/>
      <c r="J651" s="326"/>
    </row>
    <row r="652" spans="4:10" ht="12.5">
      <c r="D652" s="54"/>
      <c r="E652" s="337"/>
      <c r="G652" s="54"/>
      <c r="J652" s="326"/>
    </row>
    <row r="653" spans="4:10" ht="12.5">
      <c r="D653" s="54"/>
      <c r="E653" s="337"/>
      <c r="G653" s="54"/>
      <c r="J653" s="326"/>
    </row>
    <row r="654" spans="4:10" ht="12.5">
      <c r="D654" s="54"/>
      <c r="E654" s="337"/>
      <c r="G654" s="54"/>
      <c r="J654" s="326"/>
    </row>
    <row r="655" spans="4:10" ht="12.5">
      <c r="D655" s="54"/>
      <c r="E655" s="337"/>
      <c r="G655" s="54"/>
      <c r="J655" s="326"/>
    </row>
    <row r="656" spans="4:10" ht="12.5">
      <c r="D656" s="54"/>
      <c r="E656" s="337"/>
      <c r="G656" s="54"/>
      <c r="J656" s="326"/>
    </row>
    <row r="657" spans="4:10" ht="12.5">
      <c r="D657" s="54"/>
      <c r="E657" s="337"/>
      <c r="G657" s="54"/>
      <c r="J657" s="326"/>
    </row>
    <row r="658" spans="4:10" ht="12.5">
      <c r="D658" s="54"/>
      <c r="E658" s="337"/>
      <c r="G658" s="54"/>
      <c r="J658" s="326"/>
    </row>
    <row r="659" spans="4:10" ht="12.5">
      <c r="D659" s="54"/>
      <c r="E659" s="337"/>
      <c r="G659" s="54"/>
      <c r="J659" s="326"/>
    </row>
    <row r="660" spans="4:10" ht="12.5">
      <c r="D660" s="54"/>
      <c r="E660" s="337"/>
      <c r="G660" s="54"/>
      <c r="J660" s="326"/>
    </row>
    <row r="661" spans="4:10" ht="12.5">
      <c r="D661" s="54"/>
      <c r="E661" s="337"/>
      <c r="G661" s="54"/>
      <c r="J661" s="326"/>
    </row>
    <row r="662" spans="4:10" ht="12.5">
      <c r="D662" s="54"/>
      <c r="E662" s="337"/>
      <c r="G662" s="54"/>
      <c r="J662" s="326"/>
    </row>
    <row r="663" spans="4:10" ht="12.5">
      <c r="D663" s="54"/>
      <c r="E663" s="337"/>
      <c r="G663" s="54"/>
      <c r="J663" s="326"/>
    </row>
    <row r="664" spans="4:10" ht="12.5">
      <c r="D664" s="54"/>
      <c r="E664" s="337"/>
      <c r="G664" s="54"/>
      <c r="J664" s="326"/>
    </row>
    <row r="665" spans="4:10" ht="12.5">
      <c r="D665" s="54"/>
      <c r="E665" s="337"/>
      <c r="G665" s="54"/>
      <c r="J665" s="326"/>
    </row>
    <row r="666" spans="4:10" ht="12.5">
      <c r="D666" s="54"/>
      <c r="E666" s="337"/>
      <c r="G666" s="54"/>
      <c r="J666" s="326"/>
    </row>
    <row r="667" spans="4:10" ht="12.5">
      <c r="D667" s="54"/>
      <c r="E667" s="337"/>
      <c r="G667" s="54"/>
      <c r="J667" s="326"/>
    </row>
    <row r="668" spans="4:10" ht="12.5">
      <c r="D668" s="54"/>
      <c r="E668" s="337"/>
      <c r="G668" s="54"/>
      <c r="J668" s="326"/>
    </row>
    <row r="669" spans="4:10" ht="12.5">
      <c r="D669" s="54"/>
      <c r="E669" s="337"/>
      <c r="G669" s="54"/>
      <c r="J669" s="326"/>
    </row>
    <row r="670" spans="4:10" ht="12.5">
      <c r="D670" s="54"/>
      <c r="E670" s="337"/>
      <c r="G670" s="54"/>
      <c r="J670" s="326"/>
    </row>
    <row r="671" spans="4:10" ht="12.5">
      <c r="D671" s="54"/>
      <c r="E671" s="337"/>
      <c r="G671" s="54"/>
      <c r="J671" s="326"/>
    </row>
    <row r="672" spans="4:10" ht="12.5">
      <c r="D672" s="54"/>
      <c r="E672" s="337"/>
      <c r="G672" s="54"/>
      <c r="J672" s="326"/>
    </row>
    <row r="673" spans="4:10" ht="12.5">
      <c r="D673" s="54"/>
      <c r="E673" s="337"/>
      <c r="G673" s="54"/>
      <c r="J673" s="326"/>
    </row>
    <row r="674" spans="4:10" ht="12.5">
      <c r="D674" s="54"/>
      <c r="E674" s="337"/>
      <c r="G674" s="54"/>
      <c r="J674" s="326"/>
    </row>
    <row r="675" spans="4:10" ht="12.5">
      <c r="D675" s="54"/>
      <c r="E675" s="337"/>
      <c r="G675" s="54"/>
      <c r="J675" s="326"/>
    </row>
    <row r="676" spans="4:10" ht="12.5">
      <c r="D676" s="54"/>
      <c r="E676" s="337"/>
      <c r="G676" s="54"/>
      <c r="J676" s="326"/>
    </row>
    <row r="677" spans="4:10" ht="12.5">
      <c r="D677" s="54"/>
      <c r="E677" s="337"/>
      <c r="G677" s="54"/>
      <c r="J677" s="326"/>
    </row>
    <row r="678" spans="4:10" ht="12.5">
      <c r="D678" s="54"/>
      <c r="E678" s="337"/>
      <c r="G678" s="54"/>
      <c r="J678" s="326"/>
    </row>
    <row r="679" spans="4:10" ht="12.5">
      <c r="D679" s="54"/>
      <c r="E679" s="337"/>
      <c r="G679" s="54"/>
      <c r="J679" s="326"/>
    </row>
    <row r="680" spans="4:10" ht="12.5">
      <c r="D680" s="54"/>
      <c r="E680" s="337"/>
      <c r="G680" s="54"/>
      <c r="J680" s="326"/>
    </row>
    <row r="681" spans="4:10" ht="12.5">
      <c r="D681" s="54"/>
      <c r="E681" s="337"/>
      <c r="G681" s="54"/>
      <c r="J681" s="326"/>
    </row>
    <row r="682" spans="4:10" ht="12.5">
      <c r="D682" s="54"/>
      <c r="E682" s="337"/>
      <c r="G682" s="54"/>
      <c r="J682" s="326"/>
    </row>
    <row r="683" spans="4:10" ht="12.5">
      <c r="D683" s="54"/>
      <c r="E683" s="337"/>
      <c r="G683" s="54"/>
      <c r="J683" s="326"/>
    </row>
    <row r="684" spans="4:10" ht="12.5">
      <c r="D684" s="54"/>
      <c r="E684" s="337"/>
      <c r="G684" s="54"/>
      <c r="J684" s="326"/>
    </row>
    <row r="685" spans="4:10" ht="12.5">
      <c r="D685" s="54"/>
      <c r="E685" s="337"/>
      <c r="G685" s="54"/>
      <c r="J685" s="326"/>
    </row>
    <row r="686" spans="4:10" ht="12.5">
      <c r="D686" s="54"/>
      <c r="E686" s="337"/>
      <c r="G686" s="54"/>
      <c r="J686" s="326"/>
    </row>
    <row r="687" spans="4:10" ht="12.5">
      <c r="D687" s="54"/>
      <c r="E687" s="337"/>
      <c r="G687" s="54"/>
      <c r="J687" s="326"/>
    </row>
    <row r="688" spans="4:10" ht="12.5">
      <c r="D688" s="54"/>
      <c r="E688" s="337"/>
      <c r="G688" s="54"/>
      <c r="J688" s="326"/>
    </row>
    <row r="689" spans="4:10" ht="12.5">
      <c r="D689" s="54"/>
      <c r="E689" s="337"/>
      <c r="G689" s="54"/>
      <c r="J689" s="326"/>
    </row>
    <row r="690" spans="4:10" ht="12.5">
      <c r="D690" s="54"/>
      <c r="E690" s="337"/>
      <c r="G690" s="54"/>
      <c r="J690" s="326"/>
    </row>
    <row r="691" spans="4:10" ht="12.5">
      <c r="D691" s="54"/>
      <c r="E691" s="337"/>
      <c r="G691" s="54"/>
      <c r="J691" s="326"/>
    </row>
    <row r="692" spans="4:10" ht="12.5">
      <c r="D692" s="54"/>
      <c r="E692" s="337"/>
      <c r="G692" s="54"/>
      <c r="J692" s="326"/>
    </row>
    <row r="693" spans="4:10" ht="12.5">
      <c r="D693" s="54"/>
      <c r="E693" s="337"/>
      <c r="G693" s="54"/>
      <c r="J693" s="326"/>
    </row>
    <row r="694" spans="4:10" ht="12.5">
      <c r="D694" s="54"/>
      <c r="E694" s="337"/>
      <c r="G694" s="54"/>
      <c r="J694" s="326"/>
    </row>
    <row r="695" spans="4:10" ht="12.5">
      <c r="D695" s="54"/>
      <c r="E695" s="337"/>
      <c r="G695" s="54"/>
      <c r="J695" s="326"/>
    </row>
    <row r="696" spans="4:10" ht="12.5">
      <c r="D696" s="54"/>
      <c r="E696" s="337"/>
      <c r="G696" s="54"/>
      <c r="J696" s="326"/>
    </row>
    <row r="697" spans="4:10" ht="12.5">
      <c r="D697" s="54"/>
      <c r="E697" s="337"/>
      <c r="G697" s="54"/>
      <c r="J697" s="326"/>
    </row>
    <row r="698" spans="4:10" ht="12.5">
      <c r="D698" s="54"/>
      <c r="E698" s="337"/>
      <c r="G698" s="54"/>
      <c r="J698" s="326"/>
    </row>
    <row r="699" spans="4:10" ht="12.5">
      <c r="D699" s="54"/>
      <c r="E699" s="337"/>
      <c r="G699" s="54"/>
      <c r="J699" s="326"/>
    </row>
    <row r="700" spans="4:10" ht="12.5">
      <c r="D700" s="54"/>
      <c r="E700" s="337"/>
      <c r="G700" s="54"/>
      <c r="J700" s="326"/>
    </row>
    <row r="701" spans="4:10" ht="12.5">
      <c r="D701" s="54"/>
      <c r="E701" s="337"/>
      <c r="G701" s="54"/>
      <c r="J701" s="326"/>
    </row>
    <row r="702" spans="4:10" ht="12.5">
      <c r="D702" s="54"/>
      <c r="E702" s="337"/>
      <c r="G702" s="54"/>
      <c r="J702" s="326"/>
    </row>
    <row r="703" spans="4:10" ht="12.5">
      <c r="D703" s="54"/>
      <c r="E703" s="337"/>
      <c r="G703" s="54"/>
      <c r="J703" s="326"/>
    </row>
    <row r="704" spans="4:10" ht="12.5">
      <c r="D704" s="54"/>
      <c r="E704" s="337"/>
      <c r="G704" s="54"/>
      <c r="J704" s="326"/>
    </row>
    <row r="705" spans="4:10" ht="12.5">
      <c r="D705" s="54"/>
      <c r="E705" s="337"/>
      <c r="G705" s="54"/>
      <c r="J705" s="326"/>
    </row>
    <row r="706" spans="4:10" ht="12.5">
      <c r="D706" s="54"/>
      <c r="E706" s="337"/>
      <c r="G706" s="54"/>
      <c r="J706" s="326"/>
    </row>
    <row r="707" spans="4:10" ht="12.5">
      <c r="D707" s="54"/>
      <c r="E707" s="337"/>
      <c r="G707" s="54"/>
      <c r="J707" s="326"/>
    </row>
    <row r="708" spans="4:10" ht="12.5">
      <c r="D708" s="54"/>
      <c r="E708" s="337"/>
      <c r="G708" s="54"/>
      <c r="J708" s="326"/>
    </row>
    <row r="709" spans="4:10" ht="12.5">
      <c r="D709" s="54"/>
      <c r="E709" s="337"/>
      <c r="G709" s="54"/>
      <c r="J709" s="326"/>
    </row>
    <row r="710" spans="4:10" ht="12.5">
      <c r="D710" s="54"/>
      <c r="E710" s="337"/>
      <c r="G710" s="54"/>
      <c r="J710" s="326"/>
    </row>
    <row r="711" spans="4:10" ht="12.5">
      <c r="D711" s="54"/>
      <c r="E711" s="337"/>
      <c r="G711" s="54"/>
      <c r="J711" s="326"/>
    </row>
    <row r="712" spans="4:10" ht="12.5">
      <c r="D712" s="54"/>
      <c r="E712" s="337"/>
      <c r="G712" s="54"/>
      <c r="J712" s="326"/>
    </row>
    <row r="713" spans="4:10" ht="12.5">
      <c r="D713" s="54"/>
      <c r="E713" s="337"/>
      <c r="G713" s="54"/>
      <c r="J713" s="326"/>
    </row>
    <row r="714" spans="4:10" ht="12.5">
      <c r="D714" s="54"/>
      <c r="E714" s="337"/>
      <c r="G714" s="54"/>
      <c r="J714" s="326"/>
    </row>
    <row r="715" spans="4:10" ht="12.5">
      <c r="D715" s="54"/>
      <c r="E715" s="337"/>
      <c r="G715" s="54"/>
      <c r="J715" s="326"/>
    </row>
    <row r="716" spans="4:10" ht="12.5">
      <c r="D716" s="54"/>
      <c r="E716" s="337"/>
      <c r="G716" s="54"/>
      <c r="J716" s="326"/>
    </row>
    <row r="717" spans="4:10" ht="12.5">
      <c r="D717" s="54"/>
      <c r="E717" s="337"/>
      <c r="G717" s="54"/>
      <c r="J717" s="326"/>
    </row>
    <row r="718" spans="4:10" ht="12.5">
      <c r="D718" s="54"/>
      <c r="E718" s="337"/>
      <c r="G718" s="54"/>
      <c r="J718" s="326"/>
    </row>
    <row r="719" spans="4:10" ht="12.5">
      <c r="D719" s="54"/>
      <c r="E719" s="337"/>
      <c r="G719" s="54"/>
      <c r="J719" s="326"/>
    </row>
    <row r="720" spans="4:10" ht="12.5">
      <c r="D720" s="54"/>
      <c r="E720" s="337"/>
      <c r="G720" s="54"/>
      <c r="J720" s="326"/>
    </row>
    <row r="721" spans="4:10" ht="12.5">
      <c r="D721" s="54"/>
      <c r="E721" s="337"/>
      <c r="G721" s="54"/>
      <c r="J721" s="326"/>
    </row>
    <row r="722" spans="4:10" ht="12.5">
      <c r="D722" s="54"/>
      <c r="E722" s="337"/>
      <c r="G722" s="54"/>
      <c r="J722" s="326"/>
    </row>
    <row r="723" spans="4:10" ht="12.5">
      <c r="D723" s="54"/>
      <c r="E723" s="337"/>
      <c r="G723" s="54"/>
      <c r="J723" s="326"/>
    </row>
    <row r="724" spans="4:10" ht="12.5">
      <c r="D724" s="54"/>
      <c r="E724" s="337"/>
      <c r="G724" s="54"/>
      <c r="J724" s="326"/>
    </row>
    <row r="725" spans="4:10" ht="12.5">
      <c r="D725" s="54"/>
      <c r="E725" s="337"/>
      <c r="G725" s="54"/>
      <c r="J725" s="326"/>
    </row>
    <row r="726" spans="4:10" ht="12.5">
      <c r="D726" s="54"/>
      <c r="E726" s="337"/>
      <c r="G726" s="54"/>
      <c r="J726" s="326"/>
    </row>
    <row r="727" spans="4:10" ht="12.5">
      <c r="D727" s="54"/>
      <c r="E727" s="337"/>
      <c r="G727" s="54"/>
      <c r="J727" s="326"/>
    </row>
    <row r="728" spans="4:10" ht="12.5">
      <c r="D728" s="54"/>
      <c r="E728" s="337"/>
      <c r="G728" s="54"/>
      <c r="J728" s="326"/>
    </row>
    <row r="729" spans="4:10" ht="12.5">
      <c r="D729" s="54"/>
      <c r="E729" s="337"/>
      <c r="G729" s="54"/>
      <c r="J729" s="326"/>
    </row>
    <row r="730" spans="4:10" ht="12.5">
      <c r="D730" s="54"/>
      <c r="E730" s="337"/>
      <c r="G730" s="54"/>
      <c r="J730" s="326"/>
    </row>
    <row r="731" spans="4:10" ht="12.5">
      <c r="D731" s="54"/>
      <c r="E731" s="337"/>
      <c r="G731" s="54"/>
      <c r="J731" s="326"/>
    </row>
    <row r="732" spans="4:10" ht="12.5">
      <c r="D732" s="54"/>
      <c r="E732" s="337"/>
      <c r="G732" s="54"/>
      <c r="J732" s="326"/>
    </row>
    <row r="733" spans="4:10" ht="12.5">
      <c r="D733" s="54"/>
      <c r="E733" s="337"/>
      <c r="G733" s="54"/>
      <c r="J733" s="326"/>
    </row>
    <row r="734" spans="4:10" ht="12.5">
      <c r="D734" s="54"/>
      <c r="E734" s="337"/>
      <c r="G734" s="54"/>
      <c r="J734" s="326"/>
    </row>
    <row r="735" spans="4:10" ht="12.5">
      <c r="D735" s="54"/>
      <c r="E735" s="337"/>
      <c r="G735" s="54"/>
      <c r="J735" s="326"/>
    </row>
    <row r="736" spans="4:10" ht="12.5">
      <c r="D736" s="54"/>
      <c r="E736" s="337"/>
      <c r="G736" s="54"/>
      <c r="J736" s="326"/>
    </row>
    <row r="737" spans="4:10" ht="12.5">
      <c r="D737" s="54"/>
      <c r="E737" s="337"/>
      <c r="G737" s="54"/>
      <c r="J737" s="326"/>
    </row>
    <row r="738" spans="4:10" ht="12.5">
      <c r="D738" s="54"/>
      <c r="E738" s="337"/>
      <c r="G738" s="54"/>
      <c r="J738" s="326"/>
    </row>
    <row r="739" spans="4:10" ht="12.5">
      <c r="D739" s="54"/>
      <c r="E739" s="337"/>
      <c r="G739" s="54"/>
      <c r="J739" s="326"/>
    </row>
    <row r="740" spans="4:10" ht="12.5">
      <c r="D740" s="54"/>
      <c r="E740" s="337"/>
      <c r="G740" s="54"/>
      <c r="J740" s="326"/>
    </row>
    <row r="741" spans="4:10" ht="12.5">
      <c r="D741" s="54"/>
      <c r="E741" s="337"/>
      <c r="G741" s="54"/>
      <c r="J741" s="326"/>
    </row>
    <row r="742" spans="4:10" ht="12.5">
      <c r="D742" s="54"/>
      <c r="E742" s="337"/>
      <c r="G742" s="54"/>
      <c r="J742" s="326"/>
    </row>
    <row r="743" spans="4:10" ht="12.5">
      <c r="D743" s="54"/>
      <c r="E743" s="337"/>
      <c r="G743" s="54"/>
      <c r="J743" s="326"/>
    </row>
    <row r="744" spans="4:10" ht="12.5">
      <c r="D744" s="54"/>
      <c r="E744" s="337"/>
      <c r="G744" s="54"/>
      <c r="J744" s="326"/>
    </row>
    <row r="745" spans="4:10" ht="12.5">
      <c r="D745" s="54"/>
      <c r="E745" s="337"/>
      <c r="G745" s="54"/>
      <c r="J745" s="326"/>
    </row>
    <row r="746" spans="4:10" ht="12.5">
      <c r="D746" s="54"/>
      <c r="E746" s="337"/>
      <c r="G746" s="54"/>
      <c r="J746" s="326"/>
    </row>
    <row r="747" spans="4:10" ht="12.5">
      <c r="D747" s="54"/>
      <c r="E747" s="337"/>
      <c r="G747" s="54"/>
      <c r="J747" s="326"/>
    </row>
    <row r="748" spans="4:10" ht="12.5">
      <c r="D748" s="54"/>
      <c r="E748" s="337"/>
      <c r="G748" s="54"/>
      <c r="J748" s="326"/>
    </row>
    <row r="749" spans="4:10" ht="12.5">
      <c r="D749" s="54"/>
      <c r="E749" s="337"/>
      <c r="G749" s="54"/>
      <c r="J749" s="326"/>
    </row>
    <row r="750" spans="4:10" ht="12.5">
      <c r="D750" s="54"/>
      <c r="E750" s="337"/>
      <c r="G750" s="54"/>
      <c r="J750" s="326"/>
    </row>
    <row r="751" spans="4:10" ht="12.5">
      <c r="D751" s="54"/>
      <c r="E751" s="337"/>
      <c r="G751" s="54"/>
      <c r="J751" s="326"/>
    </row>
    <row r="752" spans="4:10" ht="12.5">
      <c r="D752" s="54"/>
      <c r="E752" s="337"/>
      <c r="G752" s="54"/>
      <c r="J752" s="326"/>
    </row>
    <row r="753" spans="4:10" ht="12.5">
      <c r="D753" s="54"/>
      <c r="E753" s="337"/>
      <c r="G753" s="54"/>
      <c r="J753" s="326"/>
    </row>
    <row r="754" spans="4:10" ht="12.5">
      <c r="D754" s="54"/>
      <c r="E754" s="337"/>
      <c r="G754" s="54"/>
      <c r="J754" s="326"/>
    </row>
    <row r="755" spans="4:10" ht="12.5">
      <c r="D755" s="54"/>
      <c r="E755" s="337"/>
      <c r="G755" s="54"/>
      <c r="J755" s="326"/>
    </row>
    <row r="756" spans="4:10" ht="12.5">
      <c r="D756" s="54"/>
      <c r="E756" s="337"/>
      <c r="G756" s="54"/>
      <c r="J756" s="326"/>
    </row>
    <row r="757" spans="4:10" ht="12.5">
      <c r="D757" s="54"/>
      <c r="E757" s="337"/>
      <c r="G757" s="54"/>
      <c r="J757" s="326"/>
    </row>
    <row r="758" spans="4:10" ht="12.5">
      <c r="D758" s="54"/>
      <c r="E758" s="337"/>
      <c r="G758" s="54"/>
      <c r="J758" s="326"/>
    </row>
    <row r="759" spans="4:10" ht="12.5">
      <c r="D759" s="54"/>
      <c r="E759" s="337"/>
      <c r="G759" s="54"/>
      <c r="J759" s="326"/>
    </row>
    <row r="760" spans="4:10" ht="12.5">
      <c r="D760" s="54"/>
      <c r="E760" s="337"/>
      <c r="G760" s="54"/>
      <c r="J760" s="326"/>
    </row>
    <row r="761" spans="4:10" ht="12.5">
      <c r="D761" s="54"/>
      <c r="E761" s="337"/>
      <c r="G761" s="54"/>
      <c r="J761" s="326"/>
    </row>
    <row r="762" spans="4:10" ht="12.5">
      <c r="D762" s="54"/>
      <c r="E762" s="337"/>
      <c r="G762" s="54"/>
      <c r="J762" s="326"/>
    </row>
    <row r="763" spans="4:10" ht="12.5">
      <c r="D763" s="54"/>
      <c r="E763" s="337"/>
      <c r="G763" s="54"/>
      <c r="J763" s="326"/>
    </row>
    <row r="764" spans="4:10" ht="12.5">
      <c r="D764" s="54"/>
      <c r="E764" s="337"/>
      <c r="G764" s="54"/>
      <c r="J764" s="326"/>
    </row>
    <row r="765" spans="4:10" ht="12.5">
      <c r="D765" s="54"/>
      <c r="E765" s="337"/>
      <c r="G765" s="54"/>
      <c r="J765" s="326"/>
    </row>
    <row r="766" spans="4:10" ht="12.5">
      <c r="D766" s="54"/>
      <c r="E766" s="337"/>
      <c r="G766" s="54"/>
      <c r="J766" s="326"/>
    </row>
    <row r="767" spans="4:10" ht="12.5">
      <c r="D767" s="54"/>
      <c r="E767" s="337"/>
      <c r="G767" s="54"/>
      <c r="J767" s="326"/>
    </row>
    <row r="768" spans="4:10" ht="12.5">
      <c r="D768" s="54"/>
      <c r="E768" s="337"/>
      <c r="G768" s="54"/>
      <c r="J768" s="326"/>
    </row>
    <row r="769" spans="4:10" ht="12.5">
      <c r="D769" s="54"/>
      <c r="E769" s="337"/>
      <c r="G769" s="54"/>
      <c r="J769" s="326"/>
    </row>
    <row r="770" spans="4:10" ht="12.5">
      <c r="D770" s="54"/>
      <c r="E770" s="337"/>
      <c r="G770" s="54"/>
      <c r="J770" s="326"/>
    </row>
    <row r="771" spans="4:10" ht="12.5">
      <c r="D771" s="54"/>
      <c r="E771" s="337"/>
      <c r="G771" s="54"/>
      <c r="J771" s="326"/>
    </row>
    <row r="772" spans="4:10" ht="12.5">
      <c r="D772" s="54"/>
      <c r="E772" s="337"/>
      <c r="G772" s="54"/>
      <c r="J772" s="326"/>
    </row>
    <row r="773" spans="4:10" ht="12.5">
      <c r="D773" s="54"/>
      <c r="E773" s="337"/>
      <c r="G773" s="54"/>
      <c r="J773" s="326"/>
    </row>
    <row r="774" spans="4:10" ht="12.5">
      <c r="D774" s="54"/>
      <c r="E774" s="337"/>
      <c r="G774" s="54"/>
      <c r="J774" s="326"/>
    </row>
    <row r="775" spans="4:10" ht="12.5">
      <c r="D775" s="54"/>
      <c r="E775" s="337"/>
      <c r="G775" s="54"/>
      <c r="J775" s="326"/>
    </row>
    <row r="776" spans="4:10" ht="12.5">
      <c r="D776" s="54"/>
      <c r="E776" s="337"/>
      <c r="G776" s="54"/>
      <c r="J776" s="326"/>
    </row>
    <row r="777" spans="4:10" ht="12.5">
      <c r="D777" s="54"/>
      <c r="E777" s="337"/>
      <c r="G777" s="54"/>
      <c r="J777" s="326"/>
    </row>
    <row r="778" spans="4:10" ht="12.5">
      <c r="D778" s="54"/>
      <c r="E778" s="337"/>
      <c r="G778" s="54"/>
      <c r="J778" s="326"/>
    </row>
    <row r="779" spans="4:10" ht="12.5">
      <c r="D779" s="54"/>
      <c r="E779" s="337"/>
      <c r="G779" s="54"/>
      <c r="J779" s="326"/>
    </row>
    <row r="780" spans="4:10" ht="12.5">
      <c r="D780" s="54"/>
      <c r="E780" s="337"/>
      <c r="G780" s="54"/>
      <c r="J780" s="326"/>
    </row>
    <row r="781" spans="4:10" ht="12.5">
      <c r="D781" s="54"/>
      <c r="E781" s="337"/>
      <c r="G781" s="54"/>
      <c r="J781" s="326"/>
    </row>
    <row r="782" spans="4:10" ht="12.5">
      <c r="D782" s="54"/>
      <c r="E782" s="337"/>
      <c r="G782" s="54"/>
      <c r="J782" s="326"/>
    </row>
    <row r="783" spans="4:10" ht="12.5">
      <c r="D783" s="54"/>
      <c r="E783" s="337"/>
      <c r="G783" s="54"/>
      <c r="J783" s="326"/>
    </row>
    <row r="784" spans="4:10" ht="12.5">
      <c r="D784" s="54"/>
      <c r="E784" s="337"/>
      <c r="G784" s="54"/>
      <c r="J784" s="326"/>
    </row>
    <row r="785" spans="4:10" ht="12.5">
      <c r="D785" s="54"/>
      <c r="E785" s="337"/>
      <c r="G785" s="54"/>
      <c r="J785" s="326"/>
    </row>
    <row r="786" spans="4:10" ht="12.5">
      <c r="D786" s="54"/>
      <c r="E786" s="337"/>
      <c r="G786" s="54"/>
      <c r="J786" s="326"/>
    </row>
    <row r="787" spans="4:10" ht="12.5">
      <c r="D787" s="54"/>
      <c r="E787" s="337"/>
      <c r="G787" s="54"/>
      <c r="J787" s="326"/>
    </row>
    <row r="788" spans="4:10" ht="12.5">
      <c r="D788" s="54"/>
      <c r="E788" s="337"/>
      <c r="G788" s="54"/>
      <c r="J788" s="326"/>
    </row>
    <row r="789" spans="4:10" ht="12.5">
      <c r="D789" s="54"/>
      <c r="E789" s="337"/>
      <c r="G789" s="54"/>
      <c r="J789" s="326"/>
    </row>
    <row r="790" spans="4:10" ht="12.5">
      <c r="D790" s="54"/>
      <c r="E790" s="337"/>
      <c r="G790" s="54"/>
      <c r="J790" s="326"/>
    </row>
    <row r="791" spans="4:10" ht="12.5">
      <c r="D791" s="54"/>
      <c r="E791" s="337"/>
      <c r="G791" s="54"/>
      <c r="J791" s="326"/>
    </row>
    <row r="792" spans="4:10" ht="12.5">
      <c r="D792" s="54"/>
      <c r="E792" s="337"/>
      <c r="G792" s="54"/>
      <c r="J792" s="326"/>
    </row>
    <row r="793" spans="4:10" ht="12.5">
      <c r="D793" s="54"/>
      <c r="E793" s="337"/>
      <c r="G793" s="54"/>
      <c r="J793" s="326"/>
    </row>
    <row r="794" spans="4:10" ht="12.5">
      <c r="D794" s="54"/>
      <c r="E794" s="337"/>
      <c r="G794" s="54"/>
      <c r="J794" s="326"/>
    </row>
    <row r="795" spans="4:10" ht="12.5">
      <c r="D795" s="54"/>
      <c r="E795" s="337"/>
      <c r="G795" s="54"/>
      <c r="J795" s="326"/>
    </row>
    <row r="796" spans="4:10" ht="12.5">
      <c r="D796" s="54"/>
      <c r="E796" s="337"/>
      <c r="G796" s="54"/>
      <c r="J796" s="326"/>
    </row>
    <row r="797" spans="4:10" ht="12.5">
      <c r="D797" s="54"/>
      <c r="E797" s="337"/>
      <c r="G797" s="54"/>
      <c r="J797" s="326"/>
    </row>
    <row r="798" spans="4:10" ht="12.5">
      <c r="D798" s="54"/>
      <c r="E798" s="337"/>
      <c r="G798" s="54"/>
      <c r="J798" s="326"/>
    </row>
    <row r="799" spans="4:10" ht="12.5">
      <c r="D799" s="54"/>
      <c r="E799" s="337"/>
      <c r="G799" s="54"/>
      <c r="J799" s="326"/>
    </row>
    <row r="800" spans="4:10" ht="12.5">
      <c r="D800" s="54"/>
      <c r="E800" s="337"/>
      <c r="G800" s="54"/>
      <c r="J800" s="326"/>
    </row>
    <row r="801" spans="4:10" ht="12.5">
      <c r="D801" s="54"/>
      <c r="E801" s="337"/>
      <c r="G801" s="54"/>
      <c r="J801" s="326"/>
    </row>
    <row r="802" spans="4:10" ht="12.5">
      <c r="D802" s="54"/>
      <c r="E802" s="337"/>
      <c r="G802" s="54"/>
      <c r="J802" s="326"/>
    </row>
    <row r="803" spans="4:10" ht="12.5">
      <c r="D803" s="54"/>
      <c r="E803" s="337"/>
      <c r="G803" s="54"/>
      <c r="J803" s="326"/>
    </row>
    <row r="804" spans="4:10" ht="12.5">
      <c r="D804" s="54"/>
      <c r="E804" s="337"/>
      <c r="G804" s="54"/>
      <c r="J804" s="326"/>
    </row>
    <row r="805" spans="4:10" ht="12.5">
      <c r="D805" s="54"/>
      <c r="E805" s="337"/>
      <c r="G805" s="54"/>
      <c r="J805" s="326"/>
    </row>
    <row r="806" spans="4:10" ht="12.5">
      <c r="D806" s="54"/>
      <c r="E806" s="337"/>
      <c r="G806" s="54"/>
      <c r="J806" s="326"/>
    </row>
    <row r="807" spans="4:10" ht="12.5">
      <c r="D807" s="54"/>
      <c r="E807" s="337"/>
      <c r="G807" s="54"/>
      <c r="J807" s="326"/>
    </row>
    <row r="808" spans="4:10" ht="12.5">
      <c r="D808" s="54"/>
      <c r="E808" s="337"/>
      <c r="G808" s="54"/>
      <c r="J808" s="326"/>
    </row>
    <row r="809" spans="4:10" ht="12.5">
      <c r="D809" s="54"/>
      <c r="E809" s="337"/>
      <c r="G809" s="54"/>
      <c r="J809" s="326"/>
    </row>
    <row r="810" spans="4:10" ht="12.5">
      <c r="D810" s="54"/>
      <c r="E810" s="337"/>
      <c r="G810" s="54"/>
      <c r="J810" s="326"/>
    </row>
    <row r="811" spans="4:10" ht="12.5">
      <c r="D811" s="54"/>
      <c r="E811" s="337"/>
      <c r="G811" s="54"/>
      <c r="J811" s="326"/>
    </row>
    <row r="812" spans="4:10" ht="12.5">
      <c r="D812" s="54"/>
      <c r="E812" s="337"/>
      <c r="G812" s="54"/>
      <c r="J812" s="326"/>
    </row>
    <row r="813" spans="4:10" ht="12.5">
      <c r="D813" s="54"/>
      <c r="E813" s="337"/>
      <c r="G813" s="54"/>
      <c r="J813" s="326"/>
    </row>
    <row r="814" spans="4:10" ht="12.5">
      <c r="D814" s="54"/>
      <c r="E814" s="337"/>
      <c r="G814" s="54"/>
      <c r="J814" s="326"/>
    </row>
    <row r="815" spans="4:10" ht="12.5">
      <c r="D815" s="54"/>
      <c r="E815" s="337"/>
      <c r="G815" s="54"/>
      <c r="J815" s="326"/>
    </row>
    <row r="816" spans="4:10" ht="12.5">
      <c r="D816" s="54"/>
      <c r="E816" s="337"/>
      <c r="G816" s="54"/>
      <c r="J816" s="326"/>
    </row>
    <row r="817" spans="4:10" ht="12.5">
      <c r="D817" s="54"/>
      <c r="E817" s="337"/>
      <c r="G817" s="54"/>
      <c r="J817" s="326"/>
    </row>
    <row r="818" spans="4:10" ht="12.5">
      <c r="D818" s="54"/>
      <c r="E818" s="337"/>
      <c r="G818" s="54"/>
      <c r="J818" s="326"/>
    </row>
    <row r="819" spans="4:10" ht="12.5">
      <c r="D819" s="54"/>
      <c r="E819" s="337"/>
      <c r="G819" s="54"/>
      <c r="J819" s="326"/>
    </row>
    <row r="820" spans="4:10" ht="12.5">
      <c r="D820" s="54"/>
      <c r="E820" s="337"/>
      <c r="G820" s="54"/>
      <c r="J820" s="326"/>
    </row>
    <row r="821" spans="4:10" ht="12.5">
      <c r="D821" s="54"/>
      <c r="E821" s="337"/>
      <c r="G821" s="54"/>
      <c r="J821" s="326"/>
    </row>
    <row r="822" spans="4:10" ht="12.5">
      <c r="D822" s="54"/>
      <c r="E822" s="337"/>
      <c r="G822" s="54"/>
      <c r="J822" s="326"/>
    </row>
    <row r="823" spans="4:10" ht="12.5">
      <c r="D823" s="54"/>
      <c r="E823" s="337"/>
      <c r="G823" s="54"/>
      <c r="J823" s="326"/>
    </row>
    <row r="824" spans="4:10" ht="12.5">
      <c r="D824" s="54"/>
      <c r="E824" s="337"/>
      <c r="G824" s="54"/>
      <c r="J824" s="326"/>
    </row>
    <row r="825" spans="4:10" ht="12.5">
      <c r="D825" s="54"/>
      <c r="E825" s="337"/>
      <c r="G825" s="54"/>
      <c r="J825" s="326"/>
    </row>
    <row r="826" spans="4:10" ht="12.5">
      <c r="D826" s="54"/>
      <c r="E826" s="337"/>
      <c r="G826" s="54"/>
      <c r="J826" s="326"/>
    </row>
    <row r="827" spans="4:10" ht="12.5">
      <c r="D827" s="54"/>
      <c r="E827" s="337"/>
      <c r="G827" s="54"/>
      <c r="J827" s="326"/>
    </row>
    <row r="828" spans="4:10" ht="12.5">
      <c r="D828" s="54"/>
      <c r="E828" s="337"/>
      <c r="G828" s="54"/>
      <c r="J828" s="326"/>
    </row>
    <row r="829" spans="4:10" ht="12.5">
      <c r="D829" s="54"/>
      <c r="E829" s="337"/>
      <c r="G829" s="54"/>
      <c r="J829" s="326"/>
    </row>
    <row r="830" spans="4:10" ht="12.5">
      <c r="D830" s="54"/>
      <c r="E830" s="337"/>
      <c r="G830" s="54"/>
      <c r="J830" s="326"/>
    </row>
    <row r="831" spans="4:10" ht="12.5">
      <c r="D831" s="54"/>
      <c r="E831" s="337"/>
      <c r="G831" s="54"/>
      <c r="J831" s="326"/>
    </row>
    <row r="832" spans="4:10" ht="12.5">
      <c r="D832" s="54"/>
      <c r="E832" s="337"/>
      <c r="G832" s="54"/>
      <c r="J832" s="326"/>
    </row>
    <row r="833" spans="4:10" ht="12.5">
      <c r="D833" s="54"/>
      <c r="E833" s="337"/>
      <c r="G833" s="54"/>
      <c r="J833" s="326"/>
    </row>
    <row r="834" spans="4:10" ht="12.5">
      <c r="D834" s="54"/>
      <c r="E834" s="337"/>
      <c r="G834" s="54"/>
      <c r="J834" s="326"/>
    </row>
    <row r="835" spans="4:10" ht="12.5">
      <c r="D835" s="54"/>
      <c r="E835" s="337"/>
      <c r="G835" s="54"/>
      <c r="J835" s="326"/>
    </row>
    <row r="836" spans="4:10" ht="12.5">
      <c r="D836" s="54"/>
      <c r="E836" s="337"/>
      <c r="G836" s="54"/>
      <c r="J836" s="326"/>
    </row>
    <row r="837" spans="4:10" ht="12.5">
      <c r="D837" s="54"/>
      <c r="E837" s="337"/>
      <c r="G837" s="54"/>
      <c r="J837" s="326"/>
    </row>
    <row r="838" spans="4:10" ht="12.5">
      <c r="D838" s="54"/>
      <c r="E838" s="337"/>
      <c r="G838" s="54"/>
      <c r="J838" s="326"/>
    </row>
    <row r="839" spans="4:10" ht="12.5">
      <c r="D839" s="54"/>
      <c r="E839" s="337"/>
      <c r="G839" s="54"/>
      <c r="J839" s="326"/>
    </row>
    <row r="840" spans="4:10" ht="12.5">
      <c r="D840" s="54"/>
      <c r="E840" s="337"/>
      <c r="G840" s="54"/>
      <c r="J840" s="326"/>
    </row>
    <row r="841" spans="4:10" ht="12.5">
      <c r="D841" s="54"/>
      <c r="E841" s="337"/>
      <c r="G841" s="54"/>
      <c r="J841" s="326"/>
    </row>
    <row r="842" spans="4:10" ht="12.5">
      <c r="D842" s="54"/>
      <c r="E842" s="337"/>
      <c r="G842" s="54"/>
      <c r="J842" s="326"/>
    </row>
    <row r="843" spans="4:10" ht="12.5">
      <c r="D843" s="54"/>
      <c r="E843" s="337"/>
      <c r="G843" s="54"/>
      <c r="J843" s="326"/>
    </row>
    <row r="844" spans="4:10" ht="12.5">
      <c r="D844" s="54"/>
      <c r="E844" s="337"/>
      <c r="G844" s="54"/>
      <c r="J844" s="326"/>
    </row>
    <row r="845" spans="4:10" ht="12.5">
      <c r="D845" s="54"/>
      <c r="E845" s="337"/>
      <c r="G845" s="54"/>
      <c r="J845" s="326"/>
    </row>
    <row r="846" spans="4:10" ht="12.5">
      <c r="D846" s="54"/>
      <c r="E846" s="337"/>
      <c r="G846" s="54"/>
      <c r="J846" s="326"/>
    </row>
    <row r="847" spans="4:10" ht="12.5">
      <c r="D847" s="54"/>
      <c r="E847" s="337"/>
      <c r="G847" s="54"/>
      <c r="J847" s="326"/>
    </row>
    <row r="848" spans="4:10" ht="12.5">
      <c r="D848" s="54"/>
      <c r="E848" s="337"/>
      <c r="G848" s="54"/>
      <c r="J848" s="326"/>
    </row>
    <row r="849" spans="4:10" ht="12.5">
      <c r="D849" s="54"/>
      <c r="E849" s="337"/>
      <c r="G849" s="54"/>
      <c r="J849" s="326"/>
    </row>
    <row r="850" spans="4:10" ht="12.5">
      <c r="D850" s="54"/>
      <c r="E850" s="337"/>
      <c r="G850" s="54"/>
      <c r="J850" s="326"/>
    </row>
    <row r="851" spans="4:10" ht="12.5">
      <c r="D851" s="54"/>
      <c r="E851" s="337"/>
      <c r="G851" s="54"/>
      <c r="J851" s="326"/>
    </row>
    <row r="852" spans="4:10" ht="12.5">
      <c r="D852" s="54"/>
      <c r="E852" s="337"/>
      <c r="G852" s="54"/>
      <c r="J852" s="326"/>
    </row>
    <row r="853" spans="4:10" ht="12.5">
      <c r="D853" s="54"/>
      <c r="E853" s="337"/>
      <c r="G853" s="54"/>
      <c r="J853" s="326"/>
    </row>
    <row r="854" spans="4:10" ht="12.5">
      <c r="D854" s="54"/>
      <c r="E854" s="337"/>
      <c r="G854" s="54"/>
      <c r="J854" s="326"/>
    </row>
    <row r="855" spans="4:10" ht="12.5">
      <c r="D855" s="54"/>
      <c r="E855" s="337"/>
      <c r="G855" s="54"/>
      <c r="J855" s="326"/>
    </row>
    <row r="856" spans="4:10" ht="12.5">
      <c r="D856" s="54"/>
      <c r="E856" s="337"/>
      <c r="G856" s="54"/>
      <c r="J856" s="326"/>
    </row>
    <row r="857" spans="4:10" ht="12.5">
      <c r="D857" s="54"/>
      <c r="E857" s="337"/>
      <c r="G857" s="54"/>
      <c r="J857" s="326"/>
    </row>
    <row r="858" spans="4:10" ht="12.5">
      <c r="D858" s="54"/>
      <c r="E858" s="337"/>
      <c r="G858" s="54"/>
      <c r="J858" s="326"/>
    </row>
    <row r="859" spans="4:10" ht="12.5">
      <c r="D859" s="54"/>
      <c r="E859" s="337"/>
      <c r="G859" s="54"/>
      <c r="J859" s="326"/>
    </row>
    <row r="860" spans="4:10" ht="12.5">
      <c r="D860" s="54"/>
      <c r="E860" s="337"/>
      <c r="G860" s="54"/>
      <c r="J860" s="326"/>
    </row>
    <row r="861" spans="4:10" ht="12.5">
      <c r="D861" s="54"/>
      <c r="E861" s="337"/>
      <c r="G861" s="54"/>
      <c r="J861" s="326"/>
    </row>
    <row r="862" spans="4:10" ht="12.5">
      <c r="D862" s="54"/>
      <c r="E862" s="337"/>
      <c r="G862" s="54"/>
      <c r="J862" s="326"/>
    </row>
    <row r="863" spans="4:10" ht="12.5">
      <c r="D863" s="54"/>
      <c r="E863" s="337"/>
      <c r="G863" s="54"/>
      <c r="J863" s="326"/>
    </row>
    <row r="864" spans="4:10" ht="12.5">
      <c r="D864" s="54"/>
      <c r="E864" s="337"/>
      <c r="G864" s="54"/>
      <c r="J864" s="326"/>
    </row>
    <row r="865" spans="4:10" ht="12.5">
      <c r="D865" s="54"/>
      <c r="E865" s="337"/>
      <c r="G865" s="54"/>
      <c r="J865" s="326"/>
    </row>
    <row r="866" spans="4:10" ht="12.5">
      <c r="D866" s="54"/>
      <c r="E866" s="337"/>
      <c r="G866" s="54"/>
      <c r="J866" s="326"/>
    </row>
    <row r="867" spans="4:10" ht="12.5">
      <c r="D867" s="54"/>
      <c r="E867" s="337"/>
      <c r="G867" s="54"/>
      <c r="J867" s="326"/>
    </row>
    <row r="868" spans="4:10" ht="12.5">
      <c r="D868" s="54"/>
      <c r="E868" s="337"/>
      <c r="G868" s="54"/>
      <c r="J868" s="326"/>
    </row>
    <row r="869" spans="4:10" ht="12.5">
      <c r="D869" s="54"/>
      <c r="E869" s="337"/>
      <c r="G869" s="54"/>
      <c r="J869" s="326"/>
    </row>
    <row r="870" spans="4:10" ht="12.5">
      <c r="D870" s="54"/>
      <c r="E870" s="337"/>
      <c r="G870" s="54"/>
      <c r="J870" s="326"/>
    </row>
    <row r="871" spans="4:10" ht="12.5">
      <c r="D871" s="54"/>
      <c r="E871" s="337"/>
      <c r="G871" s="54"/>
      <c r="J871" s="326"/>
    </row>
    <row r="872" spans="4:10" ht="12.5">
      <c r="D872" s="54"/>
      <c r="E872" s="337"/>
      <c r="G872" s="54"/>
      <c r="J872" s="326"/>
    </row>
    <row r="873" spans="4:10" ht="12.5">
      <c r="D873" s="54"/>
      <c r="E873" s="337"/>
      <c r="G873" s="54"/>
      <c r="J873" s="326"/>
    </row>
    <row r="874" spans="4:10" ht="12.5">
      <c r="D874" s="54"/>
      <c r="E874" s="337"/>
      <c r="G874" s="54"/>
      <c r="J874" s="326"/>
    </row>
    <row r="875" spans="4:10" ht="12.5">
      <c r="D875" s="54"/>
      <c r="E875" s="337"/>
      <c r="G875" s="54"/>
      <c r="J875" s="326"/>
    </row>
    <row r="876" spans="4:10" ht="12.5">
      <c r="D876" s="54"/>
      <c r="E876" s="337"/>
      <c r="G876" s="54"/>
      <c r="J876" s="326"/>
    </row>
    <row r="877" spans="4:10" ht="12.5">
      <c r="D877" s="54"/>
      <c r="E877" s="337"/>
      <c r="G877" s="54"/>
      <c r="J877" s="326"/>
    </row>
    <row r="878" spans="4:10" ht="12.5">
      <c r="D878" s="54"/>
      <c r="E878" s="337"/>
      <c r="G878" s="54"/>
      <c r="J878" s="326"/>
    </row>
    <row r="879" spans="4:10" ht="12.5">
      <c r="D879" s="54"/>
      <c r="E879" s="337"/>
      <c r="G879" s="54"/>
      <c r="J879" s="326"/>
    </row>
    <row r="880" spans="4:10" ht="12.5">
      <c r="D880" s="54"/>
      <c r="E880" s="337"/>
      <c r="G880" s="54"/>
      <c r="J880" s="326"/>
    </row>
    <row r="881" spans="4:10" ht="12.5">
      <c r="D881" s="54"/>
      <c r="E881" s="337"/>
      <c r="G881" s="54"/>
      <c r="J881" s="326"/>
    </row>
    <row r="882" spans="4:10" ht="12.5">
      <c r="D882" s="54"/>
      <c r="E882" s="337"/>
      <c r="G882" s="54"/>
      <c r="J882" s="326"/>
    </row>
    <row r="883" spans="4:10" ht="12.5">
      <c r="D883" s="54"/>
      <c r="E883" s="337"/>
      <c r="G883" s="54"/>
      <c r="J883" s="326"/>
    </row>
    <row r="884" spans="4:10" ht="12.5">
      <c r="D884" s="54"/>
      <c r="E884" s="337"/>
      <c r="G884" s="54"/>
      <c r="J884" s="326"/>
    </row>
    <row r="885" spans="4:10" ht="12.5">
      <c r="D885" s="54"/>
      <c r="E885" s="337"/>
      <c r="G885" s="54"/>
      <c r="J885" s="326"/>
    </row>
    <row r="886" spans="4:10" ht="12.5">
      <c r="D886" s="54"/>
      <c r="E886" s="337"/>
      <c r="G886" s="54"/>
      <c r="J886" s="326"/>
    </row>
    <row r="887" spans="4:10" ht="12.5">
      <c r="D887" s="54"/>
      <c r="E887" s="337"/>
      <c r="G887" s="54"/>
      <c r="J887" s="326"/>
    </row>
    <row r="888" spans="4:10" ht="12.5">
      <c r="D888" s="54"/>
      <c r="E888" s="337"/>
      <c r="G888" s="54"/>
      <c r="J888" s="326"/>
    </row>
    <row r="889" spans="4:10" ht="12.5">
      <c r="D889" s="54"/>
      <c r="E889" s="337"/>
      <c r="G889" s="54"/>
      <c r="J889" s="326"/>
    </row>
    <row r="890" spans="4:10" ht="12.5">
      <c r="D890" s="54"/>
      <c r="E890" s="337"/>
      <c r="G890" s="54"/>
      <c r="J890" s="326"/>
    </row>
    <row r="891" spans="4:10" ht="12.5">
      <c r="D891" s="54"/>
      <c r="E891" s="337"/>
      <c r="G891" s="54"/>
      <c r="J891" s="326"/>
    </row>
    <row r="892" spans="4:10" ht="12.5">
      <c r="D892" s="54"/>
      <c r="E892" s="337"/>
      <c r="G892" s="54"/>
      <c r="J892" s="326"/>
    </row>
    <row r="893" spans="4:10" ht="12.5">
      <c r="D893" s="54"/>
      <c r="E893" s="337"/>
      <c r="G893" s="54"/>
      <c r="J893" s="326"/>
    </row>
    <row r="894" spans="4:10" ht="12.5">
      <c r="D894" s="54"/>
      <c r="E894" s="337"/>
      <c r="G894" s="54"/>
      <c r="J894" s="326"/>
    </row>
    <row r="895" spans="4:10" ht="12.5">
      <c r="D895" s="54"/>
      <c r="E895" s="337"/>
      <c r="G895" s="54"/>
      <c r="J895" s="326"/>
    </row>
    <row r="896" spans="4:10" ht="12.5">
      <c r="D896" s="54"/>
      <c r="E896" s="337"/>
      <c r="G896" s="54"/>
      <c r="J896" s="326"/>
    </row>
    <row r="897" spans="4:10" ht="12.5">
      <c r="D897" s="54"/>
      <c r="E897" s="337"/>
      <c r="G897" s="54"/>
      <c r="J897" s="326"/>
    </row>
    <row r="898" spans="4:10" ht="12.5">
      <c r="D898" s="54"/>
      <c r="E898" s="337"/>
      <c r="G898" s="54"/>
      <c r="J898" s="326"/>
    </row>
    <row r="899" spans="4:10" ht="12.5">
      <c r="D899" s="54"/>
      <c r="E899" s="337"/>
      <c r="G899" s="54"/>
      <c r="J899" s="326"/>
    </row>
    <row r="900" spans="4:10" ht="12.5">
      <c r="D900" s="54"/>
      <c r="E900" s="337"/>
      <c r="G900" s="54"/>
      <c r="J900" s="326"/>
    </row>
    <row r="901" spans="4:10" ht="12.5">
      <c r="D901" s="54"/>
      <c r="E901" s="337"/>
      <c r="G901" s="54"/>
      <c r="J901" s="326"/>
    </row>
    <row r="902" spans="4:10" ht="12.5">
      <c r="D902" s="54"/>
      <c r="E902" s="337"/>
      <c r="G902" s="54"/>
      <c r="J902" s="326"/>
    </row>
    <row r="903" spans="4:10" ht="12.5">
      <c r="D903" s="54"/>
      <c r="E903" s="337"/>
      <c r="G903" s="54"/>
      <c r="J903" s="326"/>
    </row>
    <row r="904" spans="4:10" ht="12.5">
      <c r="D904" s="54"/>
      <c r="E904" s="337"/>
      <c r="G904" s="54"/>
      <c r="J904" s="326"/>
    </row>
    <row r="905" spans="4:10" ht="12.5">
      <c r="D905" s="54"/>
      <c r="E905" s="337"/>
      <c r="G905" s="54"/>
      <c r="J905" s="326"/>
    </row>
    <row r="906" spans="4:10" ht="12.5">
      <c r="D906" s="54"/>
      <c r="E906" s="337"/>
      <c r="G906" s="54"/>
      <c r="J906" s="326"/>
    </row>
    <row r="907" spans="4:10" ht="12.5">
      <c r="D907" s="54"/>
      <c r="E907" s="337"/>
      <c r="G907" s="54"/>
      <c r="J907" s="326"/>
    </row>
    <row r="908" spans="4:10" ht="12.5">
      <c r="D908" s="54"/>
      <c r="E908" s="337"/>
      <c r="G908" s="54"/>
      <c r="J908" s="326"/>
    </row>
    <row r="909" spans="4:10" ht="12.5">
      <c r="D909" s="54"/>
      <c r="E909" s="337"/>
      <c r="G909" s="54"/>
      <c r="J909" s="326"/>
    </row>
    <row r="910" spans="4:10" ht="12.5">
      <c r="D910" s="54"/>
      <c r="E910" s="337"/>
      <c r="G910" s="54"/>
      <c r="J910" s="326"/>
    </row>
    <row r="911" spans="4:10" ht="12.5">
      <c r="D911" s="54"/>
      <c r="E911" s="337"/>
      <c r="G911" s="54"/>
      <c r="J911" s="326"/>
    </row>
    <row r="912" spans="4:10" ht="12.5">
      <c r="D912" s="54"/>
      <c r="E912" s="337"/>
      <c r="G912" s="54"/>
      <c r="J912" s="326"/>
    </row>
    <row r="913" spans="4:10" ht="12.5">
      <c r="D913" s="54"/>
      <c r="E913" s="337"/>
      <c r="G913" s="54"/>
      <c r="J913" s="326"/>
    </row>
    <row r="914" spans="4:10" ht="12.5">
      <c r="D914" s="54"/>
      <c r="E914" s="337"/>
      <c r="G914" s="54"/>
      <c r="J914" s="326"/>
    </row>
    <row r="915" spans="4:10" ht="12.5">
      <c r="D915" s="54"/>
      <c r="E915" s="337"/>
      <c r="G915" s="54"/>
      <c r="J915" s="326"/>
    </row>
    <row r="916" spans="4:10" ht="12.5">
      <c r="D916" s="54"/>
      <c r="E916" s="337"/>
      <c r="G916" s="54"/>
      <c r="J916" s="326"/>
    </row>
    <row r="917" spans="4:10" ht="12.5">
      <c r="D917" s="54"/>
      <c r="E917" s="337"/>
      <c r="G917" s="54"/>
      <c r="J917" s="326"/>
    </row>
    <row r="918" spans="4:10" ht="12.5">
      <c r="D918" s="54"/>
      <c r="E918" s="337"/>
      <c r="G918" s="54"/>
      <c r="J918" s="326"/>
    </row>
    <row r="919" spans="4:10" ht="12.5">
      <c r="D919" s="54"/>
      <c r="E919" s="337"/>
      <c r="G919" s="54"/>
      <c r="J919" s="326"/>
    </row>
    <row r="920" spans="4:10" ht="12.5">
      <c r="D920" s="54"/>
      <c r="E920" s="337"/>
      <c r="G920" s="54"/>
      <c r="J920" s="326"/>
    </row>
    <row r="921" spans="4:10" ht="12.5">
      <c r="D921" s="54"/>
      <c r="E921" s="337"/>
      <c r="G921" s="54"/>
      <c r="J921" s="326"/>
    </row>
    <row r="922" spans="4:10" ht="12.5">
      <c r="D922" s="54"/>
      <c r="E922" s="337"/>
      <c r="G922" s="54"/>
      <c r="J922" s="326"/>
    </row>
    <row r="923" spans="4:10" ht="12.5">
      <c r="D923" s="54"/>
      <c r="E923" s="337"/>
      <c r="G923" s="54"/>
      <c r="J923" s="326"/>
    </row>
    <row r="924" spans="4:10" ht="12.5">
      <c r="D924" s="54"/>
      <c r="E924" s="337"/>
      <c r="G924" s="54"/>
      <c r="J924" s="326"/>
    </row>
    <row r="925" spans="4:10" ht="12.5">
      <c r="D925" s="54"/>
      <c r="E925" s="337"/>
      <c r="G925" s="54"/>
      <c r="J925" s="326"/>
    </row>
    <row r="926" spans="4:10" ht="12.5">
      <c r="D926" s="54"/>
      <c r="E926" s="337"/>
      <c r="G926" s="54"/>
      <c r="J926" s="326"/>
    </row>
    <row r="927" spans="4:10" ht="12.5">
      <c r="D927" s="54"/>
      <c r="E927" s="337"/>
      <c r="G927" s="54"/>
      <c r="J927" s="326"/>
    </row>
    <row r="928" spans="4:10" ht="12.5">
      <c r="D928" s="54"/>
      <c r="E928" s="337"/>
      <c r="G928" s="54"/>
      <c r="J928" s="326"/>
    </row>
    <row r="929" spans="4:10" ht="12.5">
      <c r="D929" s="54"/>
      <c r="E929" s="337"/>
      <c r="G929" s="54"/>
      <c r="J929" s="326"/>
    </row>
    <row r="930" spans="4:10" ht="12.5">
      <c r="D930" s="54"/>
      <c r="E930" s="337"/>
      <c r="G930" s="54"/>
      <c r="J930" s="326"/>
    </row>
    <row r="931" spans="4:10" ht="12.5">
      <c r="D931" s="54"/>
      <c r="E931" s="337"/>
      <c r="G931" s="54"/>
      <c r="J931" s="326"/>
    </row>
    <row r="932" spans="4:10" ht="12.5">
      <c r="D932" s="54"/>
      <c r="E932" s="337"/>
      <c r="G932" s="54"/>
      <c r="J932" s="326"/>
    </row>
    <row r="933" spans="4:10" ht="12.5">
      <c r="D933" s="54"/>
      <c r="E933" s="337"/>
      <c r="G933" s="54"/>
      <c r="J933" s="326"/>
    </row>
    <row r="934" spans="4:10" ht="12.5">
      <c r="D934" s="54"/>
      <c r="E934" s="337"/>
      <c r="G934" s="54"/>
      <c r="J934" s="326"/>
    </row>
    <row r="935" spans="4:10" ht="12.5">
      <c r="D935" s="54"/>
      <c r="E935" s="337"/>
      <c r="G935" s="54"/>
      <c r="J935" s="326"/>
    </row>
    <row r="936" spans="4:10" ht="12.5">
      <c r="D936" s="54"/>
      <c r="E936" s="337"/>
      <c r="G936" s="54"/>
      <c r="J936" s="326"/>
    </row>
    <row r="937" spans="4:10" ht="12.5">
      <c r="D937" s="54"/>
      <c r="E937" s="337"/>
      <c r="G937" s="54"/>
      <c r="J937" s="326"/>
    </row>
    <row r="938" spans="4:10" ht="12.5">
      <c r="D938" s="54"/>
      <c r="E938" s="337"/>
      <c r="G938" s="54"/>
      <c r="J938" s="326"/>
    </row>
    <row r="939" spans="4:10" ht="12.5">
      <c r="D939" s="54"/>
      <c r="E939" s="337"/>
      <c r="G939" s="54"/>
      <c r="J939" s="326"/>
    </row>
    <row r="940" spans="4:10" ht="12.5">
      <c r="D940" s="54"/>
      <c r="E940" s="337"/>
      <c r="G940" s="54"/>
      <c r="J940" s="326"/>
    </row>
    <row r="941" spans="4:10" ht="12.5">
      <c r="D941" s="54"/>
      <c r="E941" s="337"/>
      <c r="G941" s="54"/>
      <c r="J941" s="326"/>
    </row>
    <row r="942" spans="4:10" ht="12.5">
      <c r="D942" s="54"/>
      <c r="E942" s="337"/>
      <c r="G942" s="54"/>
      <c r="J942" s="326"/>
    </row>
    <row r="943" spans="4:10" ht="12.5">
      <c r="D943" s="54"/>
      <c r="E943" s="337"/>
      <c r="G943" s="54"/>
      <c r="J943" s="326"/>
    </row>
    <row r="944" spans="4:10" ht="12.5">
      <c r="D944" s="54"/>
      <c r="E944" s="337"/>
      <c r="G944" s="54"/>
      <c r="J944" s="326"/>
    </row>
    <row r="945" spans="4:10" ht="12.5">
      <c r="D945" s="54"/>
      <c r="E945" s="337"/>
      <c r="G945" s="54"/>
      <c r="J945" s="326"/>
    </row>
    <row r="946" spans="4:10" ht="12.5">
      <c r="D946" s="54"/>
      <c r="E946" s="337"/>
      <c r="G946" s="54"/>
      <c r="J946" s="326"/>
    </row>
    <row r="947" spans="4:10" ht="12.5">
      <c r="D947" s="54"/>
      <c r="E947" s="337"/>
      <c r="G947" s="54"/>
      <c r="J947" s="326"/>
    </row>
    <row r="948" spans="4:10" ht="12.5">
      <c r="D948" s="54"/>
      <c r="E948" s="337"/>
      <c r="G948" s="54"/>
      <c r="J948" s="326"/>
    </row>
    <row r="949" spans="4:10" ht="12.5">
      <c r="D949" s="54"/>
      <c r="E949" s="337"/>
      <c r="G949" s="54"/>
      <c r="J949" s="326"/>
    </row>
    <row r="950" spans="4:10" ht="12.5">
      <c r="D950" s="54"/>
      <c r="E950" s="337"/>
      <c r="G950" s="54"/>
      <c r="J950" s="326"/>
    </row>
    <row r="951" spans="4:10" ht="12.5">
      <c r="D951" s="54"/>
      <c r="E951" s="337"/>
      <c r="G951" s="54"/>
      <c r="J951" s="326"/>
    </row>
    <row r="952" spans="4:10" ht="12.5">
      <c r="D952" s="54"/>
      <c r="E952" s="337"/>
      <c r="G952" s="54"/>
      <c r="J952" s="326"/>
    </row>
    <row r="953" spans="4:10" ht="12.5">
      <c r="D953" s="54"/>
      <c r="E953" s="337"/>
      <c r="G953" s="54"/>
      <c r="J953" s="326"/>
    </row>
    <row r="954" spans="4:10" ht="12.5">
      <c r="D954" s="54"/>
      <c r="E954" s="337"/>
      <c r="G954" s="54"/>
      <c r="J954" s="326"/>
    </row>
    <row r="955" spans="4:10" ht="12.5">
      <c r="D955" s="54"/>
      <c r="E955" s="337"/>
      <c r="G955" s="54"/>
      <c r="J955" s="326"/>
    </row>
    <row r="956" spans="4:10" ht="12.5">
      <c r="D956" s="54"/>
      <c r="E956" s="337"/>
      <c r="G956" s="54"/>
      <c r="J956" s="326"/>
    </row>
    <row r="957" spans="4:10" ht="12.5">
      <c r="D957" s="54"/>
      <c r="E957" s="337"/>
      <c r="G957" s="54"/>
      <c r="J957" s="326"/>
    </row>
    <row r="958" spans="4:10" ht="12.5">
      <c r="D958" s="54"/>
      <c r="E958" s="337"/>
      <c r="G958" s="54"/>
      <c r="J958" s="326"/>
    </row>
    <row r="959" spans="4:10" ht="12.5">
      <c r="D959" s="54"/>
      <c r="E959" s="337"/>
      <c r="G959" s="54"/>
      <c r="J959" s="326"/>
    </row>
    <row r="960" spans="4:10" ht="12.5">
      <c r="D960" s="54"/>
      <c r="E960" s="337"/>
      <c r="G960" s="54"/>
      <c r="J960" s="326"/>
    </row>
    <row r="961" spans="4:10" ht="12.5">
      <c r="D961" s="54"/>
      <c r="E961" s="337"/>
      <c r="G961" s="54"/>
      <c r="J961" s="326"/>
    </row>
    <row r="962" spans="4:10" ht="12.5">
      <c r="D962" s="54"/>
      <c r="E962" s="337"/>
      <c r="G962" s="54"/>
      <c r="J962" s="326"/>
    </row>
    <row r="963" spans="4:10" ht="12.5">
      <c r="D963" s="54"/>
      <c r="E963" s="337"/>
      <c r="G963" s="54"/>
      <c r="J963" s="326"/>
    </row>
    <row r="964" spans="4:10" ht="12.5">
      <c r="D964" s="54"/>
      <c r="E964" s="337"/>
      <c r="G964" s="54"/>
      <c r="J964" s="326"/>
    </row>
    <row r="965" spans="4:10" ht="12.5">
      <c r="D965" s="54"/>
      <c r="E965" s="337"/>
      <c r="G965" s="54"/>
      <c r="J965" s="326"/>
    </row>
    <row r="966" spans="4:10" ht="12.5">
      <c r="D966" s="54"/>
      <c r="E966" s="337"/>
      <c r="G966" s="54"/>
      <c r="J966" s="326"/>
    </row>
    <row r="967" spans="4:10" ht="12.5">
      <c r="D967" s="54"/>
      <c r="E967" s="337"/>
      <c r="G967" s="54"/>
      <c r="J967" s="326"/>
    </row>
    <row r="968" spans="4:10" ht="12.5">
      <c r="D968" s="54"/>
      <c r="E968" s="337"/>
      <c r="G968" s="54"/>
      <c r="J968" s="326"/>
    </row>
    <row r="969" spans="4:10" ht="12.5">
      <c r="D969" s="54"/>
      <c r="E969" s="337"/>
      <c r="G969" s="54"/>
      <c r="J969" s="326"/>
    </row>
    <row r="970" spans="4:10" ht="12.5">
      <c r="D970" s="54"/>
      <c r="E970" s="337"/>
      <c r="G970" s="54"/>
      <c r="J970" s="326"/>
    </row>
    <row r="971" spans="4:10" ht="12.5">
      <c r="D971" s="54"/>
      <c r="E971" s="337"/>
      <c r="G971" s="54"/>
      <c r="J971" s="326"/>
    </row>
    <row r="972" spans="4:10" ht="12.5">
      <c r="D972" s="54"/>
      <c r="E972" s="337"/>
      <c r="G972" s="54"/>
      <c r="J972" s="326"/>
    </row>
    <row r="973" spans="4:10" ht="12.5">
      <c r="D973" s="54"/>
      <c r="E973" s="337"/>
      <c r="G973" s="54"/>
      <c r="J973" s="326"/>
    </row>
    <row r="974" spans="4:10" ht="12.5">
      <c r="D974" s="54"/>
      <c r="E974" s="337"/>
      <c r="G974" s="54"/>
      <c r="J974" s="326"/>
    </row>
    <row r="975" spans="4:10" ht="12.5">
      <c r="D975" s="54"/>
      <c r="E975" s="337"/>
      <c r="G975" s="54"/>
      <c r="J975" s="326"/>
    </row>
    <row r="976" spans="4:10" ht="12.5">
      <c r="D976" s="54"/>
      <c r="E976" s="337"/>
      <c r="G976" s="54"/>
      <c r="J976" s="326"/>
    </row>
    <row r="977" spans="4:10" ht="12.5">
      <c r="D977" s="54"/>
      <c r="E977" s="337"/>
      <c r="G977" s="54"/>
      <c r="J977" s="326"/>
    </row>
    <row r="978" spans="4:10" ht="12.5">
      <c r="D978" s="54"/>
      <c r="E978" s="337"/>
      <c r="G978" s="54"/>
      <c r="J978" s="326"/>
    </row>
    <row r="979" spans="4:10" ht="12.5">
      <c r="D979" s="54"/>
      <c r="E979" s="337"/>
      <c r="G979" s="54"/>
      <c r="J979" s="326"/>
    </row>
    <row r="980" spans="4:10" ht="12.5">
      <c r="D980" s="54"/>
      <c r="E980" s="337"/>
      <c r="G980" s="54"/>
      <c r="J980" s="326"/>
    </row>
    <row r="981" spans="4:10" ht="12.5">
      <c r="D981" s="54"/>
      <c r="E981" s="337"/>
      <c r="G981" s="54"/>
      <c r="J981" s="326"/>
    </row>
    <row r="982" spans="4:10" ht="12.5">
      <c r="D982" s="54"/>
      <c r="E982" s="337"/>
      <c r="G982" s="54"/>
      <c r="J982" s="326"/>
    </row>
    <row r="983" spans="4:10" ht="12.5">
      <c r="D983" s="54"/>
      <c r="E983" s="337"/>
      <c r="G983" s="54"/>
      <c r="J983" s="326"/>
    </row>
    <row r="984" spans="4:10" ht="12.5">
      <c r="D984" s="54"/>
      <c r="E984" s="337"/>
      <c r="G984" s="54"/>
      <c r="J984" s="326"/>
    </row>
    <row r="985" spans="4:10" ht="12.5">
      <c r="D985" s="54"/>
      <c r="E985" s="337"/>
      <c r="G985" s="54"/>
      <c r="J985" s="326"/>
    </row>
    <row r="986" spans="4:10" ht="12.5">
      <c r="D986" s="54"/>
      <c r="E986" s="337"/>
      <c r="G986" s="54"/>
      <c r="J986" s="326"/>
    </row>
    <row r="987" spans="4:10" ht="12.5">
      <c r="D987" s="54"/>
      <c r="E987" s="337"/>
      <c r="G987" s="54"/>
      <c r="J987" s="326"/>
    </row>
    <row r="988" spans="4:10" ht="12.5">
      <c r="D988" s="54"/>
      <c r="E988" s="337"/>
      <c r="G988" s="54"/>
      <c r="J988" s="326"/>
    </row>
    <row r="989" spans="4:10" ht="12.5">
      <c r="D989" s="54"/>
      <c r="E989" s="337"/>
      <c r="G989" s="54"/>
      <c r="J989" s="326"/>
    </row>
    <row r="990" spans="4:10" ht="12.5">
      <c r="D990" s="54"/>
      <c r="E990" s="337"/>
      <c r="G990" s="54"/>
      <c r="J990" s="326"/>
    </row>
    <row r="991" spans="4:10" ht="12.5">
      <c r="D991" s="54"/>
      <c r="E991" s="337"/>
      <c r="G991" s="54"/>
      <c r="J991" s="326"/>
    </row>
    <row r="992" spans="4:10" ht="12.5">
      <c r="D992" s="54"/>
      <c r="E992" s="337"/>
      <c r="G992" s="54"/>
      <c r="J992" s="326"/>
    </row>
    <row r="993" spans="4:10" ht="12.5">
      <c r="D993" s="54"/>
      <c r="E993" s="337"/>
      <c r="G993" s="54"/>
      <c r="J993" s="326"/>
    </row>
    <row r="994" spans="4:10" ht="12.5">
      <c r="D994" s="54"/>
      <c r="E994" s="337"/>
      <c r="G994" s="54"/>
      <c r="J994" s="326"/>
    </row>
    <row r="995" spans="4:10" ht="12.5">
      <c r="D995" s="54"/>
      <c r="E995" s="337"/>
      <c r="G995" s="54"/>
      <c r="J995" s="326"/>
    </row>
    <row r="996" spans="4:10" ht="12.5">
      <c r="D996" s="54"/>
      <c r="E996" s="337"/>
      <c r="G996" s="54"/>
      <c r="J996" s="326"/>
    </row>
    <row r="997" spans="4:10" ht="12.5">
      <c r="D997" s="54"/>
      <c r="E997" s="337"/>
      <c r="G997" s="54"/>
      <c r="J997" s="326"/>
    </row>
    <row r="998" spans="4:10" ht="12.5">
      <c r="D998" s="54"/>
      <c r="E998" s="337"/>
      <c r="G998" s="54"/>
      <c r="J998" s="326"/>
    </row>
  </sheetData>
  <autoFilter ref="A4:K41" xr:uid="{00000000-0009-0000-0000-000016000000}">
    <sortState xmlns:xlrd2="http://schemas.microsoft.com/office/spreadsheetml/2017/richdata2" ref="A4:K41">
      <sortCondition descending="1" ref="K4:K41"/>
      <sortCondition descending="1" ref="G4:G41"/>
      <sortCondition ref="B4:B41"/>
    </sortState>
  </autoFilter>
  <conditionalFormatting sqref="E6:E41">
    <cfRule type="colorScale" priority="1">
      <colorScale>
        <cfvo type="formula" val="0"/>
        <cfvo type="formula" val="1"/>
        <cfvo type="formula" val="25"/>
        <color rgb="FF57BB8A"/>
        <color rgb="FFFFFFFF"/>
        <color rgb="FFE67C73"/>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Q1054"/>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2.6328125" defaultRowHeight="15.75" customHeight="1" outlineLevelCol="1"/>
  <cols>
    <col min="1" max="1" width="25.6328125" customWidth="1"/>
    <col min="2" max="2" width="12.453125" customWidth="1"/>
    <col min="3" max="3" width="10.90625" customWidth="1"/>
    <col min="4" max="4" width="11.453125" customWidth="1"/>
    <col min="5" max="7" width="11.7265625" customWidth="1" outlineLevel="1"/>
    <col min="8" max="10" width="13" customWidth="1" outlineLevel="1"/>
    <col min="11" max="12" width="20.08984375" customWidth="1"/>
    <col min="13" max="13" width="17.36328125" customWidth="1"/>
    <col min="14" max="14" width="15.6328125" customWidth="1"/>
    <col min="15" max="15" width="16" customWidth="1"/>
    <col min="16" max="17" width="16.453125" customWidth="1"/>
  </cols>
  <sheetData>
    <row r="1" spans="1:17" ht="42">
      <c r="A1" s="89" t="s">
        <v>430</v>
      </c>
      <c r="B1" s="90" t="s">
        <v>246</v>
      </c>
      <c r="C1" s="99"/>
      <c r="D1" s="369" t="s">
        <v>431</v>
      </c>
      <c r="E1" s="92"/>
      <c r="F1" s="92"/>
      <c r="G1" s="92"/>
      <c r="H1" s="92"/>
      <c r="I1" s="92"/>
      <c r="J1" s="92"/>
      <c r="L1" s="93"/>
      <c r="M1" s="93"/>
      <c r="N1" s="93"/>
      <c r="O1" s="94" t="s">
        <v>16</v>
      </c>
      <c r="P1" s="95">
        <v>0.5</v>
      </c>
      <c r="Q1" s="95"/>
    </row>
    <row r="2" spans="1:17" ht="16.5" customHeight="1">
      <c r="A2" s="97" t="e">
        <f ca="1">SUM(M5:M43)</f>
        <v>#NAME?</v>
      </c>
      <c r="B2" s="98">
        <f>'FY24 budget'!E1</f>
        <v>1166553.916</v>
      </c>
      <c r="C2" s="99"/>
      <c r="D2" s="99"/>
      <c r="E2" s="92"/>
      <c r="F2" s="92"/>
      <c r="G2" s="92"/>
      <c r="H2" s="92"/>
      <c r="I2" s="92"/>
      <c r="J2" s="92"/>
      <c r="L2" s="370"/>
      <c r="M2" s="100"/>
      <c r="N2" s="100"/>
      <c r="O2" s="94" t="s">
        <v>17</v>
      </c>
      <c r="P2" s="101">
        <f>1-P1</f>
        <v>0.5</v>
      </c>
      <c r="Q2" s="101"/>
    </row>
    <row r="3" spans="1:17" ht="16.5" customHeight="1">
      <c r="A3" s="169" t="s">
        <v>432</v>
      </c>
      <c r="B3" s="103"/>
      <c r="C3" s="103"/>
      <c r="D3" s="103"/>
      <c r="E3" s="104"/>
      <c r="F3" s="104"/>
      <c r="G3" s="104"/>
      <c r="H3" s="104"/>
      <c r="I3" s="104"/>
      <c r="J3" s="104"/>
      <c r="K3" s="432" t="s">
        <v>250</v>
      </c>
      <c r="L3" s="421"/>
      <c r="M3" s="105"/>
      <c r="N3" s="104"/>
      <c r="O3" s="106" t="s">
        <v>251</v>
      </c>
      <c r="P3" s="107">
        <v>876000000</v>
      </c>
      <c r="Q3" s="170"/>
    </row>
    <row r="4" spans="1:17" ht="56">
      <c r="A4" s="108" t="s">
        <v>335</v>
      </c>
      <c r="B4" s="109" t="s">
        <v>180</v>
      </c>
      <c r="C4" s="109" t="s">
        <v>433</v>
      </c>
      <c r="D4" s="109" t="s">
        <v>20</v>
      </c>
      <c r="E4" s="108" t="s">
        <v>174</v>
      </c>
      <c r="F4" s="108" t="s">
        <v>175</v>
      </c>
      <c r="G4" s="108" t="s">
        <v>176</v>
      </c>
      <c r="H4" s="108" t="s">
        <v>329</v>
      </c>
      <c r="I4" s="108" t="s">
        <v>178</v>
      </c>
      <c r="J4" s="108" t="s">
        <v>179</v>
      </c>
      <c r="K4" s="108" t="s">
        <v>330</v>
      </c>
      <c r="L4" s="108" t="s">
        <v>275</v>
      </c>
      <c r="M4" s="108" t="s">
        <v>368</v>
      </c>
      <c r="N4" s="108" t="s">
        <v>264</v>
      </c>
      <c r="O4" s="108" t="s">
        <v>265</v>
      </c>
      <c r="P4" s="108" t="s">
        <v>26</v>
      </c>
      <c r="Q4" s="93" t="s">
        <v>276</v>
      </c>
    </row>
    <row r="5" spans="1:17" ht="14">
      <c r="A5" s="371" t="s">
        <v>44</v>
      </c>
      <c r="B5" s="372"/>
      <c r="C5" s="112" t="e">
        <f ca="1">_xludf.ifna(VLOOKUP(A5,'FY24 budget'!$A$4:$H$68,7, FALSE ), "")</f>
        <v>#NAME?</v>
      </c>
      <c r="D5" s="112" t="e">
        <f t="shared" ref="D5:D43" ca="1" si="0">IF(AND(OR(B5 =TRUE,M5&gt;=10000), NOT(C5 = "DROP")), TRUE, "Not Included")</f>
        <v>#NAME?</v>
      </c>
      <c r="E5" s="114">
        <f t="array" ref="E5:J5">VLOOKUP($A5,'ARCHIVED-EG.3.1-1415 PSI'!$C$3:$I$41,{2,3,4,5,6,7},FALSE)</f>
        <v>17627430</v>
      </c>
      <c r="F5" s="114">
        <v>28268062</v>
      </c>
      <c r="G5" s="114">
        <v>27983107</v>
      </c>
      <c r="H5" s="373">
        <v>5.18</v>
      </c>
      <c r="I5" s="373">
        <v>5.0199999999999996</v>
      </c>
      <c r="J5" s="373">
        <v>4.01</v>
      </c>
      <c r="K5" s="115">
        <f t="shared" ref="K5:K43" si="1">SUM($E5:$G5)/SUM($E$5:$G$40)</f>
        <v>4.6244928128590913E-2</v>
      </c>
      <c r="L5" s="115" t="s">
        <v>621</v>
      </c>
      <c r="M5" s="116" t="e">
        <f ca="1">_xludf.ifna(VLOOKUP(A5,'FY24 budget'!$A$4:$E$68,4,FALSE), 0)</f>
        <v>#NAME?</v>
      </c>
      <c r="N5" s="115" t="e">
        <f t="shared" ref="N5:N43" ca="1" si="2">IF(D5=TRUE, IFERROR(M5/SUMIF($D$5:$D$54,TRUE,$M$5:$M$54), "-"), "Not Included")</f>
        <v>#NAME?</v>
      </c>
      <c r="O5" s="117" t="str">
        <f t="shared" ref="O5:O43" ca="1" si="3">IFERROR((L5 *$P$1)+((1-$P$1)*N5), "Not Included")</f>
        <v>Not Included</v>
      </c>
      <c r="P5" s="114" t="str">
        <f t="shared" ref="P5:P43" ca="1" si="4">IFERROR($P$3*O5, "Not Included")</f>
        <v>Not Included</v>
      </c>
      <c r="Q5" s="182"/>
    </row>
    <row r="6" spans="1:17" ht="14">
      <c r="A6" s="371" t="s">
        <v>146</v>
      </c>
      <c r="B6" s="372"/>
      <c r="C6" s="112" t="e">
        <f ca="1">_xludf.ifna(VLOOKUP(A6,'FY24 budget'!$A$4:$H$68,7, FALSE ), "")</f>
        <v>#NAME?</v>
      </c>
      <c r="D6" s="112" t="e">
        <f t="shared" ca="1" si="0"/>
        <v>#NAME?</v>
      </c>
      <c r="E6" s="114">
        <f t="array" ref="E6:J6">VLOOKUP($A6,'ARCHIVED-EG.3.1-1415 PSI'!$C$3:$I$41,{2,3,4,5,6,7},FALSE)</f>
        <v>9722895</v>
      </c>
      <c r="F6" s="114">
        <v>12731065</v>
      </c>
      <c r="G6" s="114">
        <v>8642166</v>
      </c>
      <c r="H6" s="373">
        <v>2.86</v>
      </c>
      <c r="I6" s="373">
        <v>2.2599999999999998</v>
      </c>
      <c r="J6" s="373">
        <v>1.24</v>
      </c>
      <c r="K6" s="115">
        <f t="shared" si="1"/>
        <v>1.9464880647609564E-2</v>
      </c>
      <c r="L6" s="115">
        <v>2.039154244E-2</v>
      </c>
      <c r="M6" s="116" t="e">
        <f ca="1">_xludf.ifna(VLOOKUP(A6,'FY24 budget'!$A$4:$E$68,4,FALSE), 0)</f>
        <v>#NAME?</v>
      </c>
      <c r="N6" s="115" t="e">
        <f t="shared" ca="1" si="2"/>
        <v>#NAME?</v>
      </c>
      <c r="O6" s="117" t="str">
        <f t="shared" ca="1" si="3"/>
        <v>Not Included</v>
      </c>
      <c r="P6" s="114" t="str">
        <f t="shared" ca="1" si="4"/>
        <v>Not Included</v>
      </c>
      <c r="Q6" s="182"/>
    </row>
    <row r="7" spans="1:17" ht="14">
      <c r="A7" s="371" t="s">
        <v>139</v>
      </c>
      <c r="B7" s="372"/>
      <c r="C7" s="112" t="e">
        <f ca="1">_xludf.ifna(VLOOKUP(A7,'FY24 budget'!$A$4:$H$68,7, FALSE ), "")</f>
        <v>#NAME?</v>
      </c>
      <c r="D7" s="112" t="e">
        <f t="shared" ca="1" si="0"/>
        <v>#NAME?</v>
      </c>
      <c r="E7" s="114">
        <f t="array" ref="E7:J7">VLOOKUP($A7,'ARCHIVED-EG.3.1-1415 PSI'!$C$3:$I$41,{2,3,4,5,6,7},FALSE)</f>
        <v>4143341</v>
      </c>
      <c r="F7" s="114">
        <v>102717</v>
      </c>
      <c r="G7" s="114">
        <v>98431</v>
      </c>
      <c r="H7" s="373">
        <v>1.22</v>
      </c>
      <c r="I7" s="373">
        <v>0.02</v>
      </c>
      <c r="J7" s="373">
        <v>0.01</v>
      </c>
      <c r="K7" s="115">
        <f t="shared" si="1"/>
        <v>2.7194692953023351E-3</v>
      </c>
      <c r="L7" s="115">
        <v>2.8489346819999999E-3</v>
      </c>
      <c r="M7" s="116" t="e">
        <f ca="1">_xludf.ifna(VLOOKUP(A7,'FY24 budget'!$A$4:$E$68,4,FALSE), 0)</f>
        <v>#NAME?</v>
      </c>
      <c r="N7" s="115" t="e">
        <f t="shared" ca="1" si="2"/>
        <v>#NAME?</v>
      </c>
      <c r="O7" s="117" t="str">
        <f t="shared" ca="1" si="3"/>
        <v>Not Included</v>
      </c>
      <c r="P7" s="114" t="str">
        <f t="shared" ca="1" si="4"/>
        <v>Not Included</v>
      </c>
      <c r="Q7" s="182"/>
    </row>
    <row r="8" spans="1:17" ht="14">
      <c r="A8" s="371" t="s">
        <v>121</v>
      </c>
      <c r="B8" s="372"/>
      <c r="C8" s="112" t="e">
        <f ca="1">_xludf.ifna(VLOOKUP(A8,'FY24 budget'!$A$4:$H$68,7, FALSE ), "")</f>
        <v>#NAME?</v>
      </c>
      <c r="D8" s="112" t="e">
        <f t="shared" ca="1" si="0"/>
        <v>#NAME?</v>
      </c>
      <c r="E8" s="114">
        <f t="array" ref="E8:J8">VLOOKUP($A8,'ARCHIVED-EG.3.1-1415 PSI'!$C$3:$I$41,{2,3,4,5,6,7},FALSE)</f>
        <v>157924</v>
      </c>
      <c r="F8" s="114">
        <v>0</v>
      </c>
      <c r="G8" s="114">
        <v>0</v>
      </c>
      <c r="H8" s="373">
        <v>0.05</v>
      </c>
      <c r="I8" s="373">
        <v>0</v>
      </c>
      <c r="J8" s="373">
        <v>0</v>
      </c>
      <c r="K8" s="115">
        <f t="shared" si="1"/>
        <v>9.8853851164389185E-5</v>
      </c>
      <c r="L8" s="115">
        <v>1.035599723E-4</v>
      </c>
      <c r="M8" s="116" t="e">
        <f ca="1">_xludf.ifna(VLOOKUP(A8,'FY24 budget'!$A$4:$E$68,4,FALSE), 0)</f>
        <v>#NAME?</v>
      </c>
      <c r="N8" s="115" t="e">
        <f t="shared" ca="1" si="2"/>
        <v>#NAME?</v>
      </c>
      <c r="O8" s="117" t="str">
        <f t="shared" ca="1" si="3"/>
        <v>Not Included</v>
      </c>
      <c r="P8" s="114" t="str">
        <f t="shared" ca="1" si="4"/>
        <v>Not Included</v>
      </c>
      <c r="Q8" s="182"/>
    </row>
    <row r="9" spans="1:17" ht="14">
      <c r="A9" s="371" t="s">
        <v>137</v>
      </c>
      <c r="B9" s="372"/>
      <c r="C9" s="112" t="e">
        <f ca="1">_xludf.ifna(VLOOKUP(A9,'FY24 budget'!$A$4:$H$68,7, FALSE ), "")</f>
        <v>#NAME?</v>
      </c>
      <c r="D9" s="112" t="e">
        <f t="shared" ca="1" si="0"/>
        <v>#NAME?</v>
      </c>
      <c r="E9" s="114">
        <f t="array" ref="E9:J9">VLOOKUP($A9,'ARCHIVED-EG.3.1-1415 PSI'!$C$3:$I$41,{2,3,4,5,6,7},FALSE)</f>
        <v>0</v>
      </c>
      <c r="F9" s="114">
        <v>0</v>
      </c>
      <c r="G9" s="114">
        <v>0</v>
      </c>
      <c r="H9" s="373">
        <v>0</v>
      </c>
      <c r="I9" s="373">
        <v>0</v>
      </c>
      <c r="J9" s="373">
        <v>0</v>
      </c>
      <c r="K9" s="115">
        <f t="shared" si="1"/>
        <v>0</v>
      </c>
      <c r="L9" s="115">
        <v>0</v>
      </c>
      <c r="M9" s="116" t="e">
        <f ca="1">_xludf.ifna(VLOOKUP(A9,'FY24 budget'!$A$4:$E$68,4,FALSE), 0)</f>
        <v>#NAME?</v>
      </c>
      <c r="N9" s="115" t="e">
        <f t="shared" ca="1" si="2"/>
        <v>#NAME?</v>
      </c>
      <c r="O9" s="117" t="str">
        <f t="shared" ca="1" si="3"/>
        <v>Not Included</v>
      </c>
      <c r="P9" s="114" t="str">
        <f t="shared" ca="1" si="4"/>
        <v>Not Included</v>
      </c>
      <c r="Q9" s="182"/>
    </row>
    <row r="10" spans="1:17" ht="14">
      <c r="A10" s="371" t="s">
        <v>186</v>
      </c>
      <c r="B10" s="372"/>
      <c r="C10" s="112" t="e">
        <f ca="1">_xludf.ifna(VLOOKUP(A10,'FY24 budget'!$A$4:$H$68,7, FALSE ), "")</f>
        <v>#NAME?</v>
      </c>
      <c r="D10" s="112" t="e">
        <f t="shared" ca="1" si="0"/>
        <v>#NAME?</v>
      </c>
      <c r="E10" s="114">
        <f t="array" ref="E10:J10">VLOOKUP($A10,'ARCHIVED-EG.3.1-1415 PSI'!$C$3:$I$41,{2,3,4,5,6,7},FALSE)</f>
        <v>0</v>
      </c>
      <c r="F10" s="114">
        <v>0</v>
      </c>
      <c r="G10" s="114">
        <v>0</v>
      </c>
      <c r="H10" s="373">
        <v>0</v>
      </c>
      <c r="I10" s="373">
        <v>0</v>
      </c>
      <c r="J10" s="373">
        <v>0</v>
      </c>
      <c r="K10" s="115">
        <f t="shared" si="1"/>
        <v>0</v>
      </c>
      <c r="L10" s="115" t="s">
        <v>621</v>
      </c>
      <c r="M10" s="116" t="e">
        <f ca="1">_xludf.ifna(VLOOKUP(A10,'FY24 budget'!$A$4:$E$68,4,FALSE), 0)</f>
        <v>#NAME?</v>
      </c>
      <c r="N10" s="115" t="e">
        <f t="shared" ca="1" si="2"/>
        <v>#NAME?</v>
      </c>
      <c r="O10" s="117" t="str">
        <f t="shared" ca="1" si="3"/>
        <v>Not Included</v>
      </c>
      <c r="P10" s="114" t="str">
        <f t="shared" ca="1" si="4"/>
        <v>Not Included</v>
      </c>
      <c r="Q10" s="182"/>
    </row>
    <row r="11" spans="1:17" ht="14">
      <c r="A11" s="371" t="s">
        <v>40</v>
      </c>
      <c r="B11" s="372"/>
      <c r="C11" s="112" t="e">
        <f ca="1">_xludf.ifna(VLOOKUP(A11,'FY24 budget'!$A$4:$H$68,7, FALSE ), "")</f>
        <v>#NAME?</v>
      </c>
      <c r="D11" s="112" t="e">
        <f t="shared" ca="1" si="0"/>
        <v>#NAME?</v>
      </c>
      <c r="E11" s="114">
        <f t="array" ref="E11:J11">VLOOKUP($A11,'ARCHIVED-EG.3.1-1415 PSI'!$C$3:$I$41,{2,3,4,5,6,7},FALSE)</f>
        <v>33589626</v>
      </c>
      <c r="F11" s="114">
        <v>50396747</v>
      </c>
      <c r="G11" s="114">
        <v>37433891</v>
      </c>
      <c r="H11" s="373">
        <v>9.8699999999999992</v>
      </c>
      <c r="I11" s="373">
        <v>8.9499999999999993</v>
      </c>
      <c r="J11" s="373">
        <v>5.36</v>
      </c>
      <c r="K11" s="115">
        <f t="shared" si="1"/>
        <v>7.6004031722834028E-2</v>
      </c>
      <c r="L11" s="115">
        <v>7.9622344799999994E-2</v>
      </c>
      <c r="M11" s="116" t="e">
        <f ca="1">_xludf.ifna(VLOOKUP(A11,'FY24 budget'!$A$4:$E$68,4,FALSE), 0)</f>
        <v>#NAME?</v>
      </c>
      <c r="N11" s="115" t="e">
        <f t="shared" ca="1" si="2"/>
        <v>#NAME?</v>
      </c>
      <c r="O11" s="117" t="str">
        <f t="shared" ca="1" si="3"/>
        <v>Not Included</v>
      </c>
      <c r="P11" s="114" t="str">
        <f t="shared" ca="1" si="4"/>
        <v>Not Included</v>
      </c>
      <c r="Q11" s="182">
        <f t="shared" ref="Q11:Q43" si="5">AVERAGE(E11:G11)</f>
        <v>40473421.333333336</v>
      </c>
    </row>
    <row r="12" spans="1:17" ht="14">
      <c r="A12" s="371" t="s">
        <v>71</v>
      </c>
      <c r="B12" s="372" t="b">
        <v>1</v>
      </c>
      <c r="C12" s="112" t="e">
        <f ca="1">_xludf.ifna(VLOOKUP(A12,'FY24 budget'!$A$4:$H$68,7, FALSE ), "")</f>
        <v>#NAME?</v>
      </c>
      <c r="D12" s="112" t="e">
        <f t="shared" ca="1" si="0"/>
        <v>#NAME?</v>
      </c>
      <c r="E12" s="114">
        <f t="array" ref="E12:J12">VLOOKUP($A12,'ARCHIVED-EG.3.1-1415 PSI'!$C$3:$I$41,{2,3,4,5,6,7},FALSE)</f>
        <v>105000000</v>
      </c>
      <c r="F12" s="114">
        <v>146000000</v>
      </c>
      <c r="G12" s="114">
        <v>167000000</v>
      </c>
      <c r="H12" s="373">
        <v>30.92</v>
      </c>
      <c r="I12" s="373">
        <v>25.88</v>
      </c>
      <c r="J12" s="373">
        <v>23.89</v>
      </c>
      <c r="K12" s="115">
        <f t="shared" si="1"/>
        <v>0.26165060273748558</v>
      </c>
      <c r="L12" s="115">
        <v>0.27410696559999997</v>
      </c>
      <c r="M12" s="116" t="e">
        <f ca="1">_xludf.ifna(VLOOKUP(A12,'FY24 budget'!$A$4:$E$68,4,FALSE), 0)</f>
        <v>#NAME?</v>
      </c>
      <c r="N12" s="115" t="e">
        <f t="shared" ca="1" si="2"/>
        <v>#NAME?</v>
      </c>
      <c r="O12" s="117" t="str">
        <f t="shared" ca="1" si="3"/>
        <v>Not Included</v>
      </c>
      <c r="P12" s="114" t="str">
        <f t="shared" ca="1" si="4"/>
        <v>Not Included</v>
      </c>
      <c r="Q12" s="182">
        <f t="shared" si="5"/>
        <v>139333333.33333334</v>
      </c>
    </row>
    <row r="13" spans="1:17" ht="14">
      <c r="A13" s="371" t="s">
        <v>47</v>
      </c>
      <c r="B13" s="372" t="b">
        <v>1</v>
      </c>
      <c r="C13" s="112" t="e">
        <f ca="1">_xludf.ifna(VLOOKUP(A13,'FY24 budget'!$A$4:$H$68,7, FALSE ), "")</f>
        <v>#NAME?</v>
      </c>
      <c r="D13" s="112" t="e">
        <f t="shared" ca="1" si="0"/>
        <v>#NAME?</v>
      </c>
      <c r="E13" s="114">
        <f t="array" ref="E13:J13">VLOOKUP($A13,'ARCHIVED-EG.3.1-1415 PSI'!$C$3:$I$41,{2,3,4,5,6,7},FALSE)</f>
        <v>1147696</v>
      </c>
      <c r="F13" s="114">
        <v>20693163</v>
      </c>
      <c r="G13" s="114">
        <v>147000000</v>
      </c>
      <c r="H13" s="373">
        <v>0.34</v>
      </c>
      <c r="I13" s="373">
        <v>3.67</v>
      </c>
      <c r="J13" s="373">
        <v>21.11</v>
      </c>
      <c r="K13" s="115">
        <f t="shared" si="1"/>
        <v>0.10568735053604024</v>
      </c>
      <c r="L13" s="115">
        <v>0.1107187931</v>
      </c>
      <c r="M13" s="116" t="e">
        <f ca="1">_xludf.ifna(VLOOKUP(A13,'FY24 budget'!$A$4:$E$68,4,FALSE), 0)</f>
        <v>#NAME?</v>
      </c>
      <c r="N13" s="115" t="e">
        <f t="shared" ca="1" si="2"/>
        <v>#NAME?</v>
      </c>
      <c r="O13" s="117" t="str">
        <f t="shared" ca="1" si="3"/>
        <v>Not Included</v>
      </c>
      <c r="P13" s="114" t="str">
        <f t="shared" ca="1" si="4"/>
        <v>Not Included</v>
      </c>
      <c r="Q13" s="182">
        <f t="shared" si="5"/>
        <v>56280286.333333336</v>
      </c>
    </row>
    <row r="14" spans="1:17" ht="14">
      <c r="A14" s="371" t="s">
        <v>51</v>
      </c>
      <c r="B14" s="372" t="b">
        <v>1</v>
      </c>
      <c r="C14" s="112" t="e">
        <f ca="1">_xludf.ifna(VLOOKUP(A14,'FY24 budget'!$A$4:$H$68,7, FALSE ), "")</f>
        <v>#NAME?</v>
      </c>
      <c r="D14" s="112" t="e">
        <f t="shared" ca="1" si="0"/>
        <v>#NAME?</v>
      </c>
      <c r="E14" s="114">
        <f t="array" ref="E14:J14">VLOOKUP($A14,'ARCHIVED-EG.3.1-1415 PSI'!$C$3:$I$41,{2,3,4,5,6,7},FALSE)</f>
        <v>2504656</v>
      </c>
      <c r="F14" s="114">
        <v>44018964</v>
      </c>
      <c r="G14" s="114">
        <v>80864552</v>
      </c>
      <c r="H14" s="373">
        <v>0.74</v>
      </c>
      <c r="I14" s="373">
        <v>7.82</v>
      </c>
      <c r="J14" s="373">
        <v>11.58</v>
      </c>
      <c r="K14" s="115">
        <f t="shared" si="1"/>
        <v>7.9739693745039447E-2</v>
      </c>
      <c r="L14" s="115">
        <v>8.3535849950000005E-2</v>
      </c>
      <c r="M14" s="116" t="e">
        <f ca="1">_xludf.ifna(VLOOKUP(A14,'FY24 budget'!$A$4:$E$68,4,FALSE), 0)</f>
        <v>#NAME?</v>
      </c>
      <c r="N14" s="115" t="e">
        <f t="shared" ca="1" si="2"/>
        <v>#NAME?</v>
      </c>
      <c r="O14" s="117" t="str">
        <f t="shared" ca="1" si="3"/>
        <v>Not Included</v>
      </c>
      <c r="P14" s="114" t="str">
        <f t="shared" ca="1" si="4"/>
        <v>Not Included</v>
      </c>
      <c r="Q14" s="182">
        <f t="shared" si="5"/>
        <v>42462724</v>
      </c>
    </row>
    <row r="15" spans="1:17" ht="14">
      <c r="A15" s="371" t="s">
        <v>56</v>
      </c>
      <c r="B15" s="372" t="b">
        <v>1</v>
      </c>
      <c r="C15" s="112" t="e">
        <f ca="1">_xludf.ifna(VLOOKUP(A15,'FY24 budget'!$A$4:$H$68,7, FALSE ), "")</f>
        <v>#NAME?</v>
      </c>
      <c r="D15" s="112" t="e">
        <f t="shared" ca="1" si="0"/>
        <v>#NAME?</v>
      </c>
      <c r="E15" s="114">
        <f t="array" ref="E15:J15">VLOOKUP($A15,'ARCHIVED-EG.3.1-1415 PSI'!$C$3:$I$41,{2,3,4,5,6,7},FALSE)</f>
        <v>37618766</v>
      </c>
      <c r="F15" s="114">
        <v>50507375</v>
      </c>
      <c r="G15" s="114">
        <v>39788696</v>
      </c>
      <c r="H15" s="373">
        <v>11.05</v>
      </c>
      <c r="I15" s="373">
        <v>8.9700000000000006</v>
      </c>
      <c r="J15" s="373">
        <v>5.7</v>
      </c>
      <c r="K15" s="115">
        <f t="shared" si="1"/>
        <v>8.0069364115112979E-2</v>
      </c>
      <c r="L15" s="115">
        <v>8.388121489E-2</v>
      </c>
      <c r="M15" s="116" t="e">
        <f ca="1">_xludf.ifna(VLOOKUP(A15,'FY24 budget'!$A$4:$E$68,4,FALSE), 0)</f>
        <v>#NAME?</v>
      </c>
      <c r="N15" s="115" t="e">
        <f t="shared" ca="1" si="2"/>
        <v>#NAME?</v>
      </c>
      <c r="O15" s="117" t="str">
        <f t="shared" ca="1" si="3"/>
        <v>Not Included</v>
      </c>
      <c r="P15" s="114" t="str">
        <f t="shared" ca="1" si="4"/>
        <v>Not Included</v>
      </c>
      <c r="Q15" s="182">
        <f t="shared" si="5"/>
        <v>42638279</v>
      </c>
    </row>
    <row r="16" spans="1:17" ht="14">
      <c r="A16" s="371" t="s">
        <v>116</v>
      </c>
      <c r="B16" s="372"/>
      <c r="C16" s="112" t="e">
        <f ca="1">_xludf.ifna(VLOOKUP(A16,'FY24 budget'!$A$4:$H$68,7, FALSE ), "")</f>
        <v>#NAME?</v>
      </c>
      <c r="D16" s="112" t="e">
        <f t="shared" ca="1" si="0"/>
        <v>#NAME?</v>
      </c>
      <c r="E16" s="114">
        <f t="array" ref="E16:J16">VLOOKUP($A16,'ARCHIVED-EG.3.1-1415 PSI'!$C$3:$I$41,{2,3,4,5,6,7},FALSE)</f>
        <v>19200000</v>
      </c>
      <c r="F16" s="114">
        <v>55705945</v>
      </c>
      <c r="G16" s="114">
        <v>33644036</v>
      </c>
      <c r="H16" s="373">
        <v>5.64</v>
      </c>
      <c r="I16" s="373">
        <v>9.89</v>
      </c>
      <c r="J16" s="373">
        <v>4.82</v>
      </c>
      <c r="K16" s="115">
        <f t="shared" si="1"/>
        <v>6.7947770229168925E-2</v>
      </c>
      <c r="L16" s="115">
        <v>7.1182550019999999E-2</v>
      </c>
      <c r="M16" s="116" t="e">
        <f ca="1">_xludf.ifna(VLOOKUP(A16,'FY24 budget'!$A$4:$E$68,4,FALSE), 0)</f>
        <v>#NAME?</v>
      </c>
      <c r="N16" s="115" t="e">
        <f t="shared" ca="1" si="2"/>
        <v>#NAME?</v>
      </c>
      <c r="O16" s="117" t="str">
        <f t="shared" ca="1" si="3"/>
        <v>Not Included</v>
      </c>
      <c r="P16" s="114" t="str">
        <f t="shared" ca="1" si="4"/>
        <v>Not Included</v>
      </c>
      <c r="Q16" s="182">
        <f t="shared" si="5"/>
        <v>36183327</v>
      </c>
    </row>
    <row r="17" spans="1:17" ht="14">
      <c r="A17" s="371" t="s">
        <v>114</v>
      </c>
      <c r="B17" s="372"/>
      <c r="C17" s="112" t="e">
        <f ca="1">_xludf.ifna(VLOOKUP(A17,'FY24 budget'!$A$4:$H$68,7, FALSE ), "")</f>
        <v>#NAME?</v>
      </c>
      <c r="D17" s="112" t="e">
        <f t="shared" ca="1" si="0"/>
        <v>#NAME?</v>
      </c>
      <c r="E17" s="114">
        <f t="array" ref="E17:J17">VLOOKUP($A17,'ARCHIVED-EG.3.1-1415 PSI'!$C$3:$I$41,{2,3,4,5,6,7},FALSE)</f>
        <v>27419067</v>
      </c>
      <c r="F17" s="114">
        <v>18295898</v>
      </c>
      <c r="G17" s="114">
        <v>36653474</v>
      </c>
      <c r="H17" s="373">
        <v>8.0500000000000007</v>
      </c>
      <c r="I17" s="373">
        <v>3.25</v>
      </c>
      <c r="J17" s="373">
        <v>5.25</v>
      </c>
      <c r="K17" s="115">
        <f t="shared" si="1"/>
        <v>5.155921461936798E-2</v>
      </c>
      <c r="L17" s="115">
        <v>5.4013786780000003E-2</v>
      </c>
      <c r="M17" s="116" t="e">
        <f ca="1">_xludf.ifna(VLOOKUP(A17,'FY24 budget'!$A$4:$E$68,4,FALSE), 0)</f>
        <v>#NAME?</v>
      </c>
      <c r="N17" s="115" t="e">
        <f t="shared" ca="1" si="2"/>
        <v>#NAME?</v>
      </c>
      <c r="O17" s="117" t="str">
        <f t="shared" ca="1" si="3"/>
        <v>Not Included</v>
      </c>
      <c r="P17" s="114" t="str">
        <f t="shared" ca="1" si="4"/>
        <v>Not Included</v>
      </c>
      <c r="Q17" s="182">
        <f t="shared" si="5"/>
        <v>27456146.333333332</v>
      </c>
    </row>
    <row r="18" spans="1:17" ht="14">
      <c r="A18" s="371" t="s">
        <v>60</v>
      </c>
      <c r="B18" s="372" t="b">
        <v>1</v>
      </c>
      <c r="C18" s="112" t="e">
        <f ca="1">_xludf.ifna(VLOOKUP(A18,'FY24 budget'!$A$4:$H$68,7, FALSE ), "")</f>
        <v>#NAME?</v>
      </c>
      <c r="D18" s="112" t="e">
        <f t="shared" ca="1" si="0"/>
        <v>#NAME?</v>
      </c>
      <c r="E18" s="114">
        <f t="array" ref="E18:J18">VLOOKUP($A18,'ARCHIVED-EG.3.1-1415 PSI'!$C$3:$I$41,{2,3,4,5,6,7},FALSE)</f>
        <v>3847471</v>
      </c>
      <c r="F18" s="114">
        <v>10435027</v>
      </c>
      <c r="G18" s="114">
        <v>8234206</v>
      </c>
      <c r="H18" s="373">
        <v>1.1299999999999999</v>
      </c>
      <c r="I18" s="373">
        <v>1.85</v>
      </c>
      <c r="J18" s="373">
        <v>1.18</v>
      </c>
      <c r="K18" s="115">
        <f t="shared" si="1"/>
        <v>1.4094519553257304E-2</v>
      </c>
      <c r="L18" s="115">
        <v>1.4765515329999999E-2</v>
      </c>
      <c r="M18" s="116" t="e">
        <f ca="1">_xludf.ifna(VLOOKUP(A18,'FY24 budget'!$A$4:$E$68,4,FALSE), 0)</f>
        <v>#NAME?</v>
      </c>
      <c r="N18" s="115" t="e">
        <f t="shared" ca="1" si="2"/>
        <v>#NAME?</v>
      </c>
      <c r="O18" s="117" t="str">
        <f t="shared" ca="1" si="3"/>
        <v>Not Included</v>
      </c>
      <c r="P18" s="114" t="str">
        <f t="shared" ca="1" si="4"/>
        <v>Not Included</v>
      </c>
      <c r="Q18" s="182">
        <f t="shared" si="5"/>
        <v>7505568</v>
      </c>
    </row>
    <row r="19" spans="1:17" ht="14">
      <c r="A19" s="371" t="s">
        <v>94</v>
      </c>
      <c r="B19" s="372" t="b">
        <v>1</v>
      </c>
      <c r="C19" s="112" t="e">
        <f ca="1">_xludf.ifna(VLOOKUP(A19,'FY24 budget'!$A$4:$H$68,7, FALSE ), "")</f>
        <v>#NAME?</v>
      </c>
      <c r="D19" s="112" t="e">
        <f t="shared" ca="1" si="0"/>
        <v>#NAME?</v>
      </c>
      <c r="E19" s="114">
        <f t="array" ref="E19:J19">VLOOKUP($A19,'ARCHIVED-EG.3.1-1415 PSI'!$C$3:$I$41,{2,3,4,5,6,7},FALSE)</f>
        <v>2994325</v>
      </c>
      <c r="F19" s="114">
        <v>13363862</v>
      </c>
      <c r="G19" s="114">
        <v>29010354</v>
      </c>
      <c r="H19" s="373">
        <v>0.88</v>
      </c>
      <c r="I19" s="373">
        <v>2.37</v>
      </c>
      <c r="J19" s="373">
        <v>4.16</v>
      </c>
      <c r="K19" s="115">
        <f t="shared" si="1"/>
        <v>2.8398818416196958E-2</v>
      </c>
      <c r="L19" s="115">
        <v>2.9750796909999998E-2</v>
      </c>
      <c r="M19" s="116" t="e">
        <f ca="1">_xludf.ifna(VLOOKUP(A19,'FY24 budget'!$A$4:$E$68,4,FALSE), 0)</f>
        <v>#NAME?</v>
      </c>
      <c r="N19" s="115" t="e">
        <f t="shared" ca="1" si="2"/>
        <v>#NAME?</v>
      </c>
      <c r="O19" s="117" t="str">
        <f t="shared" ca="1" si="3"/>
        <v>Not Included</v>
      </c>
      <c r="P19" s="114" t="str">
        <f t="shared" ca="1" si="4"/>
        <v>Not Included</v>
      </c>
      <c r="Q19" s="182">
        <f t="shared" si="5"/>
        <v>15122847</v>
      </c>
    </row>
    <row r="20" spans="1:17" ht="14">
      <c r="A20" s="371" t="s">
        <v>82</v>
      </c>
      <c r="B20" s="372" t="b">
        <v>1</v>
      </c>
      <c r="C20" s="112" t="e">
        <f ca="1">_xludf.ifna(VLOOKUP(A20,'FY24 budget'!$A$4:$H$68,7, FALSE ), "")</f>
        <v>#NAME?</v>
      </c>
      <c r="D20" s="112" t="e">
        <f t="shared" ca="1" si="0"/>
        <v>#NAME?</v>
      </c>
      <c r="E20" s="114">
        <f t="array" ref="E20:J20">VLOOKUP($A20,'ARCHIVED-EG.3.1-1415 PSI'!$C$3:$I$41,{2,3,4,5,6,7},FALSE)</f>
        <v>11944011</v>
      </c>
      <c r="F20" s="114">
        <v>7907482</v>
      </c>
      <c r="G20" s="114">
        <v>1965432</v>
      </c>
      <c r="H20" s="373">
        <v>3.51</v>
      </c>
      <c r="I20" s="373">
        <v>1.4</v>
      </c>
      <c r="J20" s="373">
        <v>0.28000000000000003</v>
      </c>
      <c r="K20" s="115">
        <f t="shared" si="1"/>
        <v>1.3656487024230904E-2</v>
      </c>
      <c r="L20" s="115">
        <v>1.430662945E-2</v>
      </c>
      <c r="M20" s="116" t="e">
        <f ca="1">_xludf.ifna(VLOOKUP(A20,'FY24 budget'!$A$4:$E$68,4,FALSE), 0)</f>
        <v>#NAME?</v>
      </c>
      <c r="N20" s="115" t="e">
        <f t="shared" ca="1" si="2"/>
        <v>#NAME?</v>
      </c>
      <c r="O20" s="117" t="str">
        <f t="shared" ca="1" si="3"/>
        <v>Not Included</v>
      </c>
      <c r="P20" s="114" t="str">
        <f t="shared" ca="1" si="4"/>
        <v>Not Included</v>
      </c>
      <c r="Q20" s="182">
        <f t="shared" si="5"/>
        <v>7272308.333333333</v>
      </c>
    </row>
    <row r="21" spans="1:17" ht="14">
      <c r="A21" s="371" t="s">
        <v>98</v>
      </c>
      <c r="B21" s="372" t="b">
        <v>1</v>
      </c>
      <c r="C21" s="112" t="e">
        <f ca="1">_xludf.ifna(VLOOKUP(A21,'FY24 budget'!$A$4:$H$68,7, FALSE ), "")</f>
        <v>#NAME?</v>
      </c>
      <c r="D21" s="112" t="e">
        <f t="shared" ca="1" si="0"/>
        <v>#NAME?</v>
      </c>
      <c r="E21" s="114">
        <f t="array" ref="E21:J21">VLOOKUP($A21,'ARCHIVED-EG.3.1-1415 PSI'!$C$3:$I$41,{2,3,4,5,6,7},FALSE)</f>
        <v>2220666</v>
      </c>
      <c r="F21" s="114">
        <v>8555347</v>
      </c>
      <c r="G21" s="114">
        <v>15736075</v>
      </c>
      <c r="H21" s="373">
        <v>0.65</v>
      </c>
      <c r="I21" s="373">
        <v>1.52</v>
      </c>
      <c r="J21" s="373">
        <v>2.25</v>
      </c>
      <c r="K21" s="115">
        <f t="shared" si="1"/>
        <v>1.6595463648395356E-2</v>
      </c>
      <c r="L21" s="115">
        <v>1.7385521519999999E-2</v>
      </c>
      <c r="M21" s="116" t="e">
        <f ca="1">_xludf.ifna(VLOOKUP(A21,'FY24 budget'!$A$4:$E$68,4,FALSE), 0)</f>
        <v>#NAME?</v>
      </c>
      <c r="N21" s="115" t="e">
        <f t="shared" ca="1" si="2"/>
        <v>#NAME?</v>
      </c>
      <c r="O21" s="117" t="str">
        <f t="shared" ca="1" si="3"/>
        <v>Not Included</v>
      </c>
      <c r="P21" s="114" t="str">
        <f t="shared" ca="1" si="4"/>
        <v>Not Included</v>
      </c>
      <c r="Q21" s="182">
        <f t="shared" si="5"/>
        <v>8837362.666666666</v>
      </c>
    </row>
    <row r="22" spans="1:17" ht="14">
      <c r="A22" s="371" t="s">
        <v>92</v>
      </c>
      <c r="B22" s="372" t="b">
        <v>1</v>
      </c>
      <c r="C22" s="112" t="e">
        <f ca="1">_xludf.ifna(VLOOKUP(A22,'FY24 budget'!$A$4:$H$68,7, FALSE ), "")</f>
        <v>#NAME?</v>
      </c>
      <c r="D22" s="112" t="e">
        <f t="shared" ca="1" si="0"/>
        <v>#NAME?</v>
      </c>
      <c r="E22" s="114">
        <f t="array" ref="E22:J22">VLOOKUP($A22,'ARCHIVED-EG.3.1-1415 PSI'!$C$3:$I$41,{2,3,4,5,6,7},FALSE)</f>
        <v>24000</v>
      </c>
      <c r="F22" s="114">
        <v>6819774</v>
      </c>
      <c r="G22" s="114">
        <v>12643012</v>
      </c>
      <c r="H22" s="373">
        <v>0.01</v>
      </c>
      <c r="I22" s="373">
        <v>1.21</v>
      </c>
      <c r="J22" s="373">
        <v>1.81</v>
      </c>
      <c r="K22" s="115">
        <f t="shared" si="1"/>
        <v>1.219791699118755E-2</v>
      </c>
      <c r="L22" s="115">
        <v>1.277862148E-2</v>
      </c>
      <c r="M22" s="116" t="e">
        <f ca="1">_xludf.ifna(VLOOKUP(A22,'FY24 budget'!$A$4:$E$68,4,FALSE), 0)</f>
        <v>#NAME?</v>
      </c>
      <c r="N22" s="115" t="e">
        <f t="shared" ca="1" si="2"/>
        <v>#NAME?</v>
      </c>
      <c r="O22" s="117" t="str">
        <f t="shared" ca="1" si="3"/>
        <v>Not Included</v>
      </c>
      <c r="P22" s="114" t="str">
        <f t="shared" ca="1" si="4"/>
        <v>Not Included</v>
      </c>
      <c r="Q22" s="182">
        <f t="shared" si="5"/>
        <v>6495595.333333333</v>
      </c>
    </row>
    <row r="23" spans="1:17" ht="14">
      <c r="A23" s="371" t="s">
        <v>84</v>
      </c>
      <c r="B23" s="372" t="b">
        <v>1</v>
      </c>
      <c r="C23" s="112" t="e">
        <f ca="1">_xludf.ifna(VLOOKUP(A23,'FY24 budget'!$A$4:$H$68,7, FALSE ), "")</f>
        <v>#NAME?</v>
      </c>
      <c r="D23" s="112" t="e">
        <f t="shared" ca="1" si="0"/>
        <v>#NAME?</v>
      </c>
      <c r="E23" s="114">
        <f t="array" ref="E23:J23">VLOOKUP($A23,'ARCHIVED-EG.3.1-1415 PSI'!$C$3:$I$41,{2,3,4,5,6,7},FALSE)</f>
        <v>7939132</v>
      </c>
      <c r="F23" s="114">
        <v>7173956</v>
      </c>
      <c r="G23" s="114">
        <v>5301055</v>
      </c>
      <c r="H23" s="373">
        <v>2.33</v>
      </c>
      <c r="I23" s="373">
        <v>1.27</v>
      </c>
      <c r="J23" s="373">
        <v>0.76</v>
      </c>
      <c r="K23" s="115">
        <f t="shared" si="1"/>
        <v>1.2778403876361777E-2</v>
      </c>
      <c r="L23" s="115">
        <v>1.3386743519999999E-2</v>
      </c>
      <c r="M23" s="116" t="e">
        <f ca="1">_xludf.ifna(VLOOKUP(A23,'FY24 budget'!$A$4:$E$68,4,FALSE), 0)</f>
        <v>#NAME?</v>
      </c>
      <c r="N23" s="115" t="e">
        <f t="shared" ca="1" si="2"/>
        <v>#NAME?</v>
      </c>
      <c r="O23" s="117" t="str">
        <f t="shared" ca="1" si="3"/>
        <v>Not Included</v>
      </c>
      <c r="P23" s="114" t="str">
        <f t="shared" ca="1" si="4"/>
        <v>Not Included</v>
      </c>
      <c r="Q23" s="182">
        <f t="shared" si="5"/>
        <v>6804714.333333333</v>
      </c>
    </row>
    <row r="24" spans="1:17" ht="14">
      <c r="A24" s="371" t="s">
        <v>63</v>
      </c>
      <c r="B24" s="372" t="b">
        <v>1</v>
      </c>
      <c r="C24" s="112" t="e">
        <f ca="1">_xludf.ifna(VLOOKUP(A24,'FY24 budget'!$A$4:$H$68,7, FALSE ), "")</f>
        <v>#NAME?</v>
      </c>
      <c r="D24" s="112" t="e">
        <f t="shared" ca="1" si="0"/>
        <v>#NAME?</v>
      </c>
      <c r="E24" s="114">
        <f t="array" ref="E24:J24">VLOOKUP($A24,'ARCHIVED-EG.3.1-1415 PSI'!$C$3:$I$41,{2,3,4,5,6,7},FALSE)</f>
        <v>0</v>
      </c>
      <c r="F24" s="114">
        <v>0</v>
      </c>
      <c r="G24" s="114">
        <v>6404129</v>
      </c>
      <c r="H24" s="373">
        <v>0</v>
      </c>
      <c r="I24" s="373">
        <v>0</v>
      </c>
      <c r="J24" s="373">
        <v>0.92</v>
      </c>
      <c r="K24" s="115">
        <f t="shared" si="1"/>
        <v>4.0087182125804087E-3</v>
      </c>
      <c r="L24" s="115">
        <v>4.1995606879999996E-3</v>
      </c>
      <c r="M24" s="116" t="e">
        <f ca="1">_xludf.ifna(VLOOKUP(A24,'FY24 budget'!$A$4:$E$68,4,FALSE), 0)</f>
        <v>#NAME?</v>
      </c>
      <c r="N24" s="115" t="e">
        <f t="shared" ca="1" si="2"/>
        <v>#NAME?</v>
      </c>
      <c r="O24" s="117" t="str">
        <f t="shared" ca="1" si="3"/>
        <v>Not Included</v>
      </c>
      <c r="P24" s="114" t="str">
        <f t="shared" ca="1" si="4"/>
        <v>Not Included</v>
      </c>
      <c r="Q24" s="182">
        <f t="shared" si="5"/>
        <v>2134709.6666666665</v>
      </c>
    </row>
    <row r="25" spans="1:17" ht="14">
      <c r="A25" s="371" t="s">
        <v>184</v>
      </c>
      <c r="B25" s="372"/>
      <c r="C25" s="112" t="e">
        <f ca="1">_xludf.ifna(VLOOKUP(A25,'FY24 budget'!$A$4:$H$68,7, FALSE ), "")</f>
        <v>#NAME?</v>
      </c>
      <c r="D25" s="112" t="e">
        <f t="shared" ca="1" si="0"/>
        <v>#NAME?</v>
      </c>
      <c r="E25" s="114">
        <f t="array" ref="E25:J25">VLOOKUP($A25,'ARCHIVED-EG.3.1-1415 PSI'!$C$3:$I$41,{2,3,4,5,6,7},FALSE)</f>
        <v>0</v>
      </c>
      <c r="F25" s="114">
        <v>21384009</v>
      </c>
      <c r="G25" s="114">
        <v>3370000</v>
      </c>
      <c r="H25" s="373">
        <v>0</v>
      </c>
      <c r="I25" s="373">
        <v>3.8</v>
      </c>
      <c r="J25" s="373">
        <v>0.48</v>
      </c>
      <c r="K25" s="115">
        <f t="shared" si="1"/>
        <v>1.5494979366074505E-2</v>
      </c>
      <c r="L25" s="115">
        <v>1.623264663E-2</v>
      </c>
      <c r="M25" s="116" t="e">
        <f ca="1">_xludf.ifna(VLOOKUP(A25,'FY24 budget'!$A$4:$E$68,4,FALSE), 0)</f>
        <v>#NAME?</v>
      </c>
      <c r="N25" s="115" t="e">
        <f t="shared" ca="1" si="2"/>
        <v>#NAME?</v>
      </c>
      <c r="O25" s="117" t="str">
        <f t="shared" ca="1" si="3"/>
        <v>Not Included</v>
      </c>
      <c r="P25" s="114" t="str">
        <f t="shared" ca="1" si="4"/>
        <v>Not Included</v>
      </c>
      <c r="Q25" s="182">
        <f t="shared" si="5"/>
        <v>8251336.333333333</v>
      </c>
    </row>
    <row r="26" spans="1:17" ht="14">
      <c r="A26" s="371" t="s">
        <v>188</v>
      </c>
      <c r="B26" s="372"/>
      <c r="C26" s="112" t="e">
        <f ca="1">_xludf.ifna(VLOOKUP(A26,'FY24 budget'!$A$4:$H$68,7, FALSE ), "")</f>
        <v>#NAME?</v>
      </c>
      <c r="D26" s="112" t="e">
        <f t="shared" ca="1" si="0"/>
        <v>#NAME?</v>
      </c>
      <c r="E26" s="114">
        <f t="array" ref="E26:J26">VLOOKUP($A26,'ARCHIVED-EG.3.1-1415 PSI'!$C$3:$I$41,{2,3,4,5,6,7},FALSE)</f>
        <v>20477000</v>
      </c>
      <c r="F26" s="114">
        <v>11979343</v>
      </c>
      <c r="G26" s="114">
        <v>0</v>
      </c>
      <c r="H26" s="373">
        <v>6.02</v>
      </c>
      <c r="I26" s="373">
        <v>2.13</v>
      </c>
      <c r="J26" s="373">
        <v>0</v>
      </c>
      <c r="K26" s="115">
        <f t="shared" si="1"/>
        <v>2.0316319877044429E-2</v>
      </c>
      <c r="L26" s="115">
        <v>2.128351601E-2</v>
      </c>
      <c r="M26" s="116" t="e">
        <f ca="1">_xludf.ifna(VLOOKUP(A26,'FY24 budget'!$A$4:$E$68,4,FALSE), 0)</f>
        <v>#NAME?</v>
      </c>
      <c r="N26" s="115" t="e">
        <f t="shared" ca="1" si="2"/>
        <v>#NAME?</v>
      </c>
      <c r="O26" s="117" t="str">
        <f t="shared" ca="1" si="3"/>
        <v>Not Included</v>
      </c>
      <c r="P26" s="114" t="str">
        <f t="shared" ca="1" si="4"/>
        <v>Not Included</v>
      </c>
      <c r="Q26" s="182">
        <f t="shared" si="5"/>
        <v>10818781</v>
      </c>
    </row>
    <row r="27" spans="1:17" ht="14">
      <c r="A27" s="371" t="s">
        <v>108</v>
      </c>
      <c r="B27" s="372"/>
      <c r="C27" s="112" t="e">
        <f ca="1">_xludf.ifna(VLOOKUP(A27,'FY24 budget'!$A$4:$H$68,7, FALSE ), "")</f>
        <v>#NAME?</v>
      </c>
      <c r="D27" s="112" t="e">
        <f t="shared" ca="1" si="0"/>
        <v>#NAME?</v>
      </c>
      <c r="E27" s="114">
        <f t="array" ref="E27:J27">VLOOKUP($A27,'ARCHIVED-EG.3.1-1415 PSI'!$C$3:$I$41,{2,3,4,5,6,7},FALSE)</f>
        <v>0</v>
      </c>
      <c r="F27" s="114">
        <v>24794137</v>
      </c>
      <c r="G27" s="114">
        <v>4577508</v>
      </c>
      <c r="H27" s="373">
        <v>0</v>
      </c>
      <c r="I27" s="373">
        <v>4.4000000000000004</v>
      </c>
      <c r="J27" s="373">
        <v>0.66</v>
      </c>
      <c r="K27" s="115">
        <f t="shared" si="1"/>
        <v>1.8385427314931712E-2</v>
      </c>
      <c r="L27" s="115">
        <v>1.9260699730000001E-2</v>
      </c>
      <c r="M27" s="116" t="e">
        <f ca="1">_xludf.ifna(VLOOKUP(A27,'FY24 budget'!$A$4:$E$68,4,FALSE), 0)</f>
        <v>#NAME?</v>
      </c>
      <c r="N27" s="115" t="e">
        <f t="shared" ca="1" si="2"/>
        <v>#NAME?</v>
      </c>
      <c r="O27" s="117" t="str">
        <f t="shared" ca="1" si="3"/>
        <v>Not Included</v>
      </c>
      <c r="P27" s="114" t="str">
        <f t="shared" ca="1" si="4"/>
        <v>Not Included</v>
      </c>
      <c r="Q27" s="182">
        <f t="shared" si="5"/>
        <v>9790548.333333334</v>
      </c>
    </row>
    <row r="28" spans="1:17" ht="14">
      <c r="A28" s="371" t="s">
        <v>67</v>
      </c>
      <c r="B28" s="372" t="b">
        <v>1</v>
      </c>
      <c r="C28" s="112" t="e">
        <f ca="1">_xludf.ifna(VLOOKUP(A28,'FY24 budget'!$A$4:$H$68,7, FALSE ), "")</f>
        <v>#NAME?</v>
      </c>
      <c r="D28" s="112" t="e">
        <f t="shared" ca="1" si="0"/>
        <v>#NAME?</v>
      </c>
      <c r="E28" s="114">
        <f t="array" ref="E28:J28">VLOOKUP($A28,'ARCHIVED-EG.3.1-1415 PSI'!$C$3:$I$41,{2,3,4,5,6,7},FALSE)</f>
        <v>6785914</v>
      </c>
      <c r="F28" s="114">
        <v>4085356</v>
      </c>
      <c r="G28" s="114">
        <v>1763967</v>
      </c>
      <c r="H28" s="373">
        <v>1.99</v>
      </c>
      <c r="I28" s="373">
        <v>0.73</v>
      </c>
      <c r="J28" s="373">
        <v>0.25</v>
      </c>
      <c r="K28" s="115">
        <f t="shared" si="1"/>
        <v>7.909132480337271E-3</v>
      </c>
      <c r="L28" s="115">
        <v>8.2856614199999998E-3</v>
      </c>
      <c r="M28" s="116" t="e">
        <f ca="1">_xludf.ifna(VLOOKUP(A28,'FY24 budget'!$A$4:$E$68,4,FALSE), 0)</f>
        <v>#NAME?</v>
      </c>
      <c r="N28" s="115" t="e">
        <f t="shared" ca="1" si="2"/>
        <v>#NAME?</v>
      </c>
      <c r="O28" s="117" t="str">
        <f t="shared" ca="1" si="3"/>
        <v>Not Included</v>
      </c>
      <c r="P28" s="114" t="str">
        <f t="shared" ca="1" si="4"/>
        <v>Not Included</v>
      </c>
      <c r="Q28" s="182">
        <f t="shared" si="5"/>
        <v>4211745.666666667</v>
      </c>
    </row>
    <row r="29" spans="1:17" ht="14">
      <c r="A29" s="371" t="s">
        <v>125</v>
      </c>
      <c r="B29" s="372"/>
      <c r="C29" s="112" t="e">
        <f ca="1">_xludf.ifna(VLOOKUP(A29,'FY24 budget'!$A$4:$H$68,7, FALSE ), "")</f>
        <v>#NAME?</v>
      </c>
      <c r="D29" s="112" t="e">
        <f t="shared" ca="1" si="0"/>
        <v>#NAME?</v>
      </c>
      <c r="E29" s="114">
        <f t="array" ref="E29:J29">VLOOKUP($A29,'ARCHIVED-EG.3.1-1415 PSI'!$C$3:$I$41,{2,3,4,5,6,7},FALSE)</f>
        <v>7641557</v>
      </c>
      <c r="F29" s="114">
        <v>8426879</v>
      </c>
      <c r="G29" s="114">
        <v>10864885</v>
      </c>
      <c r="H29" s="373">
        <v>2.2400000000000002</v>
      </c>
      <c r="I29" s="373">
        <v>1.5</v>
      </c>
      <c r="J29" s="373">
        <v>1.56</v>
      </c>
      <c r="K29" s="115">
        <f t="shared" si="1"/>
        <v>1.6859137974574591E-2</v>
      </c>
      <c r="L29" s="115">
        <v>1.7661748549999998E-2</v>
      </c>
      <c r="M29" s="116" t="e">
        <f ca="1">_xludf.ifna(VLOOKUP(A29,'FY24 budget'!$A$4:$E$68,4,FALSE), 0)</f>
        <v>#NAME?</v>
      </c>
      <c r="N29" s="115" t="e">
        <f t="shared" ca="1" si="2"/>
        <v>#NAME?</v>
      </c>
      <c r="O29" s="117" t="str">
        <f t="shared" ca="1" si="3"/>
        <v>Not Included</v>
      </c>
      <c r="P29" s="114" t="str">
        <f t="shared" ca="1" si="4"/>
        <v>Not Included</v>
      </c>
      <c r="Q29" s="182">
        <f t="shared" si="5"/>
        <v>8977773.666666666</v>
      </c>
    </row>
    <row r="30" spans="1:17" ht="14">
      <c r="A30" s="371" t="s">
        <v>102</v>
      </c>
      <c r="B30" s="372" t="b">
        <v>1</v>
      </c>
      <c r="C30" s="112" t="e">
        <f ca="1">_xludf.ifna(VLOOKUP(A30,'FY24 budget'!$A$4:$H$68,7, FALSE ), "")</f>
        <v>#NAME?</v>
      </c>
      <c r="D30" s="112" t="e">
        <f t="shared" ca="1" si="0"/>
        <v>#NAME?</v>
      </c>
      <c r="E30" s="114">
        <f t="array" ref="E30:J30">VLOOKUP($A30,'ARCHIVED-EG.3.1-1415 PSI'!$C$3:$I$41,{2,3,4,5,6,7},FALSE)</f>
        <v>3275921</v>
      </c>
      <c r="F30" s="114">
        <v>2800592</v>
      </c>
      <c r="G30" s="114">
        <v>2976115</v>
      </c>
      <c r="H30" s="373">
        <v>0.96</v>
      </c>
      <c r="I30" s="373">
        <v>0.5</v>
      </c>
      <c r="J30" s="373">
        <v>0.43</v>
      </c>
      <c r="K30" s="115">
        <f t="shared" si="1"/>
        <v>5.6665683554024855E-3</v>
      </c>
      <c r="L30" s="115">
        <v>5.9363358660000001E-3</v>
      </c>
      <c r="M30" s="116" t="e">
        <f ca="1">_xludf.ifna(VLOOKUP(A30,'FY24 budget'!$A$4:$E$68,4,FALSE), 0)</f>
        <v>#NAME?</v>
      </c>
      <c r="N30" s="115" t="e">
        <f t="shared" ca="1" si="2"/>
        <v>#NAME?</v>
      </c>
      <c r="O30" s="117" t="str">
        <f t="shared" ca="1" si="3"/>
        <v>Not Included</v>
      </c>
      <c r="P30" s="114" t="str">
        <f t="shared" ca="1" si="4"/>
        <v>Not Included</v>
      </c>
      <c r="Q30" s="182">
        <f t="shared" si="5"/>
        <v>3017542.6666666665</v>
      </c>
    </row>
    <row r="31" spans="1:17" ht="14">
      <c r="A31" s="371" t="s">
        <v>89</v>
      </c>
      <c r="B31" s="372" t="b">
        <v>1</v>
      </c>
      <c r="C31" s="112" t="e">
        <f ca="1">_xludf.ifna(VLOOKUP(A31,'FY24 budget'!$A$4:$H$68,7, FALSE ), "")</f>
        <v>#NAME?</v>
      </c>
      <c r="D31" s="112" t="e">
        <f t="shared" ca="1" si="0"/>
        <v>#NAME?</v>
      </c>
      <c r="E31" s="114">
        <f t="array" ref="E31:J31">VLOOKUP($A31,'ARCHIVED-EG.3.1-1415 PSI'!$C$3:$I$41,{2,3,4,5,6,7},FALSE)</f>
        <v>0</v>
      </c>
      <c r="F31" s="114">
        <v>0</v>
      </c>
      <c r="G31" s="114">
        <v>0</v>
      </c>
      <c r="H31" s="373">
        <v>0</v>
      </c>
      <c r="I31" s="373">
        <v>0</v>
      </c>
      <c r="J31" s="373">
        <v>0</v>
      </c>
      <c r="K31" s="115">
        <f t="shared" si="1"/>
        <v>0</v>
      </c>
      <c r="L31" s="115">
        <v>0</v>
      </c>
      <c r="M31" s="116" t="e">
        <f ca="1">_xludf.ifna(VLOOKUP(A31,'FY24 budget'!$A$4:$E$68,4,FALSE), 0)</f>
        <v>#NAME?</v>
      </c>
      <c r="N31" s="115" t="e">
        <f t="shared" ca="1" si="2"/>
        <v>#NAME?</v>
      </c>
      <c r="O31" s="117" t="str">
        <f t="shared" ca="1" si="3"/>
        <v>Not Included</v>
      </c>
      <c r="P31" s="114" t="str">
        <f t="shared" ca="1" si="4"/>
        <v>Not Included</v>
      </c>
      <c r="Q31" s="182">
        <f t="shared" si="5"/>
        <v>0</v>
      </c>
    </row>
    <row r="32" spans="1:17" ht="14">
      <c r="A32" s="371" t="s">
        <v>73</v>
      </c>
      <c r="B32" s="372" t="b">
        <v>1</v>
      </c>
      <c r="C32" s="112" t="e">
        <f ca="1">_xludf.ifna(VLOOKUP(A32,'FY24 budget'!$A$4:$H$68,7, FALSE ), "")</f>
        <v>#NAME?</v>
      </c>
      <c r="D32" s="112" t="e">
        <f t="shared" ca="1" si="0"/>
        <v>#NAME?</v>
      </c>
      <c r="E32" s="114">
        <f t="array" ref="E32:J32">VLOOKUP($A32,'ARCHIVED-EG.3.1-1415 PSI'!$C$3:$I$41,{2,3,4,5,6,7},FALSE)</f>
        <v>1648802</v>
      </c>
      <c r="F32" s="114">
        <v>1271059</v>
      </c>
      <c r="G32" s="114">
        <v>683613</v>
      </c>
      <c r="H32" s="373">
        <v>0.48</v>
      </c>
      <c r="I32" s="373">
        <v>0.23</v>
      </c>
      <c r="J32" s="373">
        <v>0.1</v>
      </c>
      <c r="K32" s="115">
        <f t="shared" si="1"/>
        <v>2.255624746528369E-3</v>
      </c>
      <c r="L32" s="115">
        <v>2.363007952E-3</v>
      </c>
      <c r="M32" s="116" t="e">
        <f ca="1">_xludf.ifna(VLOOKUP(A32,'FY24 budget'!$A$4:$E$68,4,FALSE), 0)</f>
        <v>#NAME?</v>
      </c>
      <c r="N32" s="115" t="e">
        <f t="shared" ca="1" si="2"/>
        <v>#NAME?</v>
      </c>
      <c r="O32" s="117" t="str">
        <f t="shared" ca="1" si="3"/>
        <v>Not Included</v>
      </c>
      <c r="P32" s="114" t="str">
        <f t="shared" ca="1" si="4"/>
        <v>Not Included</v>
      </c>
      <c r="Q32" s="182">
        <f t="shared" si="5"/>
        <v>1201158</v>
      </c>
    </row>
    <row r="33" spans="1:17" ht="14">
      <c r="A33" s="371" t="s">
        <v>105</v>
      </c>
      <c r="B33" s="372"/>
      <c r="C33" s="112" t="e">
        <f ca="1">_xludf.ifna(VLOOKUP(A33,'FY24 budget'!$A$4:$H$68,7, FALSE ), "")</f>
        <v>#NAME?</v>
      </c>
      <c r="D33" s="112" t="e">
        <f t="shared" ca="1" si="0"/>
        <v>#NAME?</v>
      </c>
      <c r="E33" s="114">
        <f t="array" ref="E33:J33">VLOOKUP($A33,'ARCHIVED-EG.3.1-1415 PSI'!$C$3:$I$41,{2,3,4,5,6,7},FALSE)</f>
        <v>3925500</v>
      </c>
      <c r="F33" s="114">
        <v>4281020</v>
      </c>
      <c r="G33" s="114">
        <v>8568503</v>
      </c>
      <c r="H33" s="373">
        <v>1.1499999999999999</v>
      </c>
      <c r="I33" s="373">
        <v>0.76</v>
      </c>
      <c r="J33" s="373">
        <v>1.23</v>
      </c>
      <c r="K33" s="115">
        <f t="shared" si="1"/>
        <v>1.0500466217428671E-2</v>
      </c>
      <c r="L33" s="115">
        <v>1.100036041E-2</v>
      </c>
      <c r="M33" s="116" t="e">
        <f ca="1">_xludf.ifna(VLOOKUP(A33,'FY24 budget'!$A$4:$E$68,4,FALSE), 0)</f>
        <v>#NAME?</v>
      </c>
      <c r="N33" s="115" t="e">
        <f t="shared" ca="1" si="2"/>
        <v>#NAME?</v>
      </c>
      <c r="O33" s="117" t="str">
        <f t="shared" ca="1" si="3"/>
        <v>Not Included</v>
      </c>
      <c r="P33" s="114" t="str">
        <f t="shared" ca="1" si="4"/>
        <v>Not Included</v>
      </c>
      <c r="Q33" s="182">
        <f t="shared" si="5"/>
        <v>5591674.333333333</v>
      </c>
    </row>
    <row r="34" spans="1:17" ht="14">
      <c r="A34" s="371" t="s">
        <v>87</v>
      </c>
      <c r="B34" s="372" t="b">
        <v>1</v>
      </c>
      <c r="C34" s="112" t="e">
        <f ca="1">_xludf.ifna(VLOOKUP(A34,'FY24 budget'!$A$4:$H$68,7, FALSE ), "")</f>
        <v>#NAME?</v>
      </c>
      <c r="D34" s="112" t="e">
        <f t="shared" ca="1" si="0"/>
        <v>#NAME?</v>
      </c>
      <c r="E34" s="114">
        <f t="array" ref="E34:J34">VLOOKUP($A34,'ARCHIVED-EG.3.1-1415 PSI'!$C$3:$I$41,{2,3,4,5,6,7},FALSE)</f>
        <v>0</v>
      </c>
      <c r="F34" s="114">
        <v>0</v>
      </c>
      <c r="G34" s="114">
        <v>962957</v>
      </c>
      <c r="H34" s="373">
        <v>0</v>
      </c>
      <c r="I34" s="373">
        <v>0</v>
      </c>
      <c r="J34" s="373">
        <v>0.14000000000000001</v>
      </c>
      <c r="K34" s="115">
        <f t="shared" si="1"/>
        <v>6.0277100349349509E-4</v>
      </c>
      <c r="L34" s="115">
        <v>6.3146703649999999E-4</v>
      </c>
      <c r="M34" s="116" t="e">
        <f ca="1">_xludf.ifna(VLOOKUP(A34,'FY24 budget'!$A$4:$E$68,4,FALSE), 0)</f>
        <v>#NAME?</v>
      </c>
      <c r="N34" s="115" t="e">
        <f t="shared" ca="1" si="2"/>
        <v>#NAME?</v>
      </c>
      <c r="O34" s="117" t="str">
        <f t="shared" ca="1" si="3"/>
        <v>Not Included</v>
      </c>
      <c r="P34" s="114" t="str">
        <f t="shared" ca="1" si="4"/>
        <v>Not Included</v>
      </c>
      <c r="Q34" s="182">
        <f t="shared" si="5"/>
        <v>320985.66666666669</v>
      </c>
    </row>
    <row r="35" spans="1:17" ht="14">
      <c r="A35" s="371" t="s">
        <v>87</v>
      </c>
      <c r="B35" s="372" t="b">
        <v>1</v>
      </c>
      <c r="C35" s="112" t="e">
        <f ca="1">_xludf.ifna(VLOOKUP(A35,'FY24 budget'!$A$4:$H$68,7, FALSE ), "")</f>
        <v>#NAME?</v>
      </c>
      <c r="D35" s="112" t="e">
        <f t="shared" ca="1" si="0"/>
        <v>#NAME?</v>
      </c>
      <c r="E35" s="114">
        <f t="array" ref="E35:J35">VLOOKUP($A35,'ARCHIVED-EG.3.1-1415 PSI'!$C$3:$I$41,{2,3,4,5,6,7},FALSE)</f>
        <v>0</v>
      </c>
      <c r="F35" s="114">
        <v>0</v>
      </c>
      <c r="G35" s="114">
        <v>962957</v>
      </c>
      <c r="H35" s="373">
        <v>0</v>
      </c>
      <c r="I35" s="373">
        <v>0</v>
      </c>
      <c r="J35" s="373">
        <v>0.14000000000000001</v>
      </c>
      <c r="K35" s="115">
        <f t="shared" si="1"/>
        <v>6.0277100349349509E-4</v>
      </c>
      <c r="L35" s="115">
        <v>6.3146703649999999E-4</v>
      </c>
      <c r="M35" s="116" t="e">
        <f ca="1">_xludf.ifna(VLOOKUP(A35,'FY24 budget'!$A$4:$E$68,4,FALSE), 0)</f>
        <v>#NAME?</v>
      </c>
      <c r="N35" s="115" t="e">
        <f t="shared" ca="1" si="2"/>
        <v>#NAME?</v>
      </c>
      <c r="O35" s="117" t="str">
        <f t="shared" ca="1" si="3"/>
        <v>Not Included</v>
      </c>
      <c r="P35" s="114" t="str">
        <f t="shared" ca="1" si="4"/>
        <v>Not Included</v>
      </c>
      <c r="Q35" s="182">
        <f t="shared" si="5"/>
        <v>320985.66666666669</v>
      </c>
    </row>
    <row r="36" spans="1:17" ht="14">
      <c r="A36" s="371" t="s">
        <v>103</v>
      </c>
      <c r="B36" s="372" t="b">
        <v>1</v>
      </c>
      <c r="C36" s="112" t="e">
        <f ca="1">_xludf.ifna(VLOOKUP(A36,'FY24 budget'!$A$4:$H$68,7, FALSE ), "")</f>
        <v>#NAME?</v>
      </c>
      <c r="D36" s="112" t="e">
        <f t="shared" ca="1" si="0"/>
        <v>#NAME?</v>
      </c>
      <c r="E36" s="114">
        <f t="array" ref="E36:J36">VLOOKUP($A36,'ARCHIVED-EG.3.1-1415 PSI'!$C$3:$I$41,{2,3,4,5,6,7},FALSE)</f>
        <v>934142</v>
      </c>
      <c r="F36" s="114">
        <v>0</v>
      </c>
      <c r="G36" s="114">
        <v>1557379</v>
      </c>
      <c r="H36" s="373">
        <v>0.27</v>
      </c>
      <c r="I36" s="373">
        <v>0</v>
      </c>
      <c r="J36" s="373">
        <v>0.22</v>
      </c>
      <c r="K36" s="115">
        <f t="shared" si="1"/>
        <v>1.5595884482849352E-3</v>
      </c>
      <c r="L36" s="115">
        <v>1.6338355530000001E-3</v>
      </c>
      <c r="M36" s="116" t="e">
        <f ca="1">_xludf.ifna(VLOOKUP(A36,'FY24 budget'!$A$4:$E$68,4,FALSE), 0)</f>
        <v>#NAME?</v>
      </c>
      <c r="N36" s="115" t="e">
        <f t="shared" ca="1" si="2"/>
        <v>#NAME?</v>
      </c>
      <c r="O36" s="117" t="str">
        <f t="shared" ca="1" si="3"/>
        <v>Not Included</v>
      </c>
      <c r="P36" s="114" t="str">
        <f t="shared" ca="1" si="4"/>
        <v>Not Included</v>
      </c>
      <c r="Q36" s="182">
        <f t="shared" si="5"/>
        <v>830507</v>
      </c>
    </row>
    <row r="37" spans="1:17" ht="14">
      <c r="A37" s="371" t="s">
        <v>187</v>
      </c>
      <c r="B37" s="372"/>
      <c r="C37" s="112" t="e">
        <f ca="1">_xludf.ifna(VLOOKUP(A37,'FY24 budget'!$A$4:$H$68,7, FALSE ), "")</f>
        <v>#NAME?</v>
      </c>
      <c r="D37" s="112" t="e">
        <f t="shared" ca="1" si="0"/>
        <v>#NAME?</v>
      </c>
      <c r="E37" s="114">
        <f t="array" ref="E37:J37">VLOOKUP($A37,'ARCHIVED-EG.3.1-1415 PSI'!$C$3:$I$41,{2,3,4,5,6,7},FALSE)</f>
        <v>0</v>
      </c>
      <c r="F37" s="114">
        <v>1250990</v>
      </c>
      <c r="G37" s="114">
        <v>0</v>
      </c>
      <c r="H37" s="373">
        <v>0</v>
      </c>
      <c r="I37" s="373">
        <v>0.22</v>
      </c>
      <c r="J37" s="373">
        <v>0</v>
      </c>
      <c r="K37" s="115">
        <f t="shared" si="1"/>
        <v>7.8306767348939503E-4</v>
      </c>
      <c r="L37" s="115">
        <v>8.2034706430000003E-4</v>
      </c>
      <c r="M37" s="116" t="e">
        <f ca="1">_xludf.ifna(VLOOKUP(A37,'FY24 budget'!$A$4:$E$68,4,FALSE), 0)</f>
        <v>#NAME?</v>
      </c>
      <c r="N37" s="115" t="e">
        <f t="shared" ca="1" si="2"/>
        <v>#NAME?</v>
      </c>
      <c r="O37" s="117" t="str">
        <f t="shared" ca="1" si="3"/>
        <v>Not Included</v>
      </c>
      <c r="P37" s="114" t="str">
        <f t="shared" ca="1" si="4"/>
        <v>Not Included</v>
      </c>
      <c r="Q37" s="182">
        <f t="shared" si="5"/>
        <v>416996.66666666669</v>
      </c>
    </row>
    <row r="38" spans="1:17" ht="14">
      <c r="A38" s="371" t="s">
        <v>110</v>
      </c>
      <c r="B38" s="372" t="b">
        <v>1</v>
      </c>
      <c r="C38" s="112" t="e">
        <f ca="1">_xludf.ifna(VLOOKUP(A38,'FY24 budget'!$A$4:$H$68,7, FALSE ), "")</f>
        <v>#NAME?</v>
      </c>
      <c r="D38" s="112" t="e">
        <f t="shared" ca="1" si="0"/>
        <v>#NAME?</v>
      </c>
      <c r="E38" s="114">
        <f t="array" ref="E38:J38">VLOOKUP($A38,'ARCHIVED-EG.3.1-1415 PSI'!$C$3:$I$41,{2,3,4,5,6,7},FALSE)</f>
        <v>2134016</v>
      </c>
      <c r="F38" s="114">
        <v>1133066</v>
      </c>
      <c r="G38" s="114">
        <v>2667651</v>
      </c>
      <c r="H38" s="373">
        <v>0.63</v>
      </c>
      <c r="I38" s="373">
        <v>0.2</v>
      </c>
      <c r="J38" s="373">
        <v>0.38</v>
      </c>
      <c r="K38" s="115">
        <f t="shared" si="1"/>
        <v>3.7148958529570481E-3</v>
      </c>
      <c r="L38" s="115">
        <v>3.8917503690000001E-3</v>
      </c>
      <c r="M38" s="116" t="e">
        <f ca="1">_xludf.ifna(VLOOKUP(A38,'FY24 budget'!$A$4:$E$68,4,FALSE), 0)</f>
        <v>#NAME?</v>
      </c>
      <c r="N38" s="115" t="e">
        <f t="shared" ca="1" si="2"/>
        <v>#NAME?</v>
      </c>
      <c r="O38" s="117" t="str">
        <f t="shared" ca="1" si="3"/>
        <v>Not Included</v>
      </c>
      <c r="P38" s="114" t="str">
        <f t="shared" ca="1" si="4"/>
        <v>Not Included</v>
      </c>
      <c r="Q38" s="182">
        <f t="shared" si="5"/>
        <v>1978244.3333333333</v>
      </c>
    </row>
    <row r="39" spans="1:17" ht="14">
      <c r="A39" s="371" t="s">
        <v>122</v>
      </c>
      <c r="B39" s="372" t="b">
        <v>1</v>
      </c>
      <c r="C39" s="112" t="e">
        <f ca="1">_xludf.ifna(VLOOKUP(A39,'FY24 budget'!$A$4:$H$68,7, FALSE ), "")</f>
        <v>#NAME?</v>
      </c>
      <c r="D39" s="112" t="e">
        <f t="shared" ca="1" si="0"/>
        <v>#NAME?</v>
      </c>
      <c r="E39" s="114">
        <f t="array" ref="E39:J39">VLOOKUP($A39,'ARCHIVED-EG.3.1-1415 PSI'!$C$3:$I$41,{2,3,4,5,6,7},FALSE)</f>
        <v>150098.5</v>
      </c>
      <c r="F39" s="114">
        <v>91430.19</v>
      </c>
      <c r="G39" s="114">
        <v>11974.52</v>
      </c>
      <c r="H39" s="373">
        <v>0.04</v>
      </c>
      <c r="I39" s="373">
        <v>0.02</v>
      </c>
      <c r="J39" s="373">
        <v>0</v>
      </c>
      <c r="K39" s="115">
        <f t="shared" si="1"/>
        <v>1.5868245859422821E-4</v>
      </c>
      <c r="L39" s="115">
        <v>1.6623683169999999E-4</v>
      </c>
      <c r="M39" s="116" t="e">
        <f ca="1">_xludf.ifna(VLOOKUP(A39,'FY24 budget'!$A$4:$E$68,4,FALSE), 0)</f>
        <v>#NAME?</v>
      </c>
      <c r="N39" s="115" t="e">
        <f t="shared" ca="1" si="2"/>
        <v>#NAME?</v>
      </c>
      <c r="O39" s="117" t="str">
        <f t="shared" ca="1" si="3"/>
        <v>Not Included</v>
      </c>
      <c r="P39" s="114" t="str">
        <f t="shared" ca="1" si="4"/>
        <v>Not Included</v>
      </c>
      <c r="Q39" s="182">
        <f t="shared" si="5"/>
        <v>84501.069999999992</v>
      </c>
    </row>
    <row r="40" spans="1:17" ht="14">
      <c r="A40" s="371" t="s">
        <v>127</v>
      </c>
      <c r="B40" s="372"/>
      <c r="C40" s="112" t="e">
        <f ca="1">_xludf.ifna(VLOOKUP(A40,'FY24 budget'!$A$4:$H$68,7, FALSE ), "")</f>
        <v>#NAME?</v>
      </c>
      <c r="D40" s="112" t="e">
        <f t="shared" ca="1" si="0"/>
        <v>#NAME?</v>
      </c>
      <c r="E40" s="114">
        <f t="array" ref="E40:J40">VLOOKUP($A40,'ARCHIVED-EG.3.1-1415 PSI'!$C$3:$I$41,{2,3,4,5,6,7},FALSE)</f>
        <v>1090231</v>
      </c>
      <c r="F40" s="114">
        <v>986882</v>
      </c>
      <c r="G40" s="114">
        <v>1555844</v>
      </c>
      <c r="H40" s="373">
        <v>0.32</v>
      </c>
      <c r="I40" s="373">
        <v>0.18</v>
      </c>
      <c r="J40" s="373">
        <v>0.22</v>
      </c>
      <c r="K40" s="115">
        <f t="shared" si="1"/>
        <v>2.2740798774386782E-3</v>
      </c>
      <c r="L40" s="115">
        <v>2.382341673E-3</v>
      </c>
      <c r="M40" s="116" t="e">
        <f ca="1">_xludf.ifna(VLOOKUP(A40,'FY24 budget'!$A$4:$E$68,4,FALSE), 0)</f>
        <v>#NAME?</v>
      </c>
      <c r="N40" s="115" t="e">
        <f t="shared" ca="1" si="2"/>
        <v>#NAME?</v>
      </c>
      <c r="O40" s="117" t="str">
        <f t="shared" ca="1" si="3"/>
        <v>Not Included</v>
      </c>
      <c r="P40" s="114" t="str">
        <f t="shared" ca="1" si="4"/>
        <v>Not Included</v>
      </c>
      <c r="Q40" s="182">
        <f t="shared" si="5"/>
        <v>1210985.6666666667</v>
      </c>
    </row>
    <row r="41" spans="1:17" ht="14">
      <c r="A41" s="371" t="s">
        <v>132</v>
      </c>
      <c r="B41" s="372" t="b">
        <v>1</v>
      </c>
      <c r="C41" s="112" t="e">
        <f ca="1">_xludf.ifna(VLOOKUP(A41,'FY24 budget'!$A$4:$H$68,7, FALSE ), "")</f>
        <v>#NAME?</v>
      </c>
      <c r="D41" s="112" t="e">
        <f t="shared" ca="1" si="0"/>
        <v>#NAME?</v>
      </c>
      <c r="E41" s="114">
        <f t="array" ref="E41:J41">VLOOKUP($A41,'ARCHIVED-EG.3.1-1415 PSI'!$C$3:$I$41,{2,3,4,5,6,7},FALSE)</f>
        <v>0</v>
      </c>
      <c r="F41" s="114">
        <v>0</v>
      </c>
      <c r="G41" s="114">
        <v>0</v>
      </c>
      <c r="H41" s="373">
        <v>0</v>
      </c>
      <c r="I41" s="373">
        <v>0</v>
      </c>
      <c r="J41" s="373">
        <v>0</v>
      </c>
      <c r="K41" s="115">
        <f t="shared" si="1"/>
        <v>0</v>
      </c>
      <c r="L41" s="115">
        <v>0</v>
      </c>
      <c r="M41" s="116" t="e">
        <f ca="1">_xludf.ifna(VLOOKUP(A41,'FY24 budget'!$A$4:$E$68,4,FALSE), 0)</f>
        <v>#NAME?</v>
      </c>
      <c r="N41" s="115" t="e">
        <f t="shared" ca="1" si="2"/>
        <v>#NAME?</v>
      </c>
      <c r="O41" s="117" t="str">
        <f t="shared" ca="1" si="3"/>
        <v>Not Included</v>
      </c>
      <c r="P41" s="114" t="str">
        <f t="shared" ca="1" si="4"/>
        <v>Not Included</v>
      </c>
      <c r="Q41" s="182">
        <f t="shared" si="5"/>
        <v>0</v>
      </c>
    </row>
    <row r="42" spans="1:17" ht="14">
      <c r="A42" s="371" t="s">
        <v>142</v>
      </c>
      <c r="B42" s="372" t="b">
        <v>1</v>
      </c>
      <c r="C42" s="112" t="e">
        <f ca="1">_xludf.ifna(VLOOKUP(A42,'FY24 budget'!$A$4:$H$68,7, FALSE ), "")</f>
        <v>#NAME?</v>
      </c>
      <c r="D42" s="112" t="e">
        <f t="shared" ca="1" si="0"/>
        <v>#NAME?</v>
      </c>
      <c r="E42" s="114">
        <f t="array" ref="E42:J42">VLOOKUP($A42,'ARCHIVED-EG.3.1-1415 PSI'!$C$3:$I$41,{2,3,4,5,6,7},FALSE)</f>
        <v>1280421</v>
      </c>
      <c r="F42" s="114">
        <v>0</v>
      </c>
      <c r="G42" s="114">
        <v>0</v>
      </c>
      <c r="H42" s="373">
        <v>0.38</v>
      </c>
      <c r="I42" s="373">
        <v>0</v>
      </c>
      <c r="J42" s="373">
        <v>0</v>
      </c>
      <c r="K42" s="115">
        <f t="shared" si="1"/>
        <v>8.0149025456395712E-4</v>
      </c>
      <c r="L42" s="115">
        <v>8.3964668660000004E-4</v>
      </c>
      <c r="M42" s="116" t="e">
        <f ca="1">_xludf.ifna(VLOOKUP(A42,'FY24 budget'!$A$4:$E$68,4,FALSE), 0)</f>
        <v>#NAME?</v>
      </c>
      <c r="N42" s="115" t="e">
        <f t="shared" ca="1" si="2"/>
        <v>#NAME?</v>
      </c>
      <c r="O42" s="117" t="str">
        <f t="shared" ca="1" si="3"/>
        <v>Not Included</v>
      </c>
      <c r="P42" s="114" t="str">
        <f t="shared" ca="1" si="4"/>
        <v>Not Included</v>
      </c>
      <c r="Q42" s="182">
        <f t="shared" si="5"/>
        <v>426807</v>
      </c>
    </row>
    <row r="43" spans="1:17" ht="14">
      <c r="A43" s="371" t="s">
        <v>189</v>
      </c>
      <c r="B43" s="372" t="b">
        <v>1</v>
      </c>
      <c r="C43" s="112" t="e">
        <f ca="1">_xludf.ifna(VLOOKUP(A43,'FY24 budget'!$A$4:$H$68,7, FALSE ), "")</f>
        <v>#NAME?</v>
      </c>
      <c r="D43" s="112" t="e">
        <f t="shared" ca="1" si="0"/>
        <v>#NAME?</v>
      </c>
      <c r="E43" s="114">
        <f t="array" ref="E43:J43">VLOOKUP($A43,'ARCHIVED-EG.3.1-1415 PSI'!$C$3:$I$41,{2,3,4,5,6,7},FALSE)</f>
        <v>0</v>
      </c>
      <c r="F43" s="114">
        <v>0</v>
      </c>
      <c r="G43" s="114">
        <v>0</v>
      </c>
      <c r="H43" s="373">
        <v>0</v>
      </c>
      <c r="I43" s="373">
        <v>0</v>
      </c>
      <c r="J43" s="373">
        <v>0</v>
      </c>
      <c r="K43" s="115">
        <f t="shared" si="1"/>
        <v>0</v>
      </c>
      <c r="L43" s="115">
        <v>0</v>
      </c>
      <c r="M43" s="116" t="e">
        <f ca="1">_xludf.ifna(VLOOKUP(A43,'FY24 budget'!$A$4:$E$68,4,FALSE), 0)</f>
        <v>#NAME?</v>
      </c>
      <c r="N43" s="115" t="e">
        <f t="shared" ca="1" si="2"/>
        <v>#NAME?</v>
      </c>
      <c r="O43" s="117" t="str">
        <f t="shared" ca="1" si="3"/>
        <v>Not Included</v>
      </c>
      <c r="P43" s="114" t="str">
        <f t="shared" ca="1" si="4"/>
        <v>Not Included</v>
      </c>
      <c r="Q43" s="182">
        <f t="shared" si="5"/>
        <v>0</v>
      </c>
    </row>
    <row r="44" spans="1:17" ht="14">
      <c r="A44" s="87"/>
      <c r="B44" s="186"/>
      <c r="C44" s="186"/>
      <c r="D44" s="180"/>
      <c r="E44" s="182"/>
      <c r="F44" s="182"/>
      <c r="G44" s="182"/>
      <c r="H44" s="183"/>
      <c r="I44" s="183"/>
      <c r="J44" s="183"/>
      <c r="K44" s="185"/>
      <c r="L44" s="184"/>
      <c r="M44" s="187"/>
      <c r="N44" s="184"/>
      <c r="O44" s="185"/>
      <c r="P44" s="188"/>
      <c r="Q44" s="188"/>
    </row>
    <row r="45" spans="1:17" ht="14">
      <c r="A45" s="87"/>
      <c r="B45" s="186"/>
      <c r="C45" s="186"/>
      <c r="D45" s="180"/>
      <c r="E45" s="182"/>
      <c r="F45" s="182"/>
      <c r="G45" s="182"/>
      <c r="H45" s="183"/>
      <c r="I45" s="183"/>
      <c r="J45" s="183"/>
      <c r="K45" s="185"/>
      <c r="L45" s="184"/>
      <c r="M45" s="187"/>
      <c r="N45" s="184"/>
      <c r="O45" s="185"/>
      <c r="P45" s="188"/>
      <c r="Q45" s="188"/>
    </row>
    <row r="46" spans="1:17" ht="14">
      <c r="A46" s="87"/>
      <c r="B46" s="186"/>
      <c r="C46" s="186"/>
      <c r="D46" s="180"/>
      <c r="E46" s="182"/>
      <c r="F46" s="182"/>
      <c r="G46" s="182"/>
      <c r="H46" s="183"/>
      <c r="I46" s="183"/>
      <c r="J46" s="183"/>
      <c r="K46" s="185"/>
      <c r="L46" s="184"/>
      <c r="M46" s="187"/>
      <c r="N46" s="184"/>
      <c r="O46" s="185"/>
      <c r="P46" s="188"/>
      <c r="Q46" s="188"/>
    </row>
    <row r="47" spans="1:17" ht="14">
      <c r="A47" s="87"/>
      <c r="B47" s="186"/>
      <c r="C47" s="186"/>
      <c r="D47" s="180"/>
      <c r="E47" s="182"/>
      <c r="F47" s="182"/>
      <c r="G47" s="182"/>
      <c r="H47" s="183"/>
      <c r="I47" s="183"/>
      <c r="J47" s="183"/>
      <c r="K47" s="185"/>
      <c r="L47" s="184"/>
      <c r="M47" s="187"/>
      <c r="N47" s="184"/>
      <c r="O47" s="185"/>
      <c r="P47" s="188"/>
      <c r="Q47" s="188"/>
    </row>
    <row r="48" spans="1:17" ht="14">
      <c r="A48" s="87"/>
      <c r="B48" s="186"/>
      <c r="C48" s="186"/>
      <c r="D48" s="180"/>
      <c r="E48" s="182"/>
      <c r="F48" s="182"/>
      <c r="G48" s="182"/>
      <c r="H48" s="183"/>
      <c r="I48" s="183"/>
      <c r="J48" s="183"/>
      <c r="K48" s="185"/>
      <c r="L48" s="184"/>
      <c r="M48" s="187"/>
      <c r="N48" s="184"/>
      <c r="O48" s="185"/>
      <c r="P48" s="188"/>
      <c r="Q48" s="188"/>
    </row>
    <row r="49" spans="1:17" ht="14">
      <c r="A49" s="87"/>
      <c r="B49" s="186"/>
      <c r="C49" s="186"/>
      <c r="D49" s="180"/>
      <c r="E49" s="182"/>
      <c r="F49" s="182"/>
      <c r="G49" s="182"/>
      <c r="H49" s="183"/>
      <c r="I49" s="183"/>
      <c r="J49" s="183"/>
      <c r="K49" s="185"/>
      <c r="L49" s="184"/>
      <c r="M49" s="187"/>
      <c r="N49" s="184"/>
      <c r="O49" s="185"/>
      <c r="P49" s="188"/>
      <c r="Q49" s="188"/>
    </row>
    <row r="50" spans="1:17" ht="14">
      <c r="A50" s="87"/>
      <c r="B50" s="186"/>
      <c r="C50" s="186"/>
      <c r="D50" s="180"/>
      <c r="E50" s="182"/>
      <c r="F50" s="182"/>
      <c r="G50" s="182"/>
      <c r="H50" s="183"/>
      <c r="I50" s="183"/>
      <c r="J50" s="183"/>
      <c r="K50" s="185"/>
      <c r="L50" s="184"/>
      <c r="M50" s="187"/>
      <c r="N50" s="184"/>
      <c r="O50" s="185"/>
      <c r="P50" s="188"/>
      <c r="Q50" s="188"/>
    </row>
    <row r="51" spans="1:17" ht="14">
      <c r="A51" s="87"/>
      <c r="B51" s="186"/>
      <c r="C51" s="186"/>
      <c r="D51" s="180"/>
      <c r="E51" s="182"/>
      <c r="F51" s="182"/>
      <c r="G51" s="182"/>
      <c r="H51" s="183"/>
      <c r="I51" s="183"/>
      <c r="J51" s="183"/>
      <c r="K51" s="185"/>
      <c r="L51" s="184"/>
      <c r="M51" s="187"/>
      <c r="N51" s="184"/>
      <c r="O51" s="185"/>
      <c r="P51" s="188"/>
      <c r="Q51" s="188"/>
    </row>
    <row r="52" spans="1:17" ht="14">
      <c r="A52" s="87"/>
      <c r="B52" s="186"/>
      <c r="C52" s="186"/>
      <c r="D52" s="180"/>
      <c r="E52" s="182"/>
      <c r="F52" s="182"/>
      <c r="G52" s="182"/>
      <c r="H52" s="183"/>
      <c r="I52" s="183"/>
      <c r="J52" s="183"/>
      <c r="K52" s="185"/>
      <c r="L52" s="184"/>
      <c r="M52" s="187"/>
      <c r="N52" s="184"/>
      <c r="O52" s="185"/>
      <c r="P52" s="188"/>
      <c r="Q52" s="188"/>
    </row>
    <row r="53" spans="1:17" ht="14">
      <c r="A53" s="87"/>
      <c r="B53" s="186"/>
      <c r="C53" s="186"/>
      <c r="D53" s="180"/>
      <c r="E53" s="182"/>
      <c r="F53" s="182"/>
      <c r="G53" s="182"/>
      <c r="H53" s="183"/>
      <c r="I53" s="183"/>
      <c r="J53" s="183"/>
      <c r="K53" s="185"/>
      <c r="L53" s="184"/>
      <c r="M53" s="187"/>
      <c r="N53" s="184"/>
      <c r="O53" s="185"/>
      <c r="P53" s="188"/>
      <c r="Q53" s="188"/>
    </row>
    <row r="54" spans="1:17" ht="14">
      <c r="A54" s="87"/>
      <c r="B54" s="186"/>
      <c r="C54" s="186"/>
      <c r="D54" s="180"/>
      <c r="E54" s="182"/>
      <c r="F54" s="182"/>
      <c r="G54" s="182"/>
      <c r="H54" s="183"/>
      <c r="I54" s="183"/>
      <c r="J54" s="183"/>
      <c r="K54" s="185"/>
      <c r="L54" s="184"/>
      <c r="M54" s="187"/>
      <c r="N54" s="184"/>
      <c r="O54" s="185"/>
      <c r="P54" s="188"/>
      <c r="Q54" s="188"/>
    </row>
    <row r="55" spans="1:17" ht="14">
      <c r="A55" s="87"/>
      <c r="B55" s="186"/>
      <c r="C55" s="186"/>
      <c r="D55" s="180"/>
      <c r="E55" s="182"/>
      <c r="F55" s="182"/>
      <c r="G55" s="182"/>
      <c r="H55" s="183"/>
      <c r="I55" s="183"/>
      <c r="J55" s="183"/>
      <c r="K55" s="185"/>
      <c r="L55" s="184"/>
      <c r="M55" s="187"/>
      <c r="N55" s="184"/>
      <c r="O55" s="185"/>
      <c r="P55" s="188"/>
      <c r="Q55" s="188"/>
    </row>
    <row r="56" spans="1:17" ht="14">
      <c r="A56" s="87"/>
      <c r="B56" s="186"/>
      <c r="C56" s="186"/>
      <c r="D56" s="180"/>
      <c r="E56" s="182"/>
      <c r="F56" s="182"/>
      <c r="G56" s="182"/>
      <c r="H56" s="183"/>
      <c r="I56" s="183"/>
      <c r="J56" s="183"/>
      <c r="K56" s="185"/>
      <c r="L56" s="184"/>
      <c r="M56" s="187"/>
      <c r="N56" s="184"/>
      <c r="O56" s="185"/>
      <c r="P56" s="188"/>
      <c r="Q56" s="188"/>
    </row>
    <row r="57" spans="1:17" ht="14">
      <c r="A57" s="87"/>
      <c r="B57" s="186"/>
      <c r="C57" s="186"/>
      <c r="D57" s="180"/>
      <c r="E57" s="182"/>
      <c r="F57" s="182"/>
      <c r="G57" s="182"/>
      <c r="H57" s="183"/>
      <c r="I57" s="183"/>
      <c r="J57" s="183"/>
      <c r="K57" s="185"/>
      <c r="L57" s="184"/>
      <c r="M57" s="187"/>
      <c r="N57" s="184"/>
      <c r="O57" s="185"/>
      <c r="P57" s="188"/>
      <c r="Q57" s="188"/>
    </row>
    <row r="58" spans="1:17" ht="14">
      <c r="A58" s="87"/>
      <c r="B58" s="186"/>
      <c r="C58" s="186"/>
      <c r="D58" s="180"/>
      <c r="E58" s="182"/>
      <c r="F58" s="182"/>
      <c r="G58" s="182"/>
      <c r="H58" s="183"/>
      <c r="I58" s="183"/>
      <c r="J58" s="183"/>
      <c r="K58" s="185"/>
      <c r="L58" s="184"/>
      <c r="M58" s="187"/>
      <c r="N58" s="184"/>
      <c r="O58" s="185"/>
      <c r="P58" s="188"/>
      <c r="Q58" s="188"/>
    </row>
    <row r="59" spans="1:17" ht="14">
      <c r="A59" s="87"/>
      <c r="B59" s="186"/>
      <c r="C59" s="186"/>
      <c r="D59" s="180"/>
      <c r="E59" s="182"/>
      <c r="F59" s="182"/>
      <c r="G59" s="182"/>
      <c r="H59" s="183"/>
      <c r="I59" s="183"/>
      <c r="J59" s="183"/>
      <c r="K59" s="185"/>
      <c r="L59" s="184"/>
      <c r="M59" s="187"/>
      <c r="N59" s="184"/>
      <c r="O59" s="185"/>
      <c r="P59" s="188"/>
      <c r="Q59" s="188"/>
    </row>
    <row r="60" spans="1:17" ht="14">
      <c r="A60" s="87"/>
      <c r="B60" s="186"/>
      <c r="C60" s="186"/>
      <c r="D60" s="180"/>
      <c r="E60" s="182"/>
      <c r="F60" s="182"/>
      <c r="G60" s="182"/>
      <c r="H60" s="183"/>
      <c r="I60" s="183"/>
      <c r="J60" s="183"/>
      <c r="K60" s="185"/>
      <c r="L60" s="184"/>
      <c r="M60" s="187"/>
      <c r="N60" s="184"/>
      <c r="O60" s="185"/>
      <c r="P60" s="188"/>
      <c r="Q60" s="188"/>
    </row>
    <row r="61" spans="1:17" ht="14">
      <c r="A61" s="87"/>
      <c r="B61" s="186"/>
      <c r="C61" s="186"/>
      <c r="D61" s="180"/>
      <c r="E61" s="182"/>
      <c r="F61" s="182"/>
      <c r="G61" s="182"/>
      <c r="H61" s="183"/>
      <c r="I61" s="183"/>
      <c r="J61" s="183"/>
      <c r="K61" s="185"/>
      <c r="L61" s="184"/>
      <c r="M61" s="187"/>
      <c r="N61" s="184"/>
      <c r="O61" s="185"/>
      <c r="P61" s="188"/>
      <c r="Q61" s="188"/>
    </row>
    <row r="62" spans="1:17" ht="14">
      <c r="A62" s="87"/>
      <c r="B62" s="186"/>
      <c r="C62" s="186"/>
      <c r="D62" s="180"/>
      <c r="E62" s="182"/>
      <c r="F62" s="182"/>
      <c r="G62" s="182"/>
      <c r="H62" s="183"/>
      <c r="I62" s="183"/>
      <c r="J62" s="183"/>
      <c r="K62" s="185"/>
      <c r="L62" s="184"/>
      <c r="M62" s="187"/>
      <c r="N62" s="184"/>
      <c r="O62" s="185"/>
      <c r="P62" s="188"/>
      <c r="Q62" s="188"/>
    </row>
    <row r="63" spans="1:17" ht="14">
      <c r="A63" s="87"/>
      <c r="B63" s="186"/>
      <c r="C63" s="186"/>
      <c r="D63" s="180"/>
      <c r="E63" s="182"/>
      <c r="F63" s="182"/>
      <c r="G63" s="182"/>
      <c r="H63" s="183"/>
      <c r="I63" s="183"/>
      <c r="J63" s="183"/>
      <c r="K63" s="185"/>
      <c r="L63" s="184"/>
      <c r="M63" s="187"/>
      <c r="N63" s="184"/>
      <c r="O63" s="185"/>
      <c r="P63" s="188"/>
      <c r="Q63" s="188"/>
    </row>
    <row r="64" spans="1:17" ht="14">
      <c r="A64" s="87"/>
      <c r="B64" s="186"/>
      <c r="C64" s="186"/>
      <c r="D64" s="180"/>
      <c r="E64" s="182"/>
      <c r="F64" s="182"/>
      <c r="G64" s="182"/>
      <c r="H64" s="183"/>
      <c r="I64" s="183"/>
      <c r="J64" s="183"/>
      <c r="K64" s="185"/>
      <c r="L64" s="184"/>
      <c r="M64" s="187"/>
      <c r="N64" s="184"/>
      <c r="O64" s="185"/>
      <c r="P64" s="188"/>
      <c r="Q64" s="188"/>
    </row>
    <row r="65" spans="1:17" ht="14">
      <c r="A65" s="87"/>
      <c r="B65" s="186"/>
      <c r="C65" s="186"/>
      <c r="D65" s="180"/>
      <c r="E65" s="182"/>
      <c r="F65" s="182"/>
      <c r="G65" s="182"/>
      <c r="H65" s="183"/>
      <c r="I65" s="183"/>
      <c r="J65" s="183"/>
      <c r="K65" s="185"/>
      <c r="L65" s="184"/>
      <c r="M65" s="187"/>
      <c r="N65" s="184"/>
      <c r="O65" s="185"/>
      <c r="P65" s="188"/>
      <c r="Q65" s="188"/>
    </row>
    <row r="66" spans="1:17" ht="14">
      <c r="A66" s="87"/>
      <c r="B66" s="186"/>
      <c r="C66" s="186"/>
      <c r="D66" s="180"/>
      <c r="E66" s="182"/>
      <c r="F66" s="182"/>
      <c r="G66" s="182"/>
      <c r="H66" s="183"/>
      <c r="I66" s="183"/>
      <c r="J66" s="183"/>
      <c r="K66" s="185"/>
      <c r="L66" s="184"/>
      <c r="M66" s="187"/>
      <c r="N66" s="184"/>
      <c r="O66" s="185"/>
      <c r="P66" s="188"/>
      <c r="Q66" s="188"/>
    </row>
    <row r="67" spans="1:17" ht="14">
      <c r="A67" s="87"/>
      <c r="B67" s="186"/>
      <c r="C67" s="186"/>
      <c r="D67" s="180"/>
      <c r="E67" s="182"/>
      <c r="F67" s="182"/>
      <c r="G67" s="182"/>
      <c r="H67" s="183"/>
      <c r="I67" s="183"/>
      <c r="J67" s="183"/>
      <c r="K67" s="185"/>
      <c r="L67" s="184"/>
      <c r="M67" s="187"/>
      <c r="N67" s="184"/>
      <c r="O67" s="185"/>
      <c r="P67" s="188"/>
      <c r="Q67" s="188"/>
    </row>
    <row r="68" spans="1:17" ht="14">
      <c r="A68" s="87"/>
      <c r="B68" s="186"/>
      <c r="C68" s="186"/>
      <c r="D68" s="180"/>
      <c r="E68" s="182"/>
      <c r="F68" s="182"/>
      <c r="G68" s="182"/>
      <c r="H68" s="183"/>
      <c r="I68" s="183"/>
      <c r="J68" s="183"/>
      <c r="K68" s="185"/>
      <c r="L68" s="184"/>
      <c r="M68" s="187"/>
      <c r="N68" s="184"/>
      <c r="O68" s="185"/>
      <c r="P68" s="188"/>
      <c r="Q68" s="188"/>
    </row>
    <row r="69" spans="1:17" ht="14">
      <c r="A69" s="87"/>
      <c r="B69" s="186"/>
      <c r="C69" s="186"/>
      <c r="D69" s="180"/>
      <c r="E69" s="182"/>
      <c r="F69" s="182"/>
      <c r="G69" s="182"/>
      <c r="H69" s="183"/>
      <c r="I69" s="183"/>
      <c r="J69" s="183"/>
      <c r="K69" s="185"/>
      <c r="L69" s="184"/>
      <c r="M69" s="187"/>
      <c r="N69" s="184"/>
      <c r="O69" s="185"/>
      <c r="P69" s="188"/>
      <c r="Q69" s="188"/>
    </row>
    <row r="70" spans="1:17" ht="14">
      <c r="A70" s="87"/>
      <c r="B70" s="186"/>
      <c r="C70" s="186"/>
      <c r="D70" s="180"/>
      <c r="E70" s="182"/>
      <c r="F70" s="182"/>
      <c r="G70" s="182"/>
      <c r="H70" s="183"/>
      <c r="I70" s="183"/>
      <c r="J70" s="183"/>
      <c r="K70" s="185"/>
      <c r="L70" s="184"/>
      <c r="M70" s="187"/>
      <c r="N70" s="184"/>
      <c r="O70" s="185"/>
      <c r="P70" s="188"/>
      <c r="Q70" s="188"/>
    </row>
    <row r="71" spans="1:17" ht="14">
      <c r="A71" s="87"/>
      <c r="B71" s="186"/>
      <c r="C71" s="186"/>
      <c r="D71" s="180"/>
      <c r="E71" s="182"/>
      <c r="F71" s="182"/>
      <c r="G71" s="182"/>
      <c r="H71" s="183"/>
      <c r="I71" s="183"/>
      <c r="J71" s="183"/>
      <c r="K71" s="185"/>
      <c r="L71" s="184"/>
      <c r="M71" s="187"/>
      <c r="N71" s="184"/>
      <c r="O71" s="185"/>
      <c r="P71" s="188"/>
      <c r="Q71" s="188"/>
    </row>
    <row r="72" spans="1:17" ht="14">
      <c r="A72" s="87"/>
      <c r="B72" s="186"/>
      <c r="C72" s="186"/>
      <c r="D72" s="180"/>
      <c r="E72" s="182"/>
      <c r="F72" s="182"/>
      <c r="G72" s="182"/>
      <c r="H72" s="183"/>
      <c r="I72" s="183"/>
      <c r="J72" s="183"/>
      <c r="K72" s="185"/>
      <c r="L72" s="184"/>
      <c r="M72" s="187"/>
      <c r="N72" s="184"/>
      <c r="O72" s="185"/>
      <c r="P72" s="188"/>
      <c r="Q72" s="188"/>
    </row>
    <row r="73" spans="1:17" ht="14">
      <c r="A73" s="87"/>
      <c r="B73" s="186"/>
      <c r="C73" s="186"/>
      <c r="D73" s="180"/>
      <c r="E73" s="182"/>
      <c r="F73" s="182"/>
      <c r="G73" s="182"/>
      <c r="H73" s="183"/>
      <c r="I73" s="183"/>
      <c r="J73" s="183"/>
      <c r="K73" s="185"/>
      <c r="L73" s="184"/>
      <c r="M73" s="187"/>
      <c r="N73" s="184"/>
      <c r="O73" s="185"/>
      <c r="P73" s="188"/>
      <c r="Q73" s="188"/>
    </row>
    <row r="74" spans="1:17" ht="14">
      <c r="A74" s="87"/>
      <c r="B74" s="186"/>
      <c r="C74" s="186"/>
      <c r="D74" s="180"/>
      <c r="E74" s="182"/>
      <c r="F74" s="182"/>
      <c r="G74" s="182"/>
      <c r="H74" s="183"/>
      <c r="I74" s="183"/>
      <c r="J74" s="183"/>
      <c r="K74" s="185"/>
      <c r="L74" s="184"/>
      <c r="M74" s="187"/>
      <c r="N74" s="184"/>
      <c r="O74" s="185"/>
      <c r="P74" s="188"/>
      <c r="Q74" s="188"/>
    </row>
    <row r="75" spans="1:17" ht="14">
      <c r="A75" s="87"/>
      <c r="B75" s="186"/>
      <c r="C75" s="186"/>
      <c r="D75" s="180"/>
      <c r="E75" s="182"/>
      <c r="F75" s="182"/>
      <c r="G75" s="182"/>
      <c r="H75" s="183"/>
      <c r="I75" s="183"/>
      <c r="J75" s="183"/>
      <c r="K75" s="185"/>
      <c r="L75" s="184"/>
      <c r="M75" s="187"/>
      <c r="N75" s="184"/>
      <c r="O75" s="185"/>
      <c r="P75" s="188"/>
      <c r="Q75" s="188"/>
    </row>
    <row r="76" spans="1:17" ht="14">
      <c r="A76" s="87"/>
      <c r="B76" s="186"/>
      <c r="C76" s="186"/>
      <c r="D76" s="180"/>
      <c r="E76" s="182"/>
      <c r="F76" s="182"/>
      <c r="G76" s="182"/>
      <c r="H76" s="183"/>
      <c r="I76" s="183"/>
      <c r="J76" s="183"/>
      <c r="K76" s="185"/>
      <c r="L76" s="184"/>
      <c r="M76" s="187"/>
      <c r="N76" s="184"/>
      <c r="O76" s="185"/>
      <c r="P76" s="188"/>
      <c r="Q76" s="188"/>
    </row>
    <row r="77" spans="1:17" ht="14">
      <c r="A77" s="87"/>
      <c r="B77" s="186"/>
      <c r="C77" s="186"/>
      <c r="D77" s="180"/>
      <c r="E77" s="182"/>
      <c r="F77" s="182"/>
      <c r="G77" s="182"/>
      <c r="H77" s="183"/>
      <c r="I77" s="183"/>
      <c r="J77" s="183"/>
      <c r="K77" s="185"/>
      <c r="L77" s="184"/>
      <c r="M77" s="187"/>
      <c r="N77" s="184"/>
      <c r="O77" s="185"/>
      <c r="P77" s="188"/>
      <c r="Q77" s="188"/>
    </row>
    <row r="78" spans="1:17" ht="14">
      <c r="A78" s="87"/>
      <c r="B78" s="186"/>
      <c r="C78" s="186"/>
      <c r="D78" s="180"/>
      <c r="E78" s="182"/>
      <c r="F78" s="182"/>
      <c r="G78" s="182"/>
      <c r="H78" s="183"/>
      <c r="I78" s="183"/>
      <c r="J78" s="183"/>
      <c r="K78" s="185"/>
      <c r="L78" s="184"/>
      <c r="M78" s="187"/>
      <c r="N78" s="184"/>
      <c r="O78" s="185"/>
      <c r="P78" s="188"/>
      <c r="Q78" s="188"/>
    </row>
    <row r="79" spans="1:17" ht="14">
      <c r="A79" s="87"/>
      <c r="B79" s="186"/>
      <c r="C79" s="186"/>
      <c r="D79" s="180"/>
      <c r="E79" s="182"/>
      <c r="F79" s="182"/>
      <c r="G79" s="182"/>
      <c r="H79" s="183"/>
      <c r="I79" s="183"/>
      <c r="J79" s="183"/>
      <c r="K79" s="185"/>
      <c r="L79" s="184"/>
      <c r="M79" s="187"/>
      <c r="N79" s="184"/>
      <c r="O79" s="185"/>
      <c r="P79" s="188"/>
      <c r="Q79" s="188"/>
    </row>
    <row r="80" spans="1:17" ht="14">
      <c r="A80" s="87"/>
      <c r="B80" s="186"/>
      <c r="C80" s="186"/>
      <c r="D80" s="180"/>
      <c r="E80" s="182"/>
      <c r="F80" s="182"/>
      <c r="G80" s="182"/>
      <c r="H80" s="183"/>
      <c r="I80" s="183"/>
      <c r="J80" s="183"/>
      <c r="K80" s="185"/>
      <c r="L80" s="184"/>
      <c r="M80" s="187"/>
      <c r="N80" s="184"/>
      <c r="O80" s="185"/>
      <c r="P80" s="188"/>
      <c r="Q80" s="188"/>
    </row>
    <row r="81" spans="1:17" ht="14">
      <c r="A81" s="87"/>
      <c r="B81" s="186"/>
      <c r="C81" s="186"/>
      <c r="D81" s="180"/>
      <c r="E81" s="182"/>
      <c r="F81" s="182"/>
      <c r="G81" s="182"/>
      <c r="H81" s="183"/>
      <c r="I81" s="183"/>
      <c r="J81" s="183"/>
      <c r="K81" s="185"/>
      <c r="L81" s="184"/>
      <c r="M81" s="187"/>
      <c r="N81" s="184"/>
      <c r="O81" s="185"/>
      <c r="P81" s="188"/>
      <c r="Q81" s="188"/>
    </row>
    <row r="82" spans="1:17" ht="14">
      <c r="A82" s="87"/>
      <c r="B82" s="186"/>
      <c r="C82" s="186"/>
      <c r="D82" s="180"/>
      <c r="E82" s="182"/>
      <c r="F82" s="182"/>
      <c r="G82" s="182"/>
      <c r="H82" s="183"/>
      <c r="I82" s="183"/>
      <c r="J82" s="183"/>
      <c r="K82" s="185"/>
      <c r="L82" s="184"/>
      <c r="M82" s="187"/>
      <c r="N82" s="184"/>
      <c r="O82" s="185"/>
      <c r="P82" s="188"/>
      <c r="Q82" s="188"/>
    </row>
    <row r="83" spans="1:17" ht="14">
      <c r="A83" s="87"/>
      <c r="B83" s="186"/>
      <c r="C83" s="186"/>
      <c r="D83" s="180"/>
      <c r="E83" s="182"/>
      <c r="F83" s="182"/>
      <c r="G83" s="182"/>
      <c r="H83" s="183"/>
      <c r="I83" s="183"/>
      <c r="J83" s="183"/>
      <c r="K83" s="185"/>
      <c r="L83" s="184"/>
      <c r="M83" s="187"/>
      <c r="N83" s="184"/>
      <c r="O83" s="185"/>
      <c r="P83" s="188"/>
      <c r="Q83" s="188"/>
    </row>
    <row r="84" spans="1:17" ht="14">
      <c r="A84" s="87"/>
      <c r="B84" s="186"/>
      <c r="C84" s="186"/>
      <c r="D84" s="180"/>
      <c r="E84" s="182"/>
      <c r="F84" s="182"/>
      <c r="G84" s="182"/>
      <c r="H84" s="183"/>
      <c r="I84" s="183"/>
      <c r="J84" s="183"/>
      <c r="K84" s="185"/>
      <c r="L84" s="184"/>
      <c r="M84" s="187"/>
      <c r="N84" s="184"/>
      <c r="O84" s="185"/>
      <c r="P84" s="188"/>
      <c r="Q84" s="188"/>
    </row>
    <row r="85" spans="1:17" ht="14">
      <c r="A85" s="87"/>
      <c r="B85" s="186"/>
      <c r="C85" s="186"/>
      <c r="D85" s="180"/>
      <c r="E85" s="182"/>
      <c r="F85" s="182"/>
      <c r="G85" s="182"/>
      <c r="H85" s="183"/>
      <c r="I85" s="183"/>
      <c r="J85" s="183"/>
      <c r="K85" s="185"/>
      <c r="L85" s="184"/>
      <c r="M85" s="187"/>
      <c r="N85" s="184"/>
      <c r="O85" s="185"/>
      <c r="P85" s="188"/>
      <c r="Q85" s="188"/>
    </row>
    <row r="86" spans="1:17" ht="14">
      <c r="A86" s="87"/>
      <c r="B86" s="186"/>
      <c r="C86" s="186"/>
      <c r="D86" s="180"/>
      <c r="E86" s="182"/>
      <c r="F86" s="182"/>
      <c r="G86" s="182"/>
      <c r="H86" s="183"/>
      <c r="I86" s="183"/>
      <c r="J86" s="183"/>
      <c r="K86" s="185"/>
      <c r="L86" s="184"/>
      <c r="M86" s="187"/>
      <c r="N86" s="184"/>
      <c r="O86" s="185"/>
      <c r="P86" s="188"/>
      <c r="Q86" s="188"/>
    </row>
    <row r="87" spans="1:17" ht="14">
      <c r="A87" s="87"/>
      <c r="B87" s="186"/>
      <c r="C87" s="186"/>
      <c r="D87" s="180"/>
      <c r="E87" s="182"/>
      <c r="F87" s="182"/>
      <c r="G87" s="182"/>
      <c r="H87" s="183"/>
      <c r="I87" s="183"/>
      <c r="J87" s="183"/>
      <c r="K87" s="185"/>
      <c r="L87" s="184"/>
      <c r="M87" s="187"/>
      <c r="N87" s="184"/>
      <c r="O87" s="185"/>
      <c r="P87" s="188"/>
      <c r="Q87" s="188"/>
    </row>
    <row r="88" spans="1:17" ht="14">
      <c r="A88" s="87"/>
      <c r="B88" s="186"/>
      <c r="C88" s="186"/>
      <c r="D88" s="180"/>
      <c r="E88" s="182"/>
      <c r="F88" s="182"/>
      <c r="G88" s="182"/>
      <c r="H88" s="183"/>
      <c r="I88" s="183"/>
      <c r="J88" s="183"/>
      <c r="K88" s="185"/>
      <c r="L88" s="184"/>
      <c r="M88" s="187"/>
      <c r="N88" s="184"/>
      <c r="O88" s="185"/>
      <c r="P88" s="188"/>
      <c r="Q88" s="188"/>
    </row>
    <row r="89" spans="1:17" ht="14">
      <c r="A89" s="87"/>
      <c r="B89" s="186"/>
      <c r="C89" s="186"/>
      <c r="D89" s="180"/>
      <c r="E89" s="182"/>
      <c r="F89" s="182"/>
      <c r="G89" s="182"/>
      <c r="H89" s="183"/>
      <c r="I89" s="183"/>
      <c r="J89" s="183"/>
      <c r="K89" s="185"/>
      <c r="L89" s="184"/>
      <c r="M89" s="187"/>
      <c r="N89" s="184"/>
      <c r="O89" s="185"/>
      <c r="P89" s="188"/>
      <c r="Q89" s="188"/>
    </row>
    <row r="90" spans="1:17" ht="14">
      <c r="A90" s="87"/>
      <c r="B90" s="186"/>
      <c r="C90" s="186"/>
      <c r="D90" s="180"/>
      <c r="E90" s="182"/>
      <c r="F90" s="182"/>
      <c r="G90" s="182"/>
      <c r="H90" s="183"/>
      <c r="I90" s="183"/>
      <c r="J90" s="183"/>
      <c r="K90" s="185"/>
      <c r="L90" s="184"/>
      <c r="M90" s="187"/>
      <c r="N90" s="184"/>
      <c r="O90" s="185"/>
      <c r="P90" s="188"/>
      <c r="Q90" s="188"/>
    </row>
    <row r="91" spans="1:17" ht="14">
      <c r="A91" s="87"/>
      <c r="B91" s="186"/>
      <c r="C91" s="186"/>
      <c r="D91" s="180"/>
      <c r="E91" s="182"/>
      <c r="F91" s="182"/>
      <c r="G91" s="182"/>
      <c r="H91" s="183"/>
      <c r="I91" s="183"/>
      <c r="J91" s="183"/>
      <c r="K91" s="185"/>
      <c r="L91" s="184"/>
      <c r="M91" s="187"/>
      <c r="N91" s="184"/>
      <c r="O91" s="185"/>
      <c r="P91" s="188"/>
      <c r="Q91" s="188"/>
    </row>
    <row r="92" spans="1:17" ht="14">
      <c r="A92" s="87"/>
      <c r="B92" s="186"/>
      <c r="C92" s="186"/>
      <c r="D92" s="180"/>
      <c r="E92" s="182"/>
      <c r="F92" s="182"/>
      <c r="G92" s="182"/>
      <c r="H92" s="183"/>
      <c r="I92" s="183"/>
      <c r="J92" s="183"/>
      <c r="K92" s="185"/>
      <c r="L92" s="184"/>
      <c r="M92" s="187"/>
      <c r="N92" s="184"/>
      <c r="O92" s="185"/>
      <c r="P92" s="188"/>
      <c r="Q92" s="188"/>
    </row>
    <row r="93" spans="1:17" ht="14">
      <c r="A93" s="87"/>
      <c r="B93" s="186"/>
      <c r="C93" s="186"/>
      <c r="D93" s="180"/>
      <c r="E93" s="182"/>
      <c r="F93" s="182"/>
      <c r="G93" s="182"/>
      <c r="H93" s="183"/>
      <c r="I93" s="183"/>
      <c r="J93" s="183"/>
      <c r="K93" s="185"/>
      <c r="L93" s="184"/>
      <c r="M93" s="187"/>
      <c r="N93" s="184"/>
      <c r="O93" s="185"/>
      <c r="P93" s="188"/>
      <c r="Q93" s="188"/>
    </row>
    <row r="94" spans="1:17" ht="14">
      <c r="A94" s="87"/>
      <c r="B94" s="186"/>
      <c r="C94" s="186"/>
      <c r="D94" s="180"/>
      <c r="E94" s="182"/>
      <c r="F94" s="182"/>
      <c r="G94" s="182"/>
      <c r="H94" s="183"/>
      <c r="I94" s="183"/>
      <c r="J94" s="183"/>
      <c r="K94" s="185"/>
      <c r="L94" s="184"/>
      <c r="M94" s="187"/>
      <c r="N94" s="184"/>
      <c r="O94" s="185"/>
      <c r="P94" s="188"/>
      <c r="Q94" s="188"/>
    </row>
    <row r="95" spans="1:17" ht="14">
      <c r="A95" s="87"/>
      <c r="B95" s="186"/>
      <c r="C95" s="186"/>
      <c r="D95" s="180"/>
      <c r="E95" s="182"/>
      <c r="F95" s="182"/>
      <c r="G95" s="182"/>
      <c r="H95" s="183"/>
      <c r="I95" s="183"/>
      <c r="J95" s="183"/>
      <c r="K95" s="185"/>
      <c r="L95" s="184"/>
      <c r="M95" s="187"/>
      <c r="N95" s="184"/>
      <c r="O95" s="185"/>
      <c r="P95" s="188"/>
      <c r="Q95" s="188"/>
    </row>
    <row r="96" spans="1:17" ht="14">
      <c r="A96" s="87"/>
      <c r="B96" s="186"/>
      <c r="C96" s="186"/>
      <c r="D96" s="180"/>
      <c r="E96" s="182"/>
      <c r="F96" s="182"/>
      <c r="G96" s="182"/>
      <c r="H96" s="183"/>
      <c r="I96" s="183"/>
      <c r="J96" s="183"/>
      <c r="K96" s="185"/>
      <c r="L96" s="184"/>
      <c r="M96" s="187"/>
      <c r="N96" s="184"/>
      <c r="O96" s="185"/>
      <c r="P96" s="188"/>
      <c r="Q96" s="188"/>
    </row>
    <row r="97" spans="1:17" ht="14">
      <c r="A97" s="87"/>
      <c r="B97" s="186"/>
      <c r="C97" s="186"/>
      <c r="D97" s="180"/>
      <c r="E97" s="182"/>
      <c r="F97" s="182"/>
      <c r="G97" s="182"/>
      <c r="H97" s="183"/>
      <c r="I97" s="183"/>
      <c r="J97" s="183"/>
      <c r="K97" s="185"/>
      <c r="L97" s="184"/>
      <c r="M97" s="187"/>
      <c r="N97" s="184"/>
      <c r="O97" s="185"/>
      <c r="P97" s="188"/>
      <c r="Q97" s="188"/>
    </row>
    <row r="98" spans="1:17" ht="14">
      <c r="A98" s="87"/>
      <c r="B98" s="186"/>
      <c r="C98" s="186"/>
      <c r="D98" s="180"/>
      <c r="E98" s="182"/>
      <c r="F98" s="182"/>
      <c r="G98" s="182"/>
      <c r="H98" s="183"/>
      <c r="I98" s="183"/>
      <c r="J98" s="183"/>
      <c r="K98" s="185"/>
      <c r="L98" s="184"/>
      <c r="M98" s="187"/>
      <c r="N98" s="184"/>
      <c r="O98" s="185"/>
      <c r="P98" s="188"/>
      <c r="Q98" s="188"/>
    </row>
    <row r="99" spans="1:17" ht="14">
      <c r="A99" s="87"/>
      <c r="B99" s="186"/>
      <c r="C99" s="186"/>
      <c r="D99" s="180"/>
      <c r="E99" s="182"/>
      <c r="F99" s="182"/>
      <c r="G99" s="182"/>
      <c r="H99" s="183"/>
      <c r="I99" s="183"/>
      <c r="J99" s="183"/>
      <c r="K99" s="185"/>
      <c r="L99" s="184"/>
      <c r="M99" s="187"/>
      <c r="N99" s="184"/>
      <c r="O99" s="185"/>
      <c r="P99" s="188"/>
      <c r="Q99" s="188"/>
    </row>
    <row r="100" spans="1:17" ht="14">
      <c r="A100" s="87"/>
      <c r="B100" s="186"/>
      <c r="C100" s="186"/>
      <c r="D100" s="180"/>
      <c r="E100" s="182"/>
      <c r="F100" s="182"/>
      <c r="G100" s="182"/>
      <c r="H100" s="183"/>
      <c r="I100" s="183"/>
      <c r="J100" s="183"/>
      <c r="K100" s="185"/>
      <c r="L100" s="184"/>
      <c r="M100" s="187"/>
      <c r="N100" s="184"/>
      <c r="O100" s="185"/>
      <c r="P100" s="188"/>
      <c r="Q100" s="188"/>
    </row>
    <row r="101" spans="1:17" ht="14">
      <c r="A101" s="87"/>
      <c r="B101" s="186"/>
      <c r="C101" s="186"/>
      <c r="D101" s="180"/>
      <c r="E101" s="182"/>
      <c r="F101" s="182"/>
      <c r="G101" s="182"/>
      <c r="H101" s="183"/>
      <c r="I101" s="183"/>
      <c r="J101" s="183"/>
      <c r="K101" s="185"/>
      <c r="L101" s="184"/>
      <c r="M101" s="187"/>
      <c r="N101" s="184"/>
      <c r="O101" s="185"/>
      <c r="P101" s="188"/>
      <c r="Q101" s="188"/>
    </row>
    <row r="102" spans="1:17" ht="14">
      <c r="A102" s="87"/>
      <c r="B102" s="186"/>
      <c r="C102" s="186"/>
      <c r="D102" s="180"/>
      <c r="E102" s="182"/>
      <c r="F102" s="182"/>
      <c r="G102" s="182"/>
      <c r="H102" s="183"/>
      <c r="I102" s="183"/>
      <c r="J102" s="183"/>
      <c r="K102" s="185"/>
      <c r="L102" s="184"/>
      <c r="M102" s="187"/>
      <c r="N102" s="184"/>
      <c r="O102" s="185"/>
      <c r="P102" s="188"/>
      <c r="Q102" s="188"/>
    </row>
    <row r="103" spans="1:17" ht="14">
      <c r="A103" s="87"/>
      <c r="B103" s="186"/>
      <c r="C103" s="186"/>
      <c r="D103" s="180"/>
      <c r="E103" s="182"/>
      <c r="F103" s="182"/>
      <c r="G103" s="182"/>
      <c r="H103" s="183"/>
      <c r="I103" s="183"/>
      <c r="J103" s="183"/>
      <c r="K103" s="185"/>
      <c r="L103" s="184"/>
      <c r="M103" s="187"/>
      <c r="N103" s="184"/>
      <c r="O103" s="185"/>
      <c r="P103" s="188"/>
      <c r="Q103" s="188"/>
    </row>
    <row r="104" spans="1:17" ht="14">
      <c r="A104" s="87"/>
      <c r="B104" s="186"/>
      <c r="C104" s="186"/>
      <c r="D104" s="180"/>
      <c r="E104" s="182"/>
      <c r="F104" s="182"/>
      <c r="G104" s="182"/>
      <c r="H104" s="183"/>
      <c r="I104" s="183"/>
      <c r="J104" s="183"/>
      <c r="K104" s="185"/>
      <c r="L104" s="184"/>
      <c r="M104" s="187"/>
      <c r="N104" s="184"/>
      <c r="O104" s="185"/>
      <c r="P104" s="188"/>
      <c r="Q104" s="188"/>
    </row>
    <row r="105" spans="1:17" ht="14">
      <c r="A105" s="87"/>
      <c r="B105" s="186"/>
      <c r="C105" s="186"/>
      <c r="D105" s="180"/>
      <c r="E105" s="182"/>
      <c r="F105" s="182"/>
      <c r="G105" s="182"/>
      <c r="H105" s="183"/>
      <c r="I105" s="183"/>
      <c r="J105" s="183"/>
      <c r="K105" s="185"/>
      <c r="L105" s="184"/>
      <c r="M105" s="187"/>
      <c r="N105" s="184"/>
      <c r="O105" s="185"/>
      <c r="P105" s="188"/>
      <c r="Q105" s="188"/>
    </row>
    <row r="106" spans="1:17" ht="14">
      <c r="A106" s="87"/>
      <c r="B106" s="186"/>
      <c r="C106" s="186"/>
      <c r="D106" s="180"/>
      <c r="E106" s="182"/>
      <c r="F106" s="182"/>
      <c r="G106" s="182"/>
      <c r="H106" s="183"/>
      <c r="I106" s="183"/>
      <c r="J106" s="183"/>
      <c r="K106" s="185"/>
      <c r="L106" s="184"/>
      <c r="M106" s="187"/>
      <c r="N106" s="184"/>
      <c r="O106" s="185"/>
      <c r="P106" s="188"/>
      <c r="Q106" s="188"/>
    </row>
    <row r="107" spans="1:17" ht="14">
      <c r="A107" s="87"/>
      <c r="B107" s="186"/>
      <c r="C107" s="186"/>
      <c r="D107" s="180"/>
      <c r="E107" s="182"/>
      <c r="F107" s="182"/>
      <c r="G107" s="182"/>
      <c r="H107" s="183"/>
      <c r="I107" s="183"/>
      <c r="J107" s="183"/>
      <c r="K107" s="185"/>
      <c r="L107" s="184"/>
      <c r="M107" s="187"/>
      <c r="N107" s="184"/>
      <c r="O107" s="185"/>
      <c r="P107" s="188"/>
      <c r="Q107" s="188"/>
    </row>
    <row r="108" spans="1:17" ht="14">
      <c r="A108" s="87"/>
      <c r="B108" s="186"/>
      <c r="C108" s="186"/>
      <c r="D108" s="180"/>
      <c r="E108" s="182"/>
      <c r="F108" s="182"/>
      <c r="G108" s="182"/>
      <c r="H108" s="183"/>
      <c r="I108" s="183"/>
      <c r="J108" s="183"/>
      <c r="K108" s="185"/>
      <c r="L108" s="184"/>
      <c r="M108" s="187"/>
      <c r="N108" s="184"/>
      <c r="O108" s="185"/>
      <c r="P108" s="188"/>
      <c r="Q108" s="188"/>
    </row>
    <row r="109" spans="1:17" ht="14">
      <c r="A109" s="87"/>
      <c r="B109" s="186"/>
      <c r="C109" s="186"/>
      <c r="D109" s="180"/>
      <c r="E109" s="182"/>
      <c r="F109" s="182"/>
      <c r="G109" s="182"/>
      <c r="H109" s="183"/>
      <c r="I109" s="183"/>
      <c r="J109" s="183"/>
      <c r="K109" s="185"/>
      <c r="L109" s="184"/>
      <c r="M109" s="187"/>
      <c r="N109" s="184"/>
      <c r="O109" s="185"/>
      <c r="P109" s="188"/>
      <c r="Q109" s="188"/>
    </row>
    <row r="110" spans="1:17" ht="14">
      <c r="A110" s="87"/>
      <c r="B110" s="186"/>
      <c r="C110" s="186"/>
      <c r="D110" s="180"/>
      <c r="E110" s="182"/>
      <c r="F110" s="182"/>
      <c r="G110" s="182"/>
      <c r="H110" s="183"/>
      <c r="I110" s="183"/>
      <c r="J110" s="183"/>
      <c r="K110" s="185"/>
      <c r="L110" s="184"/>
      <c r="M110" s="187"/>
      <c r="N110" s="184"/>
      <c r="O110" s="185"/>
      <c r="P110" s="188"/>
      <c r="Q110" s="188"/>
    </row>
    <row r="111" spans="1:17" ht="14">
      <c r="A111" s="87"/>
      <c r="B111" s="186"/>
      <c r="C111" s="186"/>
      <c r="D111" s="180"/>
      <c r="E111" s="182"/>
      <c r="F111" s="182"/>
      <c r="G111" s="182"/>
      <c r="H111" s="183"/>
      <c r="I111" s="183"/>
      <c r="J111" s="183"/>
      <c r="K111" s="185"/>
      <c r="L111" s="184"/>
      <c r="M111" s="187"/>
      <c r="N111" s="184"/>
      <c r="O111" s="185"/>
      <c r="P111" s="188"/>
      <c r="Q111" s="188"/>
    </row>
    <row r="112" spans="1:17" ht="14">
      <c r="A112" s="87"/>
      <c r="B112" s="186"/>
      <c r="C112" s="186"/>
      <c r="D112" s="180"/>
      <c r="E112" s="182"/>
      <c r="F112" s="182"/>
      <c r="G112" s="182"/>
      <c r="H112" s="183"/>
      <c r="I112" s="183"/>
      <c r="J112" s="183"/>
      <c r="K112" s="185"/>
      <c r="L112" s="184"/>
      <c r="M112" s="187"/>
      <c r="N112" s="184"/>
      <c r="O112" s="185"/>
      <c r="P112" s="188"/>
      <c r="Q112" s="188"/>
    </row>
    <row r="113" spans="1:17" ht="14">
      <c r="A113" s="87"/>
      <c r="B113" s="186"/>
      <c r="C113" s="186"/>
      <c r="D113" s="180"/>
      <c r="E113" s="182"/>
      <c r="F113" s="182"/>
      <c r="G113" s="182"/>
      <c r="H113" s="183"/>
      <c r="I113" s="183"/>
      <c r="J113" s="183"/>
      <c r="K113" s="185"/>
      <c r="L113" s="184"/>
      <c r="M113" s="187"/>
      <c r="N113" s="184"/>
      <c r="O113" s="185"/>
      <c r="P113" s="188"/>
      <c r="Q113" s="188"/>
    </row>
    <row r="114" spans="1:17" ht="14">
      <c r="A114" s="87"/>
      <c r="B114" s="186"/>
      <c r="C114" s="186"/>
      <c r="D114" s="180"/>
      <c r="E114" s="182"/>
      <c r="F114" s="182"/>
      <c r="G114" s="182"/>
      <c r="H114" s="183"/>
      <c r="I114" s="183"/>
      <c r="J114" s="183"/>
      <c r="K114" s="185"/>
      <c r="L114" s="184"/>
      <c r="M114" s="187"/>
      <c r="N114" s="184"/>
      <c r="O114" s="185"/>
      <c r="P114" s="188"/>
      <c r="Q114" s="188"/>
    </row>
    <row r="115" spans="1:17" ht="14">
      <c r="A115" s="87"/>
      <c r="B115" s="186"/>
      <c r="C115" s="186"/>
      <c r="D115" s="180"/>
      <c r="E115" s="182"/>
      <c r="F115" s="182"/>
      <c r="G115" s="182"/>
      <c r="H115" s="183"/>
      <c r="I115" s="183"/>
      <c r="J115" s="183"/>
      <c r="K115" s="185"/>
      <c r="L115" s="184"/>
      <c r="M115" s="187"/>
      <c r="N115" s="184"/>
      <c r="O115" s="185"/>
      <c r="P115" s="188"/>
      <c r="Q115" s="188"/>
    </row>
    <row r="116" spans="1:17" ht="14">
      <c r="A116" s="87"/>
      <c r="B116" s="186"/>
      <c r="C116" s="186"/>
      <c r="D116" s="180"/>
      <c r="E116" s="182"/>
      <c r="F116" s="182"/>
      <c r="G116" s="182"/>
      <c r="H116" s="183"/>
      <c r="I116" s="183"/>
      <c r="J116" s="183"/>
      <c r="K116" s="185"/>
      <c r="L116" s="184"/>
      <c r="M116" s="187"/>
      <c r="N116" s="184"/>
      <c r="O116" s="185"/>
      <c r="P116" s="188"/>
      <c r="Q116" s="188"/>
    </row>
    <row r="117" spans="1:17" ht="14">
      <c r="A117" s="87"/>
      <c r="B117" s="186"/>
      <c r="C117" s="186"/>
      <c r="D117" s="180"/>
      <c r="E117" s="182"/>
      <c r="F117" s="182"/>
      <c r="G117" s="182"/>
      <c r="H117" s="183"/>
      <c r="I117" s="183"/>
      <c r="J117" s="183"/>
      <c r="K117" s="185"/>
      <c r="L117" s="184"/>
      <c r="M117" s="187"/>
      <c r="N117" s="184"/>
      <c r="O117" s="185"/>
      <c r="P117" s="188"/>
      <c r="Q117" s="188"/>
    </row>
    <row r="118" spans="1:17" ht="14">
      <c r="A118" s="87"/>
      <c r="B118" s="186"/>
      <c r="C118" s="186"/>
      <c r="D118" s="180"/>
      <c r="E118" s="182"/>
      <c r="F118" s="182"/>
      <c r="G118" s="182"/>
      <c r="H118" s="183"/>
      <c r="I118" s="183"/>
      <c r="J118" s="183"/>
      <c r="K118" s="185"/>
      <c r="L118" s="184"/>
      <c r="M118" s="187"/>
      <c r="N118" s="184"/>
      <c r="O118" s="185"/>
      <c r="P118" s="188"/>
      <c r="Q118" s="188"/>
    </row>
    <row r="119" spans="1:17" ht="14">
      <c r="A119" s="87"/>
      <c r="B119" s="186"/>
      <c r="C119" s="186"/>
      <c r="D119" s="180"/>
      <c r="E119" s="182"/>
      <c r="F119" s="182"/>
      <c r="G119" s="182"/>
      <c r="H119" s="183"/>
      <c r="I119" s="183"/>
      <c r="J119" s="183"/>
      <c r="K119" s="185"/>
      <c r="L119" s="184"/>
      <c r="M119" s="187"/>
      <c r="N119" s="184"/>
      <c r="O119" s="185"/>
      <c r="P119" s="188"/>
      <c r="Q119" s="188"/>
    </row>
    <row r="120" spans="1:17" ht="14">
      <c r="A120" s="87"/>
      <c r="B120" s="186"/>
      <c r="C120" s="186"/>
      <c r="D120" s="180"/>
      <c r="E120" s="182"/>
      <c r="F120" s="182"/>
      <c r="G120" s="182"/>
      <c r="H120" s="183"/>
      <c r="I120" s="183"/>
      <c r="J120" s="183"/>
      <c r="K120" s="185"/>
      <c r="L120" s="184"/>
      <c r="M120" s="187"/>
      <c r="N120" s="184"/>
      <c r="O120" s="185"/>
      <c r="P120" s="188"/>
      <c r="Q120" s="188"/>
    </row>
    <row r="121" spans="1:17" ht="14">
      <c r="A121" s="87"/>
      <c r="B121" s="186"/>
      <c r="C121" s="186"/>
      <c r="D121" s="180"/>
      <c r="E121" s="182"/>
      <c r="F121" s="182"/>
      <c r="G121" s="182"/>
      <c r="H121" s="183"/>
      <c r="I121" s="183"/>
      <c r="J121" s="183"/>
      <c r="K121" s="185"/>
      <c r="L121" s="184"/>
      <c r="M121" s="187"/>
      <c r="N121" s="184"/>
      <c r="O121" s="185"/>
      <c r="P121" s="188"/>
      <c r="Q121" s="188"/>
    </row>
    <row r="122" spans="1:17" ht="14">
      <c r="A122" s="87"/>
      <c r="B122" s="186"/>
      <c r="C122" s="186"/>
      <c r="D122" s="180"/>
      <c r="E122" s="182"/>
      <c r="F122" s="182"/>
      <c r="G122" s="182"/>
      <c r="H122" s="183"/>
      <c r="I122" s="183"/>
      <c r="J122" s="183"/>
      <c r="K122" s="185"/>
      <c r="L122" s="184"/>
      <c r="M122" s="187"/>
      <c r="N122" s="184"/>
      <c r="O122" s="185"/>
      <c r="P122" s="188"/>
      <c r="Q122" s="188"/>
    </row>
    <row r="123" spans="1:17" ht="14">
      <c r="A123" s="87"/>
      <c r="B123" s="186"/>
      <c r="C123" s="186"/>
      <c r="D123" s="180"/>
      <c r="E123" s="182"/>
      <c r="F123" s="182"/>
      <c r="G123" s="182"/>
      <c r="H123" s="183"/>
      <c r="I123" s="183"/>
      <c r="J123" s="183"/>
      <c r="K123" s="185"/>
      <c r="L123" s="184"/>
      <c r="M123" s="187"/>
      <c r="N123" s="184"/>
      <c r="O123" s="185"/>
      <c r="P123" s="188"/>
      <c r="Q123" s="188"/>
    </row>
    <row r="124" spans="1:17" ht="14">
      <c r="A124" s="87"/>
      <c r="B124" s="186"/>
      <c r="C124" s="186"/>
      <c r="D124" s="180"/>
      <c r="E124" s="182"/>
      <c r="F124" s="182"/>
      <c r="G124" s="182"/>
      <c r="H124" s="183"/>
      <c r="I124" s="183"/>
      <c r="J124" s="183"/>
      <c r="K124" s="185"/>
      <c r="L124" s="184"/>
      <c r="M124" s="187"/>
      <c r="N124" s="184"/>
      <c r="O124" s="185"/>
      <c r="P124" s="188"/>
      <c r="Q124" s="188"/>
    </row>
    <row r="125" spans="1:17" ht="14">
      <c r="A125" s="87"/>
      <c r="B125" s="186"/>
      <c r="C125" s="186"/>
      <c r="D125" s="180"/>
      <c r="E125" s="182"/>
      <c r="F125" s="182"/>
      <c r="G125" s="182"/>
      <c r="H125" s="183"/>
      <c r="I125" s="183"/>
      <c r="J125" s="183"/>
      <c r="K125" s="185"/>
      <c r="L125" s="184"/>
      <c r="M125" s="187"/>
      <c r="N125" s="184"/>
      <c r="O125" s="185"/>
      <c r="P125" s="188"/>
      <c r="Q125" s="188"/>
    </row>
    <row r="126" spans="1:17" ht="14">
      <c r="A126" s="87"/>
      <c r="B126" s="186"/>
      <c r="C126" s="186"/>
      <c r="D126" s="180"/>
      <c r="E126" s="182"/>
      <c r="F126" s="182"/>
      <c r="G126" s="182"/>
      <c r="H126" s="183"/>
      <c r="I126" s="183"/>
      <c r="J126" s="183"/>
      <c r="K126" s="185"/>
      <c r="L126" s="184"/>
      <c r="M126" s="187"/>
      <c r="N126" s="184"/>
      <c r="O126" s="185"/>
      <c r="P126" s="188"/>
      <c r="Q126" s="188"/>
    </row>
    <row r="127" spans="1:17" ht="14">
      <c r="A127" s="87"/>
      <c r="B127" s="186"/>
      <c r="C127" s="186"/>
      <c r="D127" s="180"/>
      <c r="E127" s="182"/>
      <c r="F127" s="182"/>
      <c r="G127" s="182"/>
      <c r="H127" s="183"/>
      <c r="I127" s="183"/>
      <c r="J127" s="183"/>
      <c r="K127" s="185"/>
      <c r="L127" s="184"/>
      <c r="M127" s="187"/>
      <c r="N127" s="184"/>
      <c r="O127" s="185"/>
      <c r="P127" s="188"/>
      <c r="Q127" s="188"/>
    </row>
    <row r="128" spans="1:17" ht="14">
      <c r="A128" s="87"/>
      <c r="B128" s="186"/>
      <c r="C128" s="186"/>
      <c r="D128" s="180"/>
      <c r="E128" s="182"/>
      <c r="F128" s="182"/>
      <c r="G128" s="182"/>
      <c r="H128" s="183"/>
      <c r="I128" s="183"/>
      <c r="J128" s="183"/>
      <c r="K128" s="185"/>
      <c r="L128" s="184"/>
      <c r="M128" s="187"/>
      <c r="N128" s="184"/>
      <c r="O128" s="185"/>
      <c r="P128" s="188"/>
      <c r="Q128" s="188"/>
    </row>
    <row r="129" spans="1:17" ht="14">
      <c r="A129" s="87"/>
      <c r="B129" s="186"/>
      <c r="C129" s="186"/>
      <c r="D129" s="180"/>
      <c r="E129" s="182"/>
      <c r="F129" s="182"/>
      <c r="G129" s="182"/>
      <c r="H129" s="183"/>
      <c r="I129" s="183"/>
      <c r="J129" s="183"/>
      <c r="K129" s="185"/>
      <c r="L129" s="184"/>
      <c r="M129" s="187"/>
      <c r="N129" s="184"/>
      <c r="O129" s="185"/>
      <c r="P129" s="188"/>
      <c r="Q129" s="188"/>
    </row>
    <row r="130" spans="1:17" ht="14">
      <c r="A130" s="87"/>
      <c r="B130" s="186"/>
      <c r="C130" s="186"/>
      <c r="D130" s="180"/>
      <c r="E130" s="182"/>
      <c r="F130" s="182"/>
      <c r="G130" s="182"/>
      <c r="H130" s="183"/>
      <c r="I130" s="183"/>
      <c r="J130" s="183"/>
      <c r="K130" s="185"/>
      <c r="L130" s="184"/>
      <c r="M130" s="187"/>
      <c r="N130" s="184"/>
      <c r="O130" s="185"/>
      <c r="P130" s="188"/>
      <c r="Q130" s="188"/>
    </row>
    <row r="131" spans="1:17" ht="14">
      <c r="A131" s="87"/>
      <c r="B131" s="186"/>
      <c r="C131" s="186"/>
      <c r="D131" s="180"/>
      <c r="E131" s="182"/>
      <c r="F131" s="182"/>
      <c r="G131" s="182"/>
      <c r="H131" s="183"/>
      <c r="I131" s="183"/>
      <c r="J131" s="183"/>
      <c r="K131" s="185"/>
      <c r="L131" s="184"/>
      <c r="M131" s="187"/>
      <c r="N131" s="184"/>
      <c r="O131" s="185"/>
      <c r="P131" s="188"/>
      <c r="Q131" s="188"/>
    </row>
    <row r="132" spans="1:17" ht="14">
      <c r="A132" s="87"/>
      <c r="B132" s="186"/>
      <c r="C132" s="186"/>
      <c r="D132" s="180"/>
      <c r="E132" s="182"/>
      <c r="F132" s="182"/>
      <c r="G132" s="182"/>
      <c r="H132" s="183"/>
      <c r="I132" s="183"/>
      <c r="J132" s="183"/>
      <c r="K132" s="185"/>
      <c r="L132" s="184"/>
      <c r="M132" s="187"/>
      <c r="N132" s="184"/>
      <c r="O132" s="185"/>
      <c r="P132" s="188"/>
      <c r="Q132" s="188"/>
    </row>
    <row r="133" spans="1:17" ht="14">
      <c r="A133" s="87"/>
      <c r="B133" s="186"/>
      <c r="C133" s="186"/>
      <c r="D133" s="180"/>
      <c r="E133" s="182"/>
      <c r="F133" s="182"/>
      <c r="G133" s="182"/>
      <c r="H133" s="183"/>
      <c r="I133" s="183"/>
      <c r="J133" s="183"/>
      <c r="K133" s="185"/>
      <c r="L133" s="184"/>
      <c r="M133" s="187"/>
      <c r="N133" s="184"/>
      <c r="O133" s="185"/>
      <c r="P133" s="188"/>
      <c r="Q133" s="188"/>
    </row>
    <row r="134" spans="1:17" ht="14">
      <c r="A134" s="87"/>
      <c r="B134" s="186"/>
      <c r="C134" s="186"/>
      <c r="D134" s="180"/>
      <c r="E134" s="182"/>
      <c r="F134" s="182"/>
      <c r="G134" s="182"/>
      <c r="H134" s="183"/>
      <c r="I134" s="183"/>
      <c r="J134" s="183"/>
      <c r="K134" s="185"/>
      <c r="L134" s="184"/>
      <c r="M134" s="187"/>
      <c r="N134" s="184"/>
      <c r="O134" s="185"/>
      <c r="P134" s="188"/>
      <c r="Q134" s="188"/>
    </row>
    <row r="135" spans="1:17" ht="14">
      <c r="A135" s="87"/>
      <c r="B135" s="186"/>
      <c r="C135" s="186"/>
      <c r="D135" s="180"/>
      <c r="E135" s="182"/>
      <c r="F135" s="182"/>
      <c r="G135" s="182"/>
      <c r="H135" s="183"/>
      <c r="I135" s="183"/>
      <c r="J135" s="183"/>
      <c r="K135" s="185"/>
      <c r="L135" s="184"/>
      <c r="M135" s="187"/>
      <c r="N135" s="184"/>
      <c r="O135" s="185"/>
      <c r="P135" s="188"/>
      <c r="Q135" s="188"/>
    </row>
    <row r="136" spans="1:17" ht="14">
      <c r="A136" s="87"/>
      <c r="B136" s="186"/>
      <c r="C136" s="186"/>
      <c r="D136" s="180"/>
      <c r="E136" s="182"/>
      <c r="F136" s="182"/>
      <c r="G136" s="182"/>
      <c r="H136" s="183"/>
      <c r="I136" s="183"/>
      <c r="J136" s="183"/>
      <c r="K136" s="185"/>
      <c r="L136" s="184"/>
      <c r="M136" s="187"/>
      <c r="N136" s="184"/>
      <c r="O136" s="185"/>
      <c r="P136" s="188"/>
      <c r="Q136" s="188"/>
    </row>
    <row r="137" spans="1:17" ht="14">
      <c r="A137" s="87"/>
      <c r="B137" s="186"/>
      <c r="C137" s="186"/>
      <c r="D137" s="180"/>
      <c r="E137" s="182"/>
      <c r="F137" s="182"/>
      <c r="G137" s="182"/>
      <c r="H137" s="183"/>
      <c r="I137" s="183"/>
      <c r="J137" s="183"/>
      <c r="K137" s="185"/>
      <c r="L137" s="184"/>
      <c r="M137" s="187"/>
      <c r="N137" s="184"/>
      <c r="O137" s="185"/>
      <c r="P137" s="188"/>
      <c r="Q137" s="188"/>
    </row>
    <row r="138" spans="1:17" ht="14">
      <c r="A138" s="87"/>
      <c r="B138" s="186"/>
      <c r="C138" s="186"/>
      <c r="D138" s="180"/>
      <c r="E138" s="182"/>
      <c r="F138" s="182"/>
      <c r="G138" s="182"/>
      <c r="H138" s="183"/>
      <c r="I138" s="183"/>
      <c r="J138" s="183"/>
      <c r="K138" s="185"/>
      <c r="L138" s="184"/>
      <c r="M138" s="187"/>
      <c r="N138" s="184"/>
      <c r="O138" s="185"/>
      <c r="P138" s="188"/>
      <c r="Q138" s="188"/>
    </row>
    <row r="139" spans="1:17" ht="14">
      <c r="A139" s="87"/>
      <c r="B139" s="186"/>
      <c r="C139" s="186"/>
      <c r="D139" s="180"/>
      <c r="E139" s="182"/>
      <c r="F139" s="182"/>
      <c r="G139" s="182"/>
      <c r="H139" s="183"/>
      <c r="I139" s="183"/>
      <c r="J139" s="183"/>
      <c r="K139" s="185"/>
      <c r="L139" s="184"/>
      <c r="M139" s="187"/>
      <c r="N139" s="184"/>
      <c r="O139" s="185"/>
      <c r="P139" s="188"/>
      <c r="Q139" s="188"/>
    </row>
    <row r="140" spans="1:17" ht="14">
      <c r="A140" s="87"/>
      <c r="B140" s="186"/>
      <c r="C140" s="186"/>
      <c r="D140" s="180"/>
      <c r="E140" s="182"/>
      <c r="F140" s="182"/>
      <c r="G140" s="182"/>
      <c r="H140" s="183"/>
      <c r="I140" s="183"/>
      <c r="J140" s="183"/>
      <c r="K140" s="185"/>
      <c r="L140" s="184"/>
      <c r="M140" s="187"/>
      <c r="N140" s="184"/>
      <c r="O140" s="185"/>
      <c r="P140" s="188"/>
      <c r="Q140" s="188"/>
    </row>
    <row r="141" spans="1:17" ht="14">
      <c r="A141" s="87"/>
      <c r="B141" s="186"/>
      <c r="C141" s="186"/>
      <c r="D141" s="180"/>
      <c r="E141" s="182"/>
      <c r="F141" s="182"/>
      <c r="G141" s="182"/>
      <c r="H141" s="183"/>
      <c r="I141" s="183"/>
      <c r="J141" s="183"/>
      <c r="K141" s="185"/>
      <c r="L141" s="184"/>
      <c r="M141" s="187"/>
      <c r="N141" s="184"/>
      <c r="O141" s="185"/>
      <c r="P141" s="188"/>
      <c r="Q141" s="188"/>
    </row>
    <row r="142" spans="1:17" ht="14">
      <c r="A142" s="87"/>
      <c r="B142" s="186"/>
      <c r="C142" s="186"/>
      <c r="D142" s="180"/>
      <c r="E142" s="182"/>
      <c r="F142" s="182"/>
      <c r="G142" s="182"/>
      <c r="H142" s="183"/>
      <c r="I142" s="183"/>
      <c r="J142" s="183"/>
      <c r="K142" s="185"/>
      <c r="L142" s="184"/>
      <c r="M142" s="187"/>
      <c r="N142" s="184"/>
      <c r="O142" s="185"/>
      <c r="P142" s="188"/>
      <c r="Q142" s="188"/>
    </row>
    <row r="143" spans="1:17" ht="14">
      <c r="A143" s="87"/>
      <c r="B143" s="186"/>
      <c r="C143" s="186"/>
      <c r="D143" s="180"/>
      <c r="E143" s="182"/>
      <c r="F143" s="182"/>
      <c r="G143" s="182"/>
      <c r="H143" s="183"/>
      <c r="I143" s="183"/>
      <c r="J143" s="183"/>
      <c r="K143" s="185"/>
      <c r="L143" s="184"/>
      <c r="M143" s="187"/>
      <c r="N143" s="184"/>
      <c r="O143" s="185"/>
      <c r="P143" s="188"/>
      <c r="Q143" s="188"/>
    </row>
    <row r="144" spans="1:17" ht="14">
      <c r="A144" s="87"/>
      <c r="B144" s="186"/>
      <c r="C144" s="186"/>
      <c r="D144" s="180"/>
      <c r="E144" s="182"/>
      <c r="F144" s="182"/>
      <c r="G144" s="182"/>
      <c r="H144" s="183"/>
      <c r="I144" s="183"/>
      <c r="J144" s="183"/>
      <c r="K144" s="185"/>
      <c r="L144" s="184"/>
      <c r="M144" s="187"/>
      <c r="N144" s="184"/>
      <c r="O144" s="185"/>
      <c r="P144" s="188"/>
      <c r="Q144" s="188"/>
    </row>
    <row r="145" spans="1:17" ht="14">
      <c r="A145" s="87"/>
      <c r="B145" s="186"/>
      <c r="C145" s="186"/>
      <c r="D145" s="180"/>
      <c r="E145" s="182"/>
      <c r="F145" s="182"/>
      <c r="G145" s="182"/>
      <c r="H145" s="183"/>
      <c r="I145" s="183"/>
      <c r="J145" s="183"/>
      <c r="K145" s="185"/>
      <c r="L145" s="184"/>
      <c r="M145" s="187"/>
      <c r="N145" s="184"/>
      <c r="O145" s="185"/>
      <c r="P145" s="188"/>
      <c r="Q145" s="188"/>
    </row>
    <row r="146" spans="1:17" ht="14">
      <c r="A146" s="87"/>
      <c r="B146" s="186"/>
      <c r="C146" s="186"/>
      <c r="D146" s="180"/>
      <c r="E146" s="182"/>
      <c r="F146" s="182"/>
      <c r="G146" s="182"/>
      <c r="H146" s="183"/>
      <c r="I146" s="183"/>
      <c r="J146" s="183"/>
      <c r="K146" s="185"/>
      <c r="L146" s="184"/>
      <c r="M146" s="187"/>
      <c r="N146" s="184"/>
      <c r="O146" s="185"/>
      <c r="P146" s="188"/>
      <c r="Q146" s="188"/>
    </row>
    <row r="147" spans="1:17" ht="14">
      <c r="A147" s="87"/>
      <c r="B147" s="186"/>
      <c r="C147" s="186"/>
      <c r="D147" s="180"/>
      <c r="E147" s="182"/>
      <c r="F147" s="182"/>
      <c r="G147" s="182"/>
      <c r="H147" s="183"/>
      <c r="I147" s="183"/>
      <c r="J147" s="183"/>
      <c r="K147" s="185"/>
      <c r="L147" s="184"/>
      <c r="M147" s="187"/>
      <c r="N147" s="184"/>
      <c r="O147" s="185"/>
      <c r="P147" s="188"/>
      <c r="Q147" s="188"/>
    </row>
    <row r="148" spans="1:17" ht="14">
      <c r="A148" s="87"/>
      <c r="B148" s="186"/>
      <c r="C148" s="186"/>
      <c r="D148" s="180"/>
      <c r="E148" s="182"/>
      <c r="F148" s="182"/>
      <c r="G148" s="182"/>
      <c r="H148" s="183"/>
      <c r="I148" s="183"/>
      <c r="J148" s="183"/>
      <c r="K148" s="185"/>
      <c r="L148" s="184"/>
      <c r="M148" s="187"/>
      <c r="N148" s="184"/>
      <c r="O148" s="185"/>
      <c r="P148" s="188"/>
      <c r="Q148" s="188"/>
    </row>
    <row r="149" spans="1:17" ht="14">
      <c r="A149" s="87"/>
      <c r="B149" s="186"/>
      <c r="C149" s="186"/>
      <c r="D149" s="180"/>
      <c r="E149" s="182"/>
      <c r="F149" s="182"/>
      <c r="G149" s="182"/>
      <c r="H149" s="183"/>
      <c r="I149" s="183"/>
      <c r="J149" s="183"/>
      <c r="K149" s="185"/>
      <c r="L149" s="184"/>
      <c r="M149" s="187"/>
      <c r="N149" s="184"/>
      <c r="O149" s="185"/>
      <c r="P149" s="188"/>
      <c r="Q149" s="188"/>
    </row>
    <row r="150" spans="1:17" ht="14">
      <c r="A150" s="87"/>
      <c r="B150" s="186"/>
      <c r="C150" s="186"/>
      <c r="D150" s="180"/>
      <c r="E150" s="182"/>
      <c r="F150" s="182"/>
      <c r="G150" s="182"/>
      <c r="H150" s="183"/>
      <c r="I150" s="183"/>
      <c r="J150" s="183"/>
      <c r="K150" s="185"/>
      <c r="L150" s="184"/>
      <c r="M150" s="187"/>
      <c r="N150" s="184"/>
      <c r="O150" s="185"/>
      <c r="P150" s="188"/>
      <c r="Q150" s="188"/>
    </row>
    <row r="151" spans="1:17" ht="14">
      <c r="A151" s="87"/>
      <c r="B151" s="186"/>
      <c r="C151" s="186"/>
      <c r="D151" s="180"/>
      <c r="E151" s="182"/>
      <c r="F151" s="182"/>
      <c r="G151" s="182"/>
      <c r="H151" s="183"/>
      <c r="I151" s="183"/>
      <c r="J151" s="183"/>
      <c r="K151" s="185"/>
      <c r="L151" s="184"/>
      <c r="M151" s="187"/>
      <c r="N151" s="184"/>
      <c r="O151" s="185"/>
      <c r="P151" s="188"/>
      <c r="Q151" s="188"/>
    </row>
    <row r="152" spans="1:17" ht="14">
      <c r="A152" s="87"/>
      <c r="B152" s="186"/>
      <c r="C152" s="186"/>
      <c r="D152" s="180"/>
      <c r="E152" s="182"/>
      <c r="F152" s="182"/>
      <c r="G152" s="182"/>
      <c r="H152" s="183"/>
      <c r="I152" s="183"/>
      <c r="J152" s="183"/>
      <c r="K152" s="185"/>
      <c r="L152" s="184"/>
      <c r="M152" s="187"/>
      <c r="N152" s="184"/>
      <c r="O152" s="185"/>
      <c r="P152" s="188"/>
      <c r="Q152" s="188"/>
    </row>
    <row r="153" spans="1:17" ht="14">
      <c r="A153" s="87"/>
      <c r="B153" s="186"/>
      <c r="C153" s="186"/>
      <c r="D153" s="180"/>
      <c r="E153" s="182"/>
      <c r="F153" s="182"/>
      <c r="G153" s="182"/>
      <c r="H153" s="183"/>
      <c r="I153" s="183"/>
      <c r="J153" s="183"/>
      <c r="K153" s="185"/>
      <c r="L153" s="184"/>
      <c r="M153" s="187"/>
      <c r="N153" s="184"/>
      <c r="O153" s="185"/>
      <c r="P153" s="188"/>
      <c r="Q153" s="188"/>
    </row>
    <row r="154" spans="1:17" ht="14">
      <c r="A154" s="87"/>
      <c r="B154" s="186"/>
      <c r="C154" s="186"/>
      <c r="D154" s="180"/>
      <c r="E154" s="182"/>
      <c r="F154" s="182"/>
      <c r="G154" s="182"/>
      <c r="H154" s="183"/>
      <c r="I154" s="183"/>
      <c r="J154" s="183"/>
      <c r="K154" s="185"/>
      <c r="L154" s="184"/>
      <c r="M154" s="187"/>
      <c r="N154" s="184"/>
      <c r="O154" s="185"/>
      <c r="P154" s="188"/>
      <c r="Q154" s="188"/>
    </row>
    <row r="155" spans="1:17" ht="14">
      <c r="A155" s="87"/>
      <c r="B155" s="186"/>
      <c r="C155" s="186"/>
      <c r="D155" s="180"/>
      <c r="E155" s="182"/>
      <c r="F155" s="182"/>
      <c r="G155" s="182"/>
      <c r="H155" s="183"/>
      <c r="I155" s="183"/>
      <c r="J155" s="183"/>
      <c r="K155" s="185"/>
      <c r="L155" s="184"/>
      <c r="M155" s="187"/>
      <c r="N155" s="184"/>
      <c r="O155" s="185"/>
      <c r="P155" s="188"/>
      <c r="Q155" s="188"/>
    </row>
    <row r="156" spans="1:17" ht="14">
      <c r="A156" s="87"/>
      <c r="B156" s="186"/>
      <c r="C156" s="186"/>
      <c r="D156" s="180"/>
      <c r="E156" s="182"/>
      <c r="F156" s="182"/>
      <c r="G156" s="182"/>
      <c r="H156" s="183"/>
      <c r="I156" s="183"/>
      <c r="J156" s="183"/>
      <c r="K156" s="185"/>
      <c r="L156" s="184"/>
      <c r="M156" s="187"/>
      <c r="N156" s="184"/>
      <c r="O156" s="185"/>
      <c r="P156" s="188"/>
      <c r="Q156" s="188"/>
    </row>
    <row r="157" spans="1:17" ht="14">
      <c r="A157" s="87"/>
      <c r="B157" s="186"/>
      <c r="C157" s="186"/>
      <c r="D157" s="180"/>
      <c r="E157" s="182"/>
      <c r="F157" s="182"/>
      <c r="G157" s="182"/>
      <c r="H157" s="183"/>
      <c r="I157" s="183"/>
      <c r="J157" s="183"/>
      <c r="K157" s="185"/>
      <c r="L157" s="184"/>
      <c r="M157" s="187"/>
      <c r="N157" s="184"/>
      <c r="O157" s="185"/>
      <c r="P157" s="188"/>
      <c r="Q157" s="188"/>
    </row>
    <row r="158" spans="1:17" ht="14">
      <c r="A158" s="87"/>
      <c r="B158" s="186"/>
      <c r="C158" s="186"/>
      <c r="D158" s="180"/>
      <c r="E158" s="182"/>
      <c r="F158" s="182"/>
      <c r="G158" s="182"/>
      <c r="H158" s="183"/>
      <c r="I158" s="183"/>
      <c r="J158" s="183"/>
      <c r="K158" s="185"/>
      <c r="L158" s="184"/>
      <c r="M158" s="187"/>
      <c r="N158" s="184"/>
      <c r="O158" s="185"/>
      <c r="P158" s="188"/>
      <c r="Q158" s="188"/>
    </row>
    <row r="159" spans="1:17" ht="14">
      <c r="A159" s="87"/>
      <c r="B159" s="186"/>
      <c r="C159" s="186"/>
      <c r="D159" s="180"/>
      <c r="E159" s="182"/>
      <c r="F159" s="182"/>
      <c r="G159" s="182"/>
      <c r="H159" s="183"/>
      <c r="I159" s="183"/>
      <c r="J159" s="183"/>
      <c r="K159" s="185"/>
      <c r="L159" s="184"/>
      <c r="M159" s="187"/>
      <c r="N159" s="184"/>
      <c r="O159" s="185"/>
      <c r="P159" s="188"/>
      <c r="Q159" s="188"/>
    </row>
    <row r="160" spans="1:17" ht="14">
      <c r="A160" s="87"/>
      <c r="B160" s="186"/>
      <c r="C160" s="186"/>
      <c r="D160" s="180"/>
      <c r="E160" s="182"/>
      <c r="F160" s="182"/>
      <c r="G160" s="182"/>
      <c r="H160" s="183"/>
      <c r="I160" s="183"/>
      <c r="J160" s="183"/>
      <c r="K160" s="185"/>
      <c r="L160" s="184"/>
      <c r="M160" s="187"/>
      <c r="N160" s="184"/>
      <c r="O160" s="185"/>
      <c r="P160" s="188"/>
      <c r="Q160" s="188"/>
    </row>
    <row r="161" spans="1:17" ht="14">
      <c r="A161" s="87"/>
      <c r="B161" s="186"/>
      <c r="C161" s="186"/>
      <c r="D161" s="180"/>
      <c r="E161" s="182"/>
      <c r="F161" s="182"/>
      <c r="G161" s="182"/>
      <c r="H161" s="183"/>
      <c r="I161" s="183"/>
      <c r="J161" s="183"/>
      <c r="K161" s="185"/>
      <c r="L161" s="184"/>
      <c r="M161" s="187"/>
      <c r="N161" s="184"/>
      <c r="O161" s="185"/>
      <c r="P161" s="188"/>
      <c r="Q161" s="188"/>
    </row>
    <row r="162" spans="1:17" ht="14">
      <c r="A162" s="87"/>
      <c r="B162" s="186"/>
      <c r="C162" s="186"/>
      <c r="D162" s="180"/>
      <c r="E162" s="182"/>
      <c r="F162" s="182"/>
      <c r="G162" s="182"/>
      <c r="H162" s="183"/>
      <c r="I162" s="183"/>
      <c r="J162" s="183"/>
      <c r="K162" s="185"/>
      <c r="L162" s="184"/>
      <c r="M162" s="187"/>
      <c r="N162" s="184"/>
      <c r="O162" s="185"/>
      <c r="P162" s="188"/>
      <c r="Q162" s="188"/>
    </row>
    <row r="163" spans="1:17" ht="14">
      <c r="A163" s="87"/>
      <c r="B163" s="186"/>
      <c r="C163" s="186"/>
      <c r="D163" s="180"/>
      <c r="E163" s="182"/>
      <c r="F163" s="182"/>
      <c r="G163" s="182"/>
      <c r="H163" s="183"/>
      <c r="I163" s="183"/>
      <c r="J163" s="183"/>
      <c r="K163" s="185"/>
      <c r="L163" s="184"/>
      <c r="M163" s="187"/>
      <c r="N163" s="184"/>
      <c r="O163" s="185"/>
      <c r="P163" s="188"/>
      <c r="Q163" s="188"/>
    </row>
    <row r="164" spans="1:17" ht="14">
      <c r="A164" s="87"/>
      <c r="B164" s="186"/>
      <c r="C164" s="186"/>
      <c r="D164" s="180"/>
      <c r="E164" s="182"/>
      <c r="F164" s="182"/>
      <c r="G164" s="182"/>
      <c r="H164" s="183"/>
      <c r="I164" s="183"/>
      <c r="J164" s="183"/>
      <c r="K164" s="185"/>
      <c r="L164" s="184"/>
      <c r="M164" s="187"/>
      <c r="N164" s="184"/>
      <c r="O164" s="185"/>
      <c r="P164" s="188"/>
      <c r="Q164" s="188"/>
    </row>
    <row r="165" spans="1:17" ht="14">
      <c r="A165" s="87"/>
      <c r="B165" s="186"/>
      <c r="C165" s="186"/>
      <c r="D165" s="180"/>
      <c r="E165" s="182"/>
      <c r="F165" s="182"/>
      <c r="G165" s="182"/>
      <c r="H165" s="183"/>
      <c r="I165" s="183"/>
      <c r="J165" s="183"/>
      <c r="K165" s="185"/>
      <c r="L165" s="184"/>
      <c r="M165" s="187"/>
      <c r="N165" s="184"/>
      <c r="O165" s="185"/>
      <c r="P165" s="188"/>
      <c r="Q165" s="188"/>
    </row>
    <row r="166" spans="1:17" ht="14">
      <c r="A166" s="87"/>
      <c r="B166" s="186"/>
      <c r="C166" s="186"/>
      <c r="D166" s="180"/>
      <c r="E166" s="182"/>
      <c r="F166" s="182"/>
      <c r="G166" s="182"/>
      <c r="H166" s="183"/>
      <c r="I166" s="183"/>
      <c r="J166" s="183"/>
      <c r="K166" s="185"/>
      <c r="L166" s="184"/>
      <c r="M166" s="187"/>
      <c r="N166" s="184"/>
      <c r="O166" s="185"/>
      <c r="P166" s="188"/>
      <c r="Q166" s="188"/>
    </row>
    <row r="167" spans="1:17" ht="14">
      <c r="A167" s="87"/>
      <c r="B167" s="186"/>
      <c r="C167" s="186"/>
      <c r="D167" s="180"/>
      <c r="E167" s="182"/>
      <c r="F167" s="182"/>
      <c r="G167" s="182"/>
      <c r="H167" s="183"/>
      <c r="I167" s="183"/>
      <c r="J167" s="183"/>
      <c r="K167" s="185"/>
      <c r="L167" s="184"/>
      <c r="M167" s="187"/>
      <c r="N167" s="184"/>
      <c r="O167" s="185"/>
      <c r="P167" s="188"/>
      <c r="Q167" s="188"/>
    </row>
    <row r="168" spans="1:17" ht="14">
      <c r="A168" s="87"/>
      <c r="B168" s="186"/>
      <c r="C168" s="186"/>
      <c r="D168" s="180"/>
      <c r="E168" s="182"/>
      <c r="F168" s="182"/>
      <c r="G168" s="182"/>
      <c r="H168" s="183"/>
      <c r="I168" s="183"/>
      <c r="J168" s="183"/>
      <c r="K168" s="185"/>
      <c r="L168" s="184"/>
      <c r="M168" s="187"/>
      <c r="N168" s="184"/>
      <c r="O168" s="185"/>
      <c r="P168" s="188"/>
      <c r="Q168" s="188"/>
    </row>
    <row r="169" spans="1:17" ht="14">
      <c r="A169" s="87"/>
      <c r="B169" s="186"/>
      <c r="C169" s="186"/>
      <c r="D169" s="180"/>
      <c r="E169" s="182"/>
      <c r="F169" s="182"/>
      <c r="G169" s="182"/>
      <c r="H169" s="183"/>
      <c r="I169" s="183"/>
      <c r="J169" s="183"/>
      <c r="K169" s="185"/>
      <c r="L169" s="184"/>
      <c r="M169" s="187"/>
      <c r="N169" s="184"/>
      <c r="O169" s="185"/>
      <c r="P169" s="188"/>
      <c r="Q169" s="188"/>
    </row>
    <row r="170" spans="1:17" ht="14">
      <c r="A170" s="87"/>
      <c r="B170" s="186"/>
      <c r="C170" s="186"/>
      <c r="D170" s="180"/>
      <c r="E170" s="182"/>
      <c r="F170" s="182"/>
      <c r="G170" s="182"/>
      <c r="H170" s="183"/>
      <c r="I170" s="183"/>
      <c r="J170" s="183"/>
      <c r="K170" s="185"/>
      <c r="L170" s="184"/>
      <c r="M170" s="187"/>
      <c r="N170" s="184"/>
      <c r="O170" s="185"/>
      <c r="P170" s="188"/>
      <c r="Q170" s="188"/>
    </row>
    <row r="171" spans="1:17" ht="14">
      <c r="A171" s="87"/>
      <c r="B171" s="186"/>
      <c r="C171" s="186"/>
      <c r="D171" s="180"/>
      <c r="E171" s="182"/>
      <c r="F171" s="182"/>
      <c r="G171" s="182"/>
      <c r="H171" s="183"/>
      <c r="I171" s="183"/>
      <c r="J171" s="183"/>
      <c r="K171" s="185"/>
      <c r="L171" s="184"/>
      <c r="M171" s="187"/>
      <c r="N171" s="184"/>
      <c r="O171" s="185"/>
      <c r="P171" s="188"/>
      <c r="Q171" s="188"/>
    </row>
    <row r="172" spans="1:17" ht="14">
      <c r="A172" s="87"/>
      <c r="B172" s="186"/>
      <c r="C172" s="186"/>
      <c r="D172" s="180"/>
      <c r="E172" s="182"/>
      <c r="F172" s="182"/>
      <c r="G172" s="182"/>
      <c r="H172" s="183"/>
      <c r="I172" s="183"/>
      <c r="J172" s="183"/>
      <c r="K172" s="185"/>
      <c r="L172" s="184"/>
      <c r="M172" s="187"/>
      <c r="N172" s="184"/>
      <c r="O172" s="185"/>
      <c r="P172" s="188"/>
      <c r="Q172" s="188"/>
    </row>
    <row r="173" spans="1:17" ht="14">
      <c r="A173" s="87"/>
      <c r="B173" s="186"/>
      <c r="C173" s="186"/>
      <c r="D173" s="180"/>
      <c r="E173" s="182"/>
      <c r="F173" s="182"/>
      <c r="G173" s="182"/>
      <c r="H173" s="183"/>
      <c r="I173" s="183"/>
      <c r="J173" s="183"/>
      <c r="K173" s="185"/>
      <c r="L173" s="184"/>
      <c r="M173" s="187"/>
      <c r="N173" s="184"/>
      <c r="O173" s="185"/>
      <c r="P173" s="188"/>
      <c r="Q173" s="188"/>
    </row>
    <row r="174" spans="1:17" ht="14">
      <c r="A174" s="87"/>
      <c r="B174" s="186"/>
      <c r="C174" s="186"/>
      <c r="D174" s="180"/>
      <c r="E174" s="182"/>
      <c r="F174" s="182"/>
      <c r="G174" s="182"/>
      <c r="H174" s="183"/>
      <c r="I174" s="183"/>
      <c r="J174" s="183"/>
      <c r="K174" s="185"/>
      <c r="L174" s="184"/>
      <c r="M174" s="187"/>
      <c r="N174" s="184"/>
      <c r="O174" s="185"/>
      <c r="P174" s="188"/>
      <c r="Q174" s="188"/>
    </row>
    <row r="175" spans="1:17" ht="14">
      <c r="A175" s="87"/>
      <c r="B175" s="186"/>
      <c r="C175" s="186"/>
      <c r="D175" s="180"/>
      <c r="E175" s="182"/>
      <c r="F175" s="182"/>
      <c r="G175" s="182"/>
      <c r="H175" s="183"/>
      <c r="I175" s="183"/>
      <c r="J175" s="183"/>
      <c r="K175" s="185"/>
      <c r="L175" s="184"/>
      <c r="M175" s="187"/>
      <c r="N175" s="184"/>
      <c r="O175" s="185"/>
      <c r="P175" s="188"/>
      <c r="Q175" s="188"/>
    </row>
    <row r="176" spans="1:17" ht="14">
      <c r="A176" s="87"/>
      <c r="B176" s="186"/>
      <c r="C176" s="186"/>
      <c r="D176" s="180"/>
      <c r="E176" s="182"/>
      <c r="F176" s="182"/>
      <c r="G176" s="182"/>
      <c r="H176" s="183"/>
      <c r="I176" s="183"/>
      <c r="J176" s="183"/>
      <c r="K176" s="185"/>
      <c r="L176" s="184"/>
      <c r="M176" s="187"/>
      <c r="N176" s="184"/>
      <c r="O176" s="185"/>
      <c r="P176" s="188"/>
      <c r="Q176" s="188"/>
    </row>
    <row r="177" spans="1:17" ht="14">
      <c r="A177" s="87"/>
      <c r="B177" s="186"/>
      <c r="C177" s="186"/>
      <c r="D177" s="180"/>
      <c r="E177" s="182"/>
      <c r="F177" s="182"/>
      <c r="G177" s="182"/>
      <c r="H177" s="183"/>
      <c r="I177" s="183"/>
      <c r="J177" s="183"/>
      <c r="K177" s="185"/>
      <c r="L177" s="184"/>
      <c r="M177" s="187"/>
      <c r="N177" s="184"/>
      <c r="O177" s="185"/>
      <c r="P177" s="188"/>
      <c r="Q177" s="188"/>
    </row>
    <row r="178" spans="1:17" ht="14">
      <c r="A178" s="87"/>
      <c r="B178" s="186"/>
      <c r="C178" s="186"/>
      <c r="D178" s="180"/>
      <c r="E178" s="182"/>
      <c r="F178" s="182"/>
      <c r="G178" s="182"/>
      <c r="H178" s="183"/>
      <c r="I178" s="183"/>
      <c r="J178" s="183"/>
      <c r="K178" s="185"/>
      <c r="L178" s="184"/>
      <c r="M178" s="187"/>
      <c r="N178" s="184"/>
      <c r="O178" s="185"/>
      <c r="P178" s="188"/>
      <c r="Q178" s="188"/>
    </row>
    <row r="179" spans="1:17" ht="14">
      <c r="A179" s="87"/>
      <c r="B179" s="186"/>
      <c r="C179" s="186"/>
      <c r="D179" s="180"/>
      <c r="E179" s="182"/>
      <c r="F179" s="182"/>
      <c r="G179" s="182"/>
      <c r="H179" s="183"/>
      <c r="I179" s="183"/>
      <c r="J179" s="183"/>
      <c r="K179" s="185"/>
      <c r="L179" s="184"/>
      <c r="M179" s="187"/>
      <c r="N179" s="184"/>
      <c r="O179" s="185"/>
      <c r="P179" s="188"/>
      <c r="Q179" s="188"/>
    </row>
    <row r="180" spans="1:17" ht="14">
      <c r="A180" s="87"/>
      <c r="B180" s="186"/>
      <c r="C180" s="186"/>
      <c r="D180" s="180"/>
      <c r="E180" s="182"/>
      <c r="F180" s="182"/>
      <c r="G180" s="182"/>
      <c r="H180" s="183"/>
      <c r="I180" s="183"/>
      <c r="J180" s="183"/>
      <c r="K180" s="185"/>
      <c r="L180" s="184"/>
      <c r="M180" s="187"/>
      <c r="N180" s="184"/>
      <c r="O180" s="185"/>
      <c r="P180" s="188"/>
      <c r="Q180" s="188"/>
    </row>
    <row r="181" spans="1:17" ht="14">
      <c r="A181" s="87"/>
      <c r="B181" s="186"/>
      <c r="C181" s="186"/>
      <c r="D181" s="180"/>
      <c r="E181" s="182"/>
      <c r="F181" s="182"/>
      <c r="G181" s="182"/>
      <c r="H181" s="183"/>
      <c r="I181" s="183"/>
      <c r="J181" s="183"/>
      <c r="K181" s="185"/>
      <c r="L181" s="184"/>
      <c r="M181" s="187"/>
      <c r="N181" s="184"/>
      <c r="O181" s="185"/>
      <c r="P181" s="188"/>
      <c r="Q181" s="188"/>
    </row>
    <row r="182" spans="1:17" ht="14">
      <c r="A182" s="87"/>
      <c r="B182" s="186"/>
      <c r="C182" s="186"/>
      <c r="D182" s="180"/>
      <c r="E182" s="182"/>
      <c r="F182" s="182"/>
      <c r="G182" s="182"/>
      <c r="H182" s="183"/>
      <c r="I182" s="183"/>
      <c r="J182" s="183"/>
      <c r="K182" s="185"/>
      <c r="L182" s="184"/>
      <c r="M182" s="187"/>
      <c r="N182" s="184"/>
      <c r="O182" s="185"/>
      <c r="P182" s="188"/>
      <c r="Q182" s="188"/>
    </row>
    <row r="183" spans="1:17" ht="14">
      <c r="A183" s="87"/>
      <c r="B183" s="186"/>
      <c r="C183" s="186"/>
      <c r="D183" s="180"/>
      <c r="E183" s="182"/>
      <c r="F183" s="182"/>
      <c r="G183" s="182"/>
      <c r="H183" s="183"/>
      <c r="I183" s="183"/>
      <c r="J183" s="183"/>
      <c r="K183" s="185"/>
      <c r="L183" s="184"/>
      <c r="M183" s="187"/>
      <c r="N183" s="184"/>
      <c r="O183" s="185"/>
      <c r="P183" s="188"/>
      <c r="Q183" s="188"/>
    </row>
    <row r="184" spans="1:17" ht="14">
      <c r="A184" s="87"/>
      <c r="B184" s="186"/>
      <c r="C184" s="186"/>
      <c r="D184" s="180"/>
      <c r="E184" s="182"/>
      <c r="F184" s="182"/>
      <c r="G184" s="182"/>
      <c r="H184" s="183"/>
      <c r="I184" s="183"/>
      <c r="J184" s="183"/>
      <c r="K184" s="185"/>
      <c r="L184" s="184"/>
      <c r="M184" s="187"/>
      <c r="N184" s="184"/>
      <c r="O184" s="185"/>
      <c r="P184" s="188"/>
      <c r="Q184" s="188"/>
    </row>
    <row r="185" spans="1:17" ht="14">
      <c r="A185" s="87"/>
      <c r="B185" s="186"/>
      <c r="C185" s="186"/>
      <c r="D185" s="180"/>
      <c r="E185" s="182"/>
      <c r="F185" s="182"/>
      <c r="G185" s="182"/>
      <c r="H185" s="183"/>
      <c r="I185" s="183"/>
      <c r="J185" s="183"/>
      <c r="K185" s="185"/>
      <c r="L185" s="184"/>
      <c r="M185" s="187"/>
      <c r="N185" s="184"/>
      <c r="O185" s="185"/>
      <c r="P185" s="188"/>
      <c r="Q185" s="188"/>
    </row>
    <row r="186" spans="1:17" ht="14">
      <c r="A186" s="87"/>
      <c r="B186" s="186"/>
      <c r="C186" s="186"/>
      <c r="D186" s="180"/>
      <c r="E186" s="182"/>
      <c r="F186" s="182"/>
      <c r="G186" s="182"/>
      <c r="H186" s="183"/>
      <c r="I186" s="183"/>
      <c r="J186" s="183"/>
      <c r="K186" s="185"/>
      <c r="L186" s="184"/>
      <c r="M186" s="187"/>
      <c r="N186" s="184"/>
      <c r="O186" s="185"/>
      <c r="P186" s="188"/>
      <c r="Q186" s="188"/>
    </row>
    <row r="187" spans="1:17" ht="14">
      <c r="A187" s="87"/>
      <c r="B187" s="186"/>
      <c r="C187" s="186"/>
      <c r="D187" s="180"/>
      <c r="E187" s="182"/>
      <c r="F187" s="182"/>
      <c r="G187" s="182"/>
      <c r="H187" s="183"/>
      <c r="I187" s="183"/>
      <c r="J187" s="183"/>
      <c r="K187" s="185"/>
      <c r="L187" s="184"/>
      <c r="M187" s="187"/>
      <c r="N187" s="184"/>
      <c r="O187" s="185"/>
      <c r="P187" s="188"/>
      <c r="Q187" s="188"/>
    </row>
    <row r="188" spans="1:17" ht="14">
      <c r="A188" s="87"/>
      <c r="B188" s="186"/>
      <c r="C188" s="186"/>
      <c r="D188" s="180"/>
      <c r="E188" s="182"/>
      <c r="F188" s="182"/>
      <c r="G188" s="182"/>
      <c r="H188" s="183"/>
      <c r="I188" s="183"/>
      <c r="J188" s="183"/>
      <c r="K188" s="185"/>
      <c r="L188" s="184"/>
      <c r="M188" s="187"/>
      <c r="N188" s="184"/>
      <c r="O188" s="185"/>
      <c r="P188" s="188"/>
      <c r="Q188" s="188"/>
    </row>
    <row r="189" spans="1:17" ht="14">
      <c r="A189" s="87"/>
      <c r="B189" s="186"/>
      <c r="C189" s="186"/>
      <c r="D189" s="180"/>
      <c r="E189" s="182"/>
      <c r="F189" s="182"/>
      <c r="G189" s="182"/>
      <c r="H189" s="183"/>
      <c r="I189" s="183"/>
      <c r="J189" s="183"/>
      <c r="K189" s="185"/>
      <c r="L189" s="184"/>
      <c r="M189" s="187"/>
      <c r="N189" s="184"/>
      <c r="O189" s="185"/>
      <c r="P189" s="188"/>
      <c r="Q189" s="188"/>
    </row>
    <row r="190" spans="1:17" ht="14">
      <c r="A190" s="87"/>
      <c r="B190" s="186"/>
      <c r="C190" s="186"/>
      <c r="D190" s="180"/>
      <c r="E190" s="182"/>
      <c r="F190" s="182"/>
      <c r="G190" s="182"/>
      <c r="H190" s="183"/>
      <c r="I190" s="183"/>
      <c r="J190" s="183"/>
      <c r="K190" s="185"/>
      <c r="L190" s="184"/>
      <c r="M190" s="187"/>
      <c r="N190" s="184"/>
      <c r="O190" s="185"/>
      <c r="P190" s="188"/>
      <c r="Q190" s="188"/>
    </row>
    <row r="191" spans="1:17" ht="14">
      <c r="A191" s="87"/>
      <c r="B191" s="186"/>
      <c r="C191" s="186"/>
      <c r="D191" s="180"/>
      <c r="E191" s="182"/>
      <c r="F191" s="182"/>
      <c r="G191" s="182"/>
      <c r="H191" s="183"/>
      <c r="I191" s="183"/>
      <c r="J191" s="183"/>
      <c r="K191" s="185"/>
      <c r="L191" s="184"/>
      <c r="M191" s="187"/>
      <c r="N191" s="184"/>
      <c r="O191" s="185"/>
      <c r="P191" s="188"/>
      <c r="Q191" s="188"/>
    </row>
    <row r="192" spans="1:17" ht="14">
      <c r="A192" s="87"/>
      <c r="B192" s="186"/>
      <c r="C192" s="186"/>
      <c r="D192" s="180"/>
      <c r="E192" s="182"/>
      <c r="F192" s="182"/>
      <c r="G192" s="182"/>
      <c r="H192" s="183"/>
      <c r="I192" s="183"/>
      <c r="J192" s="183"/>
      <c r="K192" s="185"/>
      <c r="L192" s="184"/>
      <c r="M192" s="187"/>
      <c r="N192" s="184"/>
      <c r="O192" s="185"/>
      <c r="P192" s="188"/>
      <c r="Q192" s="188"/>
    </row>
    <row r="193" spans="1:17" ht="14">
      <c r="A193" s="87"/>
      <c r="B193" s="186"/>
      <c r="C193" s="186"/>
      <c r="D193" s="180"/>
      <c r="E193" s="182"/>
      <c r="F193" s="182"/>
      <c r="G193" s="182"/>
      <c r="H193" s="183"/>
      <c r="I193" s="183"/>
      <c r="J193" s="183"/>
      <c r="K193" s="185"/>
      <c r="L193" s="184"/>
      <c r="M193" s="187"/>
      <c r="N193" s="184"/>
      <c r="O193" s="185"/>
      <c r="P193" s="188"/>
      <c r="Q193" s="188"/>
    </row>
    <row r="194" spans="1:17" ht="14">
      <c r="A194" s="87"/>
      <c r="B194" s="186"/>
      <c r="C194" s="186"/>
      <c r="D194" s="180"/>
      <c r="E194" s="182"/>
      <c r="F194" s="182"/>
      <c r="G194" s="182"/>
      <c r="H194" s="183"/>
      <c r="I194" s="183"/>
      <c r="J194" s="183"/>
      <c r="K194" s="185"/>
      <c r="L194" s="184"/>
      <c r="M194" s="187"/>
      <c r="N194" s="184"/>
      <c r="O194" s="185"/>
      <c r="P194" s="188"/>
      <c r="Q194" s="188"/>
    </row>
    <row r="195" spans="1:17" ht="14">
      <c r="A195" s="87"/>
      <c r="B195" s="186"/>
      <c r="C195" s="186"/>
      <c r="D195" s="180"/>
      <c r="E195" s="182"/>
      <c r="F195" s="182"/>
      <c r="G195" s="182"/>
      <c r="H195" s="183"/>
      <c r="I195" s="183"/>
      <c r="J195" s="183"/>
      <c r="K195" s="185"/>
      <c r="L195" s="184"/>
      <c r="M195" s="187"/>
      <c r="N195" s="184"/>
      <c r="O195" s="185"/>
      <c r="P195" s="188"/>
      <c r="Q195" s="188"/>
    </row>
    <row r="196" spans="1:17" ht="14">
      <c r="A196" s="87"/>
      <c r="B196" s="186"/>
      <c r="C196" s="186"/>
      <c r="D196" s="180"/>
      <c r="E196" s="182"/>
      <c r="F196" s="182"/>
      <c r="G196" s="182"/>
      <c r="H196" s="183"/>
      <c r="I196" s="183"/>
      <c r="J196" s="183"/>
      <c r="K196" s="185"/>
      <c r="L196" s="184"/>
      <c r="M196" s="187"/>
      <c r="N196" s="184"/>
      <c r="O196" s="185"/>
      <c r="P196" s="188"/>
      <c r="Q196" s="188"/>
    </row>
    <row r="197" spans="1:17" ht="14">
      <c r="A197" s="87"/>
      <c r="B197" s="186"/>
      <c r="C197" s="186"/>
      <c r="D197" s="180"/>
      <c r="E197" s="182"/>
      <c r="F197" s="182"/>
      <c r="G197" s="182"/>
      <c r="H197" s="183"/>
      <c r="I197" s="183"/>
      <c r="J197" s="183"/>
      <c r="K197" s="185"/>
      <c r="L197" s="184"/>
      <c r="M197" s="187"/>
      <c r="N197" s="184"/>
      <c r="O197" s="185"/>
      <c r="P197" s="188"/>
      <c r="Q197" s="188"/>
    </row>
    <row r="198" spans="1:17" ht="14">
      <c r="A198" s="87"/>
      <c r="B198" s="186"/>
      <c r="C198" s="186"/>
      <c r="D198" s="180"/>
      <c r="E198" s="182"/>
      <c r="F198" s="182"/>
      <c r="G198" s="182"/>
      <c r="H198" s="183"/>
      <c r="I198" s="183"/>
      <c r="J198" s="183"/>
      <c r="K198" s="185"/>
      <c r="L198" s="184"/>
      <c r="M198" s="187"/>
      <c r="N198" s="184"/>
      <c r="O198" s="185"/>
      <c r="P198" s="188"/>
      <c r="Q198" s="188"/>
    </row>
    <row r="199" spans="1:17" ht="14">
      <c r="A199" s="87"/>
      <c r="B199" s="186"/>
      <c r="C199" s="186"/>
      <c r="D199" s="180"/>
      <c r="E199" s="182"/>
      <c r="F199" s="182"/>
      <c r="G199" s="182"/>
      <c r="H199" s="183"/>
      <c r="I199" s="183"/>
      <c r="J199" s="183"/>
      <c r="K199" s="185"/>
      <c r="L199" s="184"/>
      <c r="M199" s="187"/>
      <c r="N199" s="184"/>
      <c r="O199" s="185"/>
      <c r="P199" s="188"/>
      <c r="Q199" s="188"/>
    </row>
    <row r="200" spans="1:17" ht="14">
      <c r="A200" s="87"/>
      <c r="B200" s="186"/>
      <c r="C200" s="186"/>
      <c r="D200" s="180"/>
      <c r="E200" s="182"/>
      <c r="F200" s="182"/>
      <c r="G200" s="182"/>
      <c r="H200" s="183"/>
      <c r="I200" s="183"/>
      <c r="J200" s="183"/>
      <c r="K200" s="185"/>
      <c r="L200" s="184"/>
      <c r="M200" s="187"/>
      <c r="N200" s="184"/>
      <c r="O200" s="185"/>
      <c r="P200" s="188"/>
      <c r="Q200" s="188"/>
    </row>
    <row r="201" spans="1:17" ht="14">
      <c r="A201" s="87"/>
      <c r="B201" s="186"/>
      <c r="C201" s="186"/>
      <c r="D201" s="180"/>
      <c r="E201" s="182"/>
      <c r="F201" s="182"/>
      <c r="G201" s="182"/>
      <c r="H201" s="183"/>
      <c r="I201" s="183"/>
      <c r="J201" s="183"/>
      <c r="K201" s="185"/>
      <c r="L201" s="184"/>
      <c r="M201" s="187"/>
      <c r="N201" s="184"/>
      <c r="O201" s="185"/>
      <c r="P201" s="188"/>
      <c r="Q201" s="188"/>
    </row>
    <row r="202" spans="1:17" ht="14">
      <c r="A202" s="87"/>
      <c r="B202" s="186"/>
      <c r="C202" s="186"/>
      <c r="D202" s="180"/>
      <c r="E202" s="182"/>
      <c r="F202" s="182"/>
      <c r="G202" s="182"/>
      <c r="H202" s="183"/>
      <c r="I202" s="183"/>
      <c r="J202" s="183"/>
      <c r="K202" s="185"/>
      <c r="L202" s="184"/>
      <c r="M202" s="187"/>
      <c r="N202" s="184"/>
      <c r="O202" s="185"/>
      <c r="P202" s="188"/>
      <c r="Q202" s="188"/>
    </row>
    <row r="203" spans="1:17" ht="14">
      <c r="A203" s="87"/>
      <c r="B203" s="186"/>
      <c r="C203" s="186"/>
      <c r="D203" s="180"/>
      <c r="E203" s="182"/>
      <c r="F203" s="182"/>
      <c r="G203" s="182"/>
      <c r="H203" s="183"/>
      <c r="I203" s="183"/>
      <c r="J203" s="183"/>
      <c r="K203" s="185"/>
      <c r="L203" s="184"/>
      <c r="M203" s="187"/>
      <c r="N203" s="184"/>
      <c r="O203" s="185"/>
      <c r="P203" s="188"/>
      <c r="Q203" s="188"/>
    </row>
    <row r="204" spans="1:17" ht="14">
      <c r="A204" s="87"/>
      <c r="B204" s="186"/>
      <c r="C204" s="186"/>
      <c r="D204" s="180"/>
      <c r="E204" s="182"/>
      <c r="F204" s="182"/>
      <c r="G204" s="182"/>
      <c r="H204" s="183"/>
      <c r="I204" s="183"/>
      <c r="J204" s="183"/>
      <c r="K204" s="185"/>
      <c r="L204" s="184"/>
      <c r="M204" s="187"/>
      <c r="N204" s="184"/>
      <c r="O204" s="185"/>
      <c r="P204" s="188"/>
      <c r="Q204" s="188"/>
    </row>
    <row r="205" spans="1:17" ht="14">
      <c r="A205" s="87"/>
      <c r="B205" s="186"/>
      <c r="C205" s="186"/>
      <c r="D205" s="180"/>
      <c r="E205" s="182"/>
      <c r="F205" s="182"/>
      <c r="G205" s="182"/>
      <c r="H205" s="183"/>
      <c r="I205" s="183"/>
      <c r="J205" s="183"/>
      <c r="K205" s="185"/>
      <c r="L205" s="184"/>
      <c r="M205" s="187"/>
      <c r="N205" s="184"/>
      <c r="O205" s="185"/>
      <c r="P205" s="188"/>
      <c r="Q205" s="188"/>
    </row>
    <row r="206" spans="1:17" ht="14">
      <c r="A206" s="87"/>
      <c r="B206" s="186"/>
      <c r="C206" s="186"/>
      <c r="D206" s="180"/>
      <c r="E206" s="182"/>
      <c r="F206" s="182"/>
      <c r="G206" s="182"/>
      <c r="H206" s="183"/>
      <c r="I206" s="183"/>
      <c r="J206" s="183"/>
      <c r="K206" s="185"/>
      <c r="L206" s="184"/>
      <c r="M206" s="187"/>
      <c r="N206" s="184"/>
      <c r="O206" s="185"/>
      <c r="P206" s="188"/>
      <c r="Q206" s="188"/>
    </row>
    <row r="207" spans="1:17" ht="14">
      <c r="A207" s="87"/>
      <c r="B207" s="186"/>
      <c r="C207" s="186"/>
      <c r="D207" s="180"/>
      <c r="E207" s="182"/>
      <c r="F207" s="182"/>
      <c r="G207" s="182"/>
      <c r="H207" s="183"/>
      <c r="I207" s="183"/>
      <c r="J207" s="183"/>
      <c r="K207" s="185"/>
      <c r="L207" s="184"/>
      <c r="M207" s="187"/>
      <c r="N207" s="184"/>
      <c r="O207" s="185"/>
      <c r="P207" s="188"/>
      <c r="Q207" s="188"/>
    </row>
    <row r="208" spans="1:17" ht="14">
      <c r="A208" s="87"/>
      <c r="B208" s="186"/>
      <c r="C208" s="186"/>
      <c r="D208" s="180"/>
      <c r="E208" s="182"/>
      <c r="F208" s="182"/>
      <c r="G208" s="182"/>
      <c r="H208" s="183"/>
      <c r="I208" s="183"/>
      <c r="J208" s="183"/>
      <c r="K208" s="185"/>
      <c r="L208" s="184"/>
      <c r="M208" s="187"/>
      <c r="N208" s="184"/>
      <c r="O208" s="185"/>
      <c r="P208" s="188"/>
      <c r="Q208" s="188"/>
    </row>
    <row r="209" spans="1:17" ht="14">
      <c r="A209" s="87"/>
      <c r="B209" s="186"/>
      <c r="C209" s="186"/>
      <c r="D209" s="180"/>
      <c r="E209" s="182"/>
      <c r="F209" s="182"/>
      <c r="G209" s="182"/>
      <c r="H209" s="183"/>
      <c r="I209" s="183"/>
      <c r="J209" s="183"/>
      <c r="K209" s="185"/>
      <c r="L209" s="184"/>
      <c r="M209" s="187"/>
      <c r="N209" s="184"/>
      <c r="O209" s="185"/>
      <c r="P209" s="188"/>
      <c r="Q209" s="188"/>
    </row>
    <row r="210" spans="1:17" ht="14">
      <c r="A210" s="87"/>
      <c r="B210" s="186"/>
      <c r="C210" s="186"/>
      <c r="D210" s="180"/>
      <c r="E210" s="182"/>
      <c r="F210" s="182"/>
      <c r="G210" s="182"/>
      <c r="H210" s="183"/>
      <c r="I210" s="183"/>
      <c r="J210" s="183"/>
      <c r="K210" s="185"/>
      <c r="L210" s="184"/>
      <c r="M210" s="187"/>
      <c r="N210" s="184"/>
      <c r="O210" s="185"/>
      <c r="P210" s="188"/>
      <c r="Q210" s="188"/>
    </row>
    <row r="211" spans="1:17" ht="14">
      <c r="A211" s="87"/>
      <c r="B211" s="186"/>
      <c r="C211" s="186"/>
      <c r="D211" s="180"/>
      <c r="E211" s="182"/>
      <c r="F211" s="182"/>
      <c r="G211" s="182"/>
      <c r="H211" s="183"/>
      <c r="I211" s="183"/>
      <c r="J211" s="183"/>
      <c r="K211" s="185"/>
      <c r="L211" s="184"/>
      <c r="M211" s="187"/>
      <c r="N211" s="184"/>
      <c r="O211" s="185"/>
      <c r="P211" s="188"/>
      <c r="Q211" s="188"/>
    </row>
    <row r="212" spans="1:17" ht="14">
      <c r="A212" s="87"/>
      <c r="B212" s="186"/>
      <c r="C212" s="186"/>
      <c r="D212" s="180"/>
      <c r="E212" s="182"/>
      <c r="F212" s="182"/>
      <c r="G212" s="182"/>
      <c r="H212" s="183"/>
      <c r="I212" s="183"/>
      <c r="J212" s="183"/>
      <c r="K212" s="185"/>
      <c r="L212" s="184"/>
      <c r="M212" s="187"/>
      <c r="N212" s="184"/>
      <c r="O212" s="185"/>
      <c r="P212" s="188"/>
      <c r="Q212" s="188"/>
    </row>
    <row r="213" spans="1:17" ht="14">
      <c r="A213" s="87"/>
      <c r="B213" s="186"/>
      <c r="C213" s="186"/>
      <c r="D213" s="180"/>
      <c r="E213" s="182"/>
      <c r="F213" s="182"/>
      <c r="G213" s="182"/>
      <c r="H213" s="183"/>
      <c r="I213" s="183"/>
      <c r="J213" s="183"/>
      <c r="K213" s="185"/>
      <c r="L213" s="184"/>
      <c r="M213" s="187"/>
      <c r="N213" s="184"/>
      <c r="O213" s="185"/>
      <c r="P213" s="188"/>
      <c r="Q213" s="188"/>
    </row>
    <row r="214" spans="1:17" ht="14">
      <c r="A214" s="87"/>
      <c r="B214" s="186"/>
      <c r="C214" s="186"/>
      <c r="D214" s="180"/>
      <c r="E214" s="182"/>
      <c r="F214" s="182"/>
      <c r="G214" s="182"/>
      <c r="H214" s="183"/>
      <c r="I214" s="183"/>
      <c r="J214" s="183"/>
      <c r="K214" s="185"/>
      <c r="L214" s="184"/>
      <c r="M214" s="187"/>
      <c r="N214" s="184"/>
      <c r="O214" s="185"/>
      <c r="P214" s="188"/>
      <c r="Q214" s="188"/>
    </row>
    <row r="215" spans="1:17" ht="14">
      <c r="A215" s="87"/>
      <c r="B215" s="186"/>
      <c r="C215" s="186"/>
      <c r="D215" s="180"/>
      <c r="E215" s="182"/>
      <c r="F215" s="182"/>
      <c r="G215" s="182"/>
      <c r="H215" s="183"/>
      <c r="I215" s="183"/>
      <c r="J215" s="183"/>
      <c r="K215" s="185"/>
      <c r="L215" s="184"/>
      <c r="M215" s="187"/>
      <c r="N215" s="184"/>
      <c r="O215" s="185"/>
      <c r="P215" s="188"/>
      <c r="Q215" s="188"/>
    </row>
    <row r="216" spans="1:17" ht="14">
      <c r="A216" s="87"/>
      <c r="B216" s="186"/>
      <c r="C216" s="186"/>
      <c r="D216" s="180"/>
      <c r="E216" s="182"/>
      <c r="F216" s="182"/>
      <c r="G216" s="182"/>
      <c r="H216" s="183"/>
      <c r="I216" s="183"/>
      <c r="J216" s="183"/>
      <c r="K216" s="185"/>
      <c r="L216" s="184"/>
      <c r="M216" s="187"/>
      <c r="N216" s="184"/>
      <c r="O216" s="185"/>
      <c r="P216" s="188"/>
      <c r="Q216" s="188"/>
    </row>
    <row r="217" spans="1:17" ht="14">
      <c r="A217" s="87"/>
      <c r="B217" s="186"/>
      <c r="C217" s="186"/>
      <c r="D217" s="180"/>
      <c r="E217" s="182"/>
      <c r="F217" s="182"/>
      <c r="G217" s="182"/>
      <c r="H217" s="183"/>
      <c r="I217" s="183"/>
      <c r="J217" s="183"/>
      <c r="K217" s="185"/>
      <c r="L217" s="184"/>
      <c r="M217" s="187"/>
      <c r="N217" s="184"/>
      <c r="O217" s="185"/>
      <c r="P217" s="188"/>
      <c r="Q217" s="188"/>
    </row>
    <row r="218" spans="1:17" ht="14">
      <c r="A218" s="87"/>
      <c r="B218" s="186"/>
      <c r="C218" s="186"/>
      <c r="D218" s="180"/>
      <c r="E218" s="182"/>
      <c r="F218" s="182"/>
      <c r="G218" s="182"/>
      <c r="H218" s="183"/>
      <c r="I218" s="183"/>
      <c r="J218" s="183"/>
      <c r="K218" s="185"/>
      <c r="L218" s="184"/>
      <c r="M218" s="187"/>
      <c r="N218" s="184"/>
      <c r="O218" s="185"/>
      <c r="P218" s="188"/>
      <c r="Q218" s="188"/>
    </row>
    <row r="219" spans="1:17" ht="14">
      <c r="A219" s="87"/>
      <c r="B219" s="186"/>
      <c r="C219" s="186"/>
      <c r="D219" s="180"/>
      <c r="E219" s="182"/>
      <c r="F219" s="182"/>
      <c r="G219" s="182"/>
      <c r="H219" s="183"/>
      <c r="I219" s="183"/>
      <c r="J219" s="183"/>
      <c r="K219" s="185"/>
      <c r="L219" s="184"/>
      <c r="M219" s="187"/>
      <c r="N219" s="184"/>
      <c r="O219" s="185"/>
      <c r="P219" s="188"/>
      <c r="Q219" s="188"/>
    </row>
    <row r="220" spans="1:17" ht="14">
      <c r="A220" s="87"/>
      <c r="B220" s="186"/>
      <c r="C220" s="186"/>
      <c r="D220" s="180"/>
      <c r="E220" s="182"/>
      <c r="F220" s="182"/>
      <c r="G220" s="182"/>
      <c r="H220" s="183"/>
      <c r="I220" s="183"/>
      <c r="J220" s="183"/>
      <c r="K220" s="185"/>
      <c r="L220" s="184"/>
      <c r="M220" s="187"/>
      <c r="N220" s="184"/>
      <c r="O220" s="185"/>
      <c r="P220" s="188"/>
      <c r="Q220" s="188"/>
    </row>
    <row r="221" spans="1:17" ht="14">
      <c r="A221" s="87"/>
      <c r="B221" s="186"/>
      <c r="C221" s="186"/>
      <c r="D221" s="180"/>
      <c r="E221" s="182"/>
      <c r="F221" s="182"/>
      <c r="G221" s="182"/>
      <c r="H221" s="183"/>
      <c r="I221" s="183"/>
      <c r="J221" s="183"/>
      <c r="K221" s="185"/>
      <c r="L221" s="184"/>
      <c r="M221" s="187"/>
      <c r="N221" s="184"/>
      <c r="O221" s="185"/>
      <c r="P221" s="188"/>
      <c r="Q221" s="188"/>
    </row>
    <row r="222" spans="1:17" ht="14">
      <c r="A222" s="87"/>
      <c r="B222" s="186"/>
      <c r="C222" s="186"/>
      <c r="D222" s="180"/>
      <c r="E222" s="182"/>
      <c r="F222" s="182"/>
      <c r="G222" s="182"/>
      <c r="H222" s="183"/>
      <c r="I222" s="183"/>
      <c r="J222" s="183"/>
      <c r="K222" s="185"/>
      <c r="L222" s="184"/>
      <c r="M222" s="187"/>
      <c r="N222" s="184"/>
      <c r="O222" s="185"/>
      <c r="P222" s="188"/>
      <c r="Q222" s="188"/>
    </row>
    <row r="223" spans="1:17" ht="14">
      <c r="A223" s="87"/>
      <c r="B223" s="186"/>
      <c r="C223" s="186"/>
      <c r="D223" s="180"/>
      <c r="E223" s="182"/>
      <c r="F223" s="182"/>
      <c r="G223" s="182"/>
      <c r="H223" s="183"/>
      <c r="I223" s="183"/>
      <c r="J223" s="183"/>
      <c r="K223" s="185"/>
      <c r="L223" s="184"/>
      <c r="M223" s="187"/>
      <c r="N223" s="184"/>
      <c r="O223" s="185"/>
      <c r="P223" s="188"/>
      <c r="Q223" s="188"/>
    </row>
    <row r="224" spans="1:17" ht="14">
      <c r="A224" s="87"/>
      <c r="B224" s="186"/>
      <c r="C224" s="186"/>
      <c r="D224" s="180"/>
      <c r="E224" s="182"/>
      <c r="F224" s="182"/>
      <c r="G224" s="182"/>
      <c r="H224" s="183"/>
      <c r="I224" s="183"/>
      <c r="J224" s="183"/>
      <c r="K224" s="185"/>
      <c r="L224" s="184"/>
      <c r="M224" s="187"/>
      <c r="N224" s="184"/>
      <c r="O224" s="185"/>
      <c r="P224" s="188"/>
      <c r="Q224" s="188"/>
    </row>
    <row r="225" spans="1:17" ht="14">
      <c r="A225" s="87"/>
      <c r="B225" s="186"/>
      <c r="C225" s="186"/>
      <c r="D225" s="180"/>
      <c r="E225" s="182"/>
      <c r="F225" s="182"/>
      <c r="G225" s="182"/>
      <c r="H225" s="183"/>
      <c r="I225" s="183"/>
      <c r="J225" s="183"/>
      <c r="K225" s="185"/>
      <c r="L225" s="184"/>
      <c r="M225" s="187"/>
      <c r="N225" s="184"/>
      <c r="O225" s="185"/>
      <c r="P225" s="188"/>
      <c r="Q225" s="188"/>
    </row>
    <row r="226" spans="1:17" ht="14">
      <c r="A226" s="87"/>
      <c r="B226" s="186"/>
      <c r="C226" s="186"/>
      <c r="D226" s="180"/>
      <c r="E226" s="182"/>
      <c r="F226" s="182"/>
      <c r="G226" s="182"/>
      <c r="H226" s="183"/>
      <c r="I226" s="183"/>
      <c r="J226" s="183"/>
      <c r="K226" s="185"/>
      <c r="L226" s="184"/>
      <c r="M226" s="187"/>
      <c r="N226" s="184"/>
      <c r="O226" s="185"/>
      <c r="P226" s="188"/>
      <c r="Q226" s="188"/>
    </row>
    <row r="227" spans="1:17" ht="14">
      <c r="A227" s="87"/>
      <c r="B227" s="186"/>
      <c r="C227" s="186"/>
      <c r="D227" s="180"/>
      <c r="E227" s="182"/>
      <c r="F227" s="182"/>
      <c r="G227" s="182"/>
      <c r="H227" s="183"/>
      <c r="I227" s="183"/>
      <c r="J227" s="183"/>
      <c r="K227" s="185"/>
      <c r="L227" s="184"/>
      <c r="M227" s="187"/>
      <c r="N227" s="184"/>
      <c r="O227" s="185"/>
      <c r="P227" s="188"/>
      <c r="Q227" s="188"/>
    </row>
    <row r="228" spans="1:17" ht="14">
      <c r="A228" s="87"/>
      <c r="B228" s="186"/>
      <c r="C228" s="186"/>
      <c r="D228" s="180"/>
      <c r="E228" s="182"/>
      <c r="F228" s="182"/>
      <c r="G228" s="182"/>
      <c r="H228" s="183"/>
      <c r="I228" s="183"/>
      <c r="J228" s="183"/>
      <c r="K228" s="185"/>
      <c r="L228" s="184"/>
      <c r="M228" s="187"/>
      <c r="N228" s="184"/>
      <c r="O228" s="185"/>
      <c r="P228" s="188"/>
      <c r="Q228" s="188"/>
    </row>
    <row r="229" spans="1:17" ht="14">
      <c r="A229" s="87"/>
      <c r="B229" s="186"/>
      <c r="C229" s="186"/>
      <c r="D229" s="180"/>
      <c r="E229" s="182"/>
      <c r="F229" s="182"/>
      <c r="G229" s="182"/>
      <c r="H229" s="183"/>
      <c r="I229" s="183"/>
      <c r="J229" s="183"/>
      <c r="K229" s="185"/>
      <c r="L229" s="184"/>
      <c r="M229" s="187"/>
      <c r="N229" s="184"/>
      <c r="O229" s="185"/>
      <c r="P229" s="188"/>
      <c r="Q229" s="188"/>
    </row>
    <row r="230" spans="1:17" ht="14">
      <c r="A230" s="87"/>
      <c r="B230" s="186"/>
      <c r="C230" s="186"/>
      <c r="D230" s="180"/>
      <c r="E230" s="182"/>
      <c r="F230" s="182"/>
      <c r="G230" s="182"/>
      <c r="H230" s="183"/>
      <c r="I230" s="183"/>
      <c r="J230" s="183"/>
      <c r="K230" s="185"/>
      <c r="L230" s="184"/>
      <c r="M230" s="187"/>
      <c r="N230" s="184"/>
      <c r="O230" s="185"/>
      <c r="P230" s="188"/>
      <c r="Q230" s="188"/>
    </row>
    <row r="231" spans="1:17" ht="14">
      <c r="A231" s="87"/>
      <c r="B231" s="186"/>
      <c r="C231" s="186"/>
      <c r="D231" s="180"/>
      <c r="E231" s="182"/>
      <c r="F231" s="182"/>
      <c r="G231" s="182"/>
      <c r="H231" s="183"/>
      <c r="I231" s="183"/>
      <c r="J231" s="183"/>
      <c r="K231" s="185"/>
      <c r="L231" s="184"/>
      <c r="M231" s="187"/>
      <c r="N231" s="184"/>
      <c r="O231" s="185"/>
      <c r="P231" s="188"/>
      <c r="Q231" s="188"/>
    </row>
    <row r="232" spans="1:17" ht="14">
      <c r="A232" s="87"/>
      <c r="B232" s="186"/>
      <c r="C232" s="186"/>
      <c r="D232" s="180"/>
      <c r="E232" s="182"/>
      <c r="F232" s="182"/>
      <c r="G232" s="182"/>
      <c r="H232" s="183"/>
      <c r="I232" s="183"/>
      <c r="J232" s="183"/>
      <c r="K232" s="185"/>
      <c r="L232" s="184"/>
      <c r="M232" s="187"/>
      <c r="N232" s="184"/>
      <c r="O232" s="185"/>
      <c r="P232" s="188"/>
      <c r="Q232" s="188"/>
    </row>
    <row r="233" spans="1:17" ht="14">
      <c r="A233" s="87"/>
      <c r="B233" s="186"/>
      <c r="C233" s="186"/>
      <c r="D233" s="180"/>
      <c r="E233" s="182"/>
      <c r="F233" s="182"/>
      <c r="G233" s="182"/>
      <c r="H233" s="183"/>
      <c r="I233" s="183"/>
      <c r="J233" s="183"/>
      <c r="K233" s="185"/>
      <c r="L233" s="184"/>
      <c r="M233" s="187"/>
      <c r="N233" s="184"/>
      <c r="O233" s="185"/>
      <c r="P233" s="188"/>
      <c r="Q233" s="188"/>
    </row>
    <row r="234" spans="1:17" ht="14">
      <c r="A234" s="87"/>
      <c r="B234" s="186"/>
      <c r="C234" s="186"/>
      <c r="D234" s="180"/>
      <c r="E234" s="182"/>
      <c r="F234" s="182"/>
      <c r="G234" s="182"/>
      <c r="H234" s="183"/>
      <c r="I234" s="183"/>
      <c r="J234" s="183"/>
      <c r="K234" s="185"/>
      <c r="L234" s="184"/>
      <c r="M234" s="187"/>
      <c r="N234" s="184"/>
      <c r="O234" s="185"/>
      <c r="P234" s="188"/>
      <c r="Q234" s="188"/>
    </row>
    <row r="235" spans="1:17" ht="14">
      <c r="A235" s="87"/>
      <c r="B235" s="186"/>
      <c r="C235" s="186"/>
      <c r="D235" s="180"/>
      <c r="E235" s="182"/>
      <c r="F235" s="182"/>
      <c r="G235" s="182"/>
      <c r="H235" s="183"/>
      <c r="I235" s="183"/>
      <c r="J235" s="183"/>
      <c r="K235" s="185"/>
      <c r="L235" s="184"/>
      <c r="M235" s="187"/>
      <c r="N235" s="184"/>
      <c r="O235" s="185"/>
      <c r="P235" s="188"/>
      <c r="Q235" s="188"/>
    </row>
    <row r="236" spans="1:17" ht="14">
      <c r="A236" s="87"/>
      <c r="B236" s="186"/>
      <c r="C236" s="186"/>
      <c r="D236" s="180"/>
      <c r="E236" s="182"/>
      <c r="F236" s="182"/>
      <c r="G236" s="182"/>
      <c r="H236" s="183"/>
      <c r="I236" s="183"/>
      <c r="J236" s="183"/>
      <c r="K236" s="185"/>
      <c r="L236" s="184"/>
      <c r="M236" s="187"/>
      <c r="N236" s="184"/>
      <c r="O236" s="185"/>
      <c r="P236" s="188"/>
      <c r="Q236" s="188"/>
    </row>
    <row r="237" spans="1:17" ht="14">
      <c r="A237" s="87"/>
      <c r="B237" s="186"/>
      <c r="C237" s="186"/>
      <c r="D237" s="180"/>
      <c r="E237" s="182"/>
      <c r="F237" s="182"/>
      <c r="G237" s="182"/>
      <c r="H237" s="183"/>
      <c r="I237" s="183"/>
      <c r="J237" s="183"/>
      <c r="K237" s="185"/>
      <c r="L237" s="184"/>
      <c r="M237" s="187"/>
      <c r="N237" s="184"/>
      <c r="O237" s="185"/>
      <c r="P237" s="188"/>
      <c r="Q237" s="188"/>
    </row>
    <row r="238" spans="1:17" ht="14">
      <c r="A238" s="87"/>
      <c r="B238" s="186"/>
      <c r="C238" s="186"/>
      <c r="D238" s="180"/>
      <c r="E238" s="182"/>
      <c r="F238" s="182"/>
      <c r="G238" s="182"/>
      <c r="H238" s="183"/>
      <c r="I238" s="183"/>
      <c r="J238" s="183"/>
      <c r="K238" s="185"/>
      <c r="L238" s="184"/>
      <c r="M238" s="187"/>
      <c r="N238" s="184"/>
      <c r="O238" s="185"/>
      <c r="P238" s="188"/>
      <c r="Q238" s="188"/>
    </row>
    <row r="239" spans="1:17" ht="14">
      <c r="A239" s="87"/>
      <c r="B239" s="186"/>
      <c r="C239" s="186"/>
      <c r="D239" s="180"/>
      <c r="E239" s="182"/>
      <c r="F239" s="182"/>
      <c r="G239" s="182"/>
      <c r="H239" s="183"/>
      <c r="I239" s="183"/>
      <c r="J239" s="183"/>
      <c r="K239" s="185"/>
      <c r="L239" s="184"/>
      <c r="M239" s="187"/>
      <c r="N239" s="184"/>
      <c r="O239" s="185"/>
      <c r="P239" s="188"/>
      <c r="Q239" s="188"/>
    </row>
    <row r="240" spans="1:17" ht="14">
      <c r="A240" s="87"/>
      <c r="B240" s="186"/>
      <c r="C240" s="186"/>
      <c r="D240" s="180"/>
      <c r="E240" s="182"/>
      <c r="F240" s="182"/>
      <c r="G240" s="182"/>
      <c r="H240" s="183"/>
      <c r="I240" s="183"/>
      <c r="J240" s="183"/>
      <c r="K240" s="185"/>
      <c r="L240" s="184"/>
      <c r="M240" s="187"/>
      <c r="N240" s="184"/>
      <c r="O240" s="185"/>
      <c r="P240" s="188"/>
      <c r="Q240" s="188"/>
    </row>
    <row r="241" spans="1:17" ht="14">
      <c r="A241" s="87"/>
      <c r="B241" s="186"/>
      <c r="C241" s="186"/>
      <c r="D241" s="180"/>
      <c r="E241" s="182"/>
      <c r="F241" s="182"/>
      <c r="G241" s="182"/>
      <c r="H241" s="183"/>
      <c r="I241" s="183"/>
      <c r="J241" s="183"/>
      <c r="K241" s="185"/>
      <c r="L241" s="184"/>
      <c r="M241" s="187"/>
      <c r="N241" s="184"/>
      <c r="O241" s="185"/>
      <c r="P241" s="188"/>
      <c r="Q241" s="188"/>
    </row>
    <row r="242" spans="1:17" ht="14">
      <c r="A242" s="87"/>
      <c r="B242" s="186"/>
      <c r="C242" s="186"/>
      <c r="D242" s="180"/>
      <c r="E242" s="182"/>
      <c r="F242" s="182"/>
      <c r="G242" s="182"/>
      <c r="H242" s="183"/>
      <c r="I242" s="183"/>
      <c r="J242" s="183"/>
      <c r="K242" s="185"/>
      <c r="L242" s="184"/>
      <c r="M242" s="187"/>
      <c r="N242" s="184"/>
      <c r="O242" s="185"/>
      <c r="P242" s="188"/>
      <c r="Q242" s="188"/>
    </row>
    <row r="243" spans="1:17" ht="14">
      <c r="A243" s="87"/>
      <c r="B243" s="186"/>
      <c r="C243" s="186"/>
      <c r="D243" s="180"/>
      <c r="E243" s="182"/>
      <c r="F243" s="182"/>
      <c r="G243" s="182"/>
      <c r="H243" s="183"/>
      <c r="I243" s="183"/>
      <c r="J243" s="183"/>
      <c r="K243" s="185"/>
      <c r="L243" s="184"/>
      <c r="M243" s="187"/>
      <c r="N243" s="184"/>
      <c r="O243" s="185"/>
      <c r="P243" s="188"/>
      <c r="Q243" s="188"/>
    </row>
    <row r="244" spans="1:17" ht="14">
      <c r="A244" s="87"/>
      <c r="B244" s="186"/>
      <c r="C244" s="186"/>
      <c r="D244" s="180"/>
      <c r="E244" s="182"/>
      <c r="F244" s="182"/>
      <c r="G244" s="182"/>
      <c r="H244" s="183"/>
      <c r="I244" s="183"/>
      <c r="J244" s="183"/>
      <c r="K244" s="185"/>
      <c r="L244" s="184"/>
      <c r="M244" s="187"/>
      <c r="N244" s="184"/>
      <c r="O244" s="185"/>
      <c r="P244" s="188"/>
      <c r="Q244" s="188"/>
    </row>
    <row r="245" spans="1:17" ht="14">
      <c r="A245" s="87"/>
      <c r="B245" s="186"/>
      <c r="C245" s="186"/>
      <c r="D245" s="180"/>
      <c r="E245" s="182"/>
      <c r="F245" s="182"/>
      <c r="G245" s="182"/>
      <c r="H245" s="183"/>
      <c r="I245" s="183"/>
      <c r="J245" s="183"/>
      <c r="K245" s="185"/>
      <c r="L245" s="184"/>
      <c r="M245" s="187"/>
      <c r="N245" s="184"/>
      <c r="O245" s="185"/>
      <c r="P245" s="188"/>
      <c r="Q245" s="188"/>
    </row>
    <row r="246" spans="1:17" ht="14">
      <c r="A246" s="87"/>
      <c r="B246" s="186"/>
      <c r="C246" s="186"/>
      <c r="D246" s="180"/>
      <c r="E246" s="182"/>
      <c r="F246" s="182"/>
      <c r="G246" s="182"/>
      <c r="H246" s="183"/>
      <c r="I246" s="183"/>
      <c r="J246" s="183"/>
      <c r="K246" s="185"/>
      <c r="L246" s="184"/>
      <c r="M246" s="187"/>
      <c r="N246" s="184"/>
      <c r="O246" s="185"/>
      <c r="P246" s="188"/>
      <c r="Q246" s="188"/>
    </row>
    <row r="247" spans="1:17" ht="14">
      <c r="A247" s="87"/>
      <c r="B247" s="186"/>
      <c r="C247" s="186"/>
      <c r="D247" s="180"/>
      <c r="E247" s="182"/>
      <c r="F247" s="182"/>
      <c r="G247" s="182"/>
      <c r="H247" s="183"/>
      <c r="I247" s="183"/>
      <c r="J247" s="183"/>
      <c r="K247" s="185"/>
      <c r="L247" s="184"/>
      <c r="M247" s="187"/>
      <c r="N247" s="184"/>
      <c r="O247" s="185"/>
      <c r="P247" s="188"/>
      <c r="Q247" s="188"/>
    </row>
    <row r="248" spans="1:17" ht="14">
      <c r="A248" s="87"/>
      <c r="B248" s="186"/>
      <c r="C248" s="186"/>
      <c r="D248" s="180"/>
      <c r="E248" s="182"/>
      <c r="F248" s="182"/>
      <c r="G248" s="182"/>
      <c r="H248" s="183"/>
      <c r="I248" s="183"/>
      <c r="J248" s="183"/>
      <c r="K248" s="185"/>
      <c r="L248" s="184"/>
      <c r="M248" s="187"/>
      <c r="N248" s="184"/>
      <c r="O248" s="185"/>
      <c r="P248" s="188"/>
      <c r="Q248" s="188"/>
    </row>
    <row r="249" spans="1:17" ht="14">
      <c r="A249" s="87"/>
      <c r="B249" s="186"/>
      <c r="C249" s="186"/>
      <c r="D249" s="180"/>
      <c r="E249" s="182"/>
      <c r="F249" s="182"/>
      <c r="G249" s="182"/>
      <c r="H249" s="183"/>
      <c r="I249" s="183"/>
      <c r="J249" s="183"/>
      <c r="K249" s="185"/>
      <c r="L249" s="184"/>
      <c r="M249" s="187"/>
      <c r="N249" s="184"/>
      <c r="O249" s="185"/>
      <c r="P249" s="188"/>
      <c r="Q249" s="188"/>
    </row>
    <row r="250" spans="1:17" ht="14">
      <c r="A250" s="87"/>
      <c r="B250" s="186"/>
      <c r="C250" s="186"/>
      <c r="D250" s="180"/>
      <c r="E250" s="182"/>
      <c r="F250" s="182"/>
      <c r="G250" s="182"/>
      <c r="H250" s="183"/>
      <c r="I250" s="183"/>
      <c r="J250" s="183"/>
      <c r="K250" s="185"/>
      <c r="L250" s="184"/>
      <c r="M250" s="187"/>
      <c r="N250" s="184"/>
      <c r="O250" s="185"/>
      <c r="P250" s="188"/>
      <c r="Q250" s="188"/>
    </row>
    <row r="251" spans="1:17" ht="14">
      <c r="A251" s="87"/>
      <c r="B251" s="186"/>
      <c r="C251" s="186"/>
      <c r="D251" s="180"/>
      <c r="E251" s="182"/>
      <c r="F251" s="182"/>
      <c r="G251" s="182"/>
      <c r="H251" s="183"/>
      <c r="I251" s="183"/>
      <c r="J251" s="183"/>
      <c r="K251" s="185"/>
      <c r="L251" s="184"/>
      <c r="M251" s="187"/>
      <c r="N251" s="184"/>
      <c r="O251" s="185"/>
      <c r="P251" s="188"/>
      <c r="Q251" s="188"/>
    </row>
    <row r="252" spans="1:17" ht="14">
      <c r="A252" s="87"/>
      <c r="B252" s="186"/>
      <c r="C252" s="186"/>
      <c r="D252" s="180"/>
      <c r="E252" s="182"/>
      <c r="F252" s="182"/>
      <c r="G252" s="182"/>
      <c r="H252" s="183"/>
      <c r="I252" s="183"/>
      <c r="J252" s="183"/>
      <c r="K252" s="185"/>
      <c r="L252" s="184"/>
      <c r="M252" s="187"/>
      <c r="N252" s="184"/>
      <c r="O252" s="185"/>
      <c r="P252" s="188"/>
      <c r="Q252" s="188"/>
    </row>
    <row r="253" spans="1:17" ht="14">
      <c r="A253" s="87"/>
      <c r="B253" s="186"/>
      <c r="C253" s="186"/>
      <c r="D253" s="180"/>
      <c r="E253" s="182"/>
      <c r="F253" s="182"/>
      <c r="G253" s="182"/>
      <c r="H253" s="183"/>
      <c r="I253" s="183"/>
      <c r="J253" s="183"/>
      <c r="K253" s="185"/>
      <c r="L253" s="184"/>
      <c r="M253" s="187"/>
      <c r="N253" s="184"/>
      <c r="O253" s="185"/>
      <c r="P253" s="188"/>
      <c r="Q253" s="188"/>
    </row>
    <row r="254" spans="1:17" ht="14">
      <c r="A254" s="87"/>
      <c r="B254" s="186"/>
      <c r="C254" s="186"/>
      <c r="D254" s="180"/>
      <c r="E254" s="182"/>
      <c r="F254" s="182"/>
      <c r="G254" s="182"/>
      <c r="H254" s="183"/>
      <c r="I254" s="183"/>
      <c r="J254" s="183"/>
      <c r="K254" s="185"/>
      <c r="L254" s="184"/>
      <c r="M254" s="187"/>
      <c r="N254" s="184"/>
      <c r="O254" s="185"/>
      <c r="P254" s="188"/>
      <c r="Q254" s="188"/>
    </row>
    <row r="255" spans="1:17" ht="14">
      <c r="A255" s="87"/>
      <c r="B255" s="186"/>
      <c r="C255" s="186"/>
      <c r="D255" s="180"/>
      <c r="E255" s="182"/>
      <c r="F255" s="182"/>
      <c r="G255" s="182"/>
      <c r="H255" s="183"/>
      <c r="I255" s="183"/>
      <c r="J255" s="183"/>
      <c r="K255" s="185"/>
      <c r="L255" s="184"/>
      <c r="M255" s="187"/>
      <c r="N255" s="184"/>
      <c r="O255" s="185"/>
      <c r="P255" s="188"/>
      <c r="Q255" s="188"/>
    </row>
    <row r="256" spans="1:17" ht="14">
      <c r="A256" s="87"/>
      <c r="B256" s="186"/>
      <c r="C256" s="186"/>
      <c r="D256" s="180"/>
      <c r="E256" s="182"/>
      <c r="F256" s="182"/>
      <c r="G256" s="182"/>
      <c r="H256" s="183"/>
      <c r="I256" s="183"/>
      <c r="J256" s="183"/>
      <c r="K256" s="185"/>
      <c r="L256" s="184"/>
      <c r="M256" s="187"/>
      <c r="N256" s="184"/>
      <c r="O256" s="185"/>
      <c r="P256" s="188"/>
      <c r="Q256" s="188"/>
    </row>
    <row r="257" spans="1:17" ht="14">
      <c r="A257" s="87"/>
      <c r="B257" s="186"/>
      <c r="C257" s="186"/>
      <c r="D257" s="180"/>
      <c r="E257" s="182"/>
      <c r="F257" s="182"/>
      <c r="G257" s="182"/>
      <c r="H257" s="183"/>
      <c r="I257" s="183"/>
      <c r="J257" s="183"/>
      <c r="K257" s="185"/>
      <c r="L257" s="184"/>
      <c r="M257" s="187"/>
      <c r="N257" s="184"/>
      <c r="O257" s="185"/>
      <c r="P257" s="188"/>
      <c r="Q257" s="188"/>
    </row>
    <row r="258" spans="1:17" ht="14">
      <c r="A258" s="87"/>
      <c r="B258" s="186"/>
      <c r="C258" s="186"/>
      <c r="D258" s="180"/>
      <c r="E258" s="182"/>
      <c r="F258" s="182"/>
      <c r="G258" s="182"/>
      <c r="H258" s="183"/>
      <c r="I258" s="183"/>
      <c r="J258" s="183"/>
      <c r="K258" s="185"/>
      <c r="L258" s="184"/>
      <c r="M258" s="187"/>
      <c r="N258" s="184"/>
      <c r="O258" s="185"/>
      <c r="P258" s="188"/>
      <c r="Q258" s="188"/>
    </row>
    <row r="259" spans="1:17" ht="14">
      <c r="A259" s="87"/>
      <c r="B259" s="186"/>
      <c r="C259" s="186"/>
      <c r="D259" s="180"/>
      <c r="E259" s="182"/>
      <c r="F259" s="182"/>
      <c r="G259" s="182"/>
      <c r="H259" s="183"/>
      <c r="I259" s="183"/>
      <c r="J259" s="183"/>
      <c r="K259" s="185"/>
      <c r="L259" s="184"/>
      <c r="M259" s="187"/>
      <c r="N259" s="184"/>
      <c r="O259" s="185"/>
      <c r="P259" s="188"/>
      <c r="Q259" s="188"/>
    </row>
    <row r="260" spans="1:17" ht="14">
      <c r="A260" s="87"/>
      <c r="B260" s="186"/>
      <c r="C260" s="186"/>
      <c r="D260" s="180"/>
      <c r="E260" s="182"/>
      <c r="F260" s="182"/>
      <c r="G260" s="182"/>
      <c r="H260" s="183"/>
      <c r="I260" s="183"/>
      <c r="J260" s="183"/>
      <c r="K260" s="185"/>
      <c r="L260" s="184"/>
      <c r="M260" s="187"/>
      <c r="N260" s="184"/>
      <c r="O260" s="185"/>
      <c r="P260" s="188"/>
      <c r="Q260" s="188"/>
    </row>
    <row r="261" spans="1:17" ht="14">
      <c r="A261" s="87"/>
      <c r="B261" s="186"/>
      <c r="C261" s="186"/>
      <c r="D261" s="180"/>
      <c r="E261" s="182"/>
      <c r="F261" s="182"/>
      <c r="G261" s="182"/>
      <c r="H261" s="183"/>
      <c r="I261" s="183"/>
      <c r="J261" s="183"/>
      <c r="K261" s="185"/>
      <c r="L261" s="184"/>
      <c r="M261" s="187"/>
      <c r="N261" s="184"/>
      <c r="O261" s="185"/>
      <c r="P261" s="188"/>
      <c r="Q261" s="188"/>
    </row>
    <row r="262" spans="1:17" ht="14">
      <c r="A262" s="87"/>
      <c r="B262" s="186"/>
      <c r="C262" s="186"/>
      <c r="D262" s="180"/>
      <c r="E262" s="182"/>
      <c r="F262" s="182"/>
      <c r="G262" s="182"/>
      <c r="H262" s="183"/>
      <c r="I262" s="183"/>
      <c r="J262" s="183"/>
      <c r="K262" s="185"/>
      <c r="L262" s="184"/>
      <c r="M262" s="187"/>
      <c r="N262" s="184"/>
      <c r="O262" s="185"/>
      <c r="P262" s="188"/>
      <c r="Q262" s="188"/>
    </row>
    <row r="263" spans="1:17" ht="14">
      <c r="A263" s="87"/>
      <c r="B263" s="186"/>
      <c r="C263" s="186"/>
      <c r="D263" s="180"/>
      <c r="E263" s="182"/>
      <c r="F263" s="182"/>
      <c r="G263" s="182"/>
      <c r="H263" s="183"/>
      <c r="I263" s="183"/>
      <c r="J263" s="183"/>
      <c r="K263" s="185"/>
      <c r="L263" s="184"/>
      <c r="M263" s="187"/>
      <c r="N263" s="184"/>
      <c r="O263" s="185"/>
      <c r="P263" s="188"/>
      <c r="Q263" s="188"/>
    </row>
    <row r="264" spans="1:17" ht="14">
      <c r="A264" s="87"/>
      <c r="B264" s="186"/>
      <c r="C264" s="186"/>
      <c r="D264" s="180"/>
      <c r="E264" s="182"/>
      <c r="F264" s="182"/>
      <c r="G264" s="182"/>
      <c r="H264" s="183"/>
      <c r="I264" s="183"/>
      <c r="J264" s="183"/>
      <c r="K264" s="185"/>
      <c r="L264" s="184"/>
      <c r="M264" s="187"/>
      <c r="N264" s="184"/>
      <c r="O264" s="185"/>
      <c r="P264" s="188"/>
      <c r="Q264" s="188"/>
    </row>
    <row r="265" spans="1:17" ht="14">
      <c r="A265" s="87"/>
      <c r="B265" s="186"/>
      <c r="C265" s="186"/>
      <c r="D265" s="180"/>
      <c r="E265" s="182"/>
      <c r="F265" s="182"/>
      <c r="G265" s="182"/>
      <c r="H265" s="183"/>
      <c r="I265" s="183"/>
      <c r="J265" s="183"/>
      <c r="K265" s="185"/>
      <c r="L265" s="184"/>
      <c r="M265" s="187"/>
      <c r="N265" s="184"/>
      <c r="O265" s="185"/>
      <c r="P265" s="188"/>
      <c r="Q265" s="188"/>
    </row>
    <row r="266" spans="1:17" ht="14">
      <c r="A266" s="87"/>
      <c r="B266" s="186"/>
      <c r="C266" s="186"/>
      <c r="D266" s="180"/>
      <c r="E266" s="182"/>
      <c r="F266" s="182"/>
      <c r="G266" s="182"/>
      <c r="H266" s="183"/>
      <c r="I266" s="183"/>
      <c r="J266" s="183"/>
      <c r="K266" s="185"/>
      <c r="L266" s="184"/>
      <c r="M266" s="187"/>
      <c r="N266" s="184"/>
      <c r="O266" s="185"/>
      <c r="P266" s="188"/>
      <c r="Q266" s="188"/>
    </row>
    <row r="267" spans="1:17" ht="14">
      <c r="A267" s="87"/>
      <c r="B267" s="186"/>
      <c r="C267" s="186"/>
      <c r="D267" s="180"/>
      <c r="E267" s="182"/>
      <c r="F267" s="182"/>
      <c r="G267" s="182"/>
      <c r="H267" s="183"/>
      <c r="I267" s="183"/>
      <c r="J267" s="183"/>
      <c r="K267" s="185"/>
      <c r="L267" s="184"/>
      <c r="M267" s="187"/>
      <c r="N267" s="184"/>
      <c r="O267" s="185"/>
      <c r="P267" s="188"/>
      <c r="Q267" s="188"/>
    </row>
    <row r="268" spans="1:17" ht="14">
      <c r="A268" s="87"/>
      <c r="B268" s="186"/>
      <c r="C268" s="186"/>
      <c r="D268" s="180"/>
      <c r="E268" s="182"/>
      <c r="F268" s="182"/>
      <c r="G268" s="182"/>
      <c r="H268" s="183"/>
      <c r="I268" s="183"/>
      <c r="J268" s="183"/>
      <c r="K268" s="185"/>
      <c r="L268" s="184"/>
      <c r="M268" s="187"/>
      <c r="N268" s="184"/>
      <c r="O268" s="185"/>
      <c r="P268" s="188"/>
      <c r="Q268" s="188"/>
    </row>
    <row r="269" spans="1:17" ht="14">
      <c r="A269" s="87"/>
      <c r="B269" s="186"/>
      <c r="C269" s="186"/>
      <c r="D269" s="180"/>
      <c r="E269" s="182"/>
      <c r="F269" s="182"/>
      <c r="G269" s="182"/>
      <c r="H269" s="183"/>
      <c r="I269" s="183"/>
      <c r="J269" s="183"/>
      <c r="K269" s="185"/>
      <c r="L269" s="184"/>
      <c r="M269" s="187"/>
      <c r="N269" s="184"/>
      <c r="O269" s="185"/>
      <c r="P269" s="188"/>
      <c r="Q269" s="188"/>
    </row>
    <row r="270" spans="1:17" ht="14">
      <c r="A270" s="87"/>
      <c r="B270" s="186"/>
      <c r="C270" s="186"/>
      <c r="D270" s="180"/>
      <c r="E270" s="182"/>
      <c r="F270" s="182"/>
      <c r="G270" s="182"/>
      <c r="H270" s="183"/>
      <c r="I270" s="183"/>
      <c r="J270" s="183"/>
      <c r="K270" s="185"/>
      <c r="L270" s="184"/>
      <c r="M270" s="187"/>
      <c r="N270" s="184"/>
      <c r="O270" s="185"/>
      <c r="P270" s="188"/>
      <c r="Q270" s="188"/>
    </row>
    <row r="271" spans="1:17" ht="14">
      <c r="A271" s="87"/>
      <c r="B271" s="186"/>
      <c r="C271" s="186"/>
      <c r="D271" s="180"/>
      <c r="E271" s="182"/>
      <c r="F271" s="182"/>
      <c r="G271" s="182"/>
      <c r="H271" s="183"/>
      <c r="I271" s="183"/>
      <c r="J271" s="183"/>
      <c r="K271" s="185"/>
      <c r="L271" s="184"/>
      <c r="M271" s="187"/>
      <c r="N271" s="184"/>
      <c r="O271" s="185"/>
      <c r="P271" s="188"/>
      <c r="Q271" s="188"/>
    </row>
    <row r="272" spans="1:17" ht="14">
      <c r="A272" s="87"/>
      <c r="B272" s="186"/>
      <c r="C272" s="186"/>
      <c r="D272" s="180"/>
      <c r="E272" s="182"/>
      <c r="F272" s="182"/>
      <c r="G272" s="182"/>
      <c r="H272" s="183"/>
      <c r="I272" s="183"/>
      <c r="J272" s="183"/>
      <c r="K272" s="185"/>
      <c r="L272" s="184"/>
      <c r="M272" s="187"/>
      <c r="N272" s="184"/>
      <c r="O272" s="185"/>
      <c r="P272" s="188"/>
      <c r="Q272" s="188"/>
    </row>
    <row r="273" spans="1:17" ht="14">
      <c r="A273" s="87"/>
      <c r="B273" s="186"/>
      <c r="C273" s="186"/>
      <c r="D273" s="180"/>
      <c r="E273" s="182"/>
      <c r="F273" s="182"/>
      <c r="G273" s="182"/>
      <c r="H273" s="183"/>
      <c r="I273" s="183"/>
      <c r="J273" s="183"/>
      <c r="K273" s="185"/>
      <c r="L273" s="184"/>
      <c r="M273" s="187"/>
      <c r="N273" s="184"/>
      <c r="O273" s="185"/>
      <c r="P273" s="188"/>
      <c r="Q273" s="188"/>
    </row>
    <row r="274" spans="1:17" ht="14">
      <c r="A274" s="87"/>
      <c r="B274" s="186"/>
      <c r="C274" s="186"/>
      <c r="D274" s="180"/>
      <c r="E274" s="182"/>
      <c r="F274" s="182"/>
      <c r="G274" s="182"/>
      <c r="H274" s="183"/>
      <c r="I274" s="183"/>
      <c r="J274" s="183"/>
      <c r="K274" s="185"/>
      <c r="L274" s="184"/>
      <c r="M274" s="187"/>
      <c r="N274" s="184"/>
      <c r="O274" s="185"/>
      <c r="P274" s="188"/>
      <c r="Q274" s="188"/>
    </row>
    <row r="275" spans="1:17" ht="14">
      <c r="A275" s="87"/>
      <c r="B275" s="186"/>
      <c r="C275" s="186"/>
      <c r="D275" s="180"/>
      <c r="E275" s="182"/>
      <c r="F275" s="182"/>
      <c r="G275" s="182"/>
      <c r="H275" s="183"/>
      <c r="I275" s="183"/>
      <c r="J275" s="183"/>
      <c r="K275" s="185"/>
      <c r="L275" s="184"/>
      <c r="M275" s="187"/>
      <c r="N275" s="184"/>
      <c r="O275" s="185"/>
      <c r="P275" s="188"/>
      <c r="Q275" s="188"/>
    </row>
    <row r="276" spans="1:17" ht="14">
      <c r="A276" s="87"/>
      <c r="B276" s="186"/>
      <c r="C276" s="186"/>
      <c r="D276" s="180"/>
      <c r="E276" s="182"/>
      <c r="F276" s="182"/>
      <c r="G276" s="182"/>
      <c r="H276" s="183"/>
      <c r="I276" s="183"/>
      <c r="J276" s="183"/>
      <c r="K276" s="185"/>
      <c r="L276" s="184"/>
      <c r="M276" s="187"/>
      <c r="N276" s="184"/>
      <c r="O276" s="185"/>
      <c r="P276" s="188"/>
      <c r="Q276" s="188"/>
    </row>
    <row r="277" spans="1:17" ht="14">
      <c r="A277" s="87"/>
      <c r="B277" s="186"/>
      <c r="C277" s="186"/>
      <c r="D277" s="180"/>
      <c r="E277" s="182"/>
      <c r="F277" s="182"/>
      <c r="G277" s="182"/>
      <c r="H277" s="183"/>
      <c r="I277" s="183"/>
      <c r="J277" s="183"/>
      <c r="K277" s="185"/>
      <c r="L277" s="184"/>
      <c r="M277" s="187"/>
      <c r="N277" s="184"/>
      <c r="O277" s="185"/>
      <c r="P277" s="188"/>
      <c r="Q277" s="188"/>
    </row>
    <row r="278" spans="1:17" ht="14">
      <c r="A278" s="87"/>
      <c r="B278" s="186"/>
      <c r="C278" s="186"/>
      <c r="D278" s="180"/>
      <c r="E278" s="182"/>
      <c r="F278" s="182"/>
      <c r="G278" s="182"/>
      <c r="H278" s="183"/>
      <c r="I278" s="183"/>
      <c r="J278" s="183"/>
      <c r="K278" s="185"/>
      <c r="L278" s="184"/>
      <c r="M278" s="187"/>
      <c r="N278" s="184"/>
      <c r="O278" s="185"/>
      <c r="P278" s="188"/>
      <c r="Q278" s="188"/>
    </row>
    <row r="279" spans="1:17" ht="14">
      <c r="A279" s="87"/>
      <c r="B279" s="186"/>
      <c r="C279" s="186"/>
      <c r="D279" s="180"/>
      <c r="E279" s="182"/>
      <c r="F279" s="182"/>
      <c r="G279" s="182"/>
      <c r="H279" s="183"/>
      <c r="I279" s="183"/>
      <c r="J279" s="183"/>
      <c r="K279" s="185"/>
      <c r="L279" s="184"/>
      <c r="M279" s="187"/>
      <c r="N279" s="184"/>
      <c r="O279" s="185"/>
      <c r="P279" s="188"/>
      <c r="Q279" s="188"/>
    </row>
    <row r="280" spans="1:17" ht="14">
      <c r="A280" s="87"/>
      <c r="B280" s="186"/>
      <c r="C280" s="186"/>
      <c r="D280" s="180"/>
      <c r="E280" s="182"/>
      <c r="F280" s="182"/>
      <c r="G280" s="182"/>
      <c r="H280" s="183"/>
      <c r="I280" s="183"/>
      <c r="J280" s="183"/>
      <c r="K280" s="185"/>
      <c r="L280" s="184"/>
      <c r="M280" s="187"/>
      <c r="N280" s="184"/>
      <c r="O280" s="185"/>
      <c r="P280" s="188"/>
      <c r="Q280" s="188"/>
    </row>
    <row r="281" spans="1:17" ht="14">
      <c r="A281" s="87"/>
      <c r="B281" s="186"/>
      <c r="C281" s="186"/>
      <c r="D281" s="180"/>
      <c r="E281" s="182"/>
      <c r="F281" s="182"/>
      <c r="G281" s="182"/>
      <c r="H281" s="183"/>
      <c r="I281" s="183"/>
      <c r="J281" s="183"/>
      <c r="K281" s="185"/>
      <c r="L281" s="184"/>
      <c r="M281" s="187"/>
      <c r="N281" s="184"/>
      <c r="O281" s="185"/>
      <c r="P281" s="188"/>
      <c r="Q281" s="188"/>
    </row>
    <row r="282" spans="1:17" ht="14">
      <c r="A282" s="87"/>
      <c r="B282" s="186"/>
      <c r="C282" s="186"/>
      <c r="D282" s="180"/>
      <c r="E282" s="182"/>
      <c r="F282" s="182"/>
      <c r="G282" s="182"/>
      <c r="H282" s="183"/>
      <c r="I282" s="183"/>
      <c r="J282" s="183"/>
      <c r="K282" s="185"/>
      <c r="L282" s="184"/>
      <c r="M282" s="187"/>
      <c r="N282" s="184"/>
      <c r="O282" s="185"/>
      <c r="P282" s="188"/>
      <c r="Q282" s="188"/>
    </row>
    <row r="283" spans="1:17" ht="14">
      <c r="A283" s="87"/>
      <c r="B283" s="186"/>
      <c r="C283" s="186"/>
      <c r="D283" s="180"/>
      <c r="E283" s="182"/>
      <c r="F283" s="182"/>
      <c r="G283" s="182"/>
      <c r="H283" s="183"/>
      <c r="I283" s="183"/>
      <c r="J283" s="183"/>
      <c r="K283" s="185"/>
      <c r="L283" s="184"/>
      <c r="M283" s="187"/>
      <c r="N283" s="184"/>
      <c r="O283" s="185"/>
      <c r="P283" s="188"/>
      <c r="Q283" s="188"/>
    </row>
    <row r="284" spans="1:17" ht="14">
      <c r="A284" s="87"/>
      <c r="B284" s="186"/>
      <c r="C284" s="186"/>
      <c r="D284" s="180"/>
      <c r="E284" s="182"/>
      <c r="F284" s="182"/>
      <c r="G284" s="182"/>
      <c r="H284" s="183"/>
      <c r="I284" s="183"/>
      <c r="J284" s="183"/>
      <c r="K284" s="185"/>
      <c r="L284" s="184"/>
      <c r="M284" s="187"/>
      <c r="N284" s="184"/>
      <c r="O284" s="185"/>
      <c r="P284" s="188"/>
      <c r="Q284" s="188"/>
    </row>
    <row r="285" spans="1:17" ht="14">
      <c r="A285" s="87"/>
      <c r="B285" s="186"/>
      <c r="C285" s="186"/>
      <c r="D285" s="180"/>
      <c r="E285" s="182"/>
      <c r="F285" s="182"/>
      <c r="G285" s="182"/>
      <c r="H285" s="183"/>
      <c r="I285" s="183"/>
      <c r="J285" s="183"/>
      <c r="K285" s="185"/>
      <c r="L285" s="184"/>
      <c r="M285" s="187"/>
      <c r="N285" s="184"/>
      <c r="O285" s="185"/>
      <c r="P285" s="188"/>
      <c r="Q285" s="188"/>
    </row>
    <row r="286" spans="1:17" ht="14">
      <c r="A286" s="87"/>
      <c r="B286" s="186"/>
      <c r="C286" s="186"/>
      <c r="D286" s="180"/>
      <c r="E286" s="182"/>
      <c r="F286" s="182"/>
      <c r="G286" s="182"/>
      <c r="H286" s="183"/>
      <c r="I286" s="183"/>
      <c r="J286" s="183"/>
      <c r="K286" s="185"/>
      <c r="L286" s="184"/>
      <c r="M286" s="187"/>
      <c r="N286" s="184"/>
      <c r="O286" s="185"/>
      <c r="P286" s="188"/>
      <c r="Q286" s="188"/>
    </row>
    <row r="287" spans="1:17" ht="14">
      <c r="A287" s="87"/>
      <c r="B287" s="186"/>
      <c r="C287" s="186"/>
      <c r="D287" s="180"/>
      <c r="E287" s="182"/>
      <c r="F287" s="182"/>
      <c r="G287" s="182"/>
      <c r="H287" s="183"/>
      <c r="I287" s="183"/>
      <c r="J287" s="183"/>
      <c r="K287" s="185"/>
      <c r="L287" s="184"/>
      <c r="M287" s="187"/>
      <c r="N287" s="184"/>
      <c r="O287" s="185"/>
      <c r="P287" s="188"/>
      <c r="Q287" s="188"/>
    </row>
    <row r="288" spans="1:17" ht="14">
      <c r="A288" s="87"/>
      <c r="B288" s="186"/>
      <c r="C288" s="186"/>
      <c r="D288" s="180"/>
      <c r="E288" s="182"/>
      <c r="F288" s="182"/>
      <c r="G288" s="182"/>
      <c r="H288" s="183"/>
      <c r="I288" s="183"/>
      <c r="J288" s="183"/>
      <c r="K288" s="185"/>
      <c r="L288" s="184"/>
      <c r="M288" s="187"/>
      <c r="N288" s="184"/>
      <c r="O288" s="185"/>
      <c r="P288" s="188"/>
      <c r="Q288" s="188"/>
    </row>
    <row r="289" spans="1:17" ht="14">
      <c r="A289" s="87"/>
      <c r="B289" s="186"/>
      <c r="C289" s="186"/>
      <c r="D289" s="180"/>
      <c r="E289" s="182"/>
      <c r="F289" s="182"/>
      <c r="G289" s="182"/>
      <c r="H289" s="183"/>
      <c r="I289" s="183"/>
      <c r="J289" s="183"/>
      <c r="K289" s="185"/>
      <c r="L289" s="184"/>
      <c r="M289" s="187"/>
      <c r="N289" s="184"/>
      <c r="O289" s="185"/>
      <c r="P289" s="188"/>
      <c r="Q289" s="188"/>
    </row>
    <row r="290" spans="1:17" ht="14">
      <c r="A290" s="87"/>
      <c r="B290" s="186"/>
      <c r="C290" s="186"/>
      <c r="D290" s="180"/>
      <c r="E290" s="182"/>
      <c r="F290" s="182"/>
      <c r="G290" s="182"/>
      <c r="H290" s="183"/>
      <c r="I290" s="183"/>
      <c r="J290" s="183"/>
      <c r="K290" s="185"/>
      <c r="L290" s="184"/>
      <c r="M290" s="187"/>
      <c r="N290" s="184"/>
      <c r="O290" s="185"/>
      <c r="P290" s="188"/>
      <c r="Q290" s="188"/>
    </row>
    <row r="291" spans="1:17" ht="14">
      <c r="A291" s="87"/>
      <c r="B291" s="186"/>
      <c r="C291" s="186"/>
      <c r="D291" s="180"/>
      <c r="E291" s="182"/>
      <c r="F291" s="182"/>
      <c r="G291" s="182"/>
      <c r="H291" s="183"/>
      <c r="I291" s="183"/>
      <c r="J291" s="183"/>
      <c r="K291" s="185"/>
      <c r="L291" s="184"/>
      <c r="M291" s="187"/>
      <c r="N291" s="184"/>
      <c r="O291" s="185"/>
      <c r="P291" s="188"/>
      <c r="Q291" s="188"/>
    </row>
    <row r="292" spans="1:17" ht="14">
      <c r="A292" s="87"/>
      <c r="B292" s="186"/>
      <c r="C292" s="186"/>
      <c r="D292" s="180"/>
      <c r="E292" s="182"/>
      <c r="F292" s="182"/>
      <c r="G292" s="182"/>
      <c r="H292" s="183"/>
      <c r="I292" s="183"/>
      <c r="J292" s="183"/>
      <c r="K292" s="185"/>
      <c r="L292" s="184"/>
      <c r="M292" s="187"/>
      <c r="N292" s="184"/>
      <c r="O292" s="185"/>
      <c r="P292" s="188"/>
      <c r="Q292" s="188"/>
    </row>
    <row r="293" spans="1:17" ht="14">
      <c r="A293" s="87"/>
      <c r="B293" s="186"/>
      <c r="C293" s="186"/>
      <c r="D293" s="180"/>
      <c r="E293" s="182"/>
      <c r="F293" s="182"/>
      <c r="G293" s="182"/>
      <c r="H293" s="183"/>
      <c r="I293" s="183"/>
      <c r="J293" s="183"/>
      <c r="K293" s="185"/>
      <c r="L293" s="184"/>
      <c r="M293" s="187"/>
      <c r="N293" s="184"/>
      <c r="O293" s="185"/>
      <c r="P293" s="188"/>
      <c r="Q293" s="188"/>
    </row>
    <row r="294" spans="1:17" ht="14">
      <c r="A294" s="87"/>
      <c r="B294" s="186"/>
      <c r="C294" s="186"/>
      <c r="D294" s="180"/>
      <c r="E294" s="182"/>
      <c r="F294" s="182"/>
      <c r="G294" s="182"/>
      <c r="H294" s="183"/>
      <c r="I294" s="183"/>
      <c r="J294" s="183"/>
      <c r="K294" s="185"/>
      <c r="L294" s="184"/>
      <c r="M294" s="187"/>
      <c r="N294" s="184"/>
      <c r="O294" s="185"/>
      <c r="P294" s="188"/>
      <c r="Q294" s="188"/>
    </row>
    <row r="295" spans="1:17" ht="14">
      <c r="A295" s="87"/>
      <c r="B295" s="186"/>
      <c r="C295" s="186"/>
      <c r="D295" s="180"/>
      <c r="E295" s="182"/>
      <c r="F295" s="182"/>
      <c r="G295" s="182"/>
      <c r="H295" s="183"/>
      <c r="I295" s="183"/>
      <c r="J295" s="183"/>
      <c r="K295" s="185"/>
      <c r="L295" s="184"/>
      <c r="M295" s="187"/>
      <c r="N295" s="184"/>
      <c r="O295" s="185"/>
      <c r="P295" s="188"/>
      <c r="Q295" s="188"/>
    </row>
    <row r="296" spans="1:17" ht="14">
      <c r="A296" s="87"/>
      <c r="B296" s="186"/>
      <c r="C296" s="186"/>
      <c r="D296" s="180"/>
      <c r="E296" s="182"/>
      <c r="F296" s="182"/>
      <c r="G296" s="182"/>
      <c r="H296" s="183"/>
      <c r="I296" s="183"/>
      <c r="J296" s="183"/>
      <c r="K296" s="185"/>
      <c r="L296" s="184"/>
      <c r="M296" s="187"/>
      <c r="N296" s="184"/>
      <c r="O296" s="185"/>
      <c r="P296" s="188"/>
      <c r="Q296" s="188"/>
    </row>
    <row r="297" spans="1:17" ht="14">
      <c r="A297" s="87"/>
      <c r="B297" s="186"/>
      <c r="C297" s="186"/>
      <c r="D297" s="180"/>
      <c r="E297" s="182"/>
      <c r="F297" s="182"/>
      <c r="G297" s="182"/>
      <c r="H297" s="183"/>
      <c r="I297" s="183"/>
      <c r="J297" s="183"/>
      <c r="K297" s="185"/>
      <c r="L297" s="184"/>
      <c r="M297" s="187"/>
      <c r="N297" s="184"/>
      <c r="O297" s="185"/>
      <c r="P297" s="188"/>
      <c r="Q297" s="188"/>
    </row>
    <row r="298" spans="1:17" ht="14">
      <c r="A298" s="87"/>
      <c r="B298" s="186"/>
      <c r="C298" s="186"/>
      <c r="D298" s="180"/>
      <c r="E298" s="182"/>
      <c r="F298" s="182"/>
      <c r="G298" s="182"/>
      <c r="H298" s="183"/>
      <c r="I298" s="183"/>
      <c r="J298" s="183"/>
      <c r="K298" s="185"/>
      <c r="L298" s="184"/>
      <c r="M298" s="187"/>
      <c r="N298" s="184"/>
      <c r="O298" s="185"/>
      <c r="P298" s="188"/>
      <c r="Q298" s="188"/>
    </row>
    <row r="299" spans="1:17" ht="14">
      <c r="A299" s="87"/>
      <c r="B299" s="186"/>
      <c r="C299" s="186"/>
      <c r="D299" s="180"/>
      <c r="E299" s="182"/>
      <c r="F299" s="182"/>
      <c r="G299" s="182"/>
      <c r="H299" s="183"/>
      <c r="I299" s="183"/>
      <c r="J299" s="183"/>
      <c r="K299" s="185"/>
      <c r="L299" s="184"/>
      <c r="M299" s="187"/>
      <c r="N299" s="184"/>
      <c r="O299" s="185"/>
      <c r="P299" s="188"/>
      <c r="Q299" s="188"/>
    </row>
    <row r="300" spans="1:17" ht="14">
      <c r="A300" s="87"/>
      <c r="B300" s="186"/>
      <c r="C300" s="186"/>
      <c r="D300" s="180"/>
      <c r="E300" s="182"/>
      <c r="F300" s="182"/>
      <c r="G300" s="182"/>
      <c r="H300" s="183"/>
      <c r="I300" s="183"/>
      <c r="J300" s="183"/>
      <c r="K300" s="185"/>
      <c r="L300" s="184"/>
      <c r="M300" s="187"/>
      <c r="N300" s="184"/>
      <c r="O300" s="185"/>
      <c r="P300" s="188"/>
      <c r="Q300" s="188"/>
    </row>
    <row r="301" spans="1:17" ht="14">
      <c r="A301" s="87"/>
      <c r="B301" s="186"/>
      <c r="C301" s="186"/>
      <c r="D301" s="180"/>
      <c r="E301" s="182"/>
      <c r="F301" s="182"/>
      <c r="G301" s="182"/>
      <c r="H301" s="183"/>
      <c r="I301" s="183"/>
      <c r="J301" s="183"/>
      <c r="K301" s="185"/>
      <c r="L301" s="184"/>
      <c r="M301" s="187"/>
      <c r="N301" s="184"/>
      <c r="O301" s="185"/>
      <c r="P301" s="188"/>
      <c r="Q301" s="188"/>
    </row>
    <row r="302" spans="1:17" ht="14">
      <c r="A302" s="87"/>
      <c r="B302" s="186"/>
      <c r="C302" s="186"/>
      <c r="D302" s="180"/>
      <c r="E302" s="182"/>
      <c r="F302" s="182"/>
      <c r="G302" s="182"/>
      <c r="H302" s="183"/>
      <c r="I302" s="183"/>
      <c r="J302" s="183"/>
      <c r="K302" s="185"/>
      <c r="L302" s="184"/>
      <c r="M302" s="187"/>
      <c r="N302" s="184"/>
      <c r="O302" s="185"/>
      <c r="P302" s="188"/>
      <c r="Q302" s="188"/>
    </row>
    <row r="303" spans="1:17" ht="14">
      <c r="A303" s="87"/>
      <c r="B303" s="186"/>
      <c r="C303" s="186"/>
      <c r="D303" s="180"/>
      <c r="E303" s="182"/>
      <c r="F303" s="182"/>
      <c r="G303" s="182"/>
      <c r="H303" s="183"/>
      <c r="I303" s="183"/>
      <c r="J303" s="183"/>
      <c r="K303" s="185"/>
      <c r="L303" s="184"/>
      <c r="M303" s="187"/>
      <c r="N303" s="184"/>
      <c r="O303" s="185"/>
      <c r="P303" s="188"/>
      <c r="Q303" s="188"/>
    </row>
    <row r="304" spans="1:17" ht="14">
      <c r="A304" s="87"/>
      <c r="B304" s="186"/>
      <c r="C304" s="186"/>
      <c r="D304" s="180"/>
      <c r="E304" s="182"/>
      <c r="F304" s="182"/>
      <c r="G304" s="182"/>
      <c r="H304" s="183"/>
      <c r="I304" s="183"/>
      <c r="J304" s="183"/>
      <c r="K304" s="185"/>
      <c r="L304" s="184"/>
      <c r="M304" s="187"/>
      <c r="N304" s="184"/>
      <c r="O304" s="185"/>
      <c r="P304" s="188"/>
      <c r="Q304" s="188"/>
    </row>
    <row r="305" spans="1:17" ht="14">
      <c r="A305" s="87"/>
      <c r="B305" s="186"/>
      <c r="C305" s="186"/>
      <c r="D305" s="180"/>
      <c r="E305" s="182"/>
      <c r="F305" s="182"/>
      <c r="G305" s="182"/>
      <c r="H305" s="183"/>
      <c r="I305" s="183"/>
      <c r="J305" s="183"/>
      <c r="K305" s="185"/>
      <c r="L305" s="184"/>
      <c r="M305" s="187"/>
      <c r="N305" s="184"/>
      <c r="O305" s="185"/>
      <c r="P305" s="188"/>
      <c r="Q305" s="188"/>
    </row>
    <row r="306" spans="1:17" ht="14">
      <c r="A306" s="87"/>
      <c r="B306" s="186"/>
      <c r="C306" s="186"/>
      <c r="D306" s="180"/>
      <c r="E306" s="182"/>
      <c r="F306" s="182"/>
      <c r="G306" s="182"/>
      <c r="H306" s="183"/>
      <c r="I306" s="183"/>
      <c r="J306" s="183"/>
      <c r="K306" s="185"/>
      <c r="L306" s="184"/>
      <c r="M306" s="187"/>
      <c r="N306" s="184"/>
      <c r="O306" s="185"/>
      <c r="P306" s="188"/>
      <c r="Q306" s="188"/>
    </row>
    <row r="307" spans="1:17" ht="14">
      <c r="A307" s="87"/>
      <c r="B307" s="186"/>
      <c r="C307" s="186"/>
      <c r="D307" s="180"/>
      <c r="E307" s="182"/>
      <c r="F307" s="182"/>
      <c r="G307" s="182"/>
      <c r="H307" s="183"/>
      <c r="I307" s="183"/>
      <c r="J307" s="183"/>
      <c r="K307" s="185"/>
      <c r="L307" s="184"/>
      <c r="M307" s="187"/>
      <c r="N307" s="184"/>
      <c r="O307" s="185"/>
      <c r="P307" s="188"/>
      <c r="Q307" s="188"/>
    </row>
    <row r="308" spans="1:17" ht="14">
      <c r="A308" s="87"/>
      <c r="B308" s="186"/>
      <c r="C308" s="186"/>
      <c r="D308" s="180"/>
      <c r="E308" s="182"/>
      <c r="F308" s="182"/>
      <c r="G308" s="182"/>
      <c r="H308" s="183"/>
      <c r="I308" s="183"/>
      <c r="J308" s="183"/>
      <c r="K308" s="185"/>
      <c r="L308" s="184"/>
      <c r="M308" s="187"/>
      <c r="N308" s="184"/>
      <c r="O308" s="185"/>
      <c r="P308" s="188"/>
      <c r="Q308" s="188"/>
    </row>
    <row r="309" spans="1:17" ht="14">
      <c r="A309" s="87"/>
      <c r="B309" s="186"/>
      <c r="C309" s="186"/>
      <c r="D309" s="180"/>
      <c r="E309" s="182"/>
      <c r="F309" s="182"/>
      <c r="G309" s="182"/>
      <c r="H309" s="183"/>
      <c r="I309" s="183"/>
      <c r="J309" s="183"/>
      <c r="K309" s="185"/>
      <c r="L309" s="184"/>
      <c r="M309" s="187"/>
      <c r="N309" s="184"/>
      <c r="O309" s="185"/>
      <c r="P309" s="188"/>
      <c r="Q309" s="188"/>
    </row>
    <row r="310" spans="1:17" ht="14">
      <c r="A310" s="87"/>
      <c r="B310" s="186"/>
      <c r="C310" s="186"/>
      <c r="D310" s="180"/>
      <c r="E310" s="182"/>
      <c r="F310" s="182"/>
      <c r="G310" s="182"/>
      <c r="H310" s="183"/>
      <c r="I310" s="183"/>
      <c r="J310" s="183"/>
      <c r="K310" s="185"/>
      <c r="L310" s="184"/>
      <c r="M310" s="187"/>
      <c r="N310" s="184"/>
      <c r="O310" s="185"/>
      <c r="P310" s="188"/>
      <c r="Q310" s="188"/>
    </row>
    <row r="311" spans="1:17" ht="14">
      <c r="A311" s="87"/>
      <c r="B311" s="186"/>
      <c r="C311" s="186"/>
      <c r="D311" s="180"/>
      <c r="E311" s="182"/>
      <c r="F311" s="182"/>
      <c r="G311" s="182"/>
      <c r="H311" s="183"/>
      <c r="I311" s="183"/>
      <c r="J311" s="183"/>
      <c r="K311" s="185"/>
      <c r="L311" s="184"/>
      <c r="M311" s="187"/>
      <c r="N311" s="184"/>
      <c r="O311" s="185"/>
      <c r="P311" s="188"/>
      <c r="Q311" s="188"/>
    </row>
    <row r="312" spans="1:17" ht="14">
      <c r="A312" s="87"/>
      <c r="B312" s="186"/>
      <c r="C312" s="186"/>
      <c r="D312" s="180"/>
      <c r="E312" s="182"/>
      <c r="F312" s="182"/>
      <c r="G312" s="182"/>
      <c r="H312" s="183"/>
      <c r="I312" s="183"/>
      <c r="J312" s="183"/>
      <c r="K312" s="185"/>
      <c r="L312" s="184"/>
      <c r="M312" s="187"/>
      <c r="N312" s="184"/>
      <c r="O312" s="185"/>
      <c r="P312" s="188"/>
      <c r="Q312" s="188"/>
    </row>
    <row r="313" spans="1:17" ht="14">
      <c r="A313" s="87"/>
      <c r="B313" s="186"/>
      <c r="C313" s="186"/>
      <c r="D313" s="180"/>
      <c r="E313" s="182"/>
      <c r="F313" s="182"/>
      <c r="G313" s="182"/>
      <c r="H313" s="183"/>
      <c r="I313" s="183"/>
      <c r="J313" s="183"/>
      <c r="K313" s="185"/>
      <c r="L313" s="184"/>
      <c r="M313" s="187"/>
      <c r="N313" s="184"/>
      <c r="O313" s="185"/>
      <c r="P313" s="188"/>
      <c r="Q313" s="188"/>
    </row>
    <row r="314" spans="1:17" ht="14">
      <c r="A314" s="87"/>
      <c r="B314" s="186"/>
      <c r="C314" s="186"/>
      <c r="D314" s="180"/>
      <c r="E314" s="182"/>
      <c r="F314" s="182"/>
      <c r="G314" s="182"/>
      <c r="H314" s="183"/>
      <c r="I314" s="183"/>
      <c r="J314" s="183"/>
      <c r="K314" s="185"/>
      <c r="L314" s="184"/>
      <c r="M314" s="187"/>
      <c r="N314" s="184"/>
      <c r="O314" s="185"/>
      <c r="P314" s="188"/>
      <c r="Q314" s="188"/>
    </row>
    <row r="315" spans="1:17" ht="14">
      <c r="A315" s="87"/>
      <c r="B315" s="186"/>
      <c r="C315" s="186"/>
      <c r="D315" s="180"/>
      <c r="E315" s="182"/>
      <c r="F315" s="182"/>
      <c r="G315" s="182"/>
      <c r="H315" s="183"/>
      <c r="I315" s="183"/>
      <c r="J315" s="183"/>
      <c r="K315" s="185"/>
      <c r="L315" s="184"/>
      <c r="M315" s="187"/>
      <c r="N315" s="184"/>
      <c r="O315" s="185"/>
      <c r="P315" s="188"/>
      <c r="Q315" s="188"/>
    </row>
    <row r="316" spans="1:17" ht="14">
      <c r="A316" s="87"/>
      <c r="B316" s="186"/>
      <c r="C316" s="186"/>
      <c r="D316" s="180"/>
      <c r="E316" s="182"/>
      <c r="F316" s="182"/>
      <c r="G316" s="182"/>
      <c r="H316" s="183"/>
      <c r="I316" s="183"/>
      <c r="J316" s="183"/>
      <c r="K316" s="185"/>
      <c r="L316" s="184"/>
      <c r="M316" s="187"/>
      <c r="N316" s="184"/>
      <c r="O316" s="185"/>
      <c r="P316" s="188"/>
      <c r="Q316" s="188"/>
    </row>
    <row r="317" spans="1:17" ht="14">
      <c r="A317" s="87"/>
      <c r="B317" s="186"/>
      <c r="C317" s="186"/>
      <c r="D317" s="180"/>
      <c r="E317" s="182"/>
      <c r="F317" s="182"/>
      <c r="G317" s="182"/>
      <c r="H317" s="183"/>
      <c r="I317" s="183"/>
      <c r="J317" s="183"/>
      <c r="K317" s="185"/>
      <c r="L317" s="184"/>
      <c r="M317" s="187"/>
      <c r="N317" s="184"/>
      <c r="O317" s="185"/>
      <c r="P317" s="188"/>
      <c r="Q317" s="188"/>
    </row>
    <row r="318" spans="1:17" ht="14">
      <c r="A318" s="87"/>
      <c r="B318" s="186"/>
      <c r="C318" s="186"/>
      <c r="D318" s="180"/>
      <c r="E318" s="182"/>
      <c r="F318" s="182"/>
      <c r="G318" s="182"/>
      <c r="H318" s="183"/>
      <c r="I318" s="183"/>
      <c r="J318" s="183"/>
      <c r="K318" s="185"/>
      <c r="L318" s="184"/>
      <c r="M318" s="187"/>
      <c r="N318" s="184"/>
      <c r="O318" s="185"/>
      <c r="P318" s="188"/>
      <c r="Q318" s="188"/>
    </row>
    <row r="319" spans="1:17" ht="14">
      <c r="A319" s="87"/>
      <c r="B319" s="186"/>
      <c r="C319" s="186"/>
      <c r="D319" s="180"/>
      <c r="E319" s="182"/>
      <c r="F319" s="182"/>
      <c r="G319" s="182"/>
      <c r="H319" s="183"/>
      <c r="I319" s="183"/>
      <c r="J319" s="183"/>
      <c r="K319" s="185"/>
      <c r="L319" s="184"/>
      <c r="M319" s="187"/>
      <c r="N319" s="184"/>
      <c r="O319" s="185"/>
      <c r="P319" s="188"/>
      <c r="Q319" s="188"/>
    </row>
    <row r="320" spans="1:17" ht="14">
      <c r="A320" s="87"/>
      <c r="B320" s="186"/>
      <c r="C320" s="186"/>
      <c r="D320" s="180"/>
      <c r="E320" s="182"/>
      <c r="F320" s="182"/>
      <c r="G320" s="182"/>
      <c r="H320" s="183"/>
      <c r="I320" s="183"/>
      <c r="J320" s="183"/>
      <c r="K320" s="185"/>
      <c r="L320" s="184"/>
      <c r="M320" s="187"/>
      <c r="N320" s="184"/>
      <c r="O320" s="185"/>
      <c r="P320" s="188"/>
      <c r="Q320" s="188"/>
    </row>
    <row r="321" spans="1:17" ht="14">
      <c r="A321" s="87"/>
      <c r="B321" s="186"/>
      <c r="C321" s="186"/>
      <c r="D321" s="180"/>
      <c r="E321" s="182"/>
      <c r="F321" s="182"/>
      <c r="G321" s="182"/>
      <c r="H321" s="183"/>
      <c r="I321" s="183"/>
      <c r="J321" s="183"/>
      <c r="K321" s="185"/>
      <c r="L321" s="184"/>
      <c r="M321" s="187"/>
      <c r="N321" s="184"/>
      <c r="O321" s="185"/>
      <c r="P321" s="188"/>
      <c r="Q321" s="188"/>
    </row>
    <row r="322" spans="1:17" ht="14">
      <c r="A322" s="87"/>
      <c r="B322" s="186"/>
      <c r="C322" s="186"/>
      <c r="D322" s="180"/>
      <c r="E322" s="182"/>
      <c r="F322" s="182"/>
      <c r="G322" s="182"/>
      <c r="H322" s="183"/>
      <c r="I322" s="183"/>
      <c r="J322" s="183"/>
      <c r="K322" s="185"/>
      <c r="L322" s="184"/>
      <c r="M322" s="187"/>
      <c r="N322" s="184"/>
      <c r="O322" s="185"/>
      <c r="P322" s="188"/>
      <c r="Q322" s="188"/>
    </row>
    <row r="323" spans="1:17" ht="14">
      <c r="A323" s="87"/>
      <c r="B323" s="186"/>
      <c r="C323" s="186"/>
      <c r="D323" s="180"/>
      <c r="E323" s="182"/>
      <c r="F323" s="182"/>
      <c r="G323" s="182"/>
      <c r="H323" s="183"/>
      <c r="I323" s="183"/>
      <c r="J323" s="183"/>
      <c r="K323" s="185"/>
      <c r="L323" s="184"/>
      <c r="M323" s="187"/>
      <c r="N323" s="184"/>
      <c r="O323" s="185"/>
      <c r="P323" s="188"/>
      <c r="Q323" s="188"/>
    </row>
    <row r="324" spans="1:17" ht="14">
      <c r="A324" s="87"/>
      <c r="B324" s="186"/>
      <c r="C324" s="186"/>
      <c r="D324" s="180"/>
      <c r="E324" s="182"/>
      <c r="F324" s="182"/>
      <c r="G324" s="182"/>
      <c r="H324" s="183"/>
      <c r="I324" s="183"/>
      <c r="J324" s="183"/>
      <c r="K324" s="185"/>
      <c r="L324" s="184"/>
      <c r="M324" s="187"/>
      <c r="N324" s="184"/>
      <c r="O324" s="185"/>
      <c r="P324" s="188"/>
      <c r="Q324" s="188"/>
    </row>
    <row r="325" spans="1:17" ht="14">
      <c r="A325" s="87"/>
      <c r="B325" s="186"/>
      <c r="C325" s="186"/>
      <c r="D325" s="180"/>
      <c r="E325" s="182"/>
      <c r="F325" s="182"/>
      <c r="G325" s="182"/>
      <c r="H325" s="183"/>
      <c r="I325" s="183"/>
      <c r="J325" s="183"/>
      <c r="K325" s="185"/>
      <c r="L325" s="184"/>
      <c r="M325" s="187"/>
      <c r="N325" s="184"/>
      <c r="O325" s="185"/>
      <c r="P325" s="188"/>
      <c r="Q325" s="188"/>
    </row>
    <row r="326" spans="1:17" ht="14">
      <c r="A326" s="87"/>
      <c r="B326" s="186"/>
      <c r="C326" s="186"/>
      <c r="D326" s="180"/>
      <c r="E326" s="182"/>
      <c r="F326" s="182"/>
      <c r="G326" s="182"/>
      <c r="H326" s="183"/>
      <c r="I326" s="183"/>
      <c r="J326" s="183"/>
      <c r="K326" s="185"/>
      <c r="L326" s="184"/>
      <c r="M326" s="187"/>
      <c r="N326" s="184"/>
      <c r="O326" s="185"/>
      <c r="P326" s="188"/>
      <c r="Q326" s="188"/>
    </row>
    <row r="327" spans="1:17" ht="14">
      <c r="A327" s="87"/>
      <c r="B327" s="186"/>
      <c r="C327" s="186"/>
      <c r="D327" s="180"/>
      <c r="E327" s="182"/>
      <c r="F327" s="182"/>
      <c r="G327" s="182"/>
      <c r="H327" s="183"/>
      <c r="I327" s="183"/>
      <c r="J327" s="183"/>
      <c r="K327" s="185"/>
      <c r="L327" s="184"/>
      <c r="M327" s="187"/>
      <c r="N327" s="184"/>
      <c r="O327" s="185"/>
      <c r="P327" s="188"/>
      <c r="Q327" s="188"/>
    </row>
    <row r="328" spans="1:17" ht="14">
      <c r="A328" s="87"/>
      <c r="B328" s="186"/>
      <c r="C328" s="186"/>
      <c r="D328" s="180"/>
      <c r="E328" s="182"/>
      <c r="F328" s="182"/>
      <c r="G328" s="182"/>
      <c r="H328" s="183"/>
      <c r="I328" s="183"/>
      <c r="J328" s="183"/>
      <c r="K328" s="185"/>
      <c r="L328" s="184"/>
      <c r="M328" s="187"/>
      <c r="N328" s="184"/>
      <c r="O328" s="185"/>
      <c r="P328" s="188"/>
      <c r="Q328" s="188"/>
    </row>
    <row r="329" spans="1:17" ht="14">
      <c r="A329" s="87"/>
      <c r="B329" s="186"/>
      <c r="C329" s="186"/>
      <c r="D329" s="180"/>
      <c r="E329" s="182"/>
      <c r="F329" s="182"/>
      <c r="G329" s="182"/>
      <c r="H329" s="183"/>
      <c r="I329" s="183"/>
      <c r="J329" s="183"/>
      <c r="K329" s="185"/>
      <c r="L329" s="184"/>
      <c r="M329" s="187"/>
      <c r="N329" s="184"/>
      <c r="O329" s="185"/>
      <c r="P329" s="188"/>
      <c r="Q329" s="188"/>
    </row>
    <row r="330" spans="1:17" ht="14">
      <c r="A330" s="87"/>
      <c r="B330" s="186"/>
      <c r="C330" s="186"/>
      <c r="D330" s="180"/>
      <c r="E330" s="182"/>
      <c r="F330" s="182"/>
      <c r="G330" s="182"/>
      <c r="H330" s="183"/>
      <c r="I330" s="183"/>
      <c r="J330" s="183"/>
      <c r="K330" s="185"/>
      <c r="L330" s="184"/>
      <c r="M330" s="187"/>
      <c r="N330" s="184"/>
      <c r="O330" s="185"/>
      <c r="P330" s="188"/>
      <c r="Q330" s="188"/>
    </row>
    <row r="331" spans="1:17" ht="14">
      <c r="A331" s="87"/>
      <c r="B331" s="186"/>
      <c r="C331" s="186"/>
      <c r="D331" s="180"/>
      <c r="E331" s="182"/>
      <c r="F331" s="182"/>
      <c r="G331" s="182"/>
      <c r="H331" s="183"/>
      <c r="I331" s="183"/>
      <c r="J331" s="183"/>
      <c r="K331" s="185"/>
      <c r="L331" s="184"/>
      <c r="M331" s="187"/>
      <c r="N331" s="184"/>
      <c r="O331" s="185"/>
      <c r="P331" s="188"/>
      <c r="Q331" s="188"/>
    </row>
    <row r="332" spans="1:17" ht="14">
      <c r="A332" s="87"/>
      <c r="B332" s="186"/>
      <c r="C332" s="186"/>
      <c r="D332" s="180"/>
      <c r="E332" s="182"/>
      <c r="F332" s="182"/>
      <c r="G332" s="182"/>
      <c r="H332" s="183"/>
      <c r="I332" s="183"/>
      <c r="J332" s="183"/>
      <c r="K332" s="185"/>
      <c r="L332" s="184"/>
      <c r="M332" s="187"/>
      <c r="N332" s="184"/>
      <c r="O332" s="185"/>
      <c r="P332" s="188"/>
      <c r="Q332" s="188"/>
    </row>
    <row r="333" spans="1:17" ht="14">
      <c r="A333" s="87"/>
      <c r="B333" s="186"/>
      <c r="C333" s="186"/>
      <c r="D333" s="180"/>
      <c r="E333" s="182"/>
      <c r="F333" s="182"/>
      <c r="G333" s="182"/>
      <c r="H333" s="183"/>
      <c r="I333" s="183"/>
      <c r="J333" s="183"/>
      <c r="K333" s="185"/>
      <c r="L333" s="184"/>
      <c r="M333" s="187"/>
      <c r="N333" s="184"/>
      <c r="O333" s="185"/>
      <c r="P333" s="188"/>
      <c r="Q333" s="188"/>
    </row>
    <row r="334" spans="1:17" ht="14">
      <c r="A334" s="87"/>
      <c r="B334" s="186"/>
      <c r="C334" s="186"/>
      <c r="D334" s="180"/>
      <c r="E334" s="182"/>
      <c r="F334" s="182"/>
      <c r="G334" s="182"/>
      <c r="H334" s="183"/>
      <c r="I334" s="183"/>
      <c r="J334" s="183"/>
      <c r="K334" s="185"/>
      <c r="L334" s="184"/>
      <c r="M334" s="187"/>
      <c r="N334" s="184"/>
      <c r="O334" s="185"/>
      <c r="P334" s="188"/>
      <c r="Q334" s="188"/>
    </row>
    <row r="335" spans="1:17" ht="14">
      <c r="A335" s="87"/>
      <c r="B335" s="186"/>
      <c r="C335" s="186"/>
      <c r="D335" s="180"/>
      <c r="E335" s="182"/>
      <c r="F335" s="182"/>
      <c r="G335" s="182"/>
      <c r="H335" s="183"/>
      <c r="I335" s="183"/>
      <c r="J335" s="183"/>
      <c r="K335" s="185"/>
      <c r="L335" s="184"/>
      <c r="M335" s="187"/>
      <c r="N335" s="184"/>
      <c r="O335" s="185"/>
      <c r="P335" s="188"/>
      <c r="Q335" s="188"/>
    </row>
    <row r="336" spans="1:17" ht="14">
      <c r="A336" s="87"/>
      <c r="B336" s="186"/>
      <c r="C336" s="186"/>
      <c r="D336" s="180"/>
      <c r="E336" s="182"/>
      <c r="F336" s="182"/>
      <c r="G336" s="182"/>
      <c r="H336" s="183"/>
      <c r="I336" s="183"/>
      <c r="J336" s="183"/>
      <c r="K336" s="185"/>
      <c r="L336" s="184"/>
      <c r="M336" s="187"/>
      <c r="N336" s="184"/>
      <c r="O336" s="185"/>
      <c r="P336" s="188"/>
      <c r="Q336" s="188"/>
    </row>
    <row r="337" spans="1:17" ht="14">
      <c r="A337" s="87"/>
      <c r="B337" s="186"/>
      <c r="C337" s="186"/>
      <c r="D337" s="180"/>
      <c r="E337" s="182"/>
      <c r="F337" s="182"/>
      <c r="G337" s="182"/>
      <c r="H337" s="183"/>
      <c r="I337" s="183"/>
      <c r="J337" s="183"/>
      <c r="K337" s="185"/>
      <c r="L337" s="184"/>
      <c r="M337" s="187"/>
      <c r="N337" s="184"/>
      <c r="O337" s="185"/>
      <c r="P337" s="188"/>
      <c r="Q337" s="188"/>
    </row>
    <row r="338" spans="1:17" ht="14">
      <c r="A338" s="87"/>
      <c r="B338" s="186"/>
      <c r="C338" s="186"/>
      <c r="D338" s="180"/>
      <c r="E338" s="182"/>
      <c r="F338" s="182"/>
      <c r="G338" s="182"/>
      <c r="H338" s="183"/>
      <c r="I338" s="183"/>
      <c r="J338" s="183"/>
      <c r="K338" s="185"/>
      <c r="L338" s="184"/>
      <c r="M338" s="187"/>
      <c r="N338" s="184"/>
      <c r="O338" s="185"/>
      <c r="P338" s="188"/>
      <c r="Q338" s="188"/>
    </row>
    <row r="339" spans="1:17" ht="14">
      <c r="A339" s="87"/>
      <c r="B339" s="186"/>
      <c r="C339" s="186"/>
      <c r="D339" s="180"/>
      <c r="E339" s="182"/>
      <c r="F339" s="182"/>
      <c r="G339" s="182"/>
      <c r="H339" s="183"/>
      <c r="I339" s="183"/>
      <c r="J339" s="183"/>
      <c r="K339" s="185"/>
      <c r="L339" s="184"/>
      <c r="M339" s="187"/>
      <c r="N339" s="184"/>
      <c r="O339" s="185"/>
      <c r="P339" s="188"/>
      <c r="Q339" s="188"/>
    </row>
    <row r="340" spans="1:17" ht="14">
      <c r="A340" s="87"/>
      <c r="B340" s="186"/>
      <c r="C340" s="186"/>
      <c r="D340" s="180"/>
      <c r="E340" s="182"/>
      <c r="F340" s="182"/>
      <c r="G340" s="182"/>
      <c r="H340" s="183"/>
      <c r="I340" s="183"/>
      <c r="J340" s="183"/>
      <c r="K340" s="185"/>
      <c r="L340" s="184"/>
      <c r="M340" s="187"/>
      <c r="N340" s="184"/>
      <c r="O340" s="185"/>
      <c r="P340" s="188"/>
      <c r="Q340" s="188"/>
    </row>
    <row r="341" spans="1:17" ht="14">
      <c r="A341" s="87"/>
      <c r="B341" s="186"/>
      <c r="C341" s="186"/>
      <c r="D341" s="180"/>
      <c r="E341" s="182"/>
      <c r="F341" s="182"/>
      <c r="G341" s="182"/>
      <c r="H341" s="183"/>
      <c r="I341" s="183"/>
      <c r="J341" s="183"/>
      <c r="K341" s="185"/>
      <c r="L341" s="184"/>
      <c r="M341" s="187"/>
      <c r="N341" s="184"/>
      <c r="O341" s="185"/>
      <c r="P341" s="188"/>
      <c r="Q341" s="188"/>
    </row>
    <row r="342" spans="1:17" ht="14">
      <c r="A342" s="87"/>
      <c r="B342" s="186"/>
      <c r="C342" s="186"/>
      <c r="D342" s="180"/>
      <c r="E342" s="182"/>
      <c r="F342" s="182"/>
      <c r="G342" s="182"/>
      <c r="H342" s="183"/>
      <c r="I342" s="183"/>
      <c r="J342" s="183"/>
      <c r="K342" s="185"/>
      <c r="L342" s="184"/>
      <c r="M342" s="187"/>
      <c r="N342" s="184"/>
      <c r="O342" s="185"/>
      <c r="P342" s="188"/>
      <c r="Q342" s="188"/>
    </row>
    <row r="343" spans="1:17" ht="14">
      <c r="A343" s="87"/>
      <c r="B343" s="186"/>
      <c r="C343" s="186"/>
      <c r="D343" s="180"/>
      <c r="E343" s="182"/>
      <c r="F343" s="182"/>
      <c r="G343" s="182"/>
      <c r="H343" s="183"/>
      <c r="I343" s="183"/>
      <c r="J343" s="183"/>
      <c r="K343" s="185"/>
      <c r="L343" s="184"/>
      <c r="M343" s="187"/>
      <c r="N343" s="184"/>
      <c r="O343" s="185"/>
      <c r="P343" s="188"/>
      <c r="Q343" s="188"/>
    </row>
    <row r="344" spans="1:17" ht="14">
      <c r="A344" s="87"/>
      <c r="B344" s="186"/>
      <c r="C344" s="186"/>
      <c r="D344" s="180"/>
      <c r="E344" s="182"/>
      <c r="F344" s="182"/>
      <c r="G344" s="182"/>
      <c r="H344" s="183"/>
      <c r="I344" s="183"/>
      <c r="J344" s="183"/>
      <c r="K344" s="185"/>
      <c r="L344" s="184"/>
      <c r="M344" s="187"/>
      <c r="N344" s="184"/>
      <c r="O344" s="185"/>
      <c r="P344" s="188"/>
      <c r="Q344" s="188"/>
    </row>
    <row r="345" spans="1:17" ht="14">
      <c r="A345" s="87"/>
      <c r="B345" s="186"/>
      <c r="C345" s="186"/>
      <c r="D345" s="180"/>
      <c r="E345" s="182"/>
      <c r="F345" s="182"/>
      <c r="G345" s="182"/>
      <c r="H345" s="183"/>
      <c r="I345" s="183"/>
      <c r="J345" s="183"/>
      <c r="K345" s="185"/>
      <c r="L345" s="184"/>
      <c r="M345" s="187"/>
      <c r="N345" s="184"/>
      <c r="O345" s="185"/>
      <c r="P345" s="188"/>
      <c r="Q345" s="188"/>
    </row>
    <row r="346" spans="1:17" ht="14">
      <c r="A346" s="87"/>
      <c r="B346" s="186"/>
      <c r="C346" s="186"/>
      <c r="D346" s="180"/>
      <c r="E346" s="182"/>
      <c r="F346" s="182"/>
      <c r="G346" s="182"/>
      <c r="H346" s="183"/>
      <c r="I346" s="183"/>
      <c r="J346" s="183"/>
      <c r="K346" s="185"/>
      <c r="L346" s="184"/>
      <c r="M346" s="187"/>
      <c r="N346" s="184"/>
      <c r="O346" s="185"/>
      <c r="P346" s="188"/>
      <c r="Q346" s="188"/>
    </row>
    <row r="347" spans="1:17" ht="14">
      <c r="A347" s="87"/>
      <c r="B347" s="186"/>
      <c r="C347" s="186"/>
      <c r="D347" s="180"/>
      <c r="E347" s="182"/>
      <c r="F347" s="182"/>
      <c r="G347" s="182"/>
      <c r="H347" s="183"/>
      <c r="I347" s="183"/>
      <c r="J347" s="183"/>
      <c r="K347" s="185"/>
      <c r="L347" s="184"/>
      <c r="M347" s="187"/>
      <c r="N347" s="184"/>
      <c r="O347" s="185"/>
      <c r="P347" s="188"/>
      <c r="Q347" s="188"/>
    </row>
    <row r="348" spans="1:17" ht="14">
      <c r="A348" s="87"/>
      <c r="B348" s="186"/>
      <c r="C348" s="186"/>
      <c r="D348" s="180"/>
      <c r="E348" s="182"/>
      <c r="F348" s="182"/>
      <c r="G348" s="182"/>
      <c r="H348" s="183"/>
      <c r="I348" s="183"/>
      <c r="J348" s="183"/>
      <c r="K348" s="185"/>
      <c r="L348" s="184"/>
      <c r="M348" s="187"/>
      <c r="N348" s="184"/>
      <c r="O348" s="185"/>
      <c r="P348" s="188"/>
      <c r="Q348" s="188"/>
    </row>
    <row r="349" spans="1:17" ht="14">
      <c r="A349" s="87"/>
      <c r="B349" s="186"/>
      <c r="C349" s="186"/>
      <c r="D349" s="180"/>
      <c r="E349" s="182"/>
      <c r="F349" s="182"/>
      <c r="G349" s="182"/>
      <c r="H349" s="183"/>
      <c r="I349" s="183"/>
      <c r="J349" s="183"/>
      <c r="K349" s="185"/>
      <c r="L349" s="184"/>
      <c r="M349" s="187"/>
      <c r="N349" s="184"/>
      <c r="O349" s="185"/>
      <c r="P349" s="188"/>
      <c r="Q349" s="188"/>
    </row>
    <row r="350" spans="1:17" ht="14">
      <c r="A350" s="87"/>
      <c r="B350" s="186"/>
      <c r="C350" s="186"/>
      <c r="D350" s="180"/>
      <c r="E350" s="182"/>
      <c r="F350" s="182"/>
      <c r="G350" s="182"/>
      <c r="H350" s="183"/>
      <c r="I350" s="183"/>
      <c r="J350" s="183"/>
      <c r="K350" s="185"/>
      <c r="L350" s="184"/>
      <c r="M350" s="187"/>
      <c r="N350" s="184"/>
      <c r="O350" s="185"/>
      <c r="P350" s="188"/>
      <c r="Q350" s="188"/>
    </row>
    <row r="351" spans="1:17" ht="14">
      <c r="A351" s="87"/>
      <c r="B351" s="186"/>
      <c r="C351" s="186"/>
      <c r="D351" s="180"/>
      <c r="E351" s="182"/>
      <c r="F351" s="182"/>
      <c r="G351" s="182"/>
      <c r="H351" s="183"/>
      <c r="I351" s="183"/>
      <c r="J351" s="183"/>
      <c r="K351" s="185"/>
      <c r="L351" s="184"/>
      <c r="M351" s="187"/>
      <c r="N351" s="184"/>
      <c r="O351" s="185"/>
      <c r="P351" s="188"/>
      <c r="Q351" s="188"/>
    </row>
    <row r="352" spans="1:17" ht="14">
      <c r="A352" s="87"/>
      <c r="B352" s="186"/>
      <c r="C352" s="186"/>
      <c r="D352" s="180"/>
      <c r="E352" s="182"/>
      <c r="F352" s="182"/>
      <c r="G352" s="182"/>
      <c r="H352" s="183"/>
      <c r="I352" s="183"/>
      <c r="J352" s="183"/>
      <c r="K352" s="185"/>
      <c r="L352" s="184"/>
      <c r="M352" s="187"/>
      <c r="N352" s="184"/>
      <c r="O352" s="185"/>
      <c r="P352" s="188"/>
      <c r="Q352" s="188"/>
    </row>
    <row r="353" spans="1:17" ht="14">
      <c r="A353" s="87"/>
      <c r="B353" s="186"/>
      <c r="C353" s="186"/>
      <c r="D353" s="180"/>
      <c r="E353" s="182"/>
      <c r="F353" s="182"/>
      <c r="G353" s="182"/>
      <c r="H353" s="183"/>
      <c r="I353" s="183"/>
      <c r="J353" s="183"/>
      <c r="K353" s="185"/>
      <c r="L353" s="184"/>
      <c r="M353" s="187"/>
      <c r="N353" s="184"/>
      <c r="O353" s="185"/>
      <c r="P353" s="188"/>
      <c r="Q353" s="188"/>
    </row>
    <row r="354" spans="1:17" ht="14">
      <c r="A354" s="87"/>
      <c r="B354" s="186"/>
      <c r="C354" s="186"/>
      <c r="D354" s="180"/>
      <c r="E354" s="182"/>
      <c r="F354" s="182"/>
      <c r="G354" s="182"/>
      <c r="H354" s="183"/>
      <c r="I354" s="183"/>
      <c r="J354" s="183"/>
      <c r="K354" s="185"/>
      <c r="L354" s="184"/>
      <c r="M354" s="187"/>
      <c r="N354" s="184"/>
      <c r="O354" s="185"/>
      <c r="P354" s="188"/>
      <c r="Q354" s="188"/>
    </row>
    <row r="355" spans="1:17" ht="14">
      <c r="A355" s="87"/>
      <c r="B355" s="186"/>
      <c r="C355" s="186"/>
      <c r="D355" s="180"/>
      <c r="E355" s="182"/>
      <c r="F355" s="182"/>
      <c r="G355" s="182"/>
      <c r="H355" s="183"/>
      <c r="I355" s="183"/>
      <c r="J355" s="183"/>
      <c r="K355" s="185"/>
      <c r="L355" s="184"/>
      <c r="M355" s="187"/>
      <c r="N355" s="184"/>
      <c r="O355" s="185"/>
      <c r="P355" s="188"/>
      <c r="Q355" s="188"/>
    </row>
    <row r="356" spans="1:17" ht="14">
      <c r="A356" s="87"/>
      <c r="B356" s="186"/>
      <c r="C356" s="186"/>
      <c r="D356" s="180"/>
      <c r="E356" s="182"/>
      <c r="F356" s="182"/>
      <c r="G356" s="182"/>
      <c r="H356" s="183"/>
      <c r="I356" s="183"/>
      <c r="J356" s="183"/>
      <c r="K356" s="185"/>
      <c r="L356" s="184"/>
      <c r="M356" s="187"/>
      <c r="N356" s="184"/>
      <c r="O356" s="185"/>
      <c r="P356" s="188"/>
      <c r="Q356" s="188"/>
    </row>
    <row r="357" spans="1:17" ht="14">
      <c r="A357" s="87"/>
      <c r="B357" s="186"/>
      <c r="C357" s="186"/>
      <c r="D357" s="180"/>
      <c r="E357" s="182"/>
      <c r="F357" s="182"/>
      <c r="G357" s="182"/>
      <c r="H357" s="183"/>
      <c r="I357" s="183"/>
      <c r="J357" s="183"/>
      <c r="K357" s="185"/>
      <c r="L357" s="184"/>
      <c r="M357" s="187"/>
      <c r="N357" s="184"/>
      <c r="O357" s="185"/>
      <c r="P357" s="188"/>
      <c r="Q357" s="188"/>
    </row>
    <row r="358" spans="1:17" ht="14">
      <c r="A358" s="87"/>
      <c r="B358" s="186"/>
      <c r="C358" s="186"/>
      <c r="D358" s="180"/>
      <c r="E358" s="182"/>
      <c r="F358" s="182"/>
      <c r="G358" s="182"/>
      <c r="H358" s="183"/>
      <c r="I358" s="183"/>
      <c r="J358" s="183"/>
      <c r="K358" s="185"/>
      <c r="L358" s="184"/>
      <c r="M358" s="187"/>
      <c r="N358" s="184"/>
      <c r="O358" s="185"/>
      <c r="P358" s="188"/>
      <c r="Q358" s="188"/>
    </row>
    <row r="359" spans="1:17" ht="14">
      <c r="A359" s="87"/>
      <c r="B359" s="186"/>
      <c r="C359" s="186"/>
      <c r="D359" s="180"/>
      <c r="E359" s="182"/>
      <c r="F359" s="182"/>
      <c r="G359" s="182"/>
      <c r="H359" s="183"/>
      <c r="I359" s="183"/>
      <c r="J359" s="183"/>
      <c r="K359" s="185"/>
      <c r="L359" s="184"/>
      <c r="M359" s="187"/>
      <c r="N359" s="184"/>
      <c r="O359" s="185"/>
      <c r="P359" s="188"/>
      <c r="Q359" s="188"/>
    </row>
    <row r="360" spans="1:17" ht="14">
      <c r="A360" s="87"/>
      <c r="B360" s="186"/>
      <c r="C360" s="186"/>
      <c r="D360" s="180"/>
      <c r="E360" s="182"/>
      <c r="F360" s="182"/>
      <c r="G360" s="182"/>
      <c r="H360" s="183"/>
      <c r="I360" s="183"/>
      <c r="J360" s="183"/>
      <c r="K360" s="185"/>
      <c r="L360" s="184"/>
      <c r="M360" s="187"/>
      <c r="N360" s="184"/>
      <c r="O360" s="185"/>
      <c r="P360" s="188"/>
      <c r="Q360" s="188"/>
    </row>
    <row r="361" spans="1:17" ht="14">
      <c r="A361" s="87"/>
      <c r="B361" s="186"/>
      <c r="C361" s="186"/>
      <c r="D361" s="180"/>
      <c r="E361" s="182"/>
      <c r="F361" s="182"/>
      <c r="G361" s="182"/>
      <c r="H361" s="183"/>
      <c r="I361" s="183"/>
      <c r="J361" s="183"/>
      <c r="K361" s="185"/>
      <c r="L361" s="184"/>
      <c r="M361" s="187"/>
      <c r="N361" s="184"/>
      <c r="O361" s="185"/>
      <c r="P361" s="188"/>
      <c r="Q361" s="188"/>
    </row>
    <row r="362" spans="1:17" ht="14">
      <c r="A362" s="87"/>
      <c r="B362" s="186"/>
      <c r="C362" s="186"/>
      <c r="D362" s="180"/>
      <c r="E362" s="182"/>
      <c r="F362" s="182"/>
      <c r="G362" s="182"/>
      <c r="H362" s="183"/>
      <c r="I362" s="183"/>
      <c r="J362" s="183"/>
      <c r="K362" s="185"/>
      <c r="L362" s="184"/>
      <c r="M362" s="187"/>
      <c r="N362" s="184"/>
      <c r="O362" s="185"/>
      <c r="P362" s="188"/>
      <c r="Q362" s="188"/>
    </row>
    <row r="363" spans="1:17" ht="14">
      <c r="A363" s="87"/>
      <c r="B363" s="186"/>
      <c r="C363" s="186"/>
      <c r="D363" s="180"/>
      <c r="E363" s="182"/>
      <c r="F363" s="182"/>
      <c r="G363" s="182"/>
      <c r="H363" s="183"/>
      <c r="I363" s="183"/>
      <c r="J363" s="183"/>
      <c r="K363" s="185"/>
      <c r="L363" s="184"/>
      <c r="M363" s="187"/>
      <c r="N363" s="184"/>
      <c r="O363" s="185"/>
      <c r="P363" s="188"/>
      <c r="Q363" s="188"/>
    </row>
    <row r="364" spans="1:17" ht="14">
      <c r="A364" s="87"/>
      <c r="B364" s="186"/>
      <c r="C364" s="186"/>
      <c r="D364" s="180"/>
      <c r="E364" s="182"/>
      <c r="F364" s="182"/>
      <c r="G364" s="182"/>
      <c r="H364" s="183"/>
      <c r="I364" s="183"/>
      <c r="J364" s="183"/>
      <c r="K364" s="185"/>
      <c r="L364" s="184"/>
      <c r="M364" s="187"/>
      <c r="N364" s="184"/>
      <c r="O364" s="185"/>
      <c r="P364" s="188"/>
      <c r="Q364" s="188"/>
    </row>
    <row r="365" spans="1:17" ht="14">
      <c r="A365" s="87"/>
      <c r="B365" s="186"/>
      <c r="C365" s="186"/>
      <c r="D365" s="180"/>
      <c r="E365" s="182"/>
      <c r="F365" s="182"/>
      <c r="G365" s="182"/>
      <c r="H365" s="183"/>
      <c r="I365" s="183"/>
      <c r="J365" s="183"/>
      <c r="K365" s="185"/>
      <c r="L365" s="184"/>
      <c r="M365" s="187"/>
      <c r="N365" s="184"/>
      <c r="O365" s="185"/>
      <c r="P365" s="188"/>
      <c r="Q365" s="188"/>
    </row>
    <row r="366" spans="1:17" ht="14">
      <c r="A366" s="87"/>
      <c r="B366" s="186"/>
      <c r="C366" s="186"/>
      <c r="D366" s="180"/>
      <c r="E366" s="182"/>
      <c r="F366" s="182"/>
      <c r="G366" s="182"/>
      <c r="H366" s="183"/>
      <c r="I366" s="183"/>
      <c r="J366" s="183"/>
      <c r="K366" s="185"/>
      <c r="L366" s="184"/>
      <c r="M366" s="187"/>
      <c r="N366" s="184"/>
      <c r="O366" s="185"/>
      <c r="P366" s="188"/>
      <c r="Q366" s="188"/>
    </row>
    <row r="367" spans="1:17" ht="14">
      <c r="A367" s="87"/>
      <c r="B367" s="186"/>
      <c r="C367" s="186"/>
      <c r="D367" s="180"/>
      <c r="E367" s="182"/>
      <c r="F367" s="182"/>
      <c r="G367" s="182"/>
      <c r="H367" s="183"/>
      <c r="I367" s="183"/>
      <c r="J367" s="183"/>
      <c r="K367" s="185"/>
      <c r="L367" s="184"/>
      <c r="M367" s="187"/>
      <c r="N367" s="184"/>
      <c r="O367" s="185"/>
      <c r="P367" s="188"/>
      <c r="Q367" s="188"/>
    </row>
    <row r="368" spans="1:17" ht="14">
      <c r="A368" s="87"/>
      <c r="B368" s="186"/>
      <c r="C368" s="186"/>
      <c r="D368" s="180"/>
      <c r="E368" s="182"/>
      <c r="F368" s="182"/>
      <c r="G368" s="182"/>
      <c r="H368" s="183"/>
      <c r="I368" s="183"/>
      <c r="J368" s="183"/>
      <c r="K368" s="185"/>
      <c r="L368" s="184"/>
      <c r="M368" s="187"/>
      <c r="N368" s="184"/>
      <c r="O368" s="185"/>
      <c r="P368" s="188"/>
      <c r="Q368" s="188"/>
    </row>
    <row r="369" spans="1:17" ht="14">
      <c r="A369" s="87"/>
      <c r="B369" s="186"/>
      <c r="C369" s="186"/>
      <c r="D369" s="180"/>
      <c r="E369" s="182"/>
      <c r="F369" s="182"/>
      <c r="G369" s="182"/>
      <c r="H369" s="183"/>
      <c r="I369" s="183"/>
      <c r="J369" s="183"/>
      <c r="K369" s="185"/>
      <c r="L369" s="184"/>
      <c r="M369" s="187"/>
      <c r="N369" s="184"/>
      <c r="O369" s="185"/>
      <c r="P369" s="188"/>
      <c r="Q369" s="188"/>
    </row>
    <row r="370" spans="1:17" ht="14">
      <c r="A370" s="87"/>
      <c r="B370" s="186"/>
      <c r="C370" s="186"/>
      <c r="D370" s="180"/>
      <c r="E370" s="182"/>
      <c r="F370" s="182"/>
      <c r="G370" s="182"/>
      <c r="H370" s="183"/>
      <c r="I370" s="183"/>
      <c r="J370" s="183"/>
      <c r="K370" s="185"/>
      <c r="L370" s="184"/>
      <c r="M370" s="187"/>
      <c r="N370" s="184"/>
      <c r="O370" s="185"/>
      <c r="P370" s="188"/>
      <c r="Q370" s="188"/>
    </row>
    <row r="371" spans="1:17" ht="14">
      <c r="A371" s="87"/>
      <c r="B371" s="186"/>
      <c r="C371" s="186"/>
      <c r="D371" s="180"/>
      <c r="E371" s="182"/>
      <c r="F371" s="182"/>
      <c r="G371" s="182"/>
      <c r="H371" s="183"/>
      <c r="I371" s="183"/>
      <c r="J371" s="183"/>
      <c r="K371" s="185"/>
      <c r="L371" s="184"/>
      <c r="M371" s="187"/>
      <c r="N371" s="184"/>
      <c r="O371" s="185"/>
      <c r="P371" s="188"/>
      <c r="Q371" s="188"/>
    </row>
    <row r="372" spans="1:17" ht="14">
      <c r="A372" s="87"/>
      <c r="B372" s="186"/>
      <c r="C372" s="186"/>
      <c r="D372" s="180"/>
      <c r="E372" s="182"/>
      <c r="F372" s="182"/>
      <c r="G372" s="182"/>
      <c r="H372" s="183"/>
      <c r="I372" s="183"/>
      <c r="J372" s="183"/>
      <c r="K372" s="185"/>
      <c r="L372" s="184"/>
      <c r="M372" s="187"/>
      <c r="N372" s="184"/>
      <c r="O372" s="185"/>
      <c r="P372" s="188"/>
      <c r="Q372" s="188"/>
    </row>
    <row r="373" spans="1:17" ht="14">
      <c r="A373" s="87"/>
      <c r="B373" s="186"/>
      <c r="C373" s="186"/>
      <c r="D373" s="180"/>
      <c r="E373" s="182"/>
      <c r="F373" s="182"/>
      <c r="G373" s="182"/>
      <c r="H373" s="183"/>
      <c r="I373" s="183"/>
      <c r="J373" s="183"/>
      <c r="K373" s="185"/>
      <c r="L373" s="184"/>
      <c r="M373" s="187"/>
      <c r="N373" s="184"/>
      <c r="O373" s="185"/>
      <c r="P373" s="188"/>
      <c r="Q373" s="188"/>
    </row>
    <row r="374" spans="1:17" ht="14">
      <c r="A374" s="87"/>
      <c r="B374" s="186"/>
      <c r="C374" s="186"/>
      <c r="D374" s="180"/>
      <c r="E374" s="182"/>
      <c r="F374" s="182"/>
      <c r="G374" s="182"/>
      <c r="H374" s="183"/>
      <c r="I374" s="183"/>
      <c r="J374" s="183"/>
      <c r="K374" s="185"/>
      <c r="L374" s="184"/>
      <c r="M374" s="187"/>
      <c r="N374" s="184"/>
      <c r="O374" s="185"/>
      <c r="P374" s="188"/>
      <c r="Q374" s="188"/>
    </row>
    <row r="375" spans="1:17" ht="14">
      <c r="A375" s="87"/>
      <c r="B375" s="186"/>
      <c r="C375" s="186"/>
      <c r="D375" s="180"/>
      <c r="E375" s="182"/>
      <c r="F375" s="182"/>
      <c r="G375" s="182"/>
      <c r="H375" s="183"/>
      <c r="I375" s="183"/>
      <c r="J375" s="183"/>
      <c r="K375" s="185"/>
      <c r="L375" s="184"/>
      <c r="M375" s="187"/>
      <c r="N375" s="184"/>
      <c r="O375" s="185"/>
      <c r="P375" s="188"/>
      <c r="Q375" s="188"/>
    </row>
    <row r="376" spans="1:17" ht="14">
      <c r="A376" s="87"/>
      <c r="B376" s="186"/>
      <c r="C376" s="186"/>
      <c r="D376" s="180"/>
      <c r="E376" s="182"/>
      <c r="F376" s="182"/>
      <c r="G376" s="182"/>
      <c r="H376" s="183"/>
      <c r="I376" s="183"/>
      <c r="J376" s="183"/>
      <c r="K376" s="185"/>
      <c r="L376" s="184"/>
      <c r="M376" s="187"/>
      <c r="N376" s="184"/>
      <c r="O376" s="185"/>
      <c r="P376" s="188"/>
      <c r="Q376" s="188"/>
    </row>
    <row r="377" spans="1:17" ht="14">
      <c r="A377" s="87"/>
      <c r="B377" s="186"/>
      <c r="C377" s="186"/>
      <c r="D377" s="180"/>
      <c r="E377" s="182"/>
      <c r="F377" s="182"/>
      <c r="G377" s="182"/>
      <c r="H377" s="183"/>
      <c r="I377" s="183"/>
      <c r="J377" s="183"/>
      <c r="K377" s="185"/>
      <c r="L377" s="184"/>
      <c r="M377" s="187"/>
      <c r="N377" s="184"/>
      <c r="O377" s="185"/>
      <c r="P377" s="188"/>
      <c r="Q377" s="188"/>
    </row>
    <row r="378" spans="1:17" ht="14">
      <c r="A378" s="87"/>
      <c r="B378" s="186"/>
      <c r="C378" s="186"/>
      <c r="D378" s="180"/>
      <c r="E378" s="182"/>
      <c r="F378" s="182"/>
      <c r="G378" s="182"/>
      <c r="H378" s="183"/>
      <c r="I378" s="183"/>
      <c r="J378" s="183"/>
      <c r="K378" s="185"/>
      <c r="L378" s="184"/>
      <c r="M378" s="187"/>
      <c r="N378" s="184"/>
      <c r="O378" s="185"/>
      <c r="P378" s="188"/>
      <c r="Q378" s="188"/>
    </row>
    <row r="379" spans="1:17" ht="14">
      <c r="A379" s="87"/>
      <c r="B379" s="186"/>
      <c r="C379" s="186"/>
      <c r="D379" s="180"/>
      <c r="E379" s="182"/>
      <c r="F379" s="182"/>
      <c r="G379" s="182"/>
      <c r="H379" s="183"/>
      <c r="I379" s="183"/>
      <c r="J379" s="183"/>
      <c r="K379" s="185"/>
      <c r="L379" s="184"/>
      <c r="M379" s="187"/>
      <c r="N379" s="184"/>
      <c r="O379" s="185"/>
      <c r="P379" s="188"/>
      <c r="Q379" s="188"/>
    </row>
    <row r="380" spans="1:17" ht="14">
      <c r="A380" s="87"/>
      <c r="B380" s="186"/>
      <c r="C380" s="186"/>
      <c r="D380" s="180"/>
      <c r="E380" s="182"/>
      <c r="F380" s="182"/>
      <c r="G380" s="182"/>
      <c r="H380" s="183"/>
      <c r="I380" s="183"/>
      <c r="J380" s="183"/>
      <c r="K380" s="185"/>
      <c r="L380" s="184"/>
      <c r="M380" s="187"/>
      <c r="N380" s="184"/>
      <c r="O380" s="185"/>
      <c r="P380" s="188"/>
      <c r="Q380" s="188"/>
    </row>
    <row r="381" spans="1:17" ht="14">
      <c r="A381" s="87"/>
      <c r="B381" s="186"/>
      <c r="C381" s="186"/>
      <c r="D381" s="180"/>
      <c r="E381" s="182"/>
      <c r="F381" s="182"/>
      <c r="G381" s="182"/>
      <c r="H381" s="183"/>
      <c r="I381" s="183"/>
      <c r="J381" s="183"/>
      <c r="K381" s="185"/>
      <c r="L381" s="184"/>
      <c r="M381" s="187"/>
      <c r="N381" s="184"/>
      <c r="O381" s="185"/>
      <c r="P381" s="188"/>
      <c r="Q381" s="188"/>
    </row>
    <row r="382" spans="1:17" ht="14">
      <c r="A382" s="87"/>
      <c r="B382" s="186"/>
      <c r="C382" s="186"/>
      <c r="D382" s="180"/>
      <c r="E382" s="182"/>
      <c r="F382" s="182"/>
      <c r="G382" s="182"/>
      <c r="H382" s="183"/>
      <c r="I382" s="183"/>
      <c r="J382" s="183"/>
      <c r="K382" s="185"/>
      <c r="L382" s="184"/>
      <c r="M382" s="187"/>
      <c r="N382" s="184"/>
      <c r="O382" s="185"/>
      <c r="P382" s="188"/>
      <c r="Q382" s="188"/>
    </row>
    <row r="383" spans="1:17" ht="14">
      <c r="A383" s="87"/>
      <c r="B383" s="186"/>
      <c r="C383" s="186"/>
      <c r="D383" s="180"/>
      <c r="E383" s="182"/>
      <c r="F383" s="182"/>
      <c r="G383" s="182"/>
      <c r="H383" s="183"/>
      <c r="I383" s="183"/>
      <c r="J383" s="183"/>
      <c r="K383" s="185"/>
      <c r="L383" s="184"/>
      <c r="M383" s="187"/>
      <c r="N383" s="184"/>
      <c r="O383" s="185"/>
      <c r="P383" s="188"/>
      <c r="Q383" s="188"/>
    </row>
    <row r="384" spans="1:17" ht="14">
      <c r="A384" s="87"/>
      <c r="B384" s="186"/>
      <c r="C384" s="186"/>
      <c r="D384" s="180"/>
      <c r="E384" s="182"/>
      <c r="F384" s="182"/>
      <c r="G384" s="182"/>
      <c r="H384" s="183"/>
      <c r="I384" s="183"/>
      <c r="J384" s="183"/>
      <c r="K384" s="185"/>
      <c r="L384" s="184"/>
      <c r="M384" s="187"/>
      <c r="N384" s="184"/>
      <c r="O384" s="185"/>
      <c r="P384" s="188"/>
      <c r="Q384" s="188"/>
    </row>
    <row r="385" spans="1:17" ht="14">
      <c r="A385" s="87"/>
      <c r="B385" s="186"/>
      <c r="C385" s="186"/>
      <c r="D385" s="180"/>
      <c r="E385" s="182"/>
      <c r="F385" s="182"/>
      <c r="G385" s="182"/>
      <c r="H385" s="183"/>
      <c r="I385" s="183"/>
      <c r="J385" s="183"/>
      <c r="K385" s="185"/>
      <c r="L385" s="184"/>
      <c r="M385" s="187"/>
      <c r="N385" s="184"/>
      <c r="O385" s="185"/>
      <c r="P385" s="188"/>
      <c r="Q385" s="188"/>
    </row>
    <row r="386" spans="1:17" ht="14">
      <c r="A386" s="87"/>
      <c r="B386" s="186"/>
      <c r="C386" s="186"/>
      <c r="D386" s="180"/>
      <c r="E386" s="182"/>
      <c r="F386" s="182"/>
      <c r="G386" s="182"/>
      <c r="H386" s="183"/>
      <c r="I386" s="183"/>
      <c r="J386" s="183"/>
      <c r="K386" s="185"/>
      <c r="L386" s="184"/>
      <c r="M386" s="187"/>
      <c r="N386" s="184"/>
      <c r="O386" s="185"/>
      <c r="P386" s="188"/>
      <c r="Q386" s="188"/>
    </row>
    <row r="387" spans="1:17" ht="14">
      <c r="A387" s="87"/>
      <c r="B387" s="186"/>
      <c r="C387" s="186"/>
      <c r="D387" s="180"/>
      <c r="E387" s="182"/>
      <c r="F387" s="182"/>
      <c r="G387" s="182"/>
      <c r="H387" s="183"/>
      <c r="I387" s="183"/>
      <c r="J387" s="183"/>
      <c r="K387" s="185"/>
      <c r="L387" s="184"/>
      <c r="M387" s="187"/>
      <c r="N387" s="184"/>
      <c r="O387" s="185"/>
      <c r="P387" s="188"/>
      <c r="Q387" s="188"/>
    </row>
    <row r="388" spans="1:17" ht="14">
      <c r="A388" s="87"/>
      <c r="B388" s="186"/>
      <c r="C388" s="186"/>
      <c r="D388" s="180"/>
      <c r="E388" s="182"/>
      <c r="F388" s="182"/>
      <c r="G388" s="182"/>
      <c r="H388" s="183"/>
      <c r="I388" s="183"/>
      <c r="J388" s="183"/>
      <c r="K388" s="185"/>
      <c r="L388" s="184"/>
      <c r="M388" s="187"/>
      <c r="N388" s="184"/>
      <c r="O388" s="185"/>
      <c r="P388" s="188"/>
      <c r="Q388" s="188"/>
    </row>
    <row r="389" spans="1:17" ht="14">
      <c r="A389" s="87"/>
      <c r="B389" s="186"/>
      <c r="C389" s="186"/>
      <c r="D389" s="180"/>
      <c r="E389" s="182"/>
      <c r="F389" s="182"/>
      <c r="G389" s="182"/>
      <c r="H389" s="183"/>
      <c r="I389" s="183"/>
      <c r="J389" s="183"/>
      <c r="K389" s="185"/>
      <c r="L389" s="184"/>
      <c r="M389" s="187"/>
      <c r="N389" s="184"/>
      <c r="O389" s="185"/>
      <c r="P389" s="188"/>
      <c r="Q389" s="188"/>
    </row>
    <row r="390" spans="1:17" ht="14">
      <c r="A390" s="87"/>
      <c r="B390" s="186"/>
      <c r="C390" s="186"/>
      <c r="D390" s="180"/>
      <c r="E390" s="182"/>
      <c r="F390" s="182"/>
      <c r="G390" s="182"/>
      <c r="H390" s="183"/>
      <c r="I390" s="183"/>
      <c r="J390" s="183"/>
      <c r="K390" s="185"/>
      <c r="L390" s="184"/>
      <c r="M390" s="187"/>
      <c r="N390" s="184"/>
      <c r="O390" s="185"/>
      <c r="P390" s="188"/>
      <c r="Q390" s="188"/>
    </row>
    <row r="391" spans="1:17" ht="14">
      <c r="A391" s="87"/>
      <c r="B391" s="186"/>
      <c r="C391" s="186"/>
      <c r="D391" s="180"/>
      <c r="E391" s="182"/>
      <c r="F391" s="182"/>
      <c r="G391" s="182"/>
      <c r="H391" s="183"/>
      <c r="I391" s="183"/>
      <c r="J391" s="183"/>
      <c r="K391" s="185"/>
      <c r="L391" s="184"/>
      <c r="M391" s="187"/>
      <c r="N391" s="184"/>
      <c r="O391" s="185"/>
      <c r="P391" s="188"/>
      <c r="Q391" s="188"/>
    </row>
    <row r="392" spans="1:17" ht="14">
      <c r="A392" s="87"/>
      <c r="B392" s="186"/>
      <c r="C392" s="186"/>
      <c r="D392" s="180"/>
      <c r="E392" s="182"/>
      <c r="F392" s="182"/>
      <c r="G392" s="182"/>
      <c r="H392" s="183"/>
      <c r="I392" s="183"/>
      <c r="J392" s="183"/>
      <c r="K392" s="185"/>
      <c r="L392" s="184"/>
      <c r="M392" s="187"/>
      <c r="N392" s="184"/>
      <c r="O392" s="185"/>
      <c r="P392" s="188"/>
      <c r="Q392" s="188"/>
    </row>
    <row r="393" spans="1:17" ht="14">
      <c r="A393" s="87"/>
      <c r="B393" s="186"/>
      <c r="C393" s="186"/>
      <c r="D393" s="180"/>
      <c r="E393" s="182"/>
      <c r="F393" s="182"/>
      <c r="G393" s="182"/>
      <c r="H393" s="183"/>
      <c r="I393" s="183"/>
      <c r="J393" s="183"/>
      <c r="K393" s="185"/>
      <c r="L393" s="184"/>
      <c r="M393" s="187"/>
      <c r="N393" s="184"/>
      <c r="O393" s="185"/>
      <c r="P393" s="188"/>
      <c r="Q393" s="188"/>
    </row>
    <row r="394" spans="1:17" ht="14">
      <c r="A394" s="87"/>
      <c r="B394" s="186"/>
      <c r="C394" s="186"/>
      <c r="D394" s="180"/>
      <c r="E394" s="182"/>
      <c r="F394" s="182"/>
      <c r="G394" s="182"/>
      <c r="H394" s="183"/>
      <c r="I394" s="183"/>
      <c r="J394" s="183"/>
      <c r="K394" s="185"/>
      <c r="L394" s="184"/>
      <c r="M394" s="187"/>
      <c r="N394" s="184"/>
      <c r="O394" s="185"/>
      <c r="P394" s="188"/>
      <c r="Q394" s="188"/>
    </row>
    <row r="395" spans="1:17" ht="14">
      <c r="A395" s="87"/>
      <c r="B395" s="186"/>
      <c r="C395" s="186"/>
      <c r="D395" s="180"/>
      <c r="E395" s="182"/>
      <c r="F395" s="182"/>
      <c r="G395" s="182"/>
      <c r="H395" s="183"/>
      <c r="I395" s="183"/>
      <c r="J395" s="183"/>
      <c r="K395" s="185"/>
      <c r="L395" s="184"/>
      <c r="M395" s="187"/>
      <c r="N395" s="184"/>
      <c r="O395" s="185"/>
      <c r="P395" s="188"/>
      <c r="Q395" s="188"/>
    </row>
    <row r="396" spans="1:17" ht="14">
      <c r="A396" s="87"/>
      <c r="B396" s="186"/>
      <c r="C396" s="186"/>
      <c r="D396" s="180"/>
      <c r="E396" s="182"/>
      <c r="F396" s="182"/>
      <c r="G396" s="182"/>
      <c r="H396" s="183"/>
      <c r="I396" s="183"/>
      <c r="J396" s="183"/>
      <c r="K396" s="185"/>
      <c r="L396" s="184"/>
      <c r="M396" s="187"/>
      <c r="N396" s="184"/>
      <c r="O396" s="185"/>
      <c r="P396" s="188"/>
      <c r="Q396" s="188"/>
    </row>
    <row r="397" spans="1:17" ht="14">
      <c r="A397" s="87"/>
      <c r="B397" s="186"/>
      <c r="C397" s="186"/>
      <c r="D397" s="180"/>
      <c r="E397" s="182"/>
      <c r="F397" s="182"/>
      <c r="G397" s="182"/>
      <c r="H397" s="183"/>
      <c r="I397" s="183"/>
      <c r="J397" s="183"/>
      <c r="K397" s="185"/>
      <c r="L397" s="184"/>
      <c r="M397" s="187"/>
      <c r="N397" s="184"/>
      <c r="O397" s="185"/>
      <c r="P397" s="188"/>
      <c r="Q397" s="188"/>
    </row>
    <row r="398" spans="1:17" ht="14">
      <c r="A398" s="87"/>
      <c r="B398" s="186"/>
      <c r="C398" s="186"/>
      <c r="D398" s="180"/>
      <c r="E398" s="182"/>
      <c r="F398" s="182"/>
      <c r="G398" s="182"/>
      <c r="H398" s="183"/>
      <c r="I398" s="183"/>
      <c r="J398" s="183"/>
      <c r="K398" s="185"/>
      <c r="L398" s="184"/>
      <c r="M398" s="187"/>
      <c r="N398" s="184"/>
      <c r="O398" s="185"/>
      <c r="P398" s="188"/>
      <c r="Q398" s="188"/>
    </row>
    <row r="399" spans="1:17" ht="14">
      <c r="A399" s="87"/>
      <c r="B399" s="186"/>
      <c r="C399" s="186"/>
      <c r="D399" s="180"/>
      <c r="E399" s="182"/>
      <c r="F399" s="182"/>
      <c r="G399" s="182"/>
      <c r="H399" s="183"/>
      <c r="I399" s="183"/>
      <c r="J399" s="183"/>
      <c r="K399" s="185"/>
      <c r="L399" s="184"/>
      <c r="M399" s="187"/>
      <c r="N399" s="184"/>
      <c r="O399" s="185"/>
      <c r="P399" s="188"/>
      <c r="Q399" s="188"/>
    </row>
    <row r="400" spans="1:17" ht="14">
      <c r="A400" s="87"/>
      <c r="B400" s="186"/>
      <c r="C400" s="186"/>
      <c r="D400" s="180"/>
      <c r="E400" s="182"/>
      <c r="F400" s="182"/>
      <c r="G400" s="182"/>
      <c r="H400" s="183"/>
      <c r="I400" s="183"/>
      <c r="J400" s="183"/>
      <c r="K400" s="185"/>
      <c r="L400" s="184"/>
      <c r="M400" s="187"/>
      <c r="N400" s="184"/>
      <c r="O400" s="185"/>
      <c r="P400" s="188"/>
      <c r="Q400" s="188"/>
    </row>
    <row r="401" spans="1:17" ht="14">
      <c r="A401" s="87"/>
      <c r="B401" s="186"/>
      <c r="C401" s="186"/>
      <c r="D401" s="180"/>
      <c r="E401" s="182"/>
      <c r="F401" s="182"/>
      <c r="G401" s="182"/>
      <c r="H401" s="183"/>
      <c r="I401" s="183"/>
      <c r="J401" s="183"/>
      <c r="K401" s="185"/>
      <c r="L401" s="184"/>
      <c r="M401" s="187"/>
      <c r="N401" s="184"/>
      <c r="O401" s="185"/>
      <c r="P401" s="188"/>
      <c r="Q401" s="188"/>
    </row>
    <row r="402" spans="1:17" ht="14">
      <c r="A402" s="87"/>
      <c r="B402" s="186"/>
      <c r="C402" s="186"/>
      <c r="D402" s="180"/>
      <c r="E402" s="182"/>
      <c r="F402" s="182"/>
      <c r="G402" s="182"/>
      <c r="H402" s="183"/>
      <c r="I402" s="183"/>
      <c r="J402" s="183"/>
      <c r="K402" s="185"/>
      <c r="L402" s="184"/>
      <c r="M402" s="187"/>
      <c r="N402" s="184"/>
      <c r="O402" s="185"/>
      <c r="P402" s="188"/>
      <c r="Q402" s="188"/>
    </row>
    <row r="403" spans="1:17" ht="14">
      <c r="A403" s="87"/>
      <c r="B403" s="186"/>
      <c r="C403" s="186"/>
      <c r="D403" s="180"/>
      <c r="E403" s="182"/>
      <c r="F403" s="182"/>
      <c r="G403" s="182"/>
      <c r="H403" s="183"/>
      <c r="I403" s="183"/>
      <c r="J403" s="183"/>
      <c r="K403" s="185"/>
      <c r="L403" s="184"/>
      <c r="M403" s="187"/>
      <c r="N403" s="184"/>
      <c r="O403" s="185"/>
      <c r="P403" s="188"/>
      <c r="Q403" s="188"/>
    </row>
    <row r="404" spans="1:17" ht="14">
      <c r="A404" s="87"/>
      <c r="B404" s="186"/>
      <c r="C404" s="186"/>
      <c r="D404" s="180"/>
      <c r="E404" s="182"/>
      <c r="F404" s="182"/>
      <c r="G404" s="182"/>
      <c r="H404" s="183"/>
      <c r="I404" s="183"/>
      <c r="J404" s="183"/>
      <c r="K404" s="185"/>
      <c r="L404" s="184"/>
      <c r="M404" s="187"/>
      <c r="N404" s="184"/>
      <c r="O404" s="185"/>
      <c r="P404" s="188"/>
      <c r="Q404" s="188"/>
    </row>
    <row r="405" spans="1:17" ht="14">
      <c r="A405" s="87"/>
      <c r="B405" s="186"/>
      <c r="C405" s="186"/>
      <c r="D405" s="180"/>
      <c r="E405" s="182"/>
      <c r="F405" s="182"/>
      <c r="G405" s="182"/>
      <c r="H405" s="183"/>
      <c r="I405" s="183"/>
      <c r="J405" s="183"/>
      <c r="K405" s="185"/>
      <c r="L405" s="184"/>
      <c r="M405" s="187"/>
      <c r="N405" s="184"/>
      <c r="O405" s="185"/>
      <c r="P405" s="188"/>
      <c r="Q405" s="188"/>
    </row>
    <row r="406" spans="1:17" ht="14">
      <c r="A406" s="87"/>
      <c r="B406" s="186"/>
      <c r="C406" s="186"/>
      <c r="D406" s="180"/>
      <c r="E406" s="182"/>
      <c r="F406" s="182"/>
      <c r="G406" s="182"/>
      <c r="H406" s="183"/>
      <c r="I406" s="183"/>
      <c r="J406" s="183"/>
      <c r="K406" s="185"/>
      <c r="L406" s="184"/>
      <c r="M406" s="187"/>
      <c r="N406" s="184"/>
      <c r="O406" s="185"/>
      <c r="P406" s="188"/>
      <c r="Q406" s="188"/>
    </row>
    <row r="407" spans="1:17" ht="14">
      <c r="A407" s="87"/>
      <c r="B407" s="186"/>
      <c r="C407" s="186"/>
      <c r="D407" s="180"/>
      <c r="E407" s="182"/>
      <c r="F407" s="182"/>
      <c r="G407" s="182"/>
      <c r="H407" s="183"/>
      <c r="I407" s="183"/>
      <c r="J407" s="183"/>
      <c r="K407" s="185"/>
      <c r="L407" s="184"/>
      <c r="M407" s="187"/>
      <c r="N407" s="184"/>
      <c r="O407" s="185"/>
      <c r="P407" s="188"/>
      <c r="Q407" s="188"/>
    </row>
    <row r="408" spans="1:17" ht="14">
      <c r="A408" s="87"/>
      <c r="B408" s="186"/>
      <c r="C408" s="186"/>
      <c r="D408" s="180"/>
      <c r="E408" s="182"/>
      <c r="F408" s="182"/>
      <c r="G408" s="182"/>
      <c r="H408" s="183"/>
      <c r="I408" s="183"/>
      <c r="J408" s="183"/>
      <c r="K408" s="185"/>
      <c r="L408" s="184"/>
      <c r="M408" s="187"/>
      <c r="N408" s="184"/>
      <c r="O408" s="185"/>
      <c r="P408" s="188"/>
      <c r="Q408" s="188"/>
    </row>
    <row r="409" spans="1:17" ht="14">
      <c r="A409" s="87"/>
      <c r="B409" s="186"/>
      <c r="C409" s="186"/>
      <c r="D409" s="180"/>
      <c r="E409" s="182"/>
      <c r="F409" s="182"/>
      <c r="G409" s="182"/>
      <c r="H409" s="183"/>
      <c r="I409" s="183"/>
      <c r="J409" s="183"/>
      <c r="K409" s="185"/>
      <c r="L409" s="184"/>
      <c r="M409" s="187"/>
      <c r="N409" s="184"/>
      <c r="O409" s="185"/>
      <c r="P409" s="188"/>
      <c r="Q409" s="188"/>
    </row>
    <row r="410" spans="1:17" ht="14">
      <c r="A410" s="87"/>
      <c r="B410" s="186"/>
      <c r="C410" s="186"/>
      <c r="D410" s="180"/>
      <c r="E410" s="182"/>
      <c r="F410" s="182"/>
      <c r="G410" s="182"/>
      <c r="H410" s="183"/>
      <c r="I410" s="183"/>
      <c r="J410" s="183"/>
      <c r="K410" s="185"/>
      <c r="L410" s="184"/>
      <c r="M410" s="187"/>
      <c r="N410" s="184"/>
      <c r="O410" s="185"/>
      <c r="P410" s="188"/>
      <c r="Q410" s="188"/>
    </row>
    <row r="411" spans="1:17" ht="14">
      <c r="A411" s="87"/>
      <c r="B411" s="186"/>
      <c r="C411" s="186"/>
      <c r="D411" s="180"/>
      <c r="E411" s="182"/>
      <c r="F411" s="182"/>
      <c r="G411" s="182"/>
      <c r="H411" s="183"/>
      <c r="I411" s="183"/>
      <c r="J411" s="183"/>
      <c r="K411" s="185"/>
      <c r="L411" s="184"/>
      <c r="M411" s="187"/>
      <c r="N411" s="184"/>
      <c r="O411" s="185"/>
      <c r="P411" s="188"/>
      <c r="Q411" s="188"/>
    </row>
    <row r="412" spans="1:17" ht="14">
      <c r="A412" s="87"/>
      <c r="B412" s="186"/>
      <c r="C412" s="186"/>
      <c r="D412" s="180"/>
      <c r="E412" s="182"/>
      <c r="F412" s="182"/>
      <c r="G412" s="182"/>
      <c r="H412" s="183"/>
      <c r="I412" s="183"/>
      <c r="J412" s="183"/>
      <c r="K412" s="185"/>
      <c r="L412" s="184"/>
      <c r="M412" s="187"/>
      <c r="N412" s="184"/>
      <c r="O412" s="185"/>
      <c r="P412" s="188"/>
      <c r="Q412" s="188"/>
    </row>
    <row r="413" spans="1:17" ht="14">
      <c r="A413" s="87"/>
      <c r="B413" s="186"/>
      <c r="C413" s="186"/>
      <c r="D413" s="180"/>
      <c r="E413" s="182"/>
      <c r="F413" s="182"/>
      <c r="G413" s="182"/>
      <c r="H413" s="183"/>
      <c r="I413" s="183"/>
      <c r="J413" s="183"/>
      <c r="K413" s="185"/>
      <c r="L413" s="184"/>
      <c r="M413" s="187"/>
      <c r="N413" s="184"/>
      <c r="O413" s="185"/>
      <c r="P413" s="188"/>
      <c r="Q413" s="188"/>
    </row>
    <row r="414" spans="1:17" ht="14">
      <c r="A414" s="87"/>
      <c r="B414" s="186"/>
      <c r="C414" s="186"/>
      <c r="D414" s="180"/>
      <c r="E414" s="182"/>
      <c r="F414" s="182"/>
      <c r="G414" s="182"/>
      <c r="H414" s="183"/>
      <c r="I414" s="183"/>
      <c r="J414" s="183"/>
      <c r="K414" s="185"/>
      <c r="L414" s="184"/>
      <c r="M414" s="187"/>
      <c r="N414" s="184"/>
      <c r="O414" s="185"/>
      <c r="P414" s="188"/>
      <c r="Q414" s="188"/>
    </row>
    <row r="415" spans="1:17" ht="14">
      <c r="A415" s="87"/>
      <c r="B415" s="186"/>
      <c r="C415" s="186"/>
      <c r="D415" s="180"/>
      <c r="E415" s="182"/>
      <c r="F415" s="182"/>
      <c r="G415" s="182"/>
      <c r="H415" s="183"/>
      <c r="I415" s="183"/>
      <c r="J415" s="183"/>
      <c r="K415" s="185"/>
      <c r="L415" s="184"/>
      <c r="M415" s="187"/>
      <c r="N415" s="184"/>
      <c r="O415" s="185"/>
      <c r="P415" s="188"/>
      <c r="Q415" s="188"/>
    </row>
    <row r="416" spans="1:17" ht="14">
      <c r="A416" s="87"/>
      <c r="B416" s="186"/>
      <c r="C416" s="186"/>
      <c r="D416" s="180"/>
      <c r="E416" s="182"/>
      <c r="F416" s="182"/>
      <c r="G416" s="182"/>
      <c r="H416" s="183"/>
      <c r="I416" s="183"/>
      <c r="J416" s="183"/>
      <c r="K416" s="185"/>
      <c r="L416" s="184"/>
      <c r="M416" s="187"/>
      <c r="N416" s="184"/>
      <c r="O416" s="185"/>
      <c r="P416" s="188"/>
      <c r="Q416" s="188"/>
    </row>
    <row r="417" spans="1:17" ht="14">
      <c r="A417" s="87"/>
      <c r="B417" s="186"/>
      <c r="C417" s="186"/>
      <c r="D417" s="180"/>
      <c r="E417" s="182"/>
      <c r="F417" s="182"/>
      <c r="G417" s="182"/>
      <c r="H417" s="183"/>
      <c r="I417" s="183"/>
      <c r="J417" s="183"/>
      <c r="K417" s="185"/>
      <c r="L417" s="184"/>
      <c r="M417" s="187"/>
      <c r="N417" s="184"/>
      <c r="O417" s="185"/>
      <c r="P417" s="188"/>
      <c r="Q417" s="188"/>
    </row>
    <row r="418" spans="1:17" ht="14">
      <c r="A418" s="87"/>
      <c r="B418" s="186"/>
      <c r="C418" s="186"/>
      <c r="D418" s="180"/>
      <c r="E418" s="182"/>
      <c r="F418" s="182"/>
      <c r="G418" s="182"/>
      <c r="H418" s="183"/>
      <c r="I418" s="183"/>
      <c r="J418" s="183"/>
      <c r="K418" s="185"/>
      <c r="L418" s="184"/>
      <c r="M418" s="187"/>
      <c r="N418" s="184"/>
      <c r="O418" s="185"/>
      <c r="P418" s="188"/>
      <c r="Q418" s="188"/>
    </row>
    <row r="419" spans="1:17" ht="14">
      <c r="A419" s="87"/>
      <c r="B419" s="186"/>
      <c r="C419" s="186"/>
      <c r="D419" s="180"/>
      <c r="E419" s="182"/>
      <c r="F419" s="182"/>
      <c r="G419" s="182"/>
      <c r="H419" s="183"/>
      <c r="I419" s="183"/>
      <c r="J419" s="183"/>
      <c r="K419" s="185"/>
      <c r="L419" s="184"/>
      <c r="M419" s="187"/>
      <c r="N419" s="184"/>
      <c r="O419" s="185"/>
      <c r="P419" s="188"/>
      <c r="Q419" s="188"/>
    </row>
    <row r="420" spans="1:17" ht="14">
      <c r="A420" s="87"/>
      <c r="B420" s="186"/>
      <c r="C420" s="186"/>
      <c r="D420" s="180"/>
      <c r="E420" s="182"/>
      <c r="F420" s="182"/>
      <c r="G420" s="182"/>
      <c r="H420" s="183"/>
      <c r="I420" s="183"/>
      <c r="J420" s="183"/>
      <c r="K420" s="185"/>
      <c r="L420" s="184"/>
      <c r="M420" s="187"/>
      <c r="N420" s="184"/>
      <c r="O420" s="185"/>
      <c r="P420" s="188"/>
      <c r="Q420" s="188"/>
    </row>
    <row r="421" spans="1:17" ht="14">
      <c r="A421" s="87"/>
      <c r="B421" s="186"/>
      <c r="C421" s="186"/>
      <c r="D421" s="180"/>
      <c r="E421" s="182"/>
      <c r="F421" s="182"/>
      <c r="G421" s="182"/>
      <c r="H421" s="183"/>
      <c r="I421" s="183"/>
      <c r="J421" s="183"/>
      <c r="K421" s="185"/>
      <c r="L421" s="184"/>
      <c r="M421" s="187"/>
      <c r="N421" s="184"/>
      <c r="O421" s="185"/>
      <c r="P421" s="188"/>
      <c r="Q421" s="188"/>
    </row>
    <row r="422" spans="1:17" ht="14">
      <c r="A422" s="87"/>
      <c r="B422" s="186"/>
      <c r="C422" s="186"/>
      <c r="D422" s="180"/>
      <c r="E422" s="182"/>
      <c r="F422" s="182"/>
      <c r="G422" s="182"/>
      <c r="H422" s="183"/>
      <c r="I422" s="183"/>
      <c r="J422" s="183"/>
      <c r="K422" s="185"/>
      <c r="L422" s="184"/>
      <c r="M422" s="187"/>
      <c r="N422" s="184"/>
      <c r="O422" s="185"/>
      <c r="P422" s="188"/>
      <c r="Q422" s="188"/>
    </row>
    <row r="423" spans="1:17" ht="14">
      <c r="A423" s="87"/>
      <c r="B423" s="186"/>
      <c r="C423" s="186"/>
      <c r="D423" s="180"/>
      <c r="E423" s="182"/>
      <c r="F423" s="182"/>
      <c r="G423" s="182"/>
      <c r="H423" s="183"/>
      <c r="I423" s="183"/>
      <c r="J423" s="183"/>
      <c r="K423" s="185"/>
      <c r="L423" s="184"/>
      <c r="M423" s="187"/>
      <c r="N423" s="184"/>
      <c r="O423" s="185"/>
      <c r="P423" s="188"/>
      <c r="Q423" s="188"/>
    </row>
    <row r="424" spans="1:17" ht="14">
      <c r="A424" s="87"/>
      <c r="B424" s="186"/>
      <c r="C424" s="186"/>
      <c r="D424" s="180"/>
      <c r="E424" s="182"/>
      <c r="F424" s="182"/>
      <c r="G424" s="182"/>
      <c r="H424" s="183"/>
      <c r="I424" s="183"/>
      <c r="J424" s="183"/>
      <c r="K424" s="185"/>
      <c r="L424" s="184"/>
      <c r="M424" s="187"/>
      <c r="N424" s="184"/>
      <c r="O424" s="185"/>
      <c r="P424" s="188"/>
      <c r="Q424" s="188"/>
    </row>
    <row r="425" spans="1:17" ht="14">
      <c r="A425" s="87"/>
      <c r="B425" s="186"/>
      <c r="C425" s="186"/>
      <c r="D425" s="180"/>
      <c r="E425" s="182"/>
      <c r="F425" s="182"/>
      <c r="G425" s="182"/>
      <c r="H425" s="183"/>
      <c r="I425" s="183"/>
      <c r="J425" s="183"/>
      <c r="K425" s="185"/>
      <c r="L425" s="184"/>
      <c r="M425" s="187"/>
      <c r="N425" s="184"/>
      <c r="O425" s="185"/>
      <c r="P425" s="188"/>
      <c r="Q425" s="188"/>
    </row>
    <row r="426" spans="1:17" ht="14">
      <c r="A426" s="87"/>
      <c r="B426" s="186"/>
      <c r="C426" s="186"/>
      <c r="D426" s="180"/>
      <c r="E426" s="182"/>
      <c r="F426" s="182"/>
      <c r="G426" s="182"/>
      <c r="H426" s="183"/>
      <c r="I426" s="183"/>
      <c r="J426" s="183"/>
      <c r="K426" s="185"/>
      <c r="L426" s="184"/>
      <c r="M426" s="187"/>
      <c r="N426" s="184"/>
      <c r="O426" s="185"/>
      <c r="P426" s="188"/>
      <c r="Q426" s="188"/>
    </row>
    <row r="427" spans="1:17" ht="14">
      <c r="A427" s="87"/>
      <c r="B427" s="186"/>
      <c r="C427" s="186"/>
      <c r="D427" s="180"/>
      <c r="E427" s="182"/>
      <c r="F427" s="182"/>
      <c r="G427" s="182"/>
      <c r="H427" s="183"/>
      <c r="I427" s="183"/>
      <c r="J427" s="183"/>
      <c r="K427" s="185"/>
      <c r="L427" s="184"/>
      <c r="M427" s="187"/>
      <c r="N427" s="184"/>
      <c r="O427" s="185"/>
      <c r="P427" s="188"/>
      <c r="Q427" s="188"/>
    </row>
    <row r="428" spans="1:17" ht="14">
      <c r="A428" s="87"/>
      <c r="B428" s="186"/>
      <c r="C428" s="186"/>
      <c r="D428" s="180"/>
      <c r="E428" s="182"/>
      <c r="F428" s="182"/>
      <c r="G428" s="182"/>
      <c r="H428" s="183"/>
      <c r="I428" s="183"/>
      <c r="J428" s="183"/>
      <c r="K428" s="185"/>
      <c r="L428" s="184"/>
      <c r="M428" s="187"/>
      <c r="N428" s="184"/>
      <c r="O428" s="185"/>
      <c r="P428" s="188"/>
      <c r="Q428" s="188"/>
    </row>
    <row r="429" spans="1:17" ht="14">
      <c r="A429" s="87"/>
      <c r="B429" s="186"/>
      <c r="C429" s="186"/>
      <c r="D429" s="180"/>
      <c r="E429" s="182"/>
      <c r="F429" s="182"/>
      <c r="G429" s="182"/>
      <c r="H429" s="183"/>
      <c r="I429" s="183"/>
      <c r="J429" s="183"/>
      <c r="K429" s="185"/>
      <c r="L429" s="184"/>
      <c r="M429" s="187"/>
      <c r="N429" s="184"/>
      <c r="O429" s="185"/>
      <c r="P429" s="188"/>
      <c r="Q429" s="188"/>
    </row>
    <row r="430" spans="1:17" ht="14">
      <c r="A430" s="87"/>
      <c r="B430" s="186"/>
      <c r="C430" s="186"/>
      <c r="D430" s="180"/>
      <c r="E430" s="182"/>
      <c r="F430" s="182"/>
      <c r="G430" s="182"/>
      <c r="H430" s="183"/>
      <c r="I430" s="183"/>
      <c r="J430" s="183"/>
      <c r="K430" s="185"/>
      <c r="L430" s="184"/>
      <c r="M430" s="187"/>
      <c r="N430" s="184"/>
      <c r="O430" s="185"/>
      <c r="P430" s="188"/>
      <c r="Q430" s="188"/>
    </row>
    <row r="431" spans="1:17" ht="14">
      <c r="A431" s="87"/>
      <c r="B431" s="186"/>
      <c r="C431" s="186"/>
      <c r="D431" s="180"/>
      <c r="E431" s="182"/>
      <c r="F431" s="182"/>
      <c r="G431" s="182"/>
      <c r="H431" s="183"/>
      <c r="I431" s="183"/>
      <c r="J431" s="183"/>
      <c r="K431" s="185"/>
      <c r="L431" s="184"/>
      <c r="M431" s="187"/>
      <c r="N431" s="184"/>
      <c r="O431" s="185"/>
      <c r="P431" s="188"/>
      <c r="Q431" s="188"/>
    </row>
    <row r="432" spans="1:17" ht="14">
      <c r="A432" s="87"/>
      <c r="B432" s="186"/>
      <c r="C432" s="186"/>
      <c r="D432" s="180"/>
      <c r="E432" s="182"/>
      <c r="F432" s="182"/>
      <c r="G432" s="182"/>
      <c r="H432" s="183"/>
      <c r="I432" s="183"/>
      <c r="J432" s="183"/>
      <c r="K432" s="185"/>
      <c r="L432" s="184"/>
      <c r="M432" s="187"/>
      <c r="N432" s="184"/>
      <c r="O432" s="185"/>
      <c r="P432" s="188"/>
      <c r="Q432" s="188"/>
    </row>
    <row r="433" spans="1:17" ht="14">
      <c r="A433" s="87"/>
      <c r="B433" s="186"/>
      <c r="C433" s="186"/>
      <c r="D433" s="180"/>
      <c r="E433" s="182"/>
      <c r="F433" s="182"/>
      <c r="G433" s="182"/>
      <c r="H433" s="183"/>
      <c r="I433" s="183"/>
      <c r="J433" s="183"/>
      <c r="K433" s="185"/>
      <c r="L433" s="184"/>
      <c r="M433" s="187"/>
      <c r="N433" s="184"/>
      <c r="O433" s="185"/>
      <c r="P433" s="188"/>
      <c r="Q433" s="188"/>
    </row>
    <row r="434" spans="1:17" ht="14">
      <c r="A434" s="87"/>
      <c r="B434" s="186"/>
      <c r="C434" s="186"/>
      <c r="D434" s="180"/>
      <c r="E434" s="182"/>
      <c r="F434" s="182"/>
      <c r="G434" s="182"/>
      <c r="H434" s="183"/>
      <c r="I434" s="183"/>
      <c r="J434" s="183"/>
      <c r="K434" s="185"/>
      <c r="L434" s="184"/>
      <c r="M434" s="187"/>
      <c r="N434" s="184"/>
      <c r="O434" s="185"/>
      <c r="P434" s="188"/>
      <c r="Q434" s="188"/>
    </row>
    <row r="435" spans="1:17" ht="14">
      <c r="A435" s="87"/>
      <c r="B435" s="186"/>
      <c r="C435" s="186"/>
      <c r="D435" s="180"/>
      <c r="E435" s="182"/>
      <c r="F435" s="182"/>
      <c r="G435" s="182"/>
      <c r="H435" s="183"/>
      <c r="I435" s="183"/>
      <c r="J435" s="183"/>
      <c r="K435" s="185"/>
      <c r="L435" s="184"/>
      <c r="M435" s="187"/>
      <c r="N435" s="184"/>
      <c r="O435" s="185"/>
      <c r="P435" s="188"/>
      <c r="Q435" s="188"/>
    </row>
    <row r="436" spans="1:17" ht="14">
      <c r="A436" s="87"/>
      <c r="B436" s="186"/>
      <c r="C436" s="186"/>
      <c r="D436" s="180"/>
      <c r="E436" s="182"/>
      <c r="F436" s="182"/>
      <c r="G436" s="182"/>
      <c r="H436" s="183"/>
      <c r="I436" s="183"/>
      <c r="J436" s="183"/>
      <c r="K436" s="185"/>
      <c r="L436" s="184"/>
      <c r="M436" s="187"/>
      <c r="N436" s="184"/>
      <c r="O436" s="185"/>
      <c r="P436" s="188"/>
      <c r="Q436" s="188"/>
    </row>
    <row r="437" spans="1:17" ht="14">
      <c r="A437" s="87"/>
      <c r="B437" s="186"/>
      <c r="C437" s="186"/>
      <c r="D437" s="180"/>
      <c r="E437" s="182"/>
      <c r="F437" s="182"/>
      <c r="G437" s="182"/>
      <c r="H437" s="183"/>
      <c r="I437" s="183"/>
      <c r="J437" s="183"/>
      <c r="K437" s="185"/>
      <c r="L437" s="184"/>
      <c r="M437" s="187"/>
      <c r="N437" s="184"/>
      <c r="O437" s="185"/>
      <c r="P437" s="188"/>
      <c r="Q437" s="188"/>
    </row>
    <row r="438" spans="1:17" ht="14">
      <c r="A438" s="87"/>
      <c r="B438" s="186"/>
      <c r="C438" s="186"/>
      <c r="D438" s="180"/>
      <c r="E438" s="182"/>
      <c r="F438" s="182"/>
      <c r="G438" s="182"/>
      <c r="H438" s="183"/>
      <c r="I438" s="183"/>
      <c r="J438" s="183"/>
      <c r="K438" s="185"/>
      <c r="L438" s="184"/>
      <c r="M438" s="187"/>
      <c r="N438" s="184"/>
      <c r="O438" s="185"/>
      <c r="P438" s="188"/>
      <c r="Q438" s="188"/>
    </row>
    <row r="439" spans="1:17" ht="14">
      <c r="A439" s="87"/>
      <c r="B439" s="186"/>
      <c r="C439" s="186"/>
      <c r="D439" s="180"/>
      <c r="E439" s="182"/>
      <c r="F439" s="182"/>
      <c r="G439" s="182"/>
      <c r="H439" s="183"/>
      <c r="I439" s="183"/>
      <c r="J439" s="183"/>
      <c r="K439" s="185"/>
      <c r="L439" s="184"/>
      <c r="M439" s="187"/>
      <c r="N439" s="184"/>
      <c r="O439" s="185"/>
      <c r="P439" s="188"/>
      <c r="Q439" s="188"/>
    </row>
    <row r="440" spans="1:17" ht="14">
      <c r="A440" s="87"/>
      <c r="B440" s="186"/>
      <c r="C440" s="186"/>
      <c r="D440" s="180"/>
      <c r="E440" s="182"/>
      <c r="F440" s="182"/>
      <c r="G440" s="182"/>
      <c r="H440" s="183"/>
      <c r="I440" s="183"/>
      <c r="J440" s="183"/>
      <c r="K440" s="185"/>
      <c r="L440" s="184"/>
      <c r="M440" s="187"/>
      <c r="N440" s="184"/>
      <c r="O440" s="185"/>
      <c r="P440" s="188"/>
      <c r="Q440" s="188"/>
    </row>
    <row r="441" spans="1:17" ht="14">
      <c r="A441" s="87"/>
      <c r="B441" s="186"/>
      <c r="C441" s="186"/>
      <c r="D441" s="180"/>
      <c r="E441" s="182"/>
      <c r="F441" s="182"/>
      <c r="G441" s="182"/>
      <c r="H441" s="183"/>
      <c r="I441" s="183"/>
      <c r="J441" s="183"/>
      <c r="K441" s="185"/>
      <c r="L441" s="184"/>
      <c r="M441" s="187"/>
      <c r="N441" s="184"/>
      <c r="O441" s="185"/>
      <c r="P441" s="188"/>
      <c r="Q441" s="188"/>
    </row>
    <row r="442" spans="1:17" ht="14">
      <c r="A442" s="87"/>
      <c r="B442" s="186"/>
      <c r="C442" s="186"/>
      <c r="D442" s="180"/>
      <c r="E442" s="182"/>
      <c r="F442" s="182"/>
      <c r="G442" s="182"/>
      <c r="H442" s="183"/>
      <c r="I442" s="183"/>
      <c r="J442" s="183"/>
      <c r="K442" s="185"/>
      <c r="L442" s="184"/>
      <c r="M442" s="187"/>
      <c r="N442" s="184"/>
      <c r="O442" s="185"/>
      <c r="P442" s="188"/>
      <c r="Q442" s="188"/>
    </row>
    <row r="443" spans="1:17" ht="14">
      <c r="A443" s="87"/>
      <c r="B443" s="186"/>
      <c r="C443" s="186"/>
      <c r="D443" s="180"/>
      <c r="E443" s="182"/>
      <c r="F443" s="182"/>
      <c r="G443" s="182"/>
      <c r="H443" s="183"/>
      <c r="I443" s="183"/>
      <c r="J443" s="183"/>
      <c r="K443" s="185"/>
      <c r="L443" s="184"/>
      <c r="M443" s="187"/>
      <c r="N443" s="184"/>
      <c r="O443" s="185"/>
      <c r="P443" s="188"/>
      <c r="Q443" s="188"/>
    </row>
    <row r="444" spans="1:17" ht="14">
      <c r="A444" s="87"/>
      <c r="B444" s="186"/>
      <c r="C444" s="186"/>
      <c r="D444" s="180"/>
      <c r="E444" s="182"/>
      <c r="F444" s="182"/>
      <c r="G444" s="182"/>
      <c r="H444" s="183"/>
      <c r="I444" s="183"/>
      <c r="J444" s="183"/>
      <c r="K444" s="185"/>
      <c r="L444" s="184"/>
      <c r="M444" s="187"/>
      <c r="N444" s="184"/>
      <c r="O444" s="185"/>
      <c r="P444" s="188"/>
      <c r="Q444" s="188"/>
    </row>
    <row r="445" spans="1:17" ht="14">
      <c r="A445" s="87"/>
      <c r="B445" s="186"/>
      <c r="C445" s="186"/>
      <c r="D445" s="180"/>
      <c r="E445" s="182"/>
      <c r="F445" s="182"/>
      <c r="G445" s="182"/>
      <c r="H445" s="183"/>
      <c r="I445" s="183"/>
      <c r="J445" s="183"/>
      <c r="K445" s="185"/>
      <c r="L445" s="184"/>
      <c r="M445" s="187"/>
      <c r="N445" s="184"/>
      <c r="O445" s="185"/>
      <c r="P445" s="188"/>
      <c r="Q445" s="188"/>
    </row>
    <row r="446" spans="1:17" ht="14">
      <c r="A446" s="87"/>
      <c r="B446" s="186"/>
      <c r="C446" s="186"/>
      <c r="D446" s="180"/>
      <c r="E446" s="182"/>
      <c r="F446" s="182"/>
      <c r="G446" s="182"/>
      <c r="H446" s="183"/>
      <c r="I446" s="183"/>
      <c r="J446" s="183"/>
      <c r="K446" s="185"/>
      <c r="L446" s="184"/>
      <c r="M446" s="187"/>
      <c r="N446" s="184"/>
      <c r="O446" s="185"/>
      <c r="P446" s="188"/>
      <c r="Q446" s="188"/>
    </row>
    <row r="447" spans="1:17" ht="14">
      <c r="A447" s="87"/>
      <c r="B447" s="186"/>
      <c r="C447" s="186"/>
      <c r="D447" s="180"/>
      <c r="E447" s="182"/>
      <c r="F447" s="182"/>
      <c r="G447" s="182"/>
      <c r="H447" s="183"/>
      <c r="I447" s="183"/>
      <c r="J447" s="183"/>
      <c r="K447" s="185"/>
      <c r="L447" s="184"/>
      <c r="M447" s="187"/>
      <c r="N447" s="184"/>
      <c r="O447" s="185"/>
      <c r="P447" s="188"/>
      <c r="Q447" s="188"/>
    </row>
    <row r="448" spans="1:17" ht="14">
      <c r="A448" s="87"/>
      <c r="B448" s="186"/>
      <c r="C448" s="186"/>
      <c r="D448" s="180"/>
      <c r="E448" s="182"/>
      <c r="F448" s="182"/>
      <c r="G448" s="182"/>
      <c r="H448" s="183"/>
      <c r="I448" s="183"/>
      <c r="J448" s="183"/>
      <c r="K448" s="185"/>
      <c r="L448" s="184"/>
      <c r="M448" s="187"/>
      <c r="N448" s="184"/>
      <c r="O448" s="185"/>
      <c r="P448" s="188"/>
      <c r="Q448" s="188"/>
    </row>
    <row r="449" spans="1:17" ht="14">
      <c r="A449" s="87"/>
      <c r="B449" s="186"/>
      <c r="C449" s="186"/>
      <c r="D449" s="180"/>
      <c r="E449" s="182"/>
      <c r="F449" s="182"/>
      <c r="G449" s="182"/>
      <c r="H449" s="183"/>
      <c r="I449" s="183"/>
      <c r="J449" s="183"/>
      <c r="K449" s="185"/>
      <c r="L449" s="184"/>
      <c r="M449" s="187"/>
      <c r="N449" s="184"/>
      <c r="O449" s="185"/>
      <c r="P449" s="188"/>
      <c r="Q449" s="188"/>
    </row>
    <row r="450" spans="1:17" ht="14">
      <c r="A450" s="87"/>
      <c r="B450" s="186"/>
      <c r="C450" s="186"/>
      <c r="D450" s="180"/>
      <c r="E450" s="182"/>
      <c r="F450" s="182"/>
      <c r="G450" s="182"/>
      <c r="H450" s="183"/>
      <c r="I450" s="183"/>
      <c r="J450" s="183"/>
      <c r="K450" s="185"/>
      <c r="L450" s="184"/>
      <c r="M450" s="187"/>
      <c r="N450" s="184"/>
      <c r="O450" s="185"/>
      <c r="P450" s="188"/>
      <c r="Q450" s="188"/>
    </row>
    <row r="451" spans="1:17" ht="14">
      <c r="A451" s="87"/>
      <c r="B451" s="186"/>
      <c r="C451" s="186"/>
      <c r="D451" s="180"/>
      <c r="E451" s="182"/>
      <c r="F451" s="182"/>
      <c r="G451" s="182"/>
      <c r="H451" s="183"/>
      <c r="I451" s="183"/>
      <c r="J451" s="183"/>
      <c r="K451" s="185"/>
      <c r="L451" s="184"/>
      <c r="M451" s="187"/>
      <c r="N451" s="184"/>
      <c r="O451" s="185"/>
      <c r="P451" s="188"/>
      <c r="Q451" s="188"/>
    </row>
    <row r="452" spans="1:17" ht="14">
      <c r="A452" s="87"/>
      <c r="B452" s="186"/>
      <c r="C452" s="186"/>
      <c r="D452" s="180"/>
      <c r="E452" s="182"/>
      <c r="F452" s="182"/>
      <c r="G452" s="182"/>
      <c r="H452" s="183"/>
      <c r="I452" s="183"/>
      <c r="J452" s="183"/>
      <c r="K452" s="185"/>
      <c r="L452" s="184"/>
      <c r="M452" s="187"/>
      <c r="N452" s="184"/>
      <c r="O452" s="185"/>
      <c r="P452" s="188"/>
      <c r="Q452" s="188"/>
    </row>
    <row r="453" spans="1:17" ht="14">
      <c r="A453" s="87"/>
      <c r="B453" s="186"/>
      <c r="C453" s="186"/>
      <c r="D453" s="180"/>
      <c r="E453" s="182"/>
      <c r="F453" s="182"/>
      <c r="G453" s="182"/>
      <c r="H453" s="183"/>
      <c r="I453" s="183"/>
      <c r="J453" s="183"/>
      <c r="K453" s="185"/>
      <c r="L453" s="184"/>
      <c r="M453" s="187"/>
      <c r="N453" s="184"/>
      <c r="O453" s="185"/>
      <c r="P453" s="188"/>
      <c r="Q453" s="188"/>
    </row>
    <row r="454" spans="1:17" ht="14">
      <c r="A454" s="87"/>
      <c r="B454" s="186"/>
      <c r="C454" s="186"/>
      <c r="D454" s="180"/>
      <c r="E454" s="182"/>
      <c r="F454" s="182"/>
      <c r="G454" s="182"/>
      <c r="H454" s="183"/>
      <c r="I454" s="183"/>
      <c r="J454" s="183"/>
      <c r="K454" s="185"/>
      <c r="L454" s="184"/>
      <c r="M454" s="187"/>
      <c r="N454" s="184"/>
      <c r="O454" s="185"/>
      <c r="P454" s="188"/>
      <c r="Q454" s="188"/>
    </row>
    <row r="455" spans="1:17" ht="14">
      <c r="A455" s="87"/>
      <c r="B455" s="186"/>
      <c r="C455" s="186"/>
      <c r="D455" s="180"/>
      <c r="E455" s="182"/>
      <c r="F455" s="182"/>
      <c r="G455" s="182"/>
      <c r="H455" s="183"/>
      <c r="I455" s="183"/>
      <c r="J455" s="183"/>
      <c r="K455" s="185"/>
      <c r="L455" s="184"/>
      <c r="M455" s="187"/>
      <c r="N455" s="184"/>
      <c r="O455" s="185"/>
      <c r="P455" s="188"/>
      <c r="Q455" s="188"/>
    </row>
    <row r="456" spans="1:17" ht="14">
      <c r="A456" s="87"/>
      <c r="B456" s="186"/>
      <c r="C456" s="186"/>
      <c r="D456" s="180"/>
      <c r="E456" s="182"/>
      <c r="F456" s="182"/>
      <c r="G456" s="182"/>
      <c r="H456" s="183"/>
      <c r="I456" s="183"/>
      <c r="J456" s="183"/>
      <c r="K456" s="185"/>
      <c r="L456" s="184"/>
      <c r="M456" s="187"/>
      <c r="N456" s="184"/>
      <c r="O456" s="185"/>
      <c r="P456" s="188"/>
      <c r="Q456" s="188"/>
    </row>
    <row r="457" spans="1:17" ht="14">
      <c r="A457" s="87"/>
      <c r="B457" s="186"/>
      <c r="C457" s="186"/>
      <c r="D457" s="180"/>
      <c r="E457" s="182"/>
      <c r="F457" s="182"/>
      <c r="G457" s="182"/>
      <c r="H457" s="183"/>
      <c r="I457" s="183"/>
      <c r="J457" s="183"/>
      <c r="K457" s="185"/>
      <c r="L457" s="184"/>
      <c r="M457" s="187"/>
      <c r="N457" s="184"/>
      <c r="O457" s="185"/>
      <c r="P457" s="188"/>
      <c r="Q457" s="188"/>
    </row>
    <row r="458" spans="1:17" ht="14">
      <c r="A458" s="87"/>
      <c r="B458" s="186"/>
      <c r="C458" s="186"/>
      <c r="D458" s="180"/>
      <c r="E458" s="182"/>
      <c r="F458" s="182"/>
      <c r="G458" s="182"/>
      <c r="H458" s="183"/>
      <c r="I458" s="183"/>
      <c r="J458" s="183"/>
      <c r="K458" s="185"/>
      <c r="L458" s="184"/>
      <c r="M458" s="187"/>
      <c r="N458" s="184"/>
      <c r="O458" s="185"/>
      <c r="P458" s="188"/>
      <c r="Q458" s="188"/>
    </row>
    <row r="459" spans="1:17" ht="14">
      <c r="A459" s="87"/>
      <c r="B459" s="186"/>
      <c r="C459" s="186"/>
      <c r="D459" s="180"/>
      <c r="E459" s="182"/>
      <c r="F459" s="182"/>
      <c r="G459" s="182"/>
      <c r="H459" s="183"/>
      <c r="I459" s="183"/>
      <c r="J459" s="183"/>
      <c r="K459" s="185"/>
      <c r="L459" s="184"/>
      <c r="M459" s="187"/>
      <c r="N459" s="184"/>
      <c r="O459" s="185"/>
      <c r="P459" s="188"/>
      <c r="Q459" s="188"/>
    </row>
    <row r="460" spans="1:17" ht="14">
      <c r="A460" s="87"/>
      <c r="B460" s="186"/>
      <c r="C460" s="186"/>
      <c r="D460" s="180"/>
      <c r="E460" s="182"/>
      <c r="F460" s="182"/>
      <c r="G460" s="182"/>
      <c r="H460" s="183"/>
      <c r="I460" s="183"/>
      <c r="J460" s="183"/>
      <c r="K460" s="185"/>
      <c r="L460" s="184"/>
      <c r="M460" s="187"/>
      <c r="N460" s="184"/>
      <c r="O460" s="185"/>
      <c r="P460" s="188"/>
      <c r="Q460" s="188"/>
    </row>
    <row r="461" spans="1:17" ht="14">
      <c r="A461" s="87"/>
      <c r="B461" s="186"/>
      <c r="C461" s="186"/>
      <c r="D461" s="180"/>
      <c r="E461" s="182"/>
      <c r="F461" s="182"/>
      <c r="G461" s="182"/>
      <c r="H461" s="183"/>
      <c r="I461" s="183"/>
      <c r="J461" s="183"/>
      <c r="K461" s="185"/>
      <c r="L461" s="184"/>
      <c r="M461" s="187"/>
      <c r="N461" s="184"/>
      <c r="O461" s="185"/>
      <c r="P461" s="188"/>
      <c r="Q461" s="188"/>
    </row>
    <row r="462" spans="1:17" ht="14">
      <c r="A462" s="87"/>
      <c r="B462" s="186"/>
      <c r="C462" s="186"/>
      <c r="D462" s="180"/>
      <c r="E462" s="182"/>
      <c r="F462" s="182"/>
      <c r="G462" s="182"/>
      <c r="H462" s="183"/>
      <c r="I462" s="183"/>
      <c r="J462" s="183"/>
      <c r="K462" s="185"/>
      <c r="L462" s="184"/>
      <c r="M462" s="187"/>
      <c r="N462" s="184"/>
      <c r="O462" s="185"/>
      <c r="P462" s="188"/>
      <c r="Q462" s="188"/>
    </row>
    <row r="463" spans="1:17" ht="14">
      <c r="A463" s="87"/>
      <c r="B463" s="186"/>
      <c r="C463" s="186"/>
      <c r="D463" s="180"/>
      <c r="E463" s="182"/>
      <c r="F463" s="182"/>
      <c r="G463" s="182"/>
      <c r="H463" s="183"/>
      <c r="I463" s="183"/>
      <c r="J463" s="183"/>
      <c r="K463" s="185"/>
      <c r="L463" s="184"/>
      <c r="M463" s="187"/>
      <c r="N463" s="184"/>
      <c r="O463" s="185"/>
      <c r="P463" s="188"/>
      <c r="Q463" s="188"/>
    </row>
    <row r="464" spans="1:17" ht="14">
      <c r="A464" s="87"/>
      <c r="B464" s="186"/>
      <c r="C464" s="186"/>
      <c r="D464" s="180"/>
      <c r="E464" s="182"/>
      <c r="F464" s="182"/>
      <c r="G464" s="182"/>
      <c r="H464" s="183"/>
      <c r="I464" s="183"/>
      <c r="J464" s="183"/>
      <c r="K464" s="185"/>
      <c r="L464" s="184"/>
      <c r="M464" s="187"/>
      <c r="N464" s="184"/>
      <c r="O464" s="185"/>
      <c r="P464" s="188"/>
      <c r="Q464" s="188"/>
    </row>
    <row r="465" spans="1:17" ht="14">
      <c r="A465" s="87"/>
      <c r="B465" s="186"/>
      <c r="C465" s="186"/>
      <c r="D465" s="180"/>
      <c r="E465" s="182"/>
      <c r="F465" s="182"/>
      <c r="G465" s="182"/>
      <c r="H465" s="183"/>
      <c r="I465" s="183"/>
      <c r="J465" s="183"/>
      <c r="K465" s="185"/>
      <c r="L465" s="184"/>
      <c r="M465" s="187"/>
      <c r="N465" s="184"/>
      <c r="O465" s="185"/>
      <c r="P465" s="188"/>
      <c r="Q465" s="188"/>
    </row>
    <row r="466" spans="1:17" ht="14">
      <c r="A466" s="87"/>
      <c r="B466" s="186"/>
      <c r="C466" s="186"/>
      <c r="D466" s="180"/>
      <c r="E466" s="182"/>
      <c r="F466" s="182"/>
      <c r="G466" s="182"/>
      <c r="H466" s="183"/>
      <c r="I466" s="183"/>
      <c r="J466" s="183"/>
      <c r="K466" s="185"/>
      <c r="L466" s="184"/>
      <c r="M466" s="187"/>
      <c r="N466" s="184"/>
      <c r="O466" s="185"/>
      <c r="P466" s="188"/>
      <c r="Q466" s="188"/>
    </row>
    <row r="467" spans="1:17" ht="14">
      <c r="A467" s="87"/>
      <c r="B467" s="186"/>
      <c r="C467" s="186"/>
      <c r="D467" s="180"/>
      <c r="E467" s="182"/>
      <c r="F467" s="182"/>
      <c r="G467" s="182"/>
      <c r="H467" s="183"/>
      <c r="I467" s="183"/>
      <c r="J467" s="183"/>
      <c r="K467" s="185"/>
      <c r="L467" s="184"/>
      <c r="M467" s="187"/>
      <c r="N467" s="184"/>
      <c r="O467" s="185"/>
      <c r="P467" s="188"/>
      <c r="Q467" s="188"/>
    </row>
    <row r="468" spans="1:17" ht="14">
      <c r="A468" s="87"/>
      <c r="B468" s="186"/>
      <c r="C468" s="186"/>
      <c r="D468" s="180"/>
      <c r="E468" s="182"/>
      <c r="F468" s="182"/>
      <c r="G468" s="182"/>
      <c r="H468" s="183"/>
      <c r="I468" s="183"/>
      <c r="J468" s="183"/>
      <c r="K468" s="185"/>
      <c r="L468" s="184"/>
      <c r="M468" s="187"/>
      <c r="N468" s="184"/>
      <c r="O468" s="185"/>
      <c r="P468" s="188"/>
      <c r="Q468" s="188"/>
    </row>
    <row r="469" spans="1:17" ht="14">
      <c r="A469" s="87"/>
      <c r="B469" s="186"/>
      <c r="C469" s="186"/>
      <c r="D469" s="180"/>
      <c r="E469" s="182"/>
      <c r="F469" s="182"/>
      <c r="G469" s="182"/>
      <c r="H469" s="183"/>
      <c r="I469" s="183"/>
      <c r="J469" s="183"/>
      <c r="K469" s="185"/>
      <c r="L469" s="184"/>
      <c r="M469" s="187"/>
      <c r="N469" s="184"/>
      <c r="O469" s="185"/>
      <c r="P469" s="188"/>
      <c r="Q469" s="188"/>
    </row>
    <row r="470" spans="1:17" ht="14">
      <c r="A470" s="87"/>
      <c r="B470" s="186"/>
      <c r="C470" s="186"/>
      <c r="D470" s="180"/>
      <c r="E470" s="182"/>
      <c r="F470" s="182"/>
      <c r="G470" s="182"/>
      <c r="H470" s="183"/>
      <c r="I470" s="183"/>
      <c r="J470" s="183"/>
      <c r="K470" s="185"/>
      <c r="L470" s="184"/>
      <c r="M470" s="187"/>
      <c r="N470" s="184"/>
      <c r="O470" s="185"/>
      <c r="P470" s="188"/>
      <c r="Q470" s="188"/>
    </row>
    <row r="471" spans="1:17" ht="14">
      <c r="A471" s="87"/>
      <c r="B471" s="186"/>
      <c r="C471" s="186"/>
      <c r="D471" s="180"/>
      <c r="E471" s="182"/>
      <c r="F471" s="182"/>
      <c r="G471" s="182"/>
      <c r="H471" s="183"/>
      <c r="I471" s="183"/>
      <c r="J471" s="183"/>
      <c r="K471" s="185"/>
      <c r="L471" s="184"/>
      <c r="M471" s="187"/>
      <c r="N471" s="184"/>
      <c r="O471" s="185"/>
      <c r="P471" s="188"/>
      <c r="Q471" s="188"/>
    </row>
    <row r="472" spans="1:17" ht="14">
      <c r="A472" s="87"/>
      <c r="B472" s="186"/>
      <c r="C472" s="186"/>
      <c r="D472" s="180"/>
      <c r="E472" s="182"/>
      <c r="F472" s="182"/>
      <c r="G472" s="182"/>
      <c r="H472" s="183"/>
      <c r="I472" s="183"/>
      <c r="J472" s="183"/>
      <c r="K472" s="185"/>
      <c r="L472" s="184"/>
      <c r="M472" s="187"/>
      <c r="N472" s="184"/>
      <c r="O472" s="185"/>
      <c r="P472" s="188"/>
      <c r="Q472" s="188"/>
    </row>
    <row r="473" spans="1:17" ht="14">
      <c r="A473" s="87"/>
      <c r="B473" s="186"/>
      <c r="C473" s="186"/>
      <c r="D473" s="180"/>
      <c r="E473" s="182"/>
      <c r="F473" s="182"/>
      <c r="G473" s="182"/>
      <c r="H473" s="183"/>
      <c r="I473" s="183"/>
      <c r="J473" s="183"/>
      <c r="K473" s="185"/>
      <c r="L473" s="184"/>
      <c r="M473" s="187"/>
      <c r="N473" s="184"/>
      <c r="O473" s="185"/>
      <c r="P473" s="188"/>
      <c r="Q473" s="188"/>
    </row>
    <row r="474" spans="1:17" ht="14">
      <c r="A474" s="87"/>
      <c r="B474" s="186"/>
      <c r="C474" s="186"/>
      <c r="D474" s="180"/>
      <c r="E474" s="182"/>
      <c r="F474" s="182"/>
      <c r="G474" s="182"/>
      <c r="H474" s="183"/>
      <c r="I474" s="183"/>
      <c r="J474" s="183"/>
      <c r="K474" s="185"/>
      <c r="L474" s="184"/>
      <c r="M474" s="187"/>
      <c r="N474" s="184"/>
      <c r="O474" s="185"/>
      <c r="P474" s="188"/>
      <c r="Q474" s="188"/>
    </row>
    <row r="475" spans="1:17" ht="14">
      <c r="A475" s="87"/>
      <c r="B475" s="186"/>
      <c r="C475" s="186"/>
      <c r="D475" s="180"/>
      <c r="E475" s="182"/>
      <c r="F475" s="182"/>
      <c r="G475" s="182"/>
      <c r="H475" s="183"/>
      <c r="I475" s="183"/>
      <c r="J475" s="183"/>
      <c r="K475" s="185"/>
      <c r="L475" s="184"/>
      <c r="M475" s="187"/>
      <c r="N475" s="184"/>
      <c r="O475" s="185"/>
      <c r="P475" s="188"/>
      <c r="Q475" s="188"/>
    </row>
    <row r="476" spans="1:17" ht="14">
      <c r="A476" s="87"/>
      <c r="B476" s="186"/>
      <c r="C476" s="186"/>
      <c r="D476" s="180"/>
      <c r="E476" s="182"/>
      <c r="F476" s="182"/>
      <c r="G476" s="182"/>
      <c r="H476" s="183"/>
      <c r="I476" s="183"/>
      <c r="J476" s="183"/>
      <c r="K476" s="185"/>
      <c r="L476" s="184"/>
      <c r="M476" s="187"/>
      <c r="N476" s="184"/>
      <c r="O476" s="185"/>
      <c r="P476" s="188"/>
      <c r="Q476" s="188"/>
    </row>
    <row r="477" spans="1:17" ht="14">
      <c r="A477" s="87"/>
      <c r="B477" s="186"/>
      <c r="C477" s="186"/>
      <c r="D477" s="180"/>
      <c r="E477" s="182"/>
      <c r="F477" s="182"/>
      <c r="G477" s="182"/>
      <c r="H477" s="183"/>
      <c r="I477" s="183"/>
      <c r="J477" s="183"/>
      <c r="K477" s="185"/>
      <c r="L477" s="184"/>
      <c r="M477" s="187"/>
      <c r="N477" s="184"/>
      <c r="O477" s="185"/>
      <c r="P477" s="188"/>
      <c r="Q477" s="188"/>
    </row>
    <row r="478" spans="1:17" ht="14">
      <c r="A478" s="87"/>
      <c r="B478" s="186"/>
      <c r="C478" s="186"/>
      <c r="D478" s="180"/>
      <c r="E478" s="182"/>
      <c r="F478" s="182"/>
      <c r="G478" s="182"/>
      <c r="H478" s="183"/>
      <c r="I478" s="183"/>
      <c r="J478" s="183"/>
      <c r="K478" s="185"/>
      <c r="L478" s="184"/>
      <c r="M478" s="187"/>
      <c r="N478" s="184"/>
      <c r="O478" s="185"/>
      <c r="P478" s="188"/>
      <c r="Q478" s="188"/>
    </row>
    <row r="479" spans="1:17" ht="14">
      <c r="A479" s="87"/>
      <c r="B479" s="186"/>
      <c r="C479" s="186"/>
      <c r="D479" s="180"/>
      <c r="E479" s="182"/>
      <c r="F479" s="182"/>
      <c r="G479" s="182"/>
      <c r="H479" s="183"/>
      <c r="I479" s="183"/>
      <c r="J479" s="183"/>
      <c r="K479" s="185"/>
      <c r="L479" s="184"/>
      <c r="M479" s="187"/>
      <c r="N479" s="184"/>
      <c r="O479" s="185"/>
      <c r="P479" s="188"/>
      <c r="Q479" s="188"/>
    </row>
    <row r="480" spans="1:17" ht="14">
      <c r="A480" s="87"/>
      <c r="B480" s="186"/>
      <c r="C480" s="186"/>
      <c r="D480" s="180"/>
      <c r="E480" s="182"/>
      <c r="F480" s="182"/>
      <c r="G480" s="182"/>
      <c r="H480" s="183"/>
      <c r="I480" s="183"/>
      <c r="J480" s="183"/>
      <c r="K480" s="185"/>
      <c r="L480" s="184"/>
      <c r="M480" s="187"/>
      <c r="N480" s="184"/>
      <c r="O480" s="185"/>
      <c r="P480" s="188"/>
      <c r="Q480" s="188"/>
    </row>
    <row r="481" spans="1:17" ht="14">
      <c r="A481" s="87"/>
      <c r="B481" s="186"/>
      <c r="C481" s="186"/>
      <c r="D481" s="180"/>
      <c r="E481" s="182"/>
      <c r="F481" s="182"/>
      <c r="G481" s="182"/>
      <c r="H481" s="183"/>
      <c r="I481" s="183"/>
      <c r="J481" s="183"/>
      <c r="K481" s="185"/>
      <c r="L481" s="184"/>
      <c r="M481" s="187"/>
      <c r="N481" s="184"/>
      <c r="O481" s="185"/>
      <c r="P481" s="188"/>
      <c r="Q481" s="188"/>
    </row>
    <row r="482" spans="1:17" ht="14">
      <c r="A482" s="87"/>
      <c r="B482" s="186"/>
      <c r="C482" s="186"/>
      <c r="D482" s="180"/>
      <c r="E482" s="182"/>
      <c r="F482" s="182"/>
      <c r="G482" s="182"/>
      <c r="H482" s="183"/>
      <c r="I482" s="183"/>
      <c r="J482" s="183"/>
      <c r="K482" s="185"/>
      <c r="L482" s="184"/>
      <c r="M482" s="187"/>
      <c r="N482" s="184"/>
      <c r="O482" s="185"/>
      <c r="P482" s="188"/>
      <c r="Q482" s="188"/>
    </row>
    <row r="483" spans="1:17" ht="14">
      <c r="A483" s="87"/>
      <c r="B483" s="186"/>
      <c r="C483" s="186"/>
      <c r="D483" s="180"/>
      <c r="E483" s="182"/>
      <c r="F483" s="182"/>
      <c r="G483" s="182"/>
      <c r="H483" s="183"/>
      <c r="I483" s="183"/>
      <c r="J483" s="183"/>
      <c r="K483" s="185"/>
      <c r="L483" s="184"/>
      <c r="M483" s="187"/>
      <c r="N483" s="184"/>
      <c r="O483" s="185"/>
      <c r="P483" s="188"/>
      <c r="Q483" s="188"/>
    </row>
    <row r="484" spans="1:17" ht="14">
      <c r="A484" s="87"/>
      <c r="B484" s="186"/>
      <c r="C484" s="186"/>
      <c r="D484" s="180"/>
      <c r="E484" s="182"/>
      <c r="F484" s="182"/>
      <c r="G484" s="182"/>
      <c r="H484" s="183"/>
      <c r="I484" s="183"/>
      <c r="J484" s="183"/>
      <c r="K484" s="185"/>
      <c r="L484" s="184"/>
      <c r="M484" s="187"/>
      <c r="N484" s="184"/>
      <c r="O484" s="185"/>
      <c r="P484" s="188"/>
      <c r="Q484" s="188"/>
    </row>
    <row r="485" spans="1:17" ht="14">
      <c r="A485" s="87"/>
      <c r="B485" s="186"/>
      <c r="C485" s="186"/>
      <c r="D485" s="180"/>
      <c r="E485" s="182"/>
      <c r="F485" s="182"/>
      <c r="G485" s="182"/>
      <c r="H485" s="183"/>
      <c r="I485" s="183"/>
      <c r="J485" s="183"/>
      <c r="K485" s="185"/>
      <c r="L485" s="184"/>
      <c r="M485" s="187"/>
      <c r="N485" s="184"/>
      <c r="O485" s="185"/>
      <c r="P485" s="188"/>
      <c r="Q485" s="188"/>
    </row>
    <row r="486" spans="1:17" ht="14">
      <c r="A486" s="87"/>
      <c r="B486" s="186"/>
      <c r="C486" s="186"/>
      <c r="D486" s="180"/>
      <c r="E486" s="182"/>
      <c r="F486" s="182"/>
      <c r="G486" s="182"/>
      <c r="H486" s="183"/>
      <c r="I486" s="183"/>
      <c r="J486" s="183"/>
      <c r="K486" s="185"/>
      <c r="L486" s="184"/>
      <c r="M486" s="187"/>
      <c r="N486" s="184"/>
      <c r="O486" s="185"/>
      <c r="P486" s="188"/>
      <c r="Q486" s="188"/>
    </row>
    <row r="487" spans="1:17" ht="14">
      <c r="A487" s="87"/>
      <c r="B487" s="186"/>
      <c r="C487" s="186"/>
      <c r="D487" s="180"/>
      <c r="E487" s="182"/>
      <c r="F487" s="182"/>
      <c r="G487" s="182"/>
      <c r="H487" s="183"/>
      <c r="I487" s="183"/>
      <c r="J487" s="183"/>
      <c r="K487" s="185"/>
      <c r="L487" s="184"/>
      <c r="M487" s="187"/>
      <c r="N487" s="184"/>
      <c r="O487" s="185"/>
      <c r="P487" s="188"/>
      <c r="Q487" s="188"/>
    </row>
    <row r="488" spans="1:17" ht="14">
      <c r="A488" s="87"/>
      <c r="B488" s="186"/>
      <c r="C488" s="186"/>
      <c r="D488" s="180"/>
      <c r="E488" s="182"/>
      <c r="F488" s="182"/>
      <c r="G488" s="182"/>
      <c r="H488" s="183"/>
      <c r="I488" s="183"/>
      <c r="J488" s="183"/>
      <c r="K488" s="185"/>
      <c r="L488" s="184"/>
      <c r="M488" s="187"/>
      <c r="N488" s="184"/>
      <c r="O488" s="185"/>
      <c r="P488" s="188"/>
      <c r="Q488" s="188"/>
    </row>
    <row r="489" spans="1:17" ht="14">
      <c r="A489" s="87"/>
      <c r="B489" s="186"/>
      <c r="C489" s="186"/>
      <c r="D489" s="180"/>
      <c r="E489" s="182"/>
      <c r="F489" s="182"/>
      <c r="G489" s="182"/>
      <c r="H489" s="183"/>
      <c r="I489" s="183"/>
      <c r="J489" s="183"/>
      <c r="K489" s="185"/>
      <c r="L489" s="184"/>
      <c r="M489" s="187"/>
      <c r="N489" s="184"/>
      <c r="O489" s="185"/>
      <c r="P489" s="188"/>
      <c r="Q489" s="188"/>
    </row>
    <row r="490" spans="1:17" ht="14">
      <c r="A490" s="87"/>
      <c r="B490" s="186"/>
      <c r="C490" s="186"/>
      <c r="D490" s="180"/>
      <c r="E490" s="182"/>
      <c r="F490" s="182"/>
      <c r="G490" s="182"/>
      <c r="H490" s="183"/>
      <c r="I490" s="183"/>
      <c r="J490" s="183"/>
      <c r="K490" s="185"/>
      <c r="L490" s="184"/>
      <c r="M490" s="187"/>
      <c r="N490" s="184"/>
      <c r="O490" s="185"/>
      <c r="P490" s="188"/>
      <c r="Q490" s="188"/>
    </row>
    <row r="491" spans="1:17" ht="14">
      <c r="A491" s="87"/>
      <c r="B491" s="186"/>
      <c r="C491" s="186"/>
      <c r="D491" s="180"/>
      <c r="E491" s="182"/>
      <c r="F491" s="182"/>
      <c r="G491" s="182"/>
      <c r="H491" s="183"/>
      <c r="I491" s="183"/>
      <c r="J491" s="183"/>
      <c r="K491" s="185"/>
      <c r="L491" s="184"/>
      <c r="M491" s="187"/>
      <c r="N491" s="184"/>
      <c r="O491" s="185"/>
      <c r="P491" s="188"/>
      <c r="Q491" s="188"/>
    </row>
    <row r="492" spans="1:17" ht="14">
      <c r="A492" s="87"/>
      <c r="B492" s="186"/>
      <c r="C492" s="186"/>
      <c r="D492" s="180"/>
      <c r="E492" s="182"/>
      <c r="F492" s="182"/>
      <c r="G492" s="182"/>
      <c r="H492" s="183"/>
      <c r="I492" s="183"/>
      <c r="J492" s="183"/>
      <c r="K492" s="185"/>
      <c r="L492" s="184"/>
      <c r="M492" s="187"/>
      <c r="N492" s="184"/>
      <c r="O492" s="185"/>
      <c r="P492" s="188"/>
      <c r="Q492" s="188"/>
    </row>
    <row r="493" spans="1:17" ht="14">
      <c r="A493" s="87"/>
      <c r="B493" s="186"/>
      <c r="C493" s="186"/>
      <c r="D493" s="180"/>
      <c r="E493" s="182"/>
      <c r="F493" s="182"/>
      <c r="G493" s="182"/>
      <c r="H493" s="183"/>
      <c r="I493" s="183"/>
      <c r="J493" s="183"/>
      <c r="K493" s="185"/>
      <c r="L493" s="184"/>
      <c r="M493" s="187"/>
      <c r="N493" s="184"/>
      <c r="O493" s="185"/>
      <c r="P493" s="188"/>
      <c r="Q493" s="188"/>
    </row>
    <row r="494" spans="1:17" ht="14">
      <c r="A494" s="87"/>
      <c r="B494" s="186"/>
      <c r="C494" s="186"/>
      <c r="D494" s="180"/>
      <c r="E494" s="182"/>
      <c r="F494" s="182"/>
      <c r="G494" s="182"/>
      <c r="H494" s="183"/>
      <c r="I494" s="183"/>
      <c r="J494" s="183"/>
      <c r="K494" s="185"/>
      <c r="L494" s="184"/>
      <c r="M494" s="187"/>
      <c r="N494" s="184"/>
      <c r="O494" s="185"/>
      <c r="P494" s="188"/>
      <c r="Q494" s="188"/>
    </row>
    <row r="495" spans="1:17" ht="14">
      <c r="A495" s="87"/>
      <c r="B495" s="186"/>
      <c r="C495" s="186"/>
      <c r="D495" s="180"/>
      <c r="E495" s="182"/>
      <c r="F495" s="182"/>
      <c r="G495" s="182"/>
      <c r="H495" s="183"/>
      <c r="I495" s="183"/>
      <c r="J495" s="183"/>
      <c r="K495" s="185"/>
      <c r="L495" s="184"/>
      <c r="M495" s="187"/>
      <c r="N495" s="184"/>
      <c r="O495" s="185"/>
      <c r="P495" s="188"/>
      <c r="Q495" s="188"/>
    </row>
    <row r="496" spans="1:17" ht="14">
      <c r="A496" s="87"/>
      <c r="B496" s="186"/>
      <c r="C496" s="186"/>
      <c r="D496" s="180"/>
      <c r="E496" s="182"/>
      <c r="F496" s="182"/>
      <c r="G496" s="182"/>
      <c r="H496" s="183"/>
      <c r="I496" s="183"/>
      <c r="J496" s="183"/>
      <c r="K496" s="185"/>
      <c r="L496" s="184"/>
      <c r="M496" s="187"/>
      <c r="N496" s="184"/>
      <c r="O496" s="185"/>
      <c r="P496" s="188"/>
      <c r="Q496" s="188"/>
    </row>
    <row r="497" spans="1:17" ht="14">
      <c r="A497" s="87"/>
      <c r="B497" s="186"/>
      <c r="C497" s="186"/>
      <c r="D497" s="180"/>
      <c r="E497" s="182"/>
      <c r="F497" s="182"/>
      <c r="G497" s="182"/>
      <c r="H497" s="183"/>
      <c r="I497" s="183"/>
      <c r="J497" s="183"/>
      <c r="K497" s="185"/>
      <c r="L497" s="184"/>
      <c r="M497" s="187"/>
      <c r="N497" s="184"/>
      <c r="O497" s="185"/>
      <c r="P497" s="188"/>
      <c r="Q497" s="188"/>
    </row>
    <row r="498" spans="1:17" ht="14">
      <c r="A498" s="87"/>
      <c r="B498" s="186"/>
      <c r="C498" s="186"/>
      <c r="D498" s="180"/>
      <c r="E498" s="182"/>
      <c r="F498" s="182"/>
      <c r="G498" s="182"/>
      <c r="H498" s="183"/>
      <c r="I498" s="183"/>
      <c r="J498" s="183"/>
      <c r="K498" s="185"/>
      <c r="L498" s="184"/>
      <c r="M498" s="187"/>
      <c r="N498" s="184"/>
      <c r="O498" s="185"/>
      <c r="P498" s="188"/>
      <c r="Q498" s="188"/>
    </row>
    <row r="499" spans="1:17" ht="14">
      <c r="A499" s="87"/>
      <c r="B499" s="186"/>
      <c r="C499" s="186"/>
      <c r="D499" s="180"/>
      <c r="E499" s="182"/>
      <c r="F499" s="182"/>
      <c r="G499" s="182"/>
      <c r="H499" s="183"/>
      <c r="I499" s="183"/>
      <c r="J499" s="183"/>
      <c r="K499" s="185"/>
      <c r="L499" s="184"/>
      <c r="M499" s="187"/>
      <c r="N499" s="184"/>
      <c r="O499" s="185"/>
      <c r="P499" s="188"/>
      <c r="Q499" s="188"/>
    </row>
    <row r="500" spans="1:17" ht="14">
      <c r="A500" s="87"/>
      <c r="B500" s="186"/>
      <c r="C500" s="186"/>
      <c r="D500" s="180"/>
      <c r="E500" s="182"/>
      <c r="F500" s="182"/>
      <c r="G500" s="182"/>
      <c r="H500" s="183"/>
      <c r="I500" s="183"/>
      <c r="J500" s="183"/>
      <c r="K500" s="185"/>
      <c r="L500" s="184"/>
      <c r="M500" s="187"/>
      <c r="N500" s="184"/>
      <c r="O500" s="185"/>
      <c r="P500" s="188"/>
      <c r="Q500" s="188"/>
    </row>
    <row r="501" spans="1:17" ht="14">
      <c r="A501" s="87"/>
      <c r="B501" s="186"/>
      <c r="C501" s="186"/>
      <c r="D501" s="180"/>
      <c r="E501" s="182"/>
      <c r="F501" s="182"/>
      <c r="G501" s="182"/>
      <c r="H501" s="183"/>
      <c r="I501" s="183"/>
      <c r="J501" s="183"/>
      <c r="K501" s="185"/>
      <c r="L501" s="184"/>
      <c r="M501" s="187"/>
      <c r="N501" s="184"/>
      <c r="O501" s="185"/>
      <c r="P501" s="188"/>
      <c r="Q501" s="188"/>
    </row>
    <row r="502" spans="1:17" ht="14">
      <c r="A502" s="87"/>
      <c r="B502" s="186"/>
      <c r="C502" s="186"/>
      <c r="D502" s="180"/>
      <c r="E502" s="182"/>
      <c r="F502" s="182"/>
      <c r="G502" s="182"/>
      <c r="H502" s="183"/>
      <c r="I502" s="183"/>
      <c r="J502" s="183"/>
      <c r="K502" s="185"/>
      <c r="L502" s="184"/>
      <c r="M502" s="187"/>
      <c r="N502" s="184"/>
      <c r="O502" s="185"/>
      <c r="P502" s="188"/>
      <c r="Q502" s="188"/>
    </row>
    <row r="503" spans="1:17" ht="14">
      <c r="A503" s="87"/>
      <c r="B503" s="186"/>
      <c r="C503" s="186"/>
      <c r="D503" s="180"/>
      <c r="E503" s="182"/>
      <c r="F503" s="182"/>
      <c r="G503" s="182"/>
      <c r="H503" s="183"/>
      <c r="I503" s="183"/>
      <c r="J503" s="183"/>
      <c r="K503" s="185"/>
      <c r="L503" s="184"/>
      <c r="M503" s="187"/>
      <c r="N503" s="184"/>
      <c r="O503" s="185"/>
      <c r="P503" s="188"/>
      <c r="Q503" s="188"/>
    </row>
    <row r="504" spans="1:17" ht="14">
      <c r="A504" s="87"/>
      <c r="B504" s="186"/>
      <c r="C504" s="186"/>
      <c r="D504" s="180"/>
      <c r="E504" s="182"/>
      <c r="F504" s="182"/>
      <c r="G504" s="182"/>
      <c r="H504" s="183"/>
      <c r="I504" s="183"/>
      <c r="J504" s="183"/>
      <c r="K504" s="185"/>
      <c r="L504" s="184"/>
      <c r="M504" s="187"/>
      <c r="N504" s="184"/>
      <c r="O504" s="185"/>
      <c r="P504" s="188"/>
      <c r="Q504" s="188"/>
    </row>
    <row r="505" spans="1:17" ht="14">
      <c r="A505" s="87"/>
      <c r="B505" s="186"/>
      <c r="C505" s="186"/>
      <c r="D505" s="180"/>
      <c r="E505" s="182"/>
      <c r="F505" s="182"/>
      <c r="G505" s="182"/>
      <c r="H505" s="183"/>
      <c r="I505" s="183"/>
      <c r="J505" s="183"/>
      <c r="K505" s="185"/>
      <c r="L505" s="184"/>
      <c r="M505" s="187"/>
      <c r="N505" s="184"/>
      <c r="O505" s="185"/>
      <c r="P505" s="188"/>
      <c r="Q505" s="188"/>
    </row>
    <row r="506" spans="1:17" ht="14">
      <c r="A506" s="87"/>
      <c r="B506" s="186"/>
      <c r="C506" s="186"/>
      <c r="D506" s="180"/>
      <c r="E506" s="182"/>
      <c r="F506" s="182"/>
      <c r="G506" s="182"/>
      <c r="H506" s="183"/>
      <c r="I506" s="183"/>
      <c r="J506" s="183"/>
      <c r="K506" s="185"/>
      <c r="L506" s="184"/>
      <c r="M506" s="187"/>
      <c r="N506" s="184"/>
      <c r="O506" s="185"/>
      <c r="P506" s="188"/>
      <c r="Q506" s="188"/>
    </row>
    <row r="507" spans="1:17" ht="14">
      <c r="A507" s="87"/>
      <c r="B507" s="186"/>
      <c r="C507" s="186"/>
      <c r="D507" s="180"/>
      <c r="E507" s="182"/>
      <c r="F507" s="182"/>
      <c r="G507" s="182"/>
      <c r="H507" s="183"/>
      <c r="I507" s="183"/>
      <c r="J507" s="183"/>
      <c r="K507" s="185"/>
      <c r="L507" s="184"/>
      <c r="M507" s="187"/>
      <c r="N507" s="184"/>
      <c r="O507" s="185"/>
      <c r="P507" s="188"/>
      <c r="Q507" s="188"/>
    </row>
    <row r="508" spans="1:17" ht="14">
      <c r="A508" s="87"/>
      <c r="B508" s="186"/>
      <c r="C508" s="186"/>
      <c r="D508" s="180"/>
      <c r="E508" s="182"/>
      <c r="F508" s="182"/>
      <c r="G508" s="182"/>
      <c r="H508" s="183"/>
      <c r="I508" s="183"/>
      <c r="J508" s="183"/>
      <c r="K508" s="185"/>
      <c r="L508" s="184"/>
      <c r="M508" s="187"/>
      <c r="N508" s="184"/>
      <c r="O508" s="185"/>
      <c r="P508" s="188"/>
      <c r="Q508" s="188"/>
    </row>
    <row r="509" spans="1:17" ht="14">
      <c r="A509" s="87"/>
      <c r="B509" s="186"/>
      <c r="C509" s="186"/>
      <c r="D509" s="180"/>
      <c r="E509" s="182"/>
      <c r="F509" s="182"/>
      <c r="G509" s="182"/>
      <c r="H509" s="183"/>
      <c r="I509" s="183"/>
      <c r="J509" s="183"/>
      <c r="K509" s="185"/>
      <c r="L509" s="184"/>
      <c r="M509" s="187"/>
      <c r="N509" s="184"/>
      <c r="O509" s="185"/>
      <c r="P509" s="188"/>
      <c r="Q509" s="188"/>
    </row>
    <row r="510" spans="1:17" ht="14">
      <c r="A510" s="87"/>
      <c r="B510" s="186"/>
      <c r="C510" s="186"/>
      <c r="D510" s="180"/>
      <c r="E510" s="182"/>
      <c r="F510" s="182"/>
      <c r="G510" s="182"/>
      <c r="H510" s="183"/>
      <c r="I510" s="183"/>
      <c r="J510" s="183"/>
      <c r="K510" s="185"/>
      <c r="L510" s="184"/>
      <c r="M510" s="187"/>
      <c r="N510" s="184"/>
      <c r="O510" s="185"/>
      <c r="P510" s="188"/>
      <c r="Q510" s="188"/>
    </row>
    <row r="511" spans="1:17" ht="14">
      <c r="A511" s="87"/>
      <c r="B511" s="186"/>
      <c r="C511" s="186"/>
      <c r="D511" s="180"/>
      <c r="E511" s="182"/>
      <c r="F511" s="182"/>
      <c r="G511" s="182"/>
      <c r="H511" s="183"/>
      <c r="I511" s="183"/>
      <c r="J511" s="183"/>
      <c r="K511" s="185"/>
      <c r="L511" s="184"/>
      <c r="M511" s="187"/>
      <c r="N511" s="184"/>
      <c r="O511" s="185"/>
      <c r="P511" s="188"/>
      <c r="Q511" s="188"/>
    </row>
    <row r="512" spans="1:17" ht="14">
      <c r="A512" s="87"/>
      <c r="B512" s="186"/>
      <c r="C512" s="186"/>
      <c r="D512" s="180"/>
      <c r="E512" s="182"/>
      <c r="F512" s="182"/>
      <c r="G512" s="182"/>
      <c r="H512" s="183"/>
      <c r="I512" s="183"/>
      <c r="J512" s="183"/>
      <c r="K512" s="185"/>
      <c r="L512" s="184"/>
      <c r="M512" s="187"/>
      <c r="N512" s="184"/>
      <c r="O512" s="185"/>
      <c r="P512" s="188"/>
      <c r="Q512" s="188"/>
    </row>
    <row r="513" spans="1:17" ht="14">
      <c r="A513" s="87"/>
      <c r="B513" s="186"/>
      <c r="C513" s="186"/>
      <c r="D513" s="180"/>
      <c r="E513" s="182"/>
      <c r="F513" s="182"/>
      <c r="G513" s="182"/>
      <c r="H513" s="183"/>
      <c r="I513" s="183"/>
      <c r="J513" s="183"/>
      <c r="K513" s="185"/>
      <c r="L513" s="184"/>
      <c r="M513" s="187"/>
      <c r="N513" s="184"/>
      <c r="O513" s="185"/>
      <c r="P513" s="188"/>
      <c r="Q513" s="188"/>
    </row>
    <row r="514" spans="1:17" ht="14">
      <c r="A514" s="87"/>
      <c r="B514" s="186"/>
      <c r="C514" s="186"/>
      <c r="D514" s="180"/>
      <c r="E514" s="182"/>
      <c r="F514" s="182"/>
      <c r="G514" s="182"/>
      <c r="H514" s="183"/>
      <c r="I514" s="183"/>
      <c r="J514" s="183"/>
      <c r="K514" s="185"/>
      <c r="L514" s="184"/>
      <c r="M514" s="187"/>
      <c r="N514" s="184"/>
      <c r="O514" s="185"/>
      <c r="P514" s="188"/>
      <c r="Q514" s="188"/>
    </row>
    <row r="515" spans="1:17" ht="14">
      <c r="A515" s="87"/>
      <c r="B515" s="186"/>
      <c r="C515" s="186"/>
      <c r="D515" s="180"/>
      <c r="E515" s="182"/>
      <c r="F515" s="182"/>
      <c r="G515" s="182"/>
      <c r="H515" s="183"/>
      <c r="I515" s="183"/>
      <c r="J515" s="183"/>
      <c r="K515" s="185"/>
      <c r="L515" s="184"/>
      <c r="M515" s="187"/>
      <c r="N515" s="184"/>
      <c r="O515" s="185"/>
      <c r="P515" s="188"/>
      <c r="Q515" s="188"/>
    </row>
    <row r="516" spans="1:17" ht="14">
      <c r="A516" s="87"/>
      <c r="B516" s="186"/>
      <c r="C516" s="186"/>
      <c r="D516" s="180"/>
      <c r="E516" s="182"/>
      <c r="F516" s="182"/>
      <c r="G516" s="182"/>
      <c r="H516" s="183"/>
      <c r="I516" s="183"/>
      <c r="J516" s="183"/>
      <c r="K516" s="185"/>
      <c r="L516" s="184"/>
      <c r="M516" s="187"/>
      <c r="N516" s="184"/>
      <c r="O516" s="185"/>
      <c r="P516" s="188"/>
      <c r="Q516" s="188"/>
    </row>
    <row r="517" spans="1:17" ht="14">
      <c r="A517" s="87"/>
      <c r="B517" s="186"/>
      <c r="C517" s="186"/>
      <c r="D517" s="180"/>
      <c r="E517" s="182"/>
      <c r="F517" s="182"/>
      <c r="G517" s="182"/>
      <c r="H517" s="183"/>
      <c r="I517" s="183"/>
      <c r="J517" s="183"/>
      <c r="K517" s="185"/>
      <c r="L517" s="184"/>
      <c r="M517" s="187"/>
      <c r="N517" s="184"/>
      <c r="O517" s="185"/>
      <c r="P517" s="188"/>
      <c r="Q517" s="188"/>
    </row>
    <row r="518" spans="1:17" ht="14">
      <c r="A518" s="87"/>
      <c r="B518" s="186"/>
      <c r="C518" s="186"/>
      <c r="D518" s="180"/>
      <c r="E518" s="182"/>
      <c r="F518" s="182"/>
      <c r="G518" s="182"/>
      <c r="H518" s="183"/>
      <c r="I518" s="183"/>
      <c r="J518" s="183"/>
      <c r="K518" s="185"/>
      <c r="L518" s="184"/>
      <c r="M518" s="187"/>
      <c r="N518" s="184"/>
      <c r="O518" s="185"/>
      <c r="P518" s="188"/>
      <c r="Q518" s="188"/>
    </row>
    <row r="519" spans="1:17" ht="14">
      <c r="A519" s="87"/>
      <c r="B519" s="186"/>
      <c r="C519" s="186"/>
      <c r="D519" s="180"/>
      <c r="E519" s="182"/>
      <c r="F519" s="182"/>
      <c r="G519" s="182"/>
      <c r="H519" s="183"/>
      <c r="I519" s="183"/>
      <c r="J519" s="183"/>
      <c r="K519" s="185"/>
      <c r="L519" s="184"/>
      <c r="M519" s="187"/>
      <c r="N519" s="184"/>
      <c r="O519" s="185"/>
      <c r="P519" s="188"/>
      <c r="Q519" s="188"/>
    </row>
    <row r="520" spans="1:17" ht="14">
      <c r="A520" s="87"/>
      <c r="B520" s="186"/>
      <c r="C520" s="186"/>
      <c r="D520" s="180"/>
      <c r="E520" s="182"/>
      <c r="F520" s="182"/>
      <c r="G520" s="182"/>
      <c r="H520" s="183"/>
      <c r="I520" s="183"/>
      <c r="J520" s="183"/>
      <c r="K520" s="185"/>
      <c r="L520" s="184"/>
      <c r="M520" s="187"/>
      <c r="N520" s="184"/>
      <c r="O520" s="185"/>
      <c r="P520" s="188"/>
      <c r="Q520" s="188"/>
    </row>
    <row r="521" spans="1:17" ht="14">
      <c r="A521" s="87"/>
      <c r="B521" s="186"/>
      <c r="C521" s="186"/>
      <c r="D521" s="180"/>
      <c r="E521" s="182"/>
      <c r="F521" s="182"/>
      <c r="G521" s="182"/>
      <c r="H521" s="183"/>
      <c r="I521" s="183"/>
      <c r="J521" s="183"/>
      <c r="K521" s="185"/>
      <c r="L521" s="184"/>
      <c r="M521" s="187"/>
      <c r="N521" s="184"/>
      <c r="O521" s="185"/>
      <c r="P521" s="188"/>
      <c r="Q521" s="188"/>
    </row>
    <row r="522" spans="1:17" ht="14">
      <c r="A522" s="87"/>
      <c r="B522" s="186"/>
      <c r="C522" s="186"/>
      <c r="D522" s="180"/>
      <c r="E522" s="182"/>
      <c r="F522" s="182"/>
      <c r="G522" s="182"/>
      <c r="H522" s="183"/>
      <c r="I522" s="183"/>
      <c r="J522" s="183"/>
      <c r="K522" s="185"/>
      <c r="L522" s="184"/>
      <c r="M522" s="187"/>
      <c r="N522" s="184"/>
      <c r="O522" s="185"/>
      <c r="P522" s="188"/>
      <c r="Q522" s="188"/>
    </row>
    <row r="523" spans="1:17" ht="14">
      <c r="A523" s="87"/>
      <c r="B523" s="186"/>
      <c r="C523" s="186"/>
      <c r="D523" s="180"/>
      <c r="E523" s="182"/>
      <c r="F523" s="182"/>
      <c r="G523" s="182"/>
      <c r="H523" s="183"/>
      <c r="I523" s="183"/>
      <c r="J523" s="183"/>
      <c r="K523" s="185"/>
      <c r="L523" s="184"/>
      <c r="M523" s="187"/>
      <c r="N523" s="184"/>
      <c r="O523" s="185"/>
      <c r="P523" s="188"/>
      <c r="Q523" s="188"/>
    </row>
    <row r="524" spans="1:17" ht="14">
      <c r="A524" s="87"/>
      <c r="B524" s="186"/>
      <c r="C524" s="186"/>
      <c r="D524" s="180"/>
      <c r="E524" s="182"/>
      <c r="F524" s="182"/>
      <c r="G524" s="182"/>
      <c r="H524" s="183"/>
      <c r="I524" s="183"/>
      <c r="J524" s="183"/>
      <c r="K524" s="185"/>
      <c r="L524" s="184"/>
      <c r="M524" s="187"/>
      <c r="N524" s="184"/>
      <c r="O524" s="185"/>
      <c r="P524" s="188"/>
      <c r="Q524" s="188"/>
    </row>
    <row r="525" spans="1:17" ht="14">
      <c r="A525" s="87"/>
      <c r="B525" s="186"/>
      <c r="C525" s="186"/>
      <c r="D525" s="180"/>
      <c r="E525" s="182"/>
      <c r="F525" s="182"/>
      <c r="G525" s="182"/>
      <c r="H525" s="183"/>
      <c r="I525" s="183"/>
      <c r="J525" s="183"/>
      <c r="K525" s="185"/>
      <c r="L525" s="184"/>
      <c r="M525" s="187"/>
      <c r="N525" s="184"/>
      <c r="O525" s="185"/>
      <c r="P525" s="188"/>
      <c r="Q525" s="188"/>
    </row>
    <row r="526" spans="1:17" ht="14">
      <c r="A526" s="87"/>
      <c r="B526" s="186"/>
      <c r="C526" s="186"/>
      <c r="D526" s="180"/>
      <c r="E526" s="182"/>
      <c r="F526" s="182"/>
      <c r="G526" s="182"/>
      <c r="H526" s="183"/>
      <c r="I526" s="183"/>
      <c r="J526" s="183"/>
      <c r="K526" s="185"/>
      <c r="L526" s="184"/>
      <c r="M526" s="187"/>
      <c r="N526" s="184"/>
      <c r="O526" s="185"/>
      <c r="P526" s="188"/>
      <c r="Q526" s="188"/>
    </row>
    <row r="527" spans="1:17" ht="14">
      <c r="A527" s="87"/>
      <c r="B527" s="186"/>
      <c r="C527" s="186"/>
      <c r="D527" s="180"/>
      <c r="E527" s="182"/>
      <c r="F527" s="182"/>
      <c r="G527" s="182"/>
      <c r="H527" s="183"/>
      <c r="I527" s="183"/>
      <c r="J527" s="183"/>
      <c r="K527" s="185"/>
      <c r="L527" s="184"/>
      <c r="M527" s="187"/>
      <c r="N527" s="184"/>
      <c r="O527" s="185"/>
      <c r="P527" s="188"/>
      <c r="Q527" s="188"/>
    </row>
    <row r="528" spans="1:17" ht="14">
      <c r="A528" s="87"/>
      <c r="B528" s="186"/>
      <c r="C528" s="186"/>
      <c r="D528" s="180"/>
      <c r="E528" s="182"/>
      <c r="F528" s="182"/>
      <c r="G528" s="182"/>
      <c r="H528" s="183"/>
      <c r="I528" s="183"/>
      <c r="J528" s="183"/>
      <c r="K528" s="185"/>
      <c r="L528" s="184"/>
      <c r="M528" s="187"/>
      <c r="N528" s="184"/>
      <c r="O528" s="185"/>
      <c r="P528" s="188"/>
      <c r="Q528" s="188"/>
    </row>
    <row r="529" spans="1:17" ht="14">
      <c r="A529" s="87"/>
      <c r="B529" s="186"/>
      <c r="C529" s="186"/>
      <c r="D529" s="180"/>
      <c r="E529" s="182"/>
      <c r="F529" s="182"/>
      <c r="G529" s="182"/>
      <c r="H529" s="183"/>
      <c r="I529" s="183"/>
      <c r="J529" s="183"/>
      <c r="K529" s="185"/>
      <c r="L529" s="184"/>
      <c r="M529" s="187"/>
      <c r="N529" s="184"/>
      <c r="O529" s="185"/>
      <c r="P529" s="188"/>
      <c r="Q529" s="188"/>
    </row>
    <row r="530" spans="1:17" ht="14">
      <c r="A530" s="87"/>
      <c r="B530" s="186"/>
      <c r="C530" s="186"/>
      <c r="D530" s="180"/>
      <c r="E530" s="182"/>
      <c r="F530" s="182"/>
      <c r="G530" s="182"/>
      <c r="H530" s="183"/>
      <c r="I530" s="183"/>
      <c r="J530" s="183"/>
      <c r="K530" s="185"/>
      <c r="L530" s="184"/>
      <c r="M530" s="187"/>
      <c r="N530" s="184"/>
      <c r="O530" s="185"/>
      <c r="P530" s="188"/>
      <c r="Q530" s="188"/>
    </row>
    <row r="531" spans="1:17" ht="14">
      <c r="A531" s="87"/>
      <c r="B531" s="186"/>
      <c r="C531" s="186"/>
      <c r="D531" s="180"/>
      <c r="E531" s="182"/>
      <c r="F531" s="182"/>
      <c r="G531" s="182"/>
      <c r="H531" s="183"/>
      <c r="I531" s="183"/>
      <c r="J531" s="183"/>
      <c r="K531" s="185"/>
      <c r="L531" s="184"/>
      <c r="M531" s="187"/>
      <c r="N531" s="184"/>
      <c r="O531" s="185"/>
      <c r="P531" s="188"/>
      <c r="Q531" s="188"/>
    </row>
    <row r="532" spans="1:17" ht="14">
      <c r="A532" s="87"/>
      <c r="B532" s="186"/>
      <c r="C532" s="186"/>
      <c r="D532" s="180"/>
      <c r="E532" s="182"/>
      <c r="F532" s="182"/>
      <c r="G532" s="182"/>
      <c r="H532" s="183"/>
      <c r="I532" s="183"/>
      <c r="J532" s="183"/>
      <c r="K532" s="185"/>
      <c r="L532" s="184"/>
      <c r="M532" s="187"/>
      <c r="N532" s="184"/>
      <c r="O532" s="185"/>
      <c r="P532" s="188"/>
      <c r="Q532" s="188"/>
    </row>
    <row r="533" spans="1:17" ht="14">
      <c r="A533" s="87"/>
      <c r="B533" s="186"/>
      <c r="C533" s="186"/>
      <c r="D533" s="180"/>
      <c r="E533" s="182"/>
      <c r="F533" s="182"/>
      <c r="G533" s="182"/>
      <c r="H533" s="183"/>
      <c r="I533" s="183"/>
      <c r="J533" s="183"/>
      <c r="K533" s="185"/>
      <c r="L533" s="184"/>
      <c r="M533" s="187"/>
      <c r="N533" s="184"/>
      <c r="O533" s="185"/>
      <c r="P533" s="188"/>
      <c r="Q533" s="188"/>
    </row>
    <row r="534" spans="1:17" ht="14">
      <c r="A534" s="87"/>
      <c r="B534" s="186"/>
      <c r="C534" s="186"/>
      <c r="D534" s="180"/>
      <c r="E534" s="182"/>
      <c r="F534" s="182"/>
      <c r="G534" s="182"/>
      <c r="H534" s="183"/>
      <c r="I534" s="183"/>
      <c r="J534" s="183"/>
      <c r="K534" s="185"/>
      <c r="L534" s="184"/>
      <c r="M534" s="187"/>
      <c r="N534" s="184"/>
      <c r="O534" s="185"/>
      <c r="P534" s="188"/>
      <c r="Q534" s="188"/>
    </row>
    <row r="535" spans="1:17" ht="14">
      <c r="A535" s="87"/>
      <c r="B535" s="186"/>
      <c r="C535" s="186"/>
      <c r="D535" s="180"/>
      <c r="E535" s="182"/>
      <c r="F535" s="182"/>
      <c r="G535" s="182"/>
      <c r="H535" s="183"/>
      <c r="I535" s="183"/>
      <c r="J535" s="183"/>
      <c r="K535" s="185"/>
      <c r="L535" s="184"/>
      <c r="M535" s="187"/>
      <c r="N535" s="184"/>
      <c r="O535" s="185"/>
      <c r="P535" s="188"/>
      <c r="Q535" s="188"/>
    </row>
    <row r="536" spans="1:17" ht="14">
      <c r="A536" s="87"/>
      <c r="B536" s="186"/>
      <c r="C536" s="186"/>
      <c r="D536" s="180"/>
      <c r="E536" s="182"/>
      <c r="F536" s="182"/>
      <c r="G536" s="182"/>
      <c r="H536" s="183"/>
      <c r="I536" s="183"/>
      <c r="J536" s="183"/>
      <c r="K536" s="185"/>
      <c r="L536" s="184"/>
      <c r="M536" s="187"/>
      <c r="N536" s="184"/>
      <c r="O536" s="185"/>
      <c r="P536" s="188"/>
      <c r="Q536" s="188"/>
    </row>
    <row r="537" spans="1:17" ht="14">
      <c r="A537" s="87"/>
      <c r="B537" s="186"/>
      <c r="C537" s="186"/>
      <c r="D537" s="180"/>
      <c r="E537" s="182"/>
      <c r="F537" s="182"/>
      <c r="G537" s="182"/>
      <c r="H537" s="183"/>
      <c r="I537" s="183"/>
      <c r="J537" s="183"/>
      <c r="K537" s="185"/>
      <c r="L537" s="184"/>
      <c r="M537" s="187"/>
      <c r="N537" s="184"/>
      <c r="O537" s="185"/>
      <c r="P537" s="188"/>
      <c r="Q537" s="188"/>
    </row>
    <row r="538" spans="1:17" ht="14">
      <c r="A538" s="87"/>
      <c r="B538" s="186"/>
      <c r="C538" s="186"/>
      <c r="D538" s="180"/>
      <c r="E538" s="182"/>
      <c r="F538" s="182"/>
      <c r="G538" s="182"/>
      <c r="H538" s="183"/>
      <c r="I538" s="183"/>
      <c r="J538" s="183"/>
      <c r="K538" s="185"/>
      <c r="L538" s="184"/>
      <c r="M538" s="187"/>
      <c r="N538" s="184"/>
      <c r="O538" s="185"/>
      <c r="P538" s="188"/>
      <c r="Q538" s="188"/>
    </row>
    <row r="539" spans="1:17" ht="14">
      <c r="A539" s="87"/>
      <c r="B539" s="186"/>
      <c r="C539" s="186"/>
      <c r="D539" s="180"/>
      <c r="E539" s="182"/>
      <c r="F539" s="182"/>
      <c r="G539" s="182"/>
      <c r="H539" s="183"/>
      <c r="I539" s="183"/>
      <c r="J539" s="183"/>
      <c r="K539" s="185"/>
      <c r="L539" s="184"/>
      <c r="M539" s="187"/>
      <c r="N539" s="184"/>
      <c r="O539" s="185"/>
      <c r="P539" s="188"/>
      <c r="Q539" s="188"/>
    </row>
    <row r="540" spans="1:17" ht="14">
      <c r="A540" s="87"/>
      <c r="B540" s="186"/>
      <c r="C540" s="186"/>
      <c r="D540" s="180"/>
      <c r="E540" s="182"/>
      <c r="F540" s="182"/>
      <c r="G540" s="182"/>
      <c r="H540" s="183"/>
      <c r="I540" s="183"/>
      <c r="J540" s="183"/>
      <c r="K540" s="185"/>
      <c r="L540" s="184"/>
      <c r="M540" s="187"/>
      <c r="N540" s="184"/>
      <c r="O540" s="185"/>
      <c r="P540" s="188"/>
      <c r="Q540" s="188"/>
    </row>
    <row r="541" spans="1:17" ht="14">
      <c r="A541" s="87"/>
      <c r="B541" s="186"/>
      <c r="C541" s="186"/>
      <c r="D541" s="180"/>
      <c r="E541" s="182"/>
      <c r="F541" s="182"/>
      <c r="G541" s="182"/>
      <c r="H541" s="183"/>
      <c r="I541" s="183"/>
      <c r="J541" s="183"/>
      <c r="K541" s="185"/>
      <c r="L541" s="184"/>
      <c r="M541" s="187"/>
      <c r="N541" s="184"/>
      <c r="O541" s="185"/>
      <c r="P541" s="188"/>
      <c r="Q541" s="188"/>
    </row>
    <row r="542" spans="1:17" ht="14">
      <c r="A542" s="87"/>
      <c r="B542" s="186"/>
      <c r="C542" s="186"/>
      <c r="D542" s="180"/>
      <c r="E542" s="182"/>
      <c r="F542" s="182"/>
      <c r="G542" s="182"/>
      <c r="H542" s="183"/>
      <c r="I542" s="183"/>
      <c r="J542" s="183"/>
      <c r="K542" s="185"/>
      <c r="L542" s="184"/>
      <c r="M542" s="187"/>
      <c r="N542" s="184"/>
      <c r="O542" s="185"/>
      <c r="P542" s="188"/>
      <c r="Q542" s="188"/>
    </row>
    <row r="543" spans="1:17" ht="14">
      <c r="A543" s="87"/>
      <c r="B543" s="186"/>
      <c r="C543" s="186"/>
      <c r="D543" s="180"/>
      <c r="E543" s="182"/>
      <c r="F543" s="182"/>
      <c r="G543" s="182"/>
      <c r="H543" s="183"/>
      <c r="I543" s="183"/>
      <c r="J543" s="183"/>
      <c r="K543" s="185"/>
      <c r="L543" s="184"/>
      <c r="M543" s="187"/>
      <c r="N543" s="184"/>
      <c r="O543" s="185"/>
      <c r="P543" s="188"/>
      <c r="Q543" s="188"/>
    </row>
    <row r="544" spans="1:17" ht="14">
      <c r="A544" s="87"/>
      <c r="B544" s="186"/>
      <c r="C544" s="186"/>
      <c r="D544" s="180"/>
      <c r="E544" s="182"/>
      <c r="F544" s="182"/>
      <c r="G544" s="182"/>
      <c r="H544" s="183"/>
      <c r="I544" s="183"/>
      <c r="J544" s="183"/>
      <c r="K544" s="185"/>
      <c r="L544" s="184"/>
      <c r="M544" s="187"/>
      <c r="N544" s="184"/>
      <c r="O544" s="185"/>
      <c r="P544" s="188"/>
      <c r="Q544" s="188"/>
    </row>
    <row r="545" spans="1:17" ht="14">
      <c r="A545" s="87"/>
      <c r="B545" s="186"/>
      <c r="C545" s="186"/>
      <c r="D545" s="180"/>
      <c r="E545" s="182"/>
      <c r="F545" s="182"/>
      <c r="G545" s="182"/>
      <c r="H545" s="183"/>
      <c r="I545" s="183"/>
      <c r="J545" s="183"/>
      <c r="K545" s="185"/>
      <c r="L545" s="184"/>
      <c r="M545" s="187"/>
      <c r="N545" s="184"/>
      <c r="O545" s="185"/>
      <c r="P545" s="188"/>
      <c r="Q545" s="188"/>
    </row>
    <row r="546" spans="1:17" ht="14">
      <c r="A546" s="87"/>
      <c r="B546" s="186"/>
      <c r="C546" s="186"/>
      <c r="D546" s="180"/>
      <c r="E546" s="182"/>
      <c r="F546" s="182"/>
      <c r="G546" s="182"/>
      <c r="H546" s="183"/>
      <c r="I546" s="183"/>
      <c r="J546" s="183"/>
      <c r="K546" s="185"/>
      <c r="L546" s="184"/>
      <c r="M546" s="187"/>
      <c r="N546" s="184"/>
      <c r="O546" s="185"/>
      <c r="P546" s="188"/>
      <c r="Q546" s="188"/>
    </row>
    <row r="547" spans="1:17" ht="14">
      <c r="A547" s="87"/>
      <c r="B547" s="186"/>
      <c r="C547" s="186"/>
      <c r="D547" s="180"/>
      <c r="E547" s="182"/>
      <c r="F547" s="182"/>
      <c r="G547" s="182"/>
      <c r="H547" s="183"/>
      <c r="I547" s="183"/>
      <c r="J547" s="183"/>
      <c r="K547" s="185"/>
      <c r="L547" s="184"/>
      <c r="M547" s="187"/>
      <c r="N547" s="184"/>
      <c r="O547" s="185"/>
      <c r="P547" s="188"/>
      <c r="Q547" s="188"/>
    </row>
    <row r="548" spans="1:17" ht="14">
      <c r="A548" s="87"/>
      <c r="B548" s="186"/>
      <c r="C548" s="186"/>
      <c r="D548" s="180"/>
      <c r="E548" s="182"/>
      <c r="F548" s="182"/>
      <c r="G548" s="182"/>
      <c r="H548" s="183"/>
      <c r="I548" s="183"/>
      <c r="J548" s="183"/>
      <c r="K548" s="185"/>
      <c r="L548" s="184"/>
      <c r="M548" s="187"/>
      <c r="N548" s="184"/>
      <c r="O548" s="185"/>
      <c r="P548" s="188"/>
      <c r="Q548" s="188"/>
    </row>
    <row r="549" spans="1:17" ht="14">
      <c r="A549" s="87"/>
      <c r="B549" s="186"/>
      <c r="C549" s="186"/>
      <c r="D549" s="180"/>
      <c r="E549" s="182"/>
      <c r="F549" s="182"/>
      <c r="G549" s="182"/>
      <c r="H549" s="183"/>
      <c r="I549" s="183"/>
      <c r="J549" s="183"/>
      <c r="K549" s="185"/>
      <c r="L549" s="184"/>
      <c r="M549" s="187"/>
      <c r="N549" s="184"/>
      <c r="O549" s="185"/>
      <c r="P549" s="188"/>
      <c r="Q549" s="188"/>
    </row>
    <row r="550" spans="1:17" ht="14">
      <c r="A550" s="87"/>
      <c r="B550" s="186"/>
      <c r="C550" s="186"/>
      <c r="D550" s="180"/>
      <c r="E550" s="182"/>
      <c r="F550" s="182"/>
      <c r="G550" s="182"/>
      <c r="H550" s="183"/>
      <c r="I550" s="183"/>
      <c r="J550" s="183"/>
      <c r="K550" s="185"/>
      <c r="L550" s="184"/>
      <c r="M550" s="187"/>
      <c r="N550" s="184"/>
      <c r="O550" s="185"/>
      <c r="P550" s="188"/>
      <c r="Q550" s="188"/>
    </row>
    <row r="551" spans="1:17" ht="14">
      <c r="A551" s="87"/>
      <c r="B551" s="186"/>
      <c r="C551" s="186"/>
      <c r="D551" s="180"/>
      <c r="E551" s="182"/>
      <c r="F551" s="182"/>
      <c r="G551" s="182"/>
      <c r="H551" s="183"/>
      <c r="I551" s="183"/>
      <c r="J551" s="183"/>
      <c r="K551" s="185"/>
      <c r="L551" s="184"/>
      <c r="M551" s="187"/>
      <c r="N551" s="184"/>
      <c r="O551" s="185"/>
      <c r="P551" s="188"/>
      <c r="Q551" s="188"/>
    </row>
    <row r="552" spans="1:17" ht="14">
      <c r="A552" s="87"/>
      <c r="B552" s="186"/>
      <c r="C552" s="186"/>
      <c r="D552" s="180"/>
      <c r="E552" s="182"/>
      <c r="F552" s="182"/>
      <c r="G552" s="182"/>
      <c r="H552" s="183"/>
      <c r="I552" s="183"/>
      <c r="J552" s="183"/>
      <c r="K552" s="185"/>
      <c r="L552" s="184"/>
      <c r="M552" s="187"/>
      <c r="N552" s="184"/>
      <c r="O552" s="185"/>
      <c r="P552" s="188"/>
      <c r="Q552" s="188"/>
    </row>
    <row r="553" spans="1:17" ht="14">
      <c r="A553" s="87"/>
      <c r="B553" s="186"/>
      <c r="C553" s="186"/>
      <c r="D553" s="180"/>
      <c r="E553" s="182"/>
      <c r="F553" s="182"/>
      <c r="G553" s="182"/>
      <c r="H553" s="183"/>
      <c r="I553" s="183"/>
      <c r="J553" s="183"/>
      <c r="K553" s="185"/>
      <c r="L553" s="184"/>
      <c r="M553" s="187"/>
      <c r="N553" s="184"/>
      <c r="O553" s="185"/>
      <c r="P553" s="188"/>
      <c r="Q553" s="188"/>
    </row>
    <row r="554" spans="1:17" ht="14">
      <c r="A554" s="87"/>
      <c r="B554" s="186"/>
      <c r="C554" s="186"/>
      <c r="D554" s="180"/>
      <c r="E554" s="182"/>
      <c r="F554" s="182"/>
      <c r="G554" s="182"/>
      <c r="H554" s="183"/>
      <c r="I554" s="183"/>
      <c r="J554" s="183"/>
      <c r="K554" s="185"/>
      <c r="L554" s="184"/>
      <c r="M554" s="187"/>
      <c r="N554" s="184"/>
      <c r="O554" s="185"/>
      <c r="P554" s="188"/>
      <c r="Q554" s="188"/>
    </row>
    <row r="555" spans="1:17" ht="14">
      <c r="A555" s="87"/>
      <c r="B555" s="186"/>
      <c r="C555" s="186"/>
      <c r="D555" s="180"/>
      <c r="E555" s="182"/>
      <c r="F555" s="182"/>
      <c r="G555" s="182"/>
      <c r="H555" s="183"/>
      <c r="I555" s="183"/>
      <c r="J555" s="183"/>
      <c r="K555" s="185"/>
      <c r="L555" s="184"/>
      <c r="M555" s="187"/>
      <c r="N555" s="184"/>
      <c r="O555" s="185"/>
      <c r="P555" s="188"/>
      <c r="Q555" s="188"/>
    </row>
    <row r="556" spans="1:17" ht="14">
      <c r="A556" s="87"/>
      <c r="B556" s="186"/>
      <c r="C556" s="186"/>
      <c r="D556" s="180"/>
      <c r="E556" s="182"/>
      <c r="F556" s="182"/>
      <c r="G556" s="182"/>
      <c r="H556" s="183"/>
      <c r="I556" s="183"/>
      <c r="J556" s="183"/>
      <c r="K556" s="185"/>
      <c r="L556" s="184"/>
      <c r="M556" s="187"/>
      <c r="N556" s="184"/>
      <c r="O556" s="185"/>
      <c r="P556" s="188"/>
      <c r="Q556" s="188"/>
    </row>
    <row r="557" spans="1:17" ht="14">
      <c r="A557" s="87"/>
      <c r="B557" s="186"/>
      <c r="C557" s="186"/>
      <c r="D557" s="180"/>
      <c r="E557" s="182"/>
      <c r="F557" s="182"/>
      <c r="G557" s="182"/>
      <c r="H557" s="183"/>
      <c r="I557" s="183"/>
      <c r="J557" s="183"/>
      <c r="K557" s="185"/>
      <c r="L557" s="184"/>
      <c r="M557" s="187"/>
      <c r="N557" s="184"/>
      <c r="O557" s="185"/>
      <c r="P557" s="188"/>
      <c r="Q557" s="188"/>
    </row>
    <row r="558" spans="1:17" ht="14">
      <c r="A558" s="87"/>
      <c r="B558" s="186"/>
      <c r="C558" s="186"/>
      <c r="D558" s="180"/>
      <c r="E558" s="182"/>
      <c r="F558" s="182"/>
      <c r="G558" s="182"/>
      <c r="H558" s="183"/>
      <c r="I558" s="183"/>
      <c r="J558" s="183"/>
      <c r="K558" s="185"/>
      <c r="L558" s="184"/>
      <c r="M558" s="187"/>
      <c r="N558" s="184"/>
      <c r="O558" s="185"/>
      <c r="P558" s="188"/>
      <c r="Q558" s="188"/>
    </row>
    <row r="559" spans="1:17" ht="14">
      <c r="A559" s="87"/>
      <c r="B559" s="186"/>
      <c r="C559" s="186"/>
      <c r="D559" s="180"/>
      <c r="E559" s="182"/>
      <c r="F559" s="182"/>
      <c r="G559" s="182"/>
      <c r="H559" s="183"/>
      <c r="I559" s="183"/>
      <c r="J559" s="183"/>
      <c r="K559" s="185"/>
      <c r="L559" s="184"/>
      <c r="M559" s="187"/>
      <c r="N559" s="184"/>
      <c r="O559" s="185"/>
      <c r="P559" s="188"/>
      <c r="Q559" s="188"/>
    </row>
    <row r="560" spans="1:17" ht="14">
      <c r="A560" s="87"/>
      <c r="B560" s="186"/>
      <c r="C560" s="186"/>
      <c r="D560" s="180"/>
      <c r="E560" s="182"/>
      <c r="F560" s="182"/>
      <c r="G560" s="182"/>
      <c r="H560" s="183"/>
      <c r="I560" s="183"/>
      <c r="J560" s="183"/>
      <c r="K560" s="185"/>
      <c r="L560" s="184"/>
      <c r="M560" s="187"/>
      <c r="N560" s="184"/>
      <c r="O560" s="185"/>
      <c r="P560" s="188"/>
      <c r="Q560" s="188"/>
    </row>
    <row r="561" spans="1:17" ht="14">
      <c r="A561" s="87"/>
      <c r="B561" s="186"/>
      <c r="C561" s="186"/>
      <c r="D561" s="180"/>
      <c r="E561" s="182"/>
      <c r="F561" s="182"/>
      <c r="G561" s="182"/>
      <c r="H561" s="183"/>
      <c r="I561" s="183"/>
      <c r="J561" s="183"/>
      <c r="K561" s="185"/>
      <c r="L561" s="184"/>
      <c r="M561" s="187"/>
      <c r="N561" s="184"/>
      <c r="O561" s="185"/>
      <c r="P561" s="188"/>
      <c r="Q561" s="188"/>
    </row>
    <row r="562" spans="1:17" ht="14">
      <c r="A562" s="87"/>
      <c r="B562" s="186"/>
      <c r="C562" s="186"/>
      <c r="D562" s="180"/>
      <c r="E562" s="182"/>
      <c r="F562" s="182"/>
      <c r="G562" s="182"/>
      <c r="H562" s="183"/>
      <c r="I562" s="183"/>
      <c r="J562" s="183"/>
      <c r="K562" s="185"/>
      <c r="L562" s="184"/>
      <c r="M562" s="187"/>
      <c r="N562" s="184"/>
      <c r="O562" s="185"/>
      <c r="P562" s="188"/>
      <c r="Q562" s="188"/>
    </row>
    <row r="563" spans="1:17" ht="14">
      <c r="A563" s="87"/>
      <c r="B563" s="186"/>
      <c r="C563" s="186"/>
      <c r="D563" s="180"/>
      <c r="E563" s="182"/>
      <c r="F563" s="182"/>
      <c r="G563" s="182"/>
      <c r="H563" s="183"/>
      <c r="I563" s="183"/>
      <c r="J563" s="183"/>
      <c r="K563" s="185"/>
      <c r="L563" s="184"/>
      <c r="M563" s="187"/>
      <c r="N563" s="184"/>
      <c r="O563" s="185"/>
      <c r="P563" s="188"/>
      <c r="Q563" s="188"/>
    </row>
    <row r="564" spans="1:17" ht="14">
      <c r="A564" s="87"/>
      <c r="B564" s="186"/>
      <c r="C564" s="186"/>
      <c r="D564" s="180"/>
      <c r="E564" s="182"/>
      <c r="F564" s="182"/>
      <c r="G564" s="182"/>
      <c r="H564" s="183"/>
      <c r="I564" s="183"/>
      <c r="J564" s="183"/>
      <c r="K564" s="185"/>
      <c r="L564" s="184"/>
      <c r="M564" s="187"/>
      <c r="N564" s="184"/>
      <c r="O564" s="185"/>
      <c r="P564" s="188"/>
      <c r="Q564" s="188"/>
    </row>
    <row r="565" spans="1:17" ht="14">
      <c r="A565" s="87"/>
      <c r="B565" s="186"/>
      <c r="C565" s="186"/>
      <c r="D565" s="180"/>
      <c r="E565" s="182"/>
      <c r="F565" s="182"/>
      <c r="G565" s="182"/>
      <c r="H565" s="183"/>
      <c r="I565" s="183"/>
      <c r="J565" s="183"/>
      <c r="K565" s="185"/>
      <c r="L565" s="184"/>
      <c r="M565" s="187"/>
      <c r="N565" s="184"/>
      <c r="O565" s="185"/>
      <c r="P565" s="188"/>
      <c r="Q565" s="188"/>
    </row>
    <row r="566" spans="1:17" ht="14">
      <c r="A566" s="87"/>
      <c r="B566" s="186"/>
      <c r="C566" s="186"/>
      <c r="D566" s="180"/>
      <c r="E566" s="182"/>
      <c r="F566" s="182"/>
      <c r="G566" s="182"/>
      <c r="H566" s="183"/>
      <c r="I566" s="183"/>
      <c r="J566" s="183"/>
      <c r="K566" s="185"/>
      <c r="L566" s="184"/>
      <c r="M566" s="187"/>
      <c r="N566" s="184"/>
      <c r="O566" s="185"/>
      <c r="P566" s="188"/>
      <c r="Q566" s="188"/>
    </row>
    <row r="567" spans="1:17" ht="14">
      <c r="A567" s="87"/>
      <c r="B567" s="186"/>
      <c r="C567" s="186"/>
      <c r="D567" s="180"/>
      <c r="E567" s="182"/>
      <c r="F567" s="182"/>
      <c r="G567" s="182"/>
      <c r="H567" s="183"/>
      <c r="I567" s="183"/>
      <c r="J567" s="183"/>
      <c r="K567" s="185"/>
      <c r="L567" s="184"/>
      <c r="M567" s="187"/>
      <c r="N567" s="184"/>
      <c r="O567" s="185"/>
      <c r="P567" s="188"/>
      <c r="Q567" s="188"/>
    </row>
    <row r="568" spans="1:17" ht="14">
      <c r="A568" s="87"/>
      <c r="B568" s="186"/>
      <c r="C568" s="186"/>
      <c r="D568" s="180"/>
      <c r="E568" s="182"/>
      <c r="F568" s="182"/>
      <c r="G568" s="182"/>
      <c r="H568" s="183"/>
      <c r="I568" s="183"/>
      <c r="J568" s="183"/>
      <c r="K568" s="185"/>
      <c r="L568" s="184"/>
      <c r="M568" s="187"/>
      <c r="N568" s="184"/>
      <c r="O568" s="185"/>
      <c r="P568" s="188"/>
      <c r="Q568" s="188"/>
    </row>
    <row r="569" spans="1:17" ht="14">
      <c r="A569" s="87"/>
      <c r="B569" s="186"/>
      <c r="C569" s="186"/>
      <c r="D569" s="180"/>
      <c r="E569" s="182"/>
      <c r="F569" s="182"/>
      <c r="G569" s="182"/>
      <c r="H569" s="183"/>
      <c r="I569" s="183"/>
      <c r="J569" s="183"/>
      <c r="K569" s="185"/>
      <c r="L569" s="184"/>
      <c r="M569" s="187"/>
      <c r="N569" s="184"/>
      <c r="O569" s="185"/>
      <c r="P569" s="188"/>
      <c r="Q569" s="188"/>
    </row>
    <row r="570" spans="1:17" ht="14">
      <c r="A570" s="87"/>
      <c r="B570" s="186"/>
      <c r="C570" s="186"/>
      <c r="D570" s="180"/>
      <c r="E570" s="182"/>
      <c r="F570" s="182"/>
      <c r="G570" s="182"/>
      <c r="H570" s="183"/>
      <c r="I570" s="183"/>
      <c r="J570" s="183"/>
      <c r="K570" s="185"/>
      <c r="L570" s="184"/>
      <c r="M570" s="187"/>
      <c r="N570" s="184"/>
      <c r="O570" s="185"/>
      <c r="P570" s="188"/>
      <c r="Q570" s="188"/>
    </row>
    <row r="571" spans="1:17" ht="14">
      <c r="A571" s="87"/>
      <c r="B571" s="186"/>
      <c r="C571" s="186"/>
      <c r="D571" s="180"/>
      <c r="E571" s="182"/>
      <c r="F571" s="182"/>
      <c r="G571" s="182"/>
      <c r="H571" s="183"/>
      <c r="I571" s="183"/>
      <c r="J571" s="183"/>
      <c r="K571" s="185"/>
      <c r="L571" s="184"/>
      <c r="M571" s="187"/>
      <c r="N571" s="184"/>
      <c r="O571" s="185"/>
      <c r="P571" s="188"/>
      <c r="Q571" s="188"/>
    </row>
    <row r="572" spans="1:17" ht="14">
      <c r="A572" s="87"/>
      <c r="B572" s="186"/>
      <c r="C572" s="186"/>
      <c r="D572" s="180"/>
      <c r="E572" s="182"/>
      <c r="F572" s="182"/>
      <c r="G572" s="182"/>
      <c r="H572" s="183"/>
      <c r="I572" s="183"/>
      <c r="J572" s="183"/>
      <c r="K572" s="185"/>
      <c r="L572" s="184"/>
      <c r="M572" s="187"/>
      <c r="N572" s="184"/>
      <c r="O572" s="185"/>
      <c r="P572" s="188"/>
      <c r="Q572" s="188"/>
    </row>
    <row r="573" spans="1:17" ht="14">
      <c r="A573" s="87"/>
      <c r="B573" s="186"/>
      <c r="C573" s="186"/>
      <c r="D573" s="180"/>
      <c r="E573" s="182"/>
      <c r="F573" s="182"/>
      <c r="G573" s="182"/>
      <c r="H573" s="183"/>
      <c r="I573" s="183"/>
      <c r="J573" s="183"/>
      <c r="K573" s="185"/>
      <c r="L573" s="184"/>
      <c r="M573" s="187"/>
      <c r="N573" s="184"/>
      <c r="O573" s="185"/>
      <c r="P573" s="188"/>
      <c r="Q573" s="188"/>
    </row>
    <row r="574" spans="1:17" ht="14">
      <c r="A574" s="87"/>
      <c r="B574" s="186"/>
      <c r="C574" s="186"/>
      <c r="D574" s="180"/>
      <c r="E574" s="182"/>
      <c r="F574" s="182"/>
      <c r="G574" s="182"/>
      <c r="H574" s="183"/>
      <c r="I574" s="183"/>
      <c r="J574" s="183"/>
      <c r="K574" s="185"/>
      <c r="L574" s="184"/>
      <c r="M574" s="187"/>
      <c r="N574" s="184"/>
      <c r="O574" s="185"/>
      <c r="P574" s="188"/>
      <c r="Q574" s="188"/>
    </row>
    <row r="575" spans="1:17" ht="14">
      <c r="A575" s="87"/>
      <c r="B575" s="186"/>
      <c r="C575" s="186"/>
      <c r="D575" s="180"/>
      <c r="E575" s="182"/>
      <c r="F575" s="182"/>
      <c r="G575" s="182"/>
      <c r="H575" s="183"/>
      <c r="I575" s="183"/>
      <c r="J575" s="183"/>
      <c r="K575" s="185"/>
      <c r="L575" s="184"/>
      <c r="M575" s="187"/>
      <c r="N575" s="184"/>
      <c r="O575" s="185"/>
      <c r="P575" s="188"/>
      <c r="Q575" s="188"/>
    </row>
    <row r="576" spans="1:17" ht="14">
      <c r="A576" s="87"/>
      <c r="B576" s="186"/>
      <c r="C576" s="186"/>
      <c r="D576" s="180"/>
      <c r="E576" s="182"/>
      <c r="F576" s="182"/>
      <c r="G576" s="182"/>
      <c r="H576" s="183"/>
      <c r="I576" s="183"/>
      <c r="J576" s="183"/>
      <c r="K576" s="185"/>
      <c r="L576" s="184"/>
      <c r="M576" s="187"/>
      <c r="N576" s="184"/>
      <c r="O576" s="185"/>
      <c r="P576" s="188"/>
      <c r="Q576" s="188"/>
    </row>
    <row r="577" spans="1:17" ht="14">
      <c r="A577" s="87"/>
      <c r="B577" s="186"/>
      <c r="C577" s="186"/>
      <c r="D577" s="180"/>
      <c r="E577" s="182"/>
      <c r="F577" s="182"/>
      <c r="G577" s="182"/>
      <c r="H577" s="183"/>
      <c r="I577" s="183"/>
      <c r="J577" s="183"/>
      <c r="K577" s="185"/>
      <c r="L577" s="184"/>
      <c r="M577" s="187"/>
      <c r="N577" s="184"/>
      <c r="O577" s="185"/>
      <c r="P577" s="188"/>
      <c r="Q577" s="188"/>
    </row>
    <row r="578" spans="1:17" ht="14">
      <c r="A578" s="87"/>
      <c r="B578" s="186"/>
      <c r="C578" s="186"/>
      <c r="D578" s="180"/>
      <c r="E578" s="182"/>
      <c r="F578" s="182"/>
      <c r="G578" s="182"/>
      <c r="H578" s="183"/>
      <c r="I578" s="183"/>
      <c r="J578" s="183"/>
      <c r="K578" s="185"/>
      <c r="L578" s="184"/>
      <c r="M578" s="187"/>
      <c r="N578" s="184"/>
      <c r="O578" s="185"/>
      <c r="P578" s="188"/>
      <c r="Q578" s="188"/>
    </row>
    <row r="579" spans="1:17" ht="14">
      <c r="A579" s="87"/>
      <c r="B579" s="186"/>
      <c r="C579" s="186"/>
      <c r="D579" s="180"/>
      <c r="E579" s="182"/>
      <c r="F579" s="182"/>
      <c r="G579" s="182"/>
      <c r="H579" s="183"/>
      <c r="I579" s="183"/>
      <c r="J579" s="183"/>
      <c r="K579" s="185"/>
      <c r="L579" s="184"/>
      <c r="M579" s="187"/>
      <c r="N579" s="184"/>
      <c r="O579" s="185"/>
      <c r="P579" s="188"/>
      <c r="Q579" s="188"/>
    </row>
    <row r="580" spans="1:17" ht="14">
      <c r="A580" s="87"/>
      <c r="B580" s="186"/>
      <c r="C580" s="186"/>
      <c r="D580" s="180"/>
      <c r="E580" s="182"/>
      <c r="F580" s="182"/>
      <c r="G580" s="182"/>
      <c r="H580" s="183"/>
      <c r="I580" s="183"/>
      <c r="J580" s="183"/>
      <c r="K580" s="185"/>
      <c r="L580" s="184"/>
      <c r="M580" s="187"/>
      <c r="N580" s="184"/>
      <c r="O580" s="185"/>
      <c r="P580" s="188"/>
      <c r="Q580" s="188"/>
    </row>
    <row r="581" spans="1:17" ht="14">
      <c r="A581" s="87"/>
      <c r="B581" s="186"/>
      <c r="C581" s="186"/>
      <c r="D581" s="180"/>
      <c r="E581" s="182"/>
      <c r="F581" s="182"/>
      <c r="G581" s="182"/>
      <c r="H581" s="183"/>
      <c r="I581" s="183"/>
      <c r="J581" s="183"/>
      <c r="K581" s="185"/>
      <c r="L581" s="184"/>
      <c r="M581" s="187"/>
      <c r="N581" s="184"/>
      <c r="O581" s="185"/>
      <c r="P581" s="188"/>
      <c r="Q581" s="188"/>
    </row>
    <row r="582" spans="1:17" ht="14">
      <c r="A582" s="87"/>
      <c r="B582" s="186"/>
      <c r="C582" s="186"/>
      <c r="D582" s="180"/>
      <c r="E582" s="182"/>
      <c r="F582" s="182"/>
      <c r="G582" s="182"/>
      <c r="H582" s="183"/>
      <c r="I582" s="183"/>
      <c r="J582" s="183"/>
      <c r="K582" s="185"/>
      <c r="L582" s="184"/>
      <c r="M582" s="187"/>
      <c r="N582" s="184"/>
      <c r="O582" s="185"/>
      <c r="P582" s="188"/>
      <c r="Q582" s="188"/>
    </row>
    <row r="583" spans="1:17" ht="14">
      <c r="A583" s="87"/>
      <c r="B583" s="186"/>
      <c r="C583" s="186"/>
      <c r="D583" s="180"/>
      <c r="E583" s="182"/>
      <c r="F583" s="182"/>
      <c r="G583" s="182"/>
      <c r="H583" s="183"/>
      <c r="I583" s="183"/>
      <c r="J583" s="183"/>
      <c r="K583" s="185"/>
      <c r="L583" s="184"/>
      <c r="M583" s="187"/>
      <c r="N583" s="184"/>
      <c r="O583" s="185"/>
      <c r="P583" s="188"/>
      <c r="Q583" s="188"/>
    </row>
    <row r="584" spans="1:17" ht="14">
      <c r="A584" s="87"/>
      <c r="B584" s="186"/>
      <c r="C584" s="186"/>
      <c r="D584" s="180"/>
      <c r="E584" s="182"/>
      <c r="F584" s="182"/>
      <c r="G584" s="182"/>
      <c r="H584" s="183"/>
      <c r="I584" s="183"/>
      <c r="J584" s="183"/>
      <c r="K584" s="185"/>
      <c r="L584" s="184"/>
      <c r="M584" s="187"/>
      <c r="N584" s="184"/>
      <c r="O584" s="185"/>
      <c r="P584" s="188"/>
      <c r="Q584" s="188"/>
    </row>
    <row r="585" spans="1:17" ht="14">
      <c r="A585" s="87"/>
      <c r="B585" s="186"/>
      <c r="C585" s="186"/>
      <c r="D585" s="180"/>
      <c r="E585" s="182"/>
      <c r="F585" s="182"/>
      <c r="G585" s="182"/>
      <c r="H585" s="183"/>
      <c r="I585" s="183"/>
      <c r="J585" s="183"/>
      <c r="K585" s="185"/>
      <c r="L585" s="184"/>
      <c r="M585" s="187"/>
      <c r="N585" s="184"/>
      <c r="O585" s="185"/>
      <c r="P585" s="188"/>
      <c r="Q585" s="188"/>
    </row>
    <row r="586" spans="1:17" ht="14">
      <c r="A586" s="87"/>
      <c r="B586" s="186"/>
      <c r="C586" s="186"/>
      <c r="D586" s="180"/>
      <c r="E586" s="182"/>
      <c r="F586" s="182"/>
      <c r="G586" s="182"/>
      <c r="H586" s="183"/>
      <c r="I586" s="183"/>
      <c r="J586" s="183"/>
      <c r="K586" s="185"/>
      <c r="L586" s="184"/>
      <c r="M586" s="187"/>
      <c r="N586" s="184"/>
      <c r="O586" s="185"/>
      <c r="P586" s="188"/>
      <c r="Q586" s="188"/>
    </row>
    <row r="587" spans="1:17" ht="14">
      <c r="A587" s="87"/>
      <c r="B587" s="186"/>
      <c r="C587" s="186"/>
      <c r="D587" s="180"/>
      <c r="E587" s="182"/>
      <c r="F587" s="182"/>
      <c r="G587" s="182"/>
      <c r="H587" s="183"/>
      <c r="I587" s="183"/>
      <c r="J587" s="183"/>
      <c r="K587" s="185"/>
      <c r="L587" s="184"/>
      <c r="M587" s="187"/>
      <c r="N587" s="184"/>
      <c r="O587" s="185"/>
      <c r="P587" s="188"/>
      <c r="Q587" s="188"/>
    </row>
    <row r="588" spans="1:17" ht="14">
      <c r="A588" s="87"/>
      <c r="B588" s="186"/>
      <c r="C588" s="186"/>
      <c r="D588" s="180"/>
      <c r="E588" s="182"/>
      <c r="F588" s="182"/>
      <c r="G588" s="182"/>
      <c r="H588" s="183"/>
      <c r="I588" s="183"/>
      <c r="J588" s="183"/>
      <c r="K588" s="185"/>
      <c r="L588" s="184"/>
      <c r="M588" s="187"/>
      <c r="N588" s="184"/>
      <c r="O588" s="185"/>
      <c r="P588" s="188"/>
      <c r="Q588" s="188"/>
    </row>
    <row r="589" spans="1:17" ht="14">
      <c r="A589" s="87"/>
      <c r="B589" s="186"/>
      <c r="C589" s="186"/>
      <c r="D589" s="180"/>
      <c r="E589" s="182"/>
      <c r="F589" s="182"/>
      <c r="G589" s="182"/>
      <c r="H589" s="183"/>
      <c r="I589" s="183"/>
      <c r="J589" s="183"/>
      <c r="K589" s="185"/>
      <c r="L589" s="184"/>
      <c r="M589" s="187"/>
      <c r="N589" s="184"/>
      <c r="O589" s="185"/>
      <c r="P589" s="188"/>
      <c r="Q589" s="188"/>
    </row>
    <row r="590" spans="1:17" ht="14">
      <c r="A590" s="87"/>
      <c r="B590" s="186"/>
      <c r="C590" s="186"/>
      <c r="D590" s="180"/>
      <c r="E590" s="182"/>
      <c r="F590" s="182"/>
      <c r="G590" s="182"/>
      <c r="H590" s="183"/>
      <c r="I590" s="183"/>
      <c r="J590" s="183"/>
      <c r="K590" s="185"/>
      <c r="L590" s="184"/>
      <c r="M590" s="187"/>
      <c r="N590" s="184"/>
      <c r="O590" s="185"/>
      <c r="P590" s="188"/>
      <c r="Q590" s="188"/>
    </row>
    <row r="591" spans="1:17" ht="14">
      <c r="A591" s="87"/>
      <c r="B591" s="186"/>
      <c r="C591" s="186"/>
      <c r="D591" s="180"/>
      <c r="E591" s="182"/>
      <c r="F591" s="182"/>
      <c r="G591" s="182"/>
      <c r="H591" s="183"/>
      <c r="I591" s="183"/>
      <c r="J591" s="183"/>
      <c r="K591" s="185"/>
      <c r="L591" s="184"/>
      <c r="M591" s="187"/>
      <c r="N591" s="184"/>
      <c r="O591" s="185"/>
      <c r="P591" s="188"/>
      <c r="Q591" s="188"/>
    </row>
    <row r="592" spans="1:17" ht="14">
      <c r="A592" s="87"/>
      <c r="B592" s="186"/>
      <c r="C592" s="186"/>
      <c r="D592" s="180"/>
      <c r="E592" s="182"/>
      <c r="F592" s="182"/>
      <c r="G592" s="182"/>
      <c r="H592" s="183"/>
      <c r="I592" s="183"/>
      <c r="J592" s="183"/>
      <c r="K592" s="185"/>
      <c r="L592" s="184"/>
      <c r="M592" s="187"/>
      <c r="N592" s="184"/>
      <c r="O592" s="185"/>
      <c r="P592" s="188"/>
      <c r="Q592" s="188"/>
    </row>
    <row r="593" spans="1:17" ht="14">
      <c r="A593" s="87"/>
      <c r="B593" s="186"/>
      <c r="C593" s="186"/>
      <c r="D593" s="180"/>
      <c r="E593" s="182"/>
      <c r="F593" s="182"/>
      <c r="G593" s="182"/>
      <c r="H593" s="183"/>
      <c r="I593" s="183"/>
      <c r="J593" s="183"/>
      <c r="K593" s="185"/>
      <c r="L593" s="184"/>
      <c r="M593" s="187"/>
      <c r="N593" s="184"/>
      <c r="O593" s="185"/>
      <c r="P593" s="188"/>
      <c r="Q593" s="188"/>
    </row>
    <row r="594" spans="1:17" ht="14">
      <c r="A594" s="87"/>
      <c r="B594" s="186"/>
      <c r="C594" s="186"/>
      <c r="D594" s="180"/>
      <c r="E594" s="182"/>
      <c r="F594" s="182"/>
      <c r="G594" s="182"/>
      <c r="H594" s="183"/>
      <c r="I594" s="183"/>
      <c r="J594" s="183"/>
      <c r="K594" s="185"/>
      <c r="L594" s="184"/>
      <c r="M594" s="187"/>
      <c r="N594" s="184"/>
      <c r="O594" s="185"/>
      <c r="P594" s="188"/>
      <c r="Q594" s="188"/>
    </row>
    <row r="595" spans="1:17" ht="14">
      <c r="A595" s="87"/>
      <c r="B595" s="186"/>
      <c r="C595" s="186"/>
      <c r="D595" s="180"/>
      <c r="E595" s="182"/>
      <c r="F595" s="182"/>
      <c r="G595" s="182"/>
      <c r="H595" s="183"/>
      <c r="I595" s="183"/>
      <c r="J595" s="183"/>
      <c r="K595" s="185"/>
      <c r="L595" s="184"/>
      <c r="M595" s="187"/>
      <c r="N595" s="184"/>
      <c r="O595" s="185"/>
      <c r="P595" s="188"/>
      <c r="Q595" s="188"/>
    </row>
    <row r="596" spans="1:17" ht="14">
      <c r="A596" s="87"/>
      <c r="B596" s="186"/>
      <c r="C596" s="186"/>
      <c r="D596" s="180"/>
      <c r="E596" s="182"/>
      <c r="F596" s="182"/>
      <c r="G596" s="182"/>
      <c r="H596" s="183"/>
      <c r="I596" s="183"/>
      <c r="J596" s="183"/>
      <c r="K596" s="185"/>
      <c r="L596" s="184"/>
      <c r="M596" s="187"/>
      <c r="N596" s="184"/>
      <c r="O596" s="185"/>
      <c r="P596" s="188"/>
      <c r="Q596" s="188"/>
    </row>
    <row r="597" spans="1:17" ht="14">
      <c r="A597" s="87"/>
      <c r="B597" s="186"/>
      <c r="C597" s="186"/>
      <c r="D597" s="180"/>
      <c r="E597" s="182"/>
      <c r="F597" s="182"/>
      <c r="G597" s="182"/>
      <c r="H597" s="183"/>
      <c r="I597" s="183"/>
      <c r="J597" s="183"/>
      <c r="K597" s="185"/>
      <c r="L597" s="184"/>
      <c r="M597" s="187"/>
      <c r="N597" s="184"/>
      <c r="O597" s="185"/>
      <c r="P597" s="188"/>
      <c r="Q597" s="188"/>
    </row>
    <row r="598" spans="1:17" ht="14">
      <c r="A598" s="87"/>
      <c r="B598" s="186"/>
      <c r="C598" s="186"/>
      <c r="D598" s="180"/>
      <c r="E598" s="182"/>
      <c r="F598" s="182"/>
      <c r="G598" s="182"/>
      <c r="H598" s="183"/>
      <c r="I598" s="183"/>
      <c r="J598" s="183"/>
      <c r="K598" s="185"/>
      <c r="L598" s="184"/>
      <c r="M598" s="187"/>
      <c r="N598" s="184"/>
      <c r="O598" s="185"/>
      <c r="P598" s="188"/>
      <c r="Q598" s="188"/>
    </row>
    <row r="599" spans="1:17" ht="14">
      <c r="A599" s="87"/>
      <c r="B599" s="186"/>
      <c r="C599" s="186"/>
      <c r="D599" s="180"/>
      <c r="E599" s="182"/>
      <c r="F599" s="182"/>
      <c r="G599" s="182"/>
      <c r="H599" s="183"/>
      <c r="I599" s="183"/>
      <c r="J599" s="183"/>
      <c r="K599" s="185"/>
      <c r="L599" s="184"/>
      <c r="M599" s="187"/>
      <c r="N599" s="184"/>
      <c r="O599" s="185"/>
      <c r="P599" s="188"/>
      <c r="Q599" s="188"/>
    </row>
    <row r="600" spans="1:17" ht="14">
      <c r="A600" s="87"/>
      <c r="B600" s="186"/>
      <c r="C600" s="186"/>
      <c r="D600" s="180"/>
      <c r="E600" s="182"/>
      <c r="F600" s="182"/>
      <c r="G600" s="182"/>
      <c r="H600" s="183"/>
      <c r="I600" s="183"/>
      <c r="J600" s="183"/>
      <c r="K600" s="185"/>
      <c r="L600" s="184"/>
      <c r="M600" s="187"/>
      <c r="N600" s="184"/>
      <c r="O600" s="185"/>
      <c r="P600" s="188"/>
      <c r="Q600" s="188"/>
    </row>
    <row r="601" spans="1:17" ht="14">
      <c r="A601" s="87"/>
      <c r="B601" s="186"/>
      <c r="C601" s="186"/>
      <c r="D601" s="180"/>
      <c r="E601" s="182"/>
      <c r="F601" s="182"/>
      <c r="G601" s="182"/>
      <c r="H601" s="183"/>
      <c r="I601" s="183"/>
      <c r="J601" s="183"/>
      <c r="K601" s="185"/>
      <c r="L601" s="184"/>
      <c r="M601" s="187"/>
      <c r="N601" s="184"/>
      <c r="O601" s="185"/>
      <c r="P601" s="188"/>
      <c r="Q601" s="188"/>
    </row>
    <row r="602" spans="1:17" ht="14">
      <c r="A602" s="87"/>
      <c r="B602" s="186"/>
      <c r="C602" s="186"/>
      <c r="D602" s="180"/>
      <c r="E602" s="182"/>
      <c r="F602" s="182"/>
      <c r="G602" s="182"/>
      <c r="H602" s="183"/>
      <c r="I602" s="183"/>
      <c r="J602" s="183"/>
      <c r="K602" s="185"/>
      <c r="L602" s="184"/>
      <c r="M602" s="187"/>
      <c r="N602" s="184"/>
      <c r="O602" s="185"/>
      <c r="P602" s="188"/>
      <c r="Q602" s="188"/>
    </row>
    <row r="603" spans="1:17" ht="14">
      <c r="A603" s="87"/>
      <c r="B603" s="186"/>
      <c r="C603" s="186"/>
      <c r="D603" s="180"/>
      <c r="E603" s="182"/>
      <c r="F603" s="182"/>
      <c r="G603" s="182"/>
      <c r="H603" s="183"/>
      <c r="I603" s="183"/>
      <c r="J603" s="183"/>
      <c r="K603" s="185"/>
      <c r="L603" s="184"/>
      <c r="M603" s="187"/>
      <c r="N603" s="184"/>
      <c r="O603" s="185"/>
      <c r="P603" s="188"/>
      <c r="Q603" s="188"/>
    </row>
    <row r="604" spans="1:17" ht="14">
      <c r="A604" s="87"/>
      <c r="B604" s="186"/>
      <c r="C604" s="186"/>
      <c r="D604" s="180"/>
      <c r="E604" s="182"/>
      <c r="F604" s="182"/>
      <c r="G604" s="182"/>
      <c r="H604" s="183"/>
      <c r="I604" s="183"/>
      <c r="J604" s="183"/>
      <c r="K604" s="185"/>
      <c r="L604" s="184"/>
      <c r="M604" s="187"/>
      <c r="N604" s="184"/>
      <c r="O604" s="185"/>
      <c r="P604" s="188"/>
      <c r="Q604" s="188"/>
    </row>
    <row r="605" spans="1:17" ht="14">
      <c r="A605" s="87"/>
      <c r="B605" s="186"/>
      <c r="C605" s="186"/>
      <c r="D605" s="180"/>
      <c r="E605" s="182"/>
      <c r="F605" s="182"/>
      <c r="G605" s="182"/>
      <c r="H605" s="183"/>
      <c r="I605" s="183"/>
      <c r="J605" s="183"/>
      <c r="K605" s="185"/>
      <c r="L605" s="184"/>
      <c r="M605" s="187"/>
      <c r="N605" s="184"/>
      <c r="O605" s="185"/>
      <c r="P605" s="188"/>
      <c r="Q605" s="188"/>
    </row>
    <row r="606" spans="1:17" ht="14">
      <c r="A606" s="87"/>
      <c r="B606" s="186"/>
      <c r="C606" s="186"/>
      <c r="D606" s="180"/>
      <c r="E606" s="182"/>
      <c r="F606" s="182"/>
      <c r="G606" s="182"/>
      <c r="H606" s="183"/>
      <c r="I606" s="183"/>
      <c r="J606" s="183"/>
      <c r="K606" s="185"/>
      <c r="L606" s="184"/>
      <c r="M606" s="187"/>
      <c r="N606" s="184"/>
      <c r="O606" s="185"/>
      <c r="P606" s="188"/>
      <c r="Q606" s="188"/>
    </row>
    <row r="607" spans="1:17" ht="14">
      <c r="A607" s="87"/>
      <c r="B607" s="186"/>
      <c r="C607" s="186"/>
      <c r="D607" s="180"/>
      <c r="E607" s="182"/>
      <c r="F607" s="182"/>
      <c r="G607" s="182"/>
      <c r="H607" s="183"/>
      <c r="I607" s="183"/>
      <c r="J607" s="183"/>
      <c r="K607" s="185"/>
      <c r="L607" s="184"/>
      <c r="M607" s="187"/>
      <c r="N607" s="184"/>
      <c r="O607" s="185"/>
      <c r="P607" s="188"/>
      <c r="Q607" s="188"/>
    </row>
    <row r="608" spans="1:17" ht="14">
      <c r="A608" s="87"/>
      <c r="B608" s="186"/>
      <c r="C608" s="186"/>
      <c r="D608" s="180"/>
      <c r="E608" s="182"/>
      <c r="F608" s="182"/>
      <c r="G608" s="182"/>
      <c r="H608" s="183"/>
      <c r="I608" s="183"/>
      <c r="J608" s="183"/>
      <c r="K608" s="185"/>
      <c r="L608" s="184"/>
      <c r="M608" s="187"/>
      <c r="N608" s="184"/>
      <c r="O608" s="185"/>
      <c r="P608" s="188"/>
      <c r="Q608" s="188"/>
    </row>
    <row r="609" spans="1:17" ht="14">
      <c r="A609" s="87"/>
      <c r="B609" s="186"/>
      <c r="C609" s="186"/>
      <c r="D609" s="180"/>
      <c r="E609" s="182"/>
      <c r="F609" s="182"/>
      <c r="G609" s="182"/>
      <c r="H609" s="183"/>
      <c r="I609" s="183"/>
      <c r="J609" s="183"/>
      <c r="K609" s="185"/>
      <c r="L609" s="184"/>
      <c r="M609" s="187"/>
      <c r="N609" s="184"/>
      <c r="O609" s="185"/>
      <c r="P609" s="188"/>
      <c r="Q609" s="188"/>
    </row>
    <row r="610" spans="1:17" ht="14">
      <c r="A610" s="87"/>
      <c r="B610" s="186"/>
      <c r="C610" s="186"/>
      <c r="D610" s="180"/>
      <c r="E610" s="182"/>
      <c r="F610" s="182"/>
      <c r="G610" s="182"/>
      <c r="H610" s="183"/>
      <c r="I610" s="183"/>
      <c r="J610" s="183"/>
      <c r="K610" s="185"/>
      <c r="L610" s="184"/>
      <c r="M610" s="187"/>
      <c r="N610" s="184"/>
      <c r="O610" s="185"/>
      <c r="P610" s="188"/>
      <c r="Q610" s="188"/>
    </row>
    <row r="611" spans="1:17" ht="14">
      <c r="A611" s="87"/>
      <c r="B611" s="186"/>
      <c r="C611" s="186"/>
      <c r="D611" s="180"/>
      <c r="E611" s="182"/>
      <c r="F611" s="182"/>
      <c r="G611" s="182"/>
      <c r="H611" s="183"/>
      <c r="I611" s="183"/>
      <c r="J611" s="183"/>
      <c r="K611" s="185"/>
      <c r="L611" s="184"/>
      <c r="M611" s="187"/>
      <c r="N611" s="184"/>
      <c r="O611" s="185"/>
      <c r="P611" s="188"/>
      <c r="Q611" s="188"/>
    </row>
    <row r="612" spans="1:17" ht="14">
      <c r="A612" s="87"/>
      <c r="B612" s="186"/>
      <c r="C612" s="186"/>
      <c r="D612" s="180"/>
      <c r="E612" s="182"/>
      <c r="F612" s="182"/>
      <c r="G612" s="182"/>
      <c r="H612" s="183"/>
      <c r="I612" s="183"/>
      <c r="J612" s="183"/>
      <c r="K612" s="185"/>
      <c r="L612" s="184"/>
      <c r="M612" s="187"/>
      <c r="N612" s="184"/>
      <c r="O612" s="185"/>
      <c r="P612" s="188"/>
      <c r="Q612" s="188"/>
    </row>
    <row r="613" spans="1:17" ht="14">
      <c r="A613" s="87"/>
      <c r="B613" s="186"/>
      <c r="C613" s="186"/>
      <c r="D613" s="180"/>
      <c r="E613" s="182"/>
      <c r="F613" s="182"/>
      <c r="G613" s="182"/>
      <c r="H613" s="183"/>
      <c r="I613" s="183"/>
      <c r="J613" s="183"/>
      <c r="K613" s="185"/>
      <c r="L613" s="184"/>
      <c r="M613" s="187"/>
      <c r="N613" s="184"/>
      <c r="O613" s="185"/>
      <c r="P613" s="188"/>
      <c r="Q613" s="188"/>
    </row>
    <row r="614" spans="1:17" ht="14">
      <c r="A614" s="87"/>
      <c r="B614" s="186"/>
      <c r="C614" s="186"/>
      <c r="D614" s="180"/>
      <c r="E614" s="182"/>
      <c r="F614" s="182"/>
      <c r="G614" s="182"/>
      <c r="H614" s="183"/>
      <c r="I614" s="183"/>
      <c r="J614" s="183"/>
      <c r="K614" s="185"/>
      <c r="L614" s="184"/>
      <c r="M614" s="187"/>
      <c r="N614" s="184"/>
      <c r="O614" s="185"/>
      <c r="P614" s="188"/>
      <c r="Q614" s="188"/>
    </row>
    <row r="615" spans="1:17" ht="14">
      <c r="A615" s="87"/>
      <c r="B615" s="186"/>
      <c r="C615" s="186"/>
      <c r="D615" s="180"/>
      <c r="E615" s="182"/>
      <c r="F615" s="182"/>
      <c r="G615" s="182"/>
      <c r="H615" s="183"/>
      <c r="I615" s="183"/>
      <c r="J615" s="183"/>
      <c r="K615" s="185"/>
      <c r="L615" s="184"/>
      <c r="M615" s="187"/>
      <c r="N615" s="184"/>
      <c r="O615" s="185"/>
      <c r="P615" s="188"/>
      <c r="Q615" s="188"/>
    </row>
    <row r="616" spans="1:17" ht="14">
      <c r="A616" s="87"/>
      <c r="B616" s="186"/>
      <c r="C616" s="186"/>
      <c r="D616" s="180"/>
      <c r="E616" s="182"/>
      <c r="F616" s="182"/>
      <c r="G616" s="182"/>
      <c r="H616" s="183"/>
      <c r="I616" s="183"/>
      <c r="J616" s="183"/>
      <c r="K616" s="185"/>
      <c r="L616" s="184"/>
      <c r="M616" s="187"/>
      <c r="N616" s="184"/>
      <c r="O616" s="185"/>
      <c r="P616" s="188"/>
      <c r="Q616" s="188"/>
    </row>
    <row r="617" spans="1:17" ht="14">
      <c r="A617" s="87"/>
      <c r="B617" s="186"/>
      <c r="C617" s="186"/>
      <c r="D617" s="180"/>
      <c r="E617" s="182"/>
      <c r="F617" s="182"/>
      <c r="G617" s="182"/>
      <c r="H617" s="183"/>
      <c r="I617" s="183"/>
      <c r="J617" s="183"/>
      <c r="K617" s="185"/>
      <c r="L617" s="184"/>
      <c r="M617" s="187"/>
      <c r="N617" s="184"/>
      <c r="O617" s="185"/>
      <c r="P617" s="188"/>
      <c r="Q617" s="188"/>
    </row>
    <row r="618" spans="1:17" ht="14">
      <c r="A618" s="87"/>
      <c r="B618" s="186"/>
      <c r="C618" s="186"/>
      <c r="D618" s="180"/>
      <c r="E618" s="182"/>
      <c r="F618" s="182"/>
      <c r="G618" s="182"/>
      <c r="H618" s="183"/>
      <c r="I618" s="183"/>
      <c r="J618" s="183"/>
      <c r="K618" s="185"/>
      <c r="L618" s="184"/>
      <c r="M618" s="187"/>
      <c r="N618" s="184"/>
      <c r="O618" s="185"/>
      <c r="P618" s="188"/>
      <c r="Q618" s="188"/>
    </row>
    <row r="619" spans="1:17" ht="14">
      <c r="A619" s="87"/>
      <c r="B619" s="186"/>
      <c r="C619" s="186"/>
      <c r="D619" s="180"/>
      <c r="E619" s="182"/>
      <c r="F619" s="182"/>
      <c r="G619" s="182"/>
      <c r="H619" s="183"/>
      <c r="I619" s="183"/>
      <c r="J619" s="183"/>
      <c r="K619" s="185"/>
      <c r="L619" s="184"/>
      <c r="M619" s="187"/>
      <c r="N619" s="184"/>
      <c r="O619" s="185"/>
      <c r="P619" s="188"/>
      <c r="Q619" s="188"/>
    </row>
    <row r="620" spans="1:17" ht="14">
      <c r="A620" s="87"/>
      <c r="B620" s="186"/>
      <c r="C620" s="186"/>
      <c r="D620" s="180"/>
      <c r="E620" s="182"/>
      <c r="F620" s="182"/>
      <c r="G620" s="182"/>
      <c r="H620" s="183"/>
      <c r="I620" s="183"/>
      <c r="J620" s="183"/>
      <c r="K620" s="185"/>
      <c r="L620" s="184"/>
      <c r="M620" s="187"/>
      <c r="N620" s="184"/>
      <c r="O620" s="185"/>
      <c r="P620" s="188"/>
      <c r="Q620" s="188"/>
    </row>
    <row r="621" spans="1:17" ht="14">
      <c r="A621" s="87"/>
      <c r="B621" s="186"/>
      <c r="C621" s="186"/>
      <c r="D621" s="180"/>
      <c r="E621" s="182"/>
      <c r="F621" s="182"/>
      <c r="G621" s="182"/>
      <c r="H621" s="183"/>
      <c r="I621" s="183"/>
      <c r="J621" s="183"/>
      <c r="K621" s="185"/>
      <c r="L621" s="184"/>
      <c r="M621" s="187"/>
      <c r="N621" s="184"/>
      <c r="O621" s="185"/>
      <c r="P621" s="188"/>
      <c r="Q621" s="188"/>
    </row>
    <row r="622" spans="1:17" ht="14">
      <c r="A622" s="87"/>
      <c r="B622" s="186"/>
      <c r="C622" s="186"/>
      <c r="D622" s="180"/>
      <c r="E622" s="182"/>
      <c r="F622" s="182"/>
      <c r="G622" s="182"/>
      <c r="H622" s="183"/>
      <c r="I622" s="183"/>
      <c r="J622" s="183"/>
      <c r="K622" s="185"/>
      <c r="L622" s="184"/>
      <c r="M622" s="187"/>
      <c r="N622" s="184"/>
      <c r="O622" s="185"/>
      <c r="P622" s="188"/>
      <c r="Q622" s="188"/>
    </row>
    <row r="623" spans="1:17" ht="14">
      <c r="A623" s="87"/>
      <c r="B623" s="186"/>
      <c r="C623" s="186"/>
      <c r="D623" s="180"/>
      <c r="E623" s="182"/>
      <c r="F623" s="182"/>
      <c r="G623" s="182"/>
      <c r="H623" s="183"/>
      <c r="I623" s="183"/>
      <c r="J623" s="183"/>
      <c r="K623" s="185"/>
      <c r="L623" s="184"/>
      <c r="M623" s="187"/>
      <c r="N623" s="184"/>
      <c r="O623" s="185"/>
      <c r="P623" s="188"/>
      <c r="Q623" s="188"/>
    </row>
    <row r="624" spans="1:17" ht="14">
      <c r="A624" s="87"/>
      <c r="B624" s="186"/>
      <c r="C624" s="186"/>
      <c r="D624" s="180"/>
      <c r="E624" s="182"/>
      <c r="F624" s="182"/>
      <c r="G624" s="182"/>
      <c r="H624" s="183"/>
      <c r="I624" s="183"/>
      <c r="J624" s="183"/>
      <c r="K624" s="185"/>
      <c r="L624" s="184"/>
      <c r="M624" s="187"/>
      <c r="N624" s="184"/>
      <c r="O624" s="185"/>
      <c r="P624" s="188"/>
      <c r="Q624" s="188"/>
    </row>
    <row r="625" spans="1:17" ht="14">
      <c r="A625" s="87"/>
      <c r="B625" s="186"/>
      <c r="C625" s="186"/>
      <c r="D625" s="180"/>
      <c r="E625" s="182"/>
      <c r="F625" s="182"/>
      <c r="G625" s="182"/>
      <c r="H625" s="183"/>
      <c r="I625" s="183"/>
      <c r="J625" s="183"/>
      <c r="K625" s="185"/>
      <c r="L625" s="184"/>
      <c r="M625" s="187"/>
      <c r="N625" s="184"/>
      <c r="O625" s="185"/>
      <c r="P625" s="188"/>
      <c r="Q625" s="188"/>
    </row>
    <row r="626" spans="1:17" ht="14">
      <c r="A626" s="87"/>
      <c r="B626" s="186"/>
      <c r="C626" s="186"/>
      <c r="D626" s="180"/>
      <c r="E626" s="182"/>
      <c r="F626" s="182"/>
      <c r="G626" s="182"/>
      <c r="H626" s="183"/>
      <c r="I626" s="183"/>
      <c r="J626" s="183"/>
      <c r="K626" s="185"/>
      <c r="L626" s="184"/>
      <c r="M626" s="187"/>
      <c r="N626" s="184"/>
      <c r="O626" s="185"/>
      <c r="P626" s="188"/>
      <c r="Q626" s="188"/>
    </row>
    <row r="627" spans="1:17" ht="14">
      <c r="A627" s="87"/>
      <c r="B627" s="186"/>
      <c r="C627" s="186"/>
      <c r="D627" s="180"/>
      <c r="E627" s="182"/>
      <c r="F627" s="182"/>
      <c r="G627" s="182"/>
      <c r="H627" s="183"/>
      <c r="I627" s="183"/>
      <c r="J627" s="183"/>
      <c r="K627" s="185"/>
      <c r="L627" s="184"/>
      <c r="M627" s="187"/>
      <c r="N627" s="184"/>
      <c r="O627" s="185"/>
      <c r="P627" s="188"/>
      <c r="Q627" s="188"/>
    </row>
    <row r="628" spans="1:17" ht="14">
      <c r="A628" s="87"/>
      <c r="B628" s="186"/>
      <c r="C628" s="186"/>
      <c r="D628" s="180"/>
      <c r="E628" s="182"/>
      <c r="F628" s="182"/>
      <c r="G628" s="182"/>
      <c r="H628" s="183"/>
      <c r="I628" s="183"/>
      <c r="J628" s="183"/>
      <c r="K628" s="185"/>
      <c r="L628" s="184"/>
      <c r="M628" s="187"/>
      <c r="N628" s="184"/>
      <c r="O628" s="185"/>
      <c r="P628" s="188"/>
      <c r="Q628" s="188"/>
    </row>
    <row r="629" spans="1:17" ht="14">
      <c r="A629" s="87"/>
      <c r="B629" s="186"/>
      <c r="C629" s="186"/>
      <c r="D629" s="180"/>
      <c r="E629" s="182"/>
      <c r="F629" s="182"/>
      <c r="G629" s="182"/>
      <c r="H629" s="183"/>
      <c r="I629" s="183"/>
      <c r="J629" s="183"/>
      <c r="K629" s="185"/>
      <c r="L629" s="184"/>
      <c r="M629" s="187"/>
      <c r="N629" s="184"/>
      <c r="O629" s="185"/>
      <c r="P629" s="188"/>
      <c r="Q629" s="188"/>
    </row>
    <row r="630" spans="1:17" ht="14">
      <c r="A630" s="87"/>
      <c r="B630" s="186"/>
      <c r="C630" s="186"/>
      <c r="D630" s="180"/>
      <c r="E630" s="182"/>
      <c r="F630" s="182"/>
      <c r="G630" s="182"/>
      <c r="H630" s="183"/>
      <c r="I630" s="183"/>
      <c r="J630" s="183"/>
      <c r="K630" s="185"/>
      <c r="L630" s="184"/>
      <c r="M630" s="187"/>
      <c r="N630" s="184"/>
      <c r="O630" s="185"/>
      <c r="P630" s="188"/>
      <c r="Q630" s="188"/>
    </row>
    <row r="631" spans="1:17" ht="14">
      <c r="A631" s="87"/>
      <c r="B631" s="186"/>
      <c r="C631" s="186"/>
      <c r="D631" s="180"/>
      <c r="E631" s="182"/>
      <c r="F631" s="182"/>
      <c r="G631" s="182"/>
      <c r="H631" s="183"/>
      <c r="I631" s="183"/>
      <c r="J631" s="183"/>
      <c r="K631" s="185"/>
      <c r="L631" s="184"/>
      <c r="M631" s="187"/>
      <c r="N631" s="184"/>
      <c r="O631" s="185"/>
      <c r="P631" s="188"/>
      <c r="Q631" s="188"/>
    </row>
    <row r="632" spans="1:17" ht="14">
      <c r="A632" s="87"/>
      <c r="B632" s="186"/>
      <c r="C632" s="186"/>
      <c r="D632" s="180"/>
      <c r="E632" s="182"/>
      <c r="F632" s="182"/>
      <c r="G632" s="182"/>
      <c r="H632" s="183"/>
      <c r="I632" s="183"/>
      <c r="J632" s="183"/>
      <c r="K632" s="185"/>
      <c r="L632" s="184"/>
      <c r="M632" s="187"/>
      <c r="N632" s="184"/>
      <c r="O632" s="185"/>
      <c r="P632" s="188"/>
      <c r="Q632" s="188"/>
    </row>
    <row r="633" spans="1:17" ht="14">
      <c r="A633" s="87"/>
      <c r="B633" s="186"/>
      <c r="C633" s="186"/>
      <c r="D633" s="180"/>
      <c r="E633" s="182"/>
      <c r="F633" s="182"/>
      <c r="G633" s="182"/>
      <c r="H633" s="183"/>
      <c r="I633" s="183"/>
      <c r="J633" s="183"/>
      <c r="K633" s="185"/>
      <c r="L633" s="184"/>
      <c r="M633" s="187"/>
      <c r="N633" s="184"/>
      <c r="O633" s="185"/>
      <c r="P633" s="188"/>
      <c r="Q633" s="188"/>
    </row>
    <row r="634" spans="1:17" ht="14">
      <c r="A634" s="87"/>
      <c r="B634" s="186"/>
      <c r="C634" s="186"/>
      <c r="D634" s="180"/>
      <c r="E634" s="182"/>
      <c r="F634" s="182"/>
      <c r="G634" s="182"/>
      <c r="H634" s="183"/>
      <c r="I634" s="183"/>
      <c r="J634" s="183"/>
      <c r="K634" s="185"/>
      <c r="L634" s="184"/>
      <c r="M634" s="187"/>
      <c r="N634" s="184"/>
      <c r="O634" s="185"/>
      <c r="P634" s="188"/>
      <c r="Q634" s="188"/>
    </row>
    <row r="635" spans="1:17" ht="14">
      <c r="A635" s="87"/>
      <c r="B635" s="186"/>
      <c r="C635" s="186"/>
      <c r="D635" s="180"/>
      <c r="E635" s="182"/>
      <c r="F635" s="182"/>
      <c r="G635" s="182"/>
      <c r="H635" s="183"/>
      <c r="I635" s="183"/>
      <c r="J635" s="183"/>
      <c r="K635" s="185"/>
      <c r="L635" s="184"/>
      <c r="M635" s="187"/>
      <c r="N635" s="184"/>
      <c r="O635" s="185"/>
      <c r="P635" s="188"/>
      <c r="Q635" s="188"/>
    </row>
    <row r="636" spans="1:17" ht="14">
      <c r="A636" s="87"/>
      <c r="B636" s="186"/>
      <c r="C636" s="186"/>
      <c r="D636" s="180"/>
      <c r="E636" s="182"/>
      <c r="F636" s="182"/>
      <c r="G636" s="182"/>
      <c r="H636" s="183"/>
      <c r="I636" s="183"/>
      <c r="J636" s="183"/>
      <c r="K636" s="185"/>
      <c r="L636" s="184"/>
      <c r="M636" s="187"/>
      <c r="N636" s="184"/>
      <c r="O636" s="185"/>
      <c r="P636" s="188"/>
      <c r="Q636" s="188"/>
    </row>
    <row r="637" spans="1:17" ht="14">
      <c r="A637" s="87"/>
      <c r="B637" s="186"/>
      <c r="C637" s="186"/>
      <c r="D637" s="180"/>
      <c r="E637" s="182"/>
      <c r="F637" s="182"/>
      <c r="G637" s="182"/>
      <c r="H637" s="183"/>
      <c r="I637" s="183"/>
      <c r="J637" s="183"/>
      <c r="K637" s="185"/>
      <c r="L637" s="184"/>
      <c r="M637" s="187"/>
      <c r="N637" s="184"/>
      <c r="O637" s="185"/>
      <c r="P637" s="188"/>
      <c r="Q637" s="188"/>
    </row>
    <row r="638" spans="1:17" ht="14">
      <c r="A638" s="87"/>
      <c r="B638" s="186"/>
      <c r="C638" s="186"/>
      <c r="D638" s="180"/>
      <c r="E638" s="182"/>
      <c r="F638" s="182"/>
      <c r="G638" s="182"/>
      <c r="H638" s="183"/>
      <c r="I638" s="183"/>
      <c r="J638" s="183"/>
      <c r="K638" s="185"/>
      <c r="L638" s="184"/>
      <c r="M638" s="187"/>
      <c r="N638" s="184"/>
      <c r="O638" s="185"/>
      <c r="P638" s="188"/>
      <c r="Q638" s="188"/>
    </row>
    <row r="639" spans="1:17" ht="14">
      <c r="A639" s="87"/>
      <c r="B639" s="186"/>
      <c r="C639" s="186"/>
      <c r="D639" s="180"/>
      <c r="E639" s="182"/>
      <c r="F639" s="182"/>
      <c r="G639" s="182"/>
      <c r="H639" s="183"/>
      <c r="I639" s="183"/>
      <c r="J639" s="183"/>
      <c r="K639" s="185"/>
      <c r="L639" s="184"/>
      <c r="M639" s="187"/>
      <c r="N639" s="184"/>
      <c r="O639" s="185"/>
      <c r="P639" s="188"/>
      <c r="Q639" s="188"/>
    </row>
    <row r="640" spans="1:17" ht="14">
      <c r="A640" s="87"/>
      <c r="B640" s="186"/>
      <c r="C640" s="186"/>
      <c r="D640" s="180"/>
      <c r="E640" s="182"/>
      <c r="F640" s="182"/>
      <c r="G640" s="182"/>
      <c r="H640" s="183"/>
      <c r="I640" s="183"/>
      <c r="J640" s="183"/>
      <c r="K640" s="185"/>
      <c r="L640" s="184"/>
      <c r="M640" s="187"/>
      <c r="N640" s="184"/>
      <c r="O640" s="185"/>
      <c r="P640" s="188"/>
      <c r="Q640" s="188"/>
    </row>
    <row r="641" spans="1:17" ht="14">
      <c r="A641" s="87"/>
      <c r="B641" s="186"/>
      <c r="C641" s="186"/>
      <c r="D641" s="180"/>
      <c r="E641" s="182"/>
      <c r="F641" s="182"/>
      <c r="G641" s="182"/>
      <c r="H641" s="183"/>
      <c r="I641" s="183"/>
      <c r="J641" s="183"/>
      <c r="K641" s="185"/>
      <c r="L641" s="184"/>
      <c r="M641" s="187"/>
      <c r="N641" s="184"/>
      <c r="O641" s="185"/>
      <c r="P641" s="188"/>
      <c r="Q641" s="188"/>
    </row>
    <row r="642" spans="1:17" ht="14">
      <c r="A642" s="87"/>
      <c r="B642" s="186"/>
      <c r="C642" s="186"/>
      <c r="D642" s="180"/>
      <c r="E642" s="182"/>
      <c r="F642" s="182"/>
      <c r="G642" s="182"/>
      <c r="H642" s="183"/>
      <c r="I642" s="183"/>
      <c r="J642" s="183"/>
      <c r="K642" s="185"/>
      <c r="L642" s="184"/>
      <c r="M642" s="187"/>
      <c r="N642" s="184"/>
      <c r="O642" s="185"/>
      <c r="P642" s="188"/>
      <c r="Q642" s="188"/>
    </row>
    <row r="643" spans="1:17" ht="14">
      <c r="A643" s="87"/>
      <c r="B643" s="186"/>
      <c r="C643" s="186"/>
      <c r="D643" s="180"/>
      <c r="E643" s="182"/>
      <c r="F643" s="182"/>
      <c r="G643" s="182"/>
      <c r="H643" s="183"/>
      <c r="I643" s="183"/>
      <c r="J643" s="183"/>
      <c r="K643" s="185"/>
      <c r="L643" s="184"/>
      <c r="M643" s="187"/>
      <c r="N643" s="184"/>
      <c r="O643" s="185"/>
      <c r="P643" s="188"/>
      <c r="Q643" s="188"/>
    </row>
    <row r="644" spans="1:17" ht="14">
      <c r="A644" s="87"/>
      <c r="B644" s="186"/>
      <c r="C644" s="186"/>
      <c r="D644" s="180"/>
      <c r="E644" s="182"/>
      <c r="F644" s="182"/>
      <c r="G644" s="182"/>
      <c r="H644" s="183"/>
      <c r="I644" s="183"/>
      <c r="J644" s="183"/>
      <c r="K644" s="185"/>
      <c r="L644" s="184"/>
      <c r="M644" s="187"/>
      <c r="N644" s="184"/>
      <c r="O644" s="185"/>
      <c r="P644" s="188"/>
      <c r="Q644" s="188"/>
    </row>
    <row r="645" spans="1:17" ht="14">
      <c r="A645" s="87"/>
      <c r="B645" s="186"/>
      <c r="C645" s="186"/>
      <c r="D645" s="180"/>
      <c r="E645" s="182"/>
      <c r="F645" s="182"/>
      <c r="G645" s="182"/>
      <c r="H645" s="183"/>
      <c r="I645" s="183"/>
      <c r="J645" s="183"/>
      <c r="K645" s="185"/>
      <c r="L645" s="184"/>
      <c r="M645" s="187"/>
      <c r="N645" s="184"/>
      <c r="O645" s="185"/>
      <c r="P645" s="188"/>
      <c r="Q645" s="188"/>
    </row>
    <row r="646" spans="1:17" ht="14">
      <c r="A646" s="87"/>
      <c r="B646" s="186"/>
      <c r="C646" s="186"/>
      <c r="D646" s="180"/>
      <c r="E646" s="182"/>
      <c r="F646" s="182"/>
      <c r="G646" s="182"/>
      <c r="H646" s="183"/>
      <c r="I646" s="183"/>
      <c r="J646" s="183"/>
      <c r="K646" s="185"/>
      <c r="L646" s="184"/>
      <c r="M646" s="187"/>
      <c r="N646" s="184"/>
      <c r="O646" s="185"/>
      <c r="P646" s="188"/>
      <c r="Q646" s="188"/>
    </row>
    <row r="647" spans="1:17" ht="14">
      <c r="A647" s="87"/>
      <c r="B647" s="186"/>
      <c r="C647" s="186"/>
      <c r="D647" s="180"/>
      <c r="E647" s="182"/>
      <c r="F647" s="182"/>
      <c r="G647" s="182"/>
      <c r="H647" s="183"/>
      <c r="I647" s="183"/>
      <c r="J647" s="183"/>
      <c r="K647" s="185"/>
      <c r="L647" s="184"/>
      <c r="M647" s="187"/>
      <c r="N647" s="184"/>
      <c r="O647" s="185"/>
      <c r="P647" s="188"/>
      <c r="Q647" s="188"/>
    </row>
    <row r="648" spans="1:17" ht="14">
      <c r="A648" s="87"/>
      <c r="B648" s="186"/>
      <c r="C648" s="186"/>
      <c r="D648" s="180"/>
      <c r="E648" s="182"/>
      <c r="F648" s="182"/>
      <c r="G648" s="182"/>
      <c r="H648" s="183"/>
      <c r="I648" s="183"/>
      <c r="J648" s="183"/>
      <c r="K648" s="185"/>
      <c r="L648" s="184"/>
      <c r="M648" s="187"/>
      <c r="N648" s="184"/>
      <c r="O648" s="185"/>
      <c r="P648" s="188"/>
      <c r="Q648" s="188"/>
    </row>
    <row r="649" spans="1:17" ht="14">
      <c r="A649" s="87"/>
      <c r="B649" s="186"/>
      <c r="C649" s="186"/>
      <c r="D649" s="180"/>
      <c r="E649" s="182"/>
      <c r="F649" s="182"/>
      <c r="G649" s="182"/>
      <c r="H649" s="183"/>
      <c r="I649" s="183"/>
      <c r="J649" s="183"/>
      <c r="K649" s="185"/>
      <c r="L649" s="184"/>
      <c r="M649" s="187"/>
      <c r="N649" s="184"/>
      <c r="O649" s="185"/>
      <c r="P649" s="188"/>
      <c r="Q649" s="188"/>
    </row>
    <row r="650" spans="1:17" ht="14">
      <c r="A650" s="87"/>
      <c r="B650" s="186"/>
      <c r="C650" s="186"/>
      <c r="D650" s="180"/>
      <c r="E650" s="182"/>
      <c r="F650" s="182"/>
      <c r="G650" s="182"/>
      <c r="H650" s="183"/>
      <c r="I650" s="183"/>
      <c r="J650" s="183"/>
      <c r="K650" s="185"/>
      <c r="L650" s="184"/>
      <c r="M650" s="187"/>
      <c r="N650" s="184"/>
      <c r="O650" s="185"/>
      <c r="P650" s="188"/>
      <c r="Q650" s="188"/>
    </row>
    <row r="651" spans="1:17" ht="14">
      <c r="A651" s="87"/>
      <c r="B651" s="186"/>
      <c r="C651" s="186"/>
      <c r="D651" s="180"/>
      <c r="E651" s="182"/>
      <c r="F651" s="182"/>
      <c r="G651" s="182"/>
      <c r="H651" s="183"/>
      <c r="I651" s="183"/>
      <c r="J651" s="183"/>
      <c r="K651" s="185"/>
      <c r="L651" s="184"/>
      <c r="M651" s="187"/>
      <c r="N651" s="184"/>
      <c r="O651" s="185"/>
      <c r="P651" s="188"/>
      <c r="Q651" s="188"/>
    </row>
    <row r="652" spans="1:17" ht="14">
      <c r="A652" s="87"/>
      <c r="B652" s="186"/>
      <c r="C652" s="186"/>
      <c r="D652" s="180"/>
      <c r="E652" s="182"/>
      <c r="F652" s="182"/>
      <c r="G652" s="182"/>
      <c r="H652" s="183"/>
      <c r="I652" s="183"/>
      <c r="J652" s="183"/>
      <c r="K652" s="185"/>
      <c r="L652" s="184"/>
      <c r="M652" s="187"/>
      <c r="N652" s="184"/>
      <c r="O652" s="185"/>
      <c r="P652" s="188"/>
      <c r="Q652" s="188"/>
    </row>
    <row r="653" spans="1:17" ht="14">
      <c r="A653" s="87"/>
      <c r="B653" s="186"/>
      <c r="C653" s="186"/>
      <c r="D653" s="180"/>
      <c r="E653" s="182"/>
      <c r="F653" s="182"/>
      <c r="G653" s="182"/>
      <c r="H653" s="183"/>
      <c r="I653" s="183"/>
      <c r="J653" s="183"/>
      <c r="K653" s="185"/>
      <c r="L653" s="184"/>
      <c r="M653" s="187"/>
      <c r="N653" s="184"/>
      <c r="O653" s="185"/>
      <c r="P653" s="188"/>
      <c r="Q653" s="188"/>
    </row>
    <row r="654" spans="1:17" ht="14">
      <c r="A654" s="87"/>
      <c r="B654" s="186"/>
      <c r="C654" s="186"/>
      <c r="D654" s="180"/>
      <c r="E654" s="182"/>
      <c r="F654" s="182"/>
      <c r="G654" s="182"/>
      <c r="H654" s="183"/>
      <c r="I654" s="183"/>
      <c r="J654" s="183"/>
      <c r="K654" s="185"/>
      <c r="L654" s="184"/>
      <c r="M654" s="187"/>
      <c r="N654" s="184"/>
      <c r="O654" s="185"/>
      <c r="P654" s="188"/>
      <c r="Q654" s="188"/>
    </row>
    <row r="655" spans="1:17" ht="14">
      <c r="A655" s="87"/>
      <c r="B655" s="186"/>
      <c r="C655" s="186"/>
      <c r="D655" s="180"/>
      <c r="E655" s="182"/>
      <c r="F655" s="182"/>
      <c r="G655" s="182"/>
      <c r="H655" s="183"/>
      <c r="I655" s="183"/>
      <c r="J655" s="183"/>
      <c r="K655" s="185"/>
      <c r="L655" s="184"/>
      <c r="M655" s="187"/>
      <c r="N655" s="184"/>
      <c r="O655" s="185"/>
      <c r="P655" s="188"/>
      <c r="Q655" s="188"/>
    </row>
    <row r="656" spans="1:17" ht="14">
      <c r="A656" s="87"/>
      <c r="B656" s="186"/>
      <c r="C656" s="186"/>
      <c r="D656" s="180"/>
      <c r="E656" s="182"/>
      <c r="F656" s="182"/>
      <c r="G656" s="182"/>
      <c r="H656" s="183"/>
      <c r="I656" s="183"/>
      <c r="J656" s="183"/>
      <c r="K656" s="185"/>
      <c r="L656" s="184"/>
      <c r="M656" s="187"/>
      <c r="N656" s="184"/>
      <c r="O656" s="185"/>
      <c r="P656" s="188"/>
      <c r="Q656" s="188"/>
    </row>
    <row r="657" spans="1:17" ht="14">
      <c r="A657" s="87"/>
      <c r="B657" s="186"/>
      <c r="C657" s="186"/>
      <c r="D657" s="180"/>
      <c r="E657" s="182"/>
      <c r="F657" s="182"/>
      <c r="G657" s="182"/>
      <c r="H657" s="183"/>
      <c r="I657" s="183"/>
      <c r="J657" s="183"/>
      <c r="K657" s="185"/>
      <c r="L657" s="184"/>
      <c r="M657" s="187"/>
      <c r="N657" s="184"/>
      <c r="O657" s="185"/>
      <c r="P657" s="188"/>
      <c r="Q657" s="188"/>
    </row>
    <row r="658" spans="1:17" ht="14">
      <c r="A658" s="87"/>
      <c r="B658" s="186"/>
      <c r="C658" s="186"/>
      <c r="D658" s="180"/>
      <c r="E658" s="182"/>
      <c r="F658" s="182"/>
      <c r="G658" s="182"/>
      <c r="H658" s="183"/>
      <c r="I658" s="183"/>
      <c r="J658" s="183"/>
      <c r="K658" s="185"/>
      <c r="L658" s="184"/>
      <c r="M658" s="187"/>
      <c r="N658" s="184"/>
      <c r="O658" s="185"/>
      <c r="P658" s="188"/>
      <c r="Q658" s="188"/>
    </row>
    <row r="659" spans="1:17" ht="14">
      <c r="A659" s="87"/>
      <c r="B659" s="186"/>
      <c r="C659" s="186"/>
      <c r="D659" s="180"/>
      <c r="E659" s="182"/>
      <c r="F659" s="182"/>
      <c r="G659" s="182"/>
      <c r="H659" s="183"/>
      <c r="I659" s="183"/>
      <c r="J659" s="183"/>
      <c r="K659" s="185"/>
      <c r="L659" s="184"/>
      <c r="M659" s="187"/>
      <c r="N659" s="184"/>
      <c r="O659" s="185"/>
      <c r="P659" s="188"/>
      <c r="Q659" s="188"/>
    </row>
    <row r="660" spans="1:17" ht="14">
      <c r="A660" s="87"/>
      <c r="B660" s="186"/>
      <c r="C660" s="186"/>
      <c r="D660" s="180"/>
      <c r="E660" s="182"/>
      <c r="F660" s="182"/>
      <c r="G660" s="182"/>
      <c r="H660" s="183"/>
      <c r="I660" s="183"/>
      <c r="J660" s="183"/>
      <c r="K660" s="185"/>
      <c r="L660" s="184"/>
      <c r="M660" s="187"/>
      <c r="N660" s="184"/>
      <c r="O660" s="185"/>
      <c r="P660" s="188"/>
      <c r="Q660" s="188"/>
    </row>
    <row r="661" spans="1:17" ht="14">
      <c r="A661" s="87"/>
      <c r="B661" s="186"/>
      <c r="C661" s="186"/>
      <c r="D661" s="180"/>
      <c r="E661" s="182"/>
      <c r="F661" s="182"/>
      <c r="G661" s="182"/>
      <c r="H661" s="183"/>
      <c r="I661" s="183"/>
      <c r="J661" s="183"/>
      <c r="K661" s="185"/>
      <c r="L661" s="184"/>
      <c r="M661" s="187"/>
      <c r="N661" s="184"/>
      <c r="O661" s="185"/>
      <c r="P661" s="188"/>
      <c r="Q661" s="188"/>
    </row>
    <row r="662" spans="1:17" ht="14">
      <c r="A662" s="87"/>
      <c r="B662" s="186"/>
      <c r="C662" s="186"/>
      <c r="D662" s="180"/>
      <c r="E662" s="182"/>
      <c r="F662" s="182"/>
      <c r="G662" s="182"/>
      <c r="H662" s="183"/>
      <c r="I662" s="183"/>
      <c r="J662" s="183"/>
      <c r="K662" s="185"/>
      <c r="L662" s="184"/>
      <c r="M662" s="187"/>
      <c r="N662" s="184"/>
      <c r="O662" s="185"/>
      <c r="P662" s="188"/>
      <c r="Q662" s="188"/>
    </row>
    <row r="663" spans="1:17" ht="14">
      <c r="A663" s="87"/>
      <c r="B663" s="186"/>
      <c r="C663" s="186"/>
      <c r="D663" s="180"/>
      <c r="E663" s="182"/>
      <c r="F663" s="182"/>
      <c r="G663" s="182"/>
      <c r="H663" s="183"/>
      <c r="I663" s="183"/>
      <c r="J663" s="183"/>
      <c r="K663" s="185"/>
      <c r="L663" s="184"/>
      <c r="M663" s="187"/>
      <c r="N663" s="184"/>
      <c r="O663" s="185"/>
      <c r="P663" s="188"/>
      <c r="Q663" s="188"/>
    </row>
    <row r="664" spans="1:17" ht="14">
      <c r="A664" s="87"/>
      <c r="B664" s="186"/>
      <c r="C664" s="186"/>
      <c r="D664" s="180"/>
      <c r="E664" s="182"/>
      <c r="F664" s="182"/>
      <c r="G664" s="182"/>
      <c r="H664" s="183"/>
      <c r="I664" s="183"/>
      <c r="J664" s="183"/>
      <c r="K664" s="185"/>
      <c r="L664" s="184"/>
      <c r="M664" s="187"/>
      <c r="N664" s="184"/>
      <c r="O664" s="185"/>
      <c r="P664" s="188"/>
      <c r="Q664" s="188"/>
    </row>
    <row r="665" spans="1:17" ht="14">
      <c r="A665" s="87"/>
      <c r="B665" s="186"/>
      <c r="C665" s="186"/>
      <c r="D665" s="180"/>
      <c r="E665" s="182"/>
      <c r="F665" s="182"/>
      <c r="G665" s="182"/>
      <c r="H665" s="183"/>
      <c r="I665" s="183"/>
      <c r="J665" s="183"/>
      <c r="K665" s="185"/>
      <c r="L665" s="184"/>
      <c r="M665" s="187"/>
      <c r="N665" s="184"/>
      <c r="O665" s="185"/>
      <c r="P665" s="188"/>
      <c r="Q665" s="188"/>
    </row>
    <row r="666" spans="1:17" ht="14">
      <c r="A666" s="87"/>
      <c r="B666" s="186"/>
      <c r="C666" s="186"/>
      <c r="D666" s="180"/>
      <c r="E666" s="182"/>
      <c r="F666" s="182"/>
      <c r="G666" s="182"/>
      <c r="H666" s="183"/>
      <c r="I666" s="183"/>
      <c r="J666" s="183"/>
      <c r="K666" s="185"/>
      <c r="L666" s="184"/>
      <c r="M666" s="187"/>
      <c r="N666" s="184"/>
      <c r="O666" s="185"/>
      <c r="P666" s="188"/>
      <c r="Q666" s="188"/>
    </row>
    <row r="667" spans="1:17" ht="14">
      <c r="A667" s="87"/>
      <c r="B667" s="186"/>
      <c r="C667" s="186"/>
      <c r="D667" s="180"/>
      <c r="E667" s="182"/>
      <c r="F667" s="182"/>
      <c r="G667" s="182"/>
      <c r="H667" s="183"/>
      <c r="I667" s="183"/>
      <c r="J667" s="183"/>
      <c r="K667" s="185"/>
      <c r="L667" s="184"/>
      <c r="M667" s="187"/>
      <c r="N667" s="184"/>
      <c r="O667" s="185"/>
      <c r="P667" s="188"/>
      <c r="Q667" s="188"/>
    </row>
    <row r="668" spans="1:17" ht="14">
      <c r="A668" s="87"/>
      <c r="B668" s="186"/>
      <c r="C668" s="186"/>
      <c r="D668" s="180"/>
      <c r="E668" s="182"/>
      <c r="F668" s="182"/>
      <c r="G668" s="182"/>
      <c r="H668" s="183"/>
      <c r="I668" s="183"/>
      <c r="J668" s="183"/>
      <c r="K668" s="185"/>
      <c r="L668" s="184"/>
      <c r="M668" s="187"/>
      <c r="N668" s="184"/>
      <c r="O668" s="185"/>
      <c r="P668" s="188"/>
      <c r="Q668" s="188"/>
    </row>
    <row r="669" spans="1:17" ht="14">
      <c r="A669" s="87"/>
      <c r="B669" s="186"/>
      <c r="C669" s="186"/>
      <c r="D669" s="180"/>
      <c r="E669" s="182"/>
      <c r="F669" s="182"/>
      <c r="G669" s="182"/>
      <c r="H669" s="183"/>
      <c r="I669" s="183"/>
      <c r="J669" s="183"/>
      <c r="K669" s="185"/>
      <c r="L669" s="184"/>
      <c r="M669" s="187"/>
      <c r="N669" s="184"/>
      <c r="O669" s="185"/>
      <c r="P669" s="188"/>
      <c r="Q669" s="188"/>
    </row>
    <row r="670" spans="1:17" ht="14">
      <c r="A670" s="87"/>
      <c r="B670" s="186"/>
      <c r="C670" s="186"/>
      <c r="D670" s="180"/>
      <c r="E670" s="182"/>
      <c r="F670" s="182"/>
      <c r="G670" s="182"/>
      <c r="H670" s="183"/>
      <c r="I670" s="183"/>
      <c r="J670" s="183"/>
      <c r="K670" s="185"/>
      <c r="L670" s="184"/>
      <c r="M670" s="187"/>
      <c r="N670" s="184"/>
      <c r="O670" s="185"/>
      <c r="P670" s="188"/>
      <c r="Q670" s="188"/>
    </row>
    <row r="671" spans="1:17" ht="14">
      <c r="A671" s="87"/>
      <c r="B671" s="186"/>
      <c r="C671" s="186"/>
      <c r="D671" s="180"/>
      <c r="E671" s="182"/>
      <c r="F671" s="182"/>
      <c r="G671" s="182"/>
      <c r="H671" s="183"/>
      <c r="I671" s="183"/>
      <c r="J671" s="183"/>
      <c r="K671" s="185"/>
      <c r="L671" s="184"/>
      <c r="M671" s="187"/>
      <c r="N671" s="184"/>
      <c r="O671" s="185"/>
      <c r="P671" s="188"/>
      <c r="Q671" s="188"/>
    </row>
    <row r="672" spans="1:17" ht="14">
      <c r="A672" s="87"/>
      <c r="B672" s="186"/>
      <c r="C672" s="186"/>
      <c r="D672" s="180"/>
      <c r="E672" s="182"/>
      <c r="F672" s="182"/>
      <c r="G672" s="182"/>
      <c r="H672" s="183"/>
      <c r="I672" s="183"/>
      <c r="J672" s="183"/>
      <c r="K672" s="185"/>
      <c r="L672" s="184"/>
      <c r="M672" s="187"/>
      <c r="N672" s="184"/>
      <c r="O672" s="185"/>
      <c r="P672" s="188"/>
      <c r="Q672" s="188"/>
    </row>
    <row r="673" spans="1:17" ht="14">
      <c r="A673" s="87"/>
      <c r="B673" s="186"/>
      <c r="C673" s="186"/>
      <c r="D673" s="180"/>
      <c r="E673" s="182"/>
      <c r="F673" s="182"/>
      <c r="G673" s="182"/>
      <c r="H673" s="183"/>
      <c r="I673" s="183"/>
      <c r="J673" s="183"/>
      <c r="K673" s="185"/>
      <c r="L673" s="184"/>
      <c r="M673" s="187"/>
      <c r="N673" s="184"/>
      <c r="O673" s="185"/>
      <c r="P673" s="188"/>
      <c r="Q673" s="188"/>
    </row>
    <row r="674" spans="1:17" ht="14">
      <c r="A674" s="87"/>
      <c r="B674" s="186"/>
      <c r="C674" s="186"/>
      <c r="D674" s="180"/>
      <c r="E674" s="182"/>
      <c r="F674" s="182"/>
      <c r="G674" s="182"/>
      <c r="H674" s="183"/>
      <c r="I674" s="183"/>
      <c r="J674" s="183"/>
      <c r="K674" s="185"/>
      <c r="L674" s="184"/>
      <c r="M674" s="187"/>
      <c r="N674" s="184"/>
      <c r="O674" s="185"/>
      <c r="P674" s="188"/>
      <c r="Q674" s="188"/>
    </row>
    <row r="675" spans="1:17" ht="14">
      <c r="A675" s="87"/>
      <c r="B675" s="186"/>
      <c r="C675" s="186"/>
      <c r="D675" s="180"/>
      <c r="E675" s="182"/>
      <c r="F675" s="182"/>
      <c r="G675" s="182"/>
      <c r="H675" s="183"/>
      <c r="I675" s="183"/>
      <c r="J675" s="183"/>
      <c r="K675" s="185"/>
      <c r="L675" s="184"/>
      <c r="M675" s="187"/>
      <c r="N675" s="184"/>
      <c r="O675" s="185"/>
      <c r="P675" s="188"/>
      <c r="Q675" s="188"/>
    </row>
    <row r="676" spans="1:17" ht="14">
      <c r="A676" s="87"/>
      <c r="B676" s="186"/>
      <c r="C676" s="186"/>
      <c r="D676" s="180"/>
      <c r="E676" s="182"/>
      <c r="F676" s="182"/>
      <c r="G676" s="182"/>
      <c r="H676" s="183"/>
      <c r="I676" s="183"/>
      <c r="J676" s="183"/>
      <c r="K676" s="185"/>
      <c r="L676" s="184"/>
      <c r="M676" s="187"/>
      <c r="N676" s="184"/>
      <c r="O676" s="185"/>
      <c r="P676" s="188"/>
      <c r="Q676" s="188"/>
    </row>
    <row r="677" spans="1:17" ht="14">
      <c r="A677" s="87"/>
      <c r="B677" s="186"/>
      <c r="C677" s="186"/>
      <c r="D677" s="180"/>
      <c r="E677" s="182"/>
      <c r="F677" s="182"/>
      <c r="G677" s="182"/>
      <c r="H677" s="183"/>
      <c r="I677" s="183"/>
      <c r="J677" s="183"/>
      <c r="K677" s="185"/>
      <c r="L677" s="184"/>
      <c r="M677" s="187"/>
      <c r="N677" s="184"/>
      <c r="O677" s="185"/>
      <c r="P677" s="188"/>
      <c r="Q677" s="188"/>
    </row>
    <row r="678" spans="1:17" ht="14">
      <c r="A678" s="87"/>
      <c r="B678" s="186"/>
      <c r="C678" s="186"/>
      <c r="D678" s="180"/>
      <c r="E678" s="182"/>
      <c r="F678" s="182"/>
      <c r="G678" s="182"/>
      <c r="H678" s="183"/>
      <c r="I678" s="183"/>
      <c r="J678" s="183"/>
      <c r="K678" s="185"/>
      <c r="L678" s="184"/>
      <c r="M678" s="187"/>
      <c r="N678" s="184"/>
      <c r="O678" s="185"/>
      <c r="P678" s="188"/>
      <c r="Q678" s="188"/>
    </row>
    <row r="679" spans="1:17" ht="14">
      <c r="A679" s="87"/>
      <c r="B679" s="186"/>
      <c r="C679" s="186"/>
      <c r="D679" s="180"/>
      <c r="E679" s="182"/>
      <c r="F679" s="182"/>
      <c r="G679" s="182"/>
      <c r="H679" s="183"/>
      <c r="I679" s="183"/>
      <c r="J679" s="183"/>
      <c r="K679" s="185"/>
      <c r="L679" s="184"/>
      <c r="M679" s="187"/>
      <c r="N679" s="184"/>
      <c r="O679" s="185"/>
      <c r="P679" s="188"/>
      <c r="Q679" s="188"/>
    </row>
    <row r="680" spans="1:17" ht="14">
      <c r="A680" s="87"/>
      <c r="B680" s="186"/>
      <c r="C680" s="186"/>
      <c r="D680" s="180"/>
      <c r="E680" s="182"/>
      <c r="F680" s="182"/>
      <c r="G680" s="182"/>
      <c r="H680" s="183"/>
      <c r="I680" s="183"/>
      <c r="J680" s="183"/>
      <c r="K680" s="185"/>
      <c r="L680" s="184"/>
      <c r="M680" s="187"/>
      <c r="N680" s="184"/>
      <c r="O680" s="185"/>
      <c r="P680" s="188"/>
      <c r="Q680" s="188"/>
    </row>
    <row r="681" spans="1:17" ht="14">
      <c r="A681" s="87"/>
      <c r="B681" s="186"/>
      <c r="C681" s="186"/>
      <c r="D681" s="180"/>
      <c r="E681" s="182"/>
      <c r="F681" s="182"/>
      <c r="G681" s="182"/>
      <c r="H681" s="183"/>
      <c r="I681" s="183"/>
      <c r="J681" s="183"/>
      <c r="K681" s="185"/>
      <c r="L681" s="184"/>
      <c r="M681" s="187"/>
      <c r="N681" s="184"/>
      <c r="O681" s="185"/>
      <c r="P681" s="188"/>
      <c r="Q681" s="188"/>
    </row>
    <row r="682" spans="1:17" ht="14">
      <c r="A682" s="87"/>
      <c r="B682" s="186"/>
      <c r="C682" s="186"/>
      <c r="D682" s="180"/>
      <c r="E682" s="182"/>
      <c r="F682" s="182"/>
      <c r="G682" s="182"/>
      <c r="H682" s="183"/>
      <c r="I682" s="183"/>
      <c r="J682" s="183"/>
      <c r="K682" s="185"/>
      <c r="L682" s="184"/>
      <c r="M682" s="187"/>
      <c r="N682" s="184"/>
      <c r="O682" s="185"/>
      <c r="P682" s="188"/>
      <c r="Q682" s="188"/>
    </row>
    <row r="683" spans="1:17" ht="14">
      <c r="A683" s="87"/>
      <c r="B683" s="186"/>
      <c r="C683" s="186"/>
      <c r="D683" s="180"/>
      <c r="E683" s="182"/>
      <c r="F683" s="182"/>
      <c r="G683" s="182"/>
      <c r="H683" s="183"/>
      <c r="I683" s="183"/>
      <c r="J683" s="183"/>
      <c r="K683" s="185"/>
      <c r="L683" s="184"/>
      <c r="M683" s="187"/>
      <c r="N683" s="184"/>
      <c r="O683" s="185"/>
      <c r="P683" s="188"/>
      <c r="Q683" s="188"/>
    </row>
    <row r="684" spans="1:17" ht="14">
      <c r="A684" s="87"/>
      <c r="B684" s="186"/>
      <c r="C684" s="186"/>
      <c r="D684" s="180"/>
      <c r="E684" s="182"/>
      <c r="F684" s="182"/>
      <c r="G684" s="182"/>
      <c r="H684" s="183"/>
      <c r="I684" s="183"/>
      <c r="J684" s="183"/>
      <c r="K684" s="185"/>
      <c r="L684" s="184"/>
      <c r="M684" s="187"/>
      <c r="N684" s="184"/>
      <c r="O684" s="185"/>
      <c r="P684" s="188"/>
      <c r="Q684" s="188"/>
    </row>
    <row r="685" spans="1:17" ht="14">
      <c r="A685" s="87"/>
      <c r="B685" s="186"/>
      <c r="C685" s="186"/>
      <c r="D685" s="180"/>
      <c r="E685" s="182"/>
      <c r="F685" s="182"/>
      <c r="G685" s="182"/>
      <c r="H685" s="183"/>
      <c r="I685" s="183"/>
      <c r="J685" s="183"/>
      <c r="K685" s="185"/>
      <c r="L685" s="184"/>
      <c r="M685" s="187"/>
      <c r="N685" s="184"/>
      <c r="O685" s="185"/>
      <c r="P685" s="188"/>
      <c r="Q685" s="188"/>
    </row>
    <row r="686" spans="1:17" ht="14">
      <c r="A686" s="87"/>
      <c r="B686" s="186"/>
      <c r="C686" s="186"/>
      <c r="D686" s="180"/>
      <c r="E686" s="182"/>
      <c r="F686" s="182"/>
      <c r="G686" s="182"/>
      <c r="H686" s="183"/>
      <c r="I686" s="183"/>
      <c r="J686" s="183"/>
      <c r="K686" s="185"/>
      <c r="L686" s="184"/>
      <c r="M686" s="187"/>
      <c r="N686" s="184"/>
      <c r="O686" s="185"/>
      <c r="P686" s="188"/>
      <c r="Q686" s="188"/>
    </row>
    <row r="687" spans="1:17" ht="14">
      <c r="A687" s="87"/>
      <c r="B687" s="186"/>
      <c r="C687" s="186"/>
      <c r="D687" s="180"/>
      <c r="E687" s="182"/>
      <c r="F687" s="182"/>
      <c r="G687" s="182"/>
      <c r="H687" s="183"/>
      <c r="I687" s="183"/>
      <c r="J687" s="183"/>
      <c r="K687" s="185"/>
      <c r="L687" s="184"/>
      <c r="M687" s="187"/>
      <c r="N687" s="184"/>
      <c r="O687" s="185"/>
      <c r="P687" s="188"/>
      <c r="Q687" s="188"/>
    </row>
    <row r="688" spans="1:17" ht="14">
      <c r="A688" s="87"/>
      <c r="B688" s="186"/>
      <c r="C688" s="186"/>
      <c r="D688" s="180"/>
      <c r="E688" s="182"/>
      <c r="F688" s="182"/>
      <c r="G688" s="182"/>
      <c r="H688" s="183"/>
      <c r="I688" s="183"/>
      <c r="J688" s="183"/>
      <c r="K688" s="185"/>
      <c r="L688" s="184"/>
      <c r="M688" s="187"/>
      <c r="N688" s="184"/>
      <c r="O688" s="185"/>
      <c r="P688" s="188"/>
      <c r="Q688" s="188"/>
    </row>
    <row r="689" spans="1:17" ht="14">
      <c r="A689" s="87"/>
      <c r="B689" s="186"/>
      <c r="C689" s="186"/>
      <c r="D689" s="180"/>
      <c r="E689" s="182"/>
      <c r="F689" s="182"/>
      <c r="G689" s="182"/>
      <c r="H689" s="183"/>
      <c r="I689" s="183"/>
      <c r="J689" s="183"/>
      <c r="K689" s="185"/>
      <c r="L689" s="184"/>
      <c r="M689" s="187"/>
      <c r="N689" s="184"/>
      <c r="O689" s="185"/>
      <c r="P689" s="188"/>
      <c r="Q689" s="188"/>
    </row>
    <row r="690" spans="1:17" ht="14">
      <c r="A690" s="87"/>
      <c r="B690" s="186"/>
      <c r="C690" s="186"/>
      <c r="D690" s="180"/>
      <c r="E690" s="182"/>
      <c r="F690" s="182"/>
      <c r="G690" s="182"/>
      <c r="H690" s="183"/>
      <c r="I690" s="183"/>
      <c r="J690" s="183"/>
      <c r="K690" s="185"/>
      <c r="L690" s="184"/>
      <c r="M690" s="187"/>
      <c r="N690" s="184"/>
      <c r="O690" s="185"/>
      <c r="P690" s="188"/>
      <c r="Q690" s="188"/>
    </row>
    <row r="691" spans="1:17" ht="14">
      <c r="A691" s="87"/>
      <c r="B691" s="186"/>
      <c r="C691" s="186"/>
      <c r="D691" s="180"/>
      <c r="E691" s="182"/>
      <c r="F691" s="182"/>
      <c r="G691" s="182"/>
      <c r="H691" s="183"/>
      <c r="I691" s="183"/>
      <c r="J691" s="183"/>
      <c r="K691" s="185"/>
      <c r="L691" s="184"/>
      <c r="M691" s="187"/>
      <c r="N691" s="184"/>
      <c r="O691" s="185"/>
      <c r="P691" s="188"/>
      <c r="Q691" s="188"/>
    </row>
    <row r="692" spans="1:17" ht="14">
      <c r="A692" s="87"/>
      <c r="B692" s="186"/>
      <c r="C692" s="186"/>
      <c r="D692" s="180"/>
      <c r="E692" s="182"/>
      <c r="F692" s="182"/>
      <c r="G692" s="182"/>
      <c r="H692" s="183"/>
      <c r="I692" s="183"/>
      <c r="J692" s="183"/>
      <c r="K692" s="185"/>
      <c r="L692" s="184"/>
      <c r="M692" s="187"/>
      <c r="N692" s="184"/>
      <c r="O692" s="185"/>
      <c r="P692" s="188"/>
      <c r="Q692" s="188"/>
    </row>
    <row r="693" spans="1:17" ht="14">
      <c r="A693" s="87"/>
      <c r="B693" s="186"/>
      <c r="C693" s="186"/>
      <c r="D693" s="180"/>
      <c r="E693" s="182"/>
      <c r="F693" s="182"/>
      <c r="G693" s="182"/>
      <c r="H693" s="183"/>
      <c r="I693" s="183"/>
      <c r="J693" s="183"/>
      <c r="K693" s="185"/>
      <c r="L693" s="184"/>
      <c r="M693" s="187"/>
      <c r="N693" s="184"/>
      <c r="O693" s="185"/>
      <c r="P693" s="188"/>
      <c r="Q693" s="188"/>
    </row>
    <row r="694" spans="1:17" ht="14">
      <c r="A694" s="87"/>
      <c r="B694" s="186"/>
      <c r="C694" s="186"/>
      <c r="D694" s="180"/>
      <c r="E694" s="182"/>
      <c r="F694" s="182"/>
      <c r="G694" s="182"/>
      <c r="H694" s="183"/>
      <c r="I694" s="183"/>
      <c r="J694" s="183"/>
      <c r="K694" s="185"/>
      <c r="L694" s="184"/>
      <c r="M694" s="187"/>
      <c r="N694" s="184"/>
      <c r="O694" s="185"/>
      <c r="P694" s="188"/>
      <c r="Q694" s="188"/>
    </row>
    <row r="695" spans="1:17" ht="14">
      <c r="A695" s="87"/>
      <c r="B695" s="186"/>
      <c r="C695" s="186"/>
      <c r="D695" s="180"/>
      <c r="E695" s="182"/>
      <c r="F695" s="182"/>
      <c r="G695" s="182"/>
      <c r="H695" s="183"/>
      <c r="I695" s="183"/>
      <c r="J695" s="183"/>
      <c r="K695" s="185"/>
      <c r="L695" s="184"/>
      <c r="M695" s="187"/>
      <c r="N695" s="184"/>
      <c r="O695" s="185"/>
      <c r="P695" s="188"/>
      <c r="Q695" s="188"/>
    </row>
    <row r="696" spans="1:17" ht="14">
      <c r="A696" s="87"/>
      <c r="B696" s="186"/>
      <c r="C696" s="186"/>
      <c r="D696" s="180"/>
      <c r="E696" s="182"/>
      <c r="F696" s="182"/>
      <c r="G696" s="182"/>
      <c r="H696" s="183"/>
      <c r="I696" s="183"/>
      <c r="J696" s="183"/>
      <c r="K696" s="185"/>
      <c r="L696" s="184"/>
      <c r="M696" s="187"/>
      <c r="N696" s="184"/>
      <c r="O696" s="185"/>
      <c r="P696" s="188"/>
      <c r="Q696" s="188"/>
    </row>
    <row r="697" spans="1:17" ht="14">
      <c r="A697" s="87"/>
      <c r="B697" s="186"/>
      <c r="C697" s="186"/>
      <c r="D697" s="180"/>
      <c r="E697" s="182"/>
      <c r="F697" s="182"/>
      <c r="G697" s="182"/>
      <c r="H697" s="183"/>
      <c r="I697" s="183"/>
      <c r="J697" s="183"/>
      <c r="K697" s="185"/>
      <c r="L697" s="184"/>
      <c r="M697" s="187"/>
      <c r="N697" s="184"/>
      <c r="O697" s="185"/>
      <c r="P697" s="188"/>
      <c r="Q697" s="188"/>
    </row>
    <row r="698" spans="1:17" ht="14">
      <c r="A698" s="87"/>
      <c r="B698" s="186"/>
      <c r="C698" s="186"/>
      <c r="D698" s="180"/>
      <c r="E698" s="182"/>
      <c r="F698" s="182"/>
      <c r="G698" s="182"/>
      <c r="H698" s="183"/>
      <c r="I698" s="183"/>
      <c r="J698" s="183"/>
      <c r="K698" s="185"/>
      <c r="L698" s="184"/>
      <c r="M698" s="187"/>
      <c r="N698" s="184"/>
      <c r="O698" s="185"/>
      <c r="P698" s="188"/>
      <c r="Q698" s="188"/>
    </row>
    <row r="699" spans="1:17" ht="14">
      <c r="A699" s="87"/>
      <c r="B699" s="186"/>
      <c r="C699" s="186"/>
      <c r="D699" s="180"/>
      <c r="E699" s="182"/>
      <c r="F699" s="182"/>
      <c r="G699" s="182"/>
      <c r="H699" s="183"/>
      <c r="I699" s="183"/>
      <c r="J699" s="183"/>
      <c r="K699" s="185"/>
      <c r="L699" s="184"/>
      <c r="M699" s="187"/>
      <c r="N699" s="184"/>
      <c r="O699" s="185"/>
      <c r="P699" s="188"/>
      <c r="Q699" s="188"/>
    </row>
    <row r="700" spans="1:17" ht="14">
      <c r="A700" s="87"/>
      <c r="B700" s="186"/>
      <c r="C700" s="186"/>
      <c r="D700" s="180"/>
      <c r="E700" s="182"/>
      <c r="F700" s="182"/>
      <c r="G700" s="182"/>
      <c r="H700" s="183"/>
      <c r="I700" s="183"/>
      <c r="J700" s="183"/>
      <c r="K700" s="185"/>
      <c r="L700" s="184"/>
      <c r="M700" s="187"/>
      <c r="N700" s="184"/>
      <c r="O700" s="185"/>
      <c r="P700" s="188"/>
      <c r="Q700" s="188"/>
    </row>
    <row r="701" spans="1:17" ht="14">
      <c r="A701" s="87"/>
      <c r="B701" s="186"/>
      <c r="C701" s="186"/>
      <c r="D701" s="180"/>
      <c r="E701" s="182"/>
      <c r="F701" s="182"/>
      <c r="G701" s="182"/>
      <c r="H701" s="183"/>
      <c r="I701" s="183"/>
      <c r="J701" s="183"/>
      <c r="K701" s="185"/>
      <c r="L701" s="184"/>
      <c r="M701" s="187"/>
      <c r="N701" s="184"/>
      <c r="O701" s="185"/>
      <c r="P701" s="188"/>
      <c r="Q701" s="188"/>
    </row>
    <row r="702" spans="1:17" ht="14">
      <c r="A702" s="87"/>
      <c r="B702" s="186"/>
      <c r="C702" s="186"/>
      <c r="D702" s="180"/>
      <c r="E702" s="182"/>
      <c r="F702" s="182"/>
      <c r="G702" s="182"/>
      <c r="H702" s="183"/>
      <c r="I702" s="183"/>
      <c r="J702" s="183"/>
      <c r="K702" s="185"/>
      <c r="L702" s="184"/>
      <c r="M702" s="187"/>
      <c r="N702" s="184"/>
      <c r="O702" s="185"/>
      <c r="P702" s="188"/>
      <c r="Q702" s="188"/>
    </row>
    <row r="703" spans="1:17" ht="14">
      <c r="A703" s="87"/>
      <c r="B703" s="186"/>
      <c r="C703" s="186"/>
      <c r="D703" s="180"/>
      <c r="E703" s="182"/>
      <c r="F703" s="182"/>
      <c r="G703" s="182"/>
      <c r="H703" s="183"/>
      <c r="I703" s="183"/>
      <c r="J703" s="183"/>
      <c r="K703" s="185"/>
      <c r="L703" s="184"/>
      <c r="M703" s="187"/>
      <c r="N703" s="184"/>
      <c r="O703" s="185"/>
      <c r="P703" s="188"/>
      <c r="Q703" s="188"/>
    </row>
    <row r="704" spans="1:17" ht="14">
      <c r="A704" s="87"/>
      <c r="B704" s="186"/>
      <c r="C704" s="186"/>
      <c r="D704" s="180"/>
      <c r="E704" s="182"/>
      <c r="F704" s="182"/>
      <c r="G704" s="182"/>
      <c r="H704" s="183"/>
      <c r="I704" s="183"/>
      <c r="J704" s="183"/>
      <c r="K704" s="185"/>
      <c r="L704" s="184"/>
      <c r="M704" s="187"/>
      <c r="N704" s="184"/>
      <c r="O704" s="185"/>
      <c r="P704" s="188"/>
      <c r="Q704" s="188"/>
    </row>
    <row r="705" spans="1:17" ht="14">
      <c r="A705" s="87"/>
      <c r="B705" s="186"/>
      <c r="C705" s="186"/>
      <c r="D705" s="180"/>
      <c r="E705" s="182"/>
      <c r="F705" s="182"/>
      <c r="G705" s="182"/>
      <c r="H705" s="183"/>
      <c r="I705" s="183"/>
      <c r="J705" s="183"/>
      <c r="K705" s="185"/>
      <c r="L705" s="184"/>
      <c r="M705" s="187"/>
      <c r="N705" s="184"/>
      <c r="O705" s="185"/>
      <c r="P705" s="188"/>
      <c r="Q705" s="188"/>
    </row>
    <row r="706" spans="1:17" ht="14">
      <c r="A706" s="87"/>
      <c r="B706" s="186"/>
      <c r="C706" s="186"/>
      <c r="D706" s="180"/>
      <c r="E706" s="182"/>
      <c r="F706" s="182"/>
      <c r="G706" s="182"/>
      <c r="H706" s="183"/>
      <c r="I706" s="183"/>
      <c r="J706" s="183"/>
      <c r="K706" s="185"/>
      <c r="L706" s="184"/>
      <c r="M706" s="187"/>
      <c r="N706" s="184"/>
      <c r="O706" s="185"/>
      <c r="P706" s="188"/>
      <c r="Q706" s="188"/>
    </row>
    <row r="707" spans="1:17" ht="14">
      <c r="A707" s="87"/>
      <c r="B707" s="186"/>
      <c r="C707" s="186"/>
      <c r="D707" s="180"/>
      <c r="E707" s="182"/>
      <c r="F707" s="182"/>
      <c r="G707" s="182"/>
      <c r="H707" s="183"/>
      <c r="I707" s="183"/>
      <c r="J707" s="183"/>
      <c r="K707" s="185"/>
      <c r="L707" s="184"/>
      <c r="M707" s="187"/>
      <c r="N707" s="184"/>
      <c r="O707" s="185"/>
      <c r="P707" s="188"/>
      <c r="Q707" s="188"/>
    </row>
    <row r="708" spans="1:17" ht="14">
      <c r="A708" s="87"/>
      <c r="B708" s="186"/>
      <c r="C708" s="186"/>
      <c r="D708" s="180"/>
      <c r="E708" s="182"/>
      <c r="F708" s="182"/>
      <c r="G708" s="182"/>
      <c r="H708" s="183"/>
      <c r="I708" s="183"/>
      <c r="J708" s="183"/>
      <c r="K708" s="185"/>
      <c r="L708" s="184"/>
      <c r="M708" s="187"/>
      <c r="N708" s="184"/>
      <c r="O708" s="185"/>
      <c r="P708" s="188"/>
      <c r="Q708" s="188"/>
    </row>
    <row r="709" spans="1:17" ht="14">
      <c r="A709" s="87"/>
      <c r="B709" s="186"/>
      <c r="C709" s="186"/>
      <c r="D709" s="180"/>
      <c r="E709" s="182"/>
      <c r="F709" s="182"/>
      <c r="G709" s="182"/>
      <c r="H709" s="183"/>
      <c r="I709" s="183"/>
      <c r="J709" s="183"/>
      <c r="K709" s="185"/>
      <c r="L709" s="184"/>
      <c r="M709" s="187"/>
      <c r="N709" s="184"/>
      <c r="O709" s="185"/>
      <c r="P709" s="188"/>
      <c r="Q709" s="188"/>
    </row>
    <row r="710" spans="1:17" ht="14">
      <c r="A710" s="87"/>
      <c r="B710" s="186"/>
      <c r="C710" s="186"/>
      <c r="D710" s="180"/>
      <c r="E710" s="182"/>
      <c r="F710" s="182"/>
      <c r="G710" s="182"/>
      <c r="H710" s="183"/>
      <c r="I710" s="183"/>
      <c r="J710" s="183"/>
      <c r="K710" s="185"/>
      <c r="L710" s="184"/>
      <c r="M710" s="187"/>
      <c r="N710" s="184"/>
      <c r="O710" s="185"/>
      <c r="P710" s="188"/>
      <c r="Q710" s="188"/>
    </row>
    <row r="711" spans="1:17" ht="14">
      <c r="A711" s="87"/>
      <c r="B711" s="186"/>
      <c r="C711" s="186"/>
      <c r="D711" s="180"/>
      <c r="E711" s="182"/>
      <c r="F711" s="182"/>
      <c r="G711" s="182"/>
      <c r="H711" s="183"/>
      <c r="I711" s="183"/>
      <c r="J711" s="183"/>
      <c r="K711" s="185"/>
      <c r="L711" s="184"/>
      <c r="M711" s="187"/>
      <c r="N711" s="184"/>
      <c r="O711" s="185"/>
      <c r="P711" s="188"/>
      <c r="Q711" s="188"/>
    </row>
    <row r="712" spans="1:17" ht="14">
      <c r="A712" s="87"/>
      <c r="B712" s="186"/>
      <c r="C712" s="186"/>
      <c r="D712" s="180"/>
      <c r="E712" s="182"/>
      <c r="F712" s="182"/>
      <c r="G712" s="182"/>
      <c r="H712" s="183"/>
      <c r="I712" s="183"/>
      <c r="J712" s="183"/>
      <c r="K712" s="185"/>
      <c r="L712" s="184"/>
      <c r="M712" s="187"/>
      <c r="N712" s="184"/>
      <c r="O712" s="185"/>
      <c r="P712" s="188"/>
      <c r="Q712" s="188"/>
    </row>
    <row r="713" spans="1:17" ht="14">
      <c r="A713" s="87"/>
      <c r="B713" s="186"/>
      <c r="C713" s="186"/>
      <c r="D713" s="180"/>
      <c r="E713" s="182"/>
      <c r="F713" s="182"/>
      <c r="G713" s="182"/>
      <c r="H713" s="183"/>
      <c r="I713" s="183"/>
      <c r="J713" s="183"/>
      <c r="K713" s="185"/>
      <c r="L713" s="184"/>
      <c r="M713" s="187"/>
      <c r="N713" s="184"/>
      <c r="O713" s="185"/>
      <c r="P713" s="188"/>
      <c r="Q713" s="188"/>
    </row>
    <row r="714" spans="1:17" ht="14">
      <c r="A714" s="87"/>
      <c r="B714" s="186"/>
      <c r="C714" s="186"/>
      <c r="D714" s="180"/>
      <c r="E714" s="182"/>
      <c r="F714" s="182"/>
      <c r="G714" s="182"/>
      <c r="H714" s="183"/>
      <c r="I714" s="183"/>
      <c r="J714" s="183"/>
      <c r="K714" s="185"/>
      <c r="L714" s="184"/>
      <c r="M714" s="187"/>
      <c r="N714" s="184"/>
      <c r="O714" s="185"/>
      <c r="P714" s="188"/>
      <c r="Q714" s="188"/>
    </row>
    <row r="715" spans="1:17" ht="14">
      <c r="A715" s="87"/>
      <c r="B715" s="186"/>
      <c r="C715" s="186"/>
      <c r="D715" s="180"/>
      <c r="E715" s="182"/>
      <c r="F715" s="182"/>
      <c r="G715" s="182"/>
      <c r="H715" s="183"/>
      <c r="I715" s="183"/>
      <c r="J715" s="183"/>
      <c r="K715" s="185"/>
      <c r="L715" s="184"/>
      <c r="M715" s="187"/>
      <c r="N715" s="184"/>
      <c r="O715" s="185"/>
      <c r="P715" s="188"/>
      <c r="Q715" s="188"/>
    </row>
    <row r="716" spans="1:17" ht="14">
      <c r="A716" s="87"/>
      <c r="B716" s="186"/>
      <c r="C716" s="186"/>
      <c r="D716" s="180"/>
      <c r="E716" s="182"/>
      <c r="F716" s="182"/>
      <c r="G716" s="182"/>
      <c r="H716" s="183"/>
      <c r="I716" s="183"/>
      <c r="J716" s="183"/>
      <c r="K716" s="185"/>
      <c r="L716" s="184"/>
      <c r="M716" s="187"/>
      <c r="N716" s="184"/>
      <c r="O716" s="185"/>
      <c r="P716" s="188"/>
      <c r="Q716" s="188"/>
    </row>
    <row r="717" spans="1:17" ht="14">
      <c r="A717" s="87"/>
      <c r="B717" s="186"/>
      <c r="C717" s="186"/>
      <c r="D717" s="180"/>
      <c r="E717" s="182"/>
      <c r="F717" s="182"/>
      <c r="G717" s="182"/>
      <c r="H717" s="183"/>
      <c r="I717" s="183"/>
      <c r="J717" s="183"/>
      <c r="K717" s="185"/>
      <c r="L717" s="184"/>
      <c r="M717" s="187"/>
      <c r="N717" s="184"/>
      <c r="O717" s="185"/>
      <c r="P717" s="188"/>
      <c r="Q717" s="188"/>
    </row>
    <row r="718" spans="1:17" ht="14">
      <c r="A718" s="87"/>
      <c r="B718" s="186"/>
      <c r="C718" s="186"/>
      <c r="D718" s="180"/>
      <c r="E718" s="182"/>
      <c r="F718" s="182"/>
      <c r="G718" s="182"/>
      <c r="H718" s="183"/>
      <c r="I718" s="183"/>
      <c r="J718" s="183"/>
      <c r="K718" s="185"/>
      <c r="L718" s="184"/>
      <c r="M718" s="187"/>
      <c r="N718" s="184"/>
      <c r="O718" s="185"/>
      <c r="P718" s="188"/>
      <c r="Q718" s="188"/>
    </row>
    <row r="719" spans="1:17" ht="14">
      <c r="A719" s="87"/>
      <c r="B719" s="186"/>
      <c r="C719" s="186"/>
      <c r="D719" s="180"/>
      <c r="E719" s="182"/>
      <c r="F719" s="182"/>
      <c r="G719" s="182"/>
      <c r="H719" s="183"/>
      <c r="I719" s="183"/>
      <c r="J719" s="183"/>
      <c r="K719" s="185"/>
      <c r="L719" s="184"/>
      <c r="M719" s="187"/>
      <c r="N719" s="184"/>
      <c r="O719" s="185"/>
      <c r="P719" s="188"/>
      <c r="Q719" s="188"/>
    </row>
    <row r="720" spans="1:17" ht="14">
      <c r="A720" s="87"/>
      <c r="B720" s="186"/>
      <c r="C720" s="186"/>
      <c r="D720" s="180"/>
      <c r="E720" s="182"/>
      <c r="F720" s="182"/>
      <c r="G720" s="182"/>
      <c r="H720" s="183"/>
      <c r="I720" s="183"/>
      <c r="J720" s="183"/>
      <c r="K720" s="185"/>
      <c r="L720" s="184"/>
      <c r="M720" s="187"/>
      <c r="N720" s="184"/>
      <c r="O720" s="185"/>
      <c r="P720" s="188"/>
      <c r="Q720" s="188"/>
    </row>
    <row r="721" spans="1:17" ht="14">
      <c r="A721" s="87"/>
      <c r="B721" s="186"/>
      <c r="C721" s="186"/>
      <c r="D721" s="180"/>
      <c r="E721" s="182"/>
      <c r="F721" s="182"/>
      <c r="G721" s="182"/>
      <c r="H721" s="183"/>
      <c r="I721" s="183"/>
      <c r="J721" s="183"/>
      <c r="K721" s="185"/>
      <c r="L721" s="184"/>
      <c r="M721" s="187"/>
      <c r="N721" s="184"/>
      <c r="O721" s="185"/>
      <c r="P721" s="188"/>
      <c r="Q721" s="188"/>
    </row>
    <row r="722" spans="1:17" ht="14">
      <c r="A722" s="87"/>
      <c r="B722" s="186"/>
      <c r="C722" s="186"/>
      <c r="D722" s="180"/>
      <c r="E722" s="182"/>
      <c r="F722" s="182"/>
      <c r="G722" s="182"/>
      <c r="H722" s="183"/>
      <c r="I722" s="183"/>
      <c r="J722" s="183"/>
      <c r="K722" s="185"/>
      <c r="L722" s="184"/>
      <c r="M722" s="187"/>
      <c r="N722" s="184"/>
      <c r="O722" s="185"/>
      <c r="P722" s="188"/>
      <c r="Q722" s="188"/>
    </row>
    <row r="723" spans="1:17" ht="14">
      <c r="A723" s="87"/>
      <c r="B723" s="186"/>
      <c r="C723" s="186"/>
      <c r="D723" s="180"/>
      <c r="E723" s="182"/>
      <c r="F723" s="182"/>
      <c r="G723" s="182"/>
      <c r="H723" s="183"/>
      <c r="I723" s="183"/>
      <c r="J723" s="183"/>
      <c r="K723" s="185"/>
      <c r="L723" s="184"/>
      <c r="M723" s="187"/>
      <c r="N723" s="184"/>
      <c r="O723" s="185"/>
      <c r="P723" s="188"/>
      <c r="Q723" s="188"/>
    </row>
    <row r="724" spans="1:17" ht="14">
      <c r="A724" s="87"/>
      <c r="B724" s="186"/>
      <c r="C724" s="186"/>
      <c r="D724" s="180"/>
      <c r="E724" s="182"/>
      <c r="F724" s="182"/>
      <c r="G724" s="182"/>
      <c r="H724" s="183"/>
      <c r="I724" s="183"/>
      <c r="J724" s="183"/>
      <c r="K724" s="185"/>
      <c r="L724" s="184"/>
      <c r="M724" s="187"/>
      <c r="N724" s="184"/>
      <c r="O724" s="185"/>
      <c r="P724" s="188"/>
      <c r="Q724" s="188"/>
    </row>
    <row r="725" spans="1:17" ht="14">
      <c r="A725" s="87"/>
      <c r="B725" s="186"/>
      <c r="C725" s="186"/>
      <c r="D725" s="180"/>
      <c r="E725" s="182"/>
      <c r="F725" s="182"/>
      <c r="G725" s="182"/>
      <c r="H725" s="183"/>
      <c r="I725" s="183"/>
      <c r="J725" s="183"/>
      <c r="K725" s="185"/>
      <c r="L725" s="184"/>
      <c r="M725" s="187"/>
      <c r="N725" s="184"/>
      <c r="O725" s="185"/>
      <c r="P725" s="188"/>
      <c r="Q725" s="188"/>
    </row>
    <row r="726" spans="1:17" ht="14">
      <c r="A726" s="87"/>
      <c r="B726" s="186"/>
      <c r="C726" s="186"/>
      <c r="D726" s="180"/>
      <c r="E726" s="182"/>
      <c r="F726" s="182"/>
      <c r="G726" s="182"/>
      <c r="H726" s="183"/>
      <c r="I726" s="183"/>
      <c r="J726" s="183"/>
      <c r="K726" s="185"/>
      <c r="L726" s="184"/>
      <c r="M726" s="187"/>
      <c r="N726" s="184"/>
      <c r="O726" s="185"/>
      <c r="P726" s="188"/>
      <c r="Q726" s="188"/>
    </row>
    <row r="727" spans="1:17" ht="14">
      <c r="A727" s="87"/>
      <c r="B727" s="186"/>
      <c r="C727" s="186"/>
      <c r="D727" s="180"/>
      <c r="E727" s="182"/>
      <c r="F727" s="182"/>
      <c r="G727" s="182"/>
      <c r="H727" s="183"/>
      <c r="I727" s="183"/>
      <c r="J727" s="183"/>
      <c r="K727" s="185"/>
      <c r="L727" s="184"/>
      <c r="M727" s="187"/>
      <c r="N727" s="184"/>
      <c r="O727" s="185"/>
      <c r="P727" s="188"/>
      <c r="Q727" s="188"/>
    </row>
    <row r="728" spans="1:17" ht="14">
      <c r="A728" s="87"/>
      <c r="B728" s="186"/>
      <c r="C728" s="186"/>
      <c r="D728" s="180"/>
      <c r="E728" s="182"/>
      <c r="F728" s="182"/>
      <c r="G728" s="182"/>
      <c r="H728" s="183"/>
      <c r="I728" s="183"/>
      <c r="J728" s="183"/>
      <c r="K728" s="185"/>
      <c r="L728" s="184"/>
      <c r="M728" s="187"/>
      <c r="N728" s="184"/>
      <c r="O728" s="185"/>
      <c r="P728" s="188"/>
      <c r="Q728" s="188"/>
    </row>
    <row r="729" spans="1:17" ht="14">
      <c r="A729" s="87"/>
      <c r="B729" s="186"/>
      <c r="C729" s="186"/>
      <c r="D729" s="180"/>
      <c r="E729" s="182"/>
      <c r="F729" s="182"/>
      <c r="G729" s="182"/>
      <c r="H729" s="183"/>
      <c r="I729" s="183"/>
      <c r="J729" s="183"/>
      <c r="K729" s="185"/>
      <c r="L729" s="184"/>
      <c r="M729" s="187"/>
      <c r="N729" s="184"/>
      <c r="O729" s="185"/>
      <c r="P729" s="188"/>
      <c r="Q729" s="188"/>
    </row>
    <row r="730" spans="1:17" ht="14">
      <c r="A730" s="87"/>
      <c r="B730" s="186"/>
      <c r="C730" s="186"/>
      <c r="D730" s="180"/>
      <c r="E730" s="182"/>
      <c r="F730" s="182"/>
      <c r="G730" s="182"/>
      <c r="H730" s="183"/>
      <c r="I730" s="183"/>
      <c r="J730" s="183"/>
      <c r="K730" s="185"/>
      <c r="L730" s="184"/>
      <c r="M730" s="187"/>
      <c r="N730" s="184"/>
      <c r="O730" s="185"/>
      <c r="P730" s="188"/>
      <c r="Q730" s="188"/>
    </row>
    <row r="731" spans="1:17" ht="14">
      <c r="A731" s="87"/>
      <c r="B731" s="186"/>
      <c r="C731" s="186"/>
      <c r="D731" s="180"/>
      <c r="E731" s="182"/>
      <c r="F731" s="182"/>
      <c r="G731" s="182"/>
      <c r="H731" s="183"/>
      <c r="I731" s="183"/>
      <c r="J731" s="183"/>
      <c r="K731" s="185"/>
      <c r="L731" s="184"/>
      <c r="M731" s="187"/>
      <c r="N731" s="184"/>
      <c r="O731" s="185"/>
      <c r="P731" s="188"/>
      <c r="Q731" s="188"/>
    </row>
    <row r="732" spans="1:17" ht="14">
      <c r="A732" s="87"/>
      <c r="B732" s="186"/>
      <c r="C732" s="186"/>
      <c r="D732" s="180"/>
      <c r="E732" s="182"/>
      <c r="F732" s="182"/>
      <c r="G732" s="182"/>
      <c r="H732" s="183"/>
      <c r="I732" s="183"/>
      <c r="J732" s="183"/>
      <c r="K732" s="185"/>
      <c r="L732" s="184"/>
      <c r="M732" s="187"/>
      <c r="N732" s="184"/>
      <c r="O732" s="185"/>
      <c r="P732" s="188"/>
      <c r="Q732" s="188"/>
    </row>
    <row r="733" spans="1:17" ht="14">
      <c r="A733" s="87"/>
      <c r="B733" s="186"/>
      <c r="C733" s="186"/>
      <c r="D733" s="180"/>
      <c r="E733" s="182"/>
      <c r="F733" s="182"/>
      <c r="G733" s="182"/>
      <c r="H733" s="183"/>
      <c r="I733" s="183"/>
      <c r="J733" s="183"/>
      <c r="K733" s="185"/>
      <c r="L733" s="184"/>
      <c r="M733" s="187"/>
      <c r="N733" s="184"/>
      <c r="O733" s="185"/>
      <c r="P733" s="188"/>
      <c r="Q733" s="188"/>
    </row>
    <row r="734" spans="1:17" ht="14">
      <c r="A734" s="87"/>
      <c r="B734" s="186"/>
      <c r="C734" s="186"/>
      <c r="D734" s="180"/>
      <c r="E734" s="182"/>
      <c r="F734" s="182"/>
      <c r="G734" s="182"/>
      <c r="H734" s="183"/>
      <c r="I734" s="183"/>
      <c r="J734" s="183"/>
      <c r="K734" s="185"/>
      <c r="L734" s="184"/>
      <c r="M734" s="187"/>
      <c r="N734" s="184"/>
      <c r="O734" s="185"/>
      <c r="P734" s="188"/>
      <c r="Q734" s="188"/>
    </row>
    <row r="735" spans="1:17" ht="14">
      <c r="A735" s="87"/>
      <c r="B735" s="186"/>
      <c r="C735" s="186"/>
      <c r="D735" s="180"/>
      <c r="E735" s="182"/>
      <c r="F735" s="182"/>
      <c r="G735" s="182"/>
      <c r="H735" s="183"/>
      <c r="I735" s="183"/>
      <c r="J735" s="183"/>
      <c r="K735" s="185"/>
      <c r="L735" s="184"/>
      <c r="M735" s="187"/>
      <c r="N735" s="184"/>
      <c r="O735" s="185"/>
      <c r="P735" s="188"/>
      <c r="Q735" s="188"/>
    </row>
    <row r="736" spans="1:17" ht="14">
      <c r="A736" s="87"/>
      <c r="B736" s="186"/>
      <c r="C736" s="186"/>
      <c r="D736" s="180"/>
      <c r="E736" s="182"/>
      <c r="F736" s="182"/>
      <c r="G736" s="182"/>
      <c r="H736" s="183"/>
      <c r="I736" s="183"/>
      <c r="J736" s="183"/>
      <c r="K736" s="185"/>
      <c r="L736" s="184"/>
      <c r="M736" s="187"/>
      <c r="N736" s="184"/>
      <c r="O736" s="185"/>
      <c r="P736" s="188"/>
      <c r="Q736" s="188"/>
    </row>
    <row r="737" spans="1:17" ht="14">
      <c r="A737" s="87"/>
      <c r="B737" s="186"/>
      <c r="C737" s="186"/>
      <c r="D737" s="180"/>
      <c r="E737" s="182"/>
      <c r="F737" s="182"/>
      <c r="G737" s="182"/>
      <c r="H737" s="183"/>
      <c r="I737" s="183"/>
      <c r="J737" s="183"/>
      <c r="K737" s="185"/>
      <c r="L737" s="184"/>
      <c r="M737" s="187"/>
      <c r="N737" s="184"/>
      <c r="O737" s="185"/>
      <c r="P737" s="188"/>
      <c r="Q737" s="188"/>
    </row>
    <row r="738" spans="1:17" ht="14">
      <c r="A738" s="87"/>
      <c r="B738" s="186"/>
      <c r="C738" s="186"/>
      <c r="D738" s="180"/>
      <c r="E738" s="182"/>
      <c r="F738" s="182"/>
      <c r="G738" s="182"/>
      <c r="H738" s="183"/>
      <c r="I738" s="183"/>
      <c r="J738" s="183"/>
      <c r="K738" s="185"/>
      <c r="L738" s="184"/>
      <c r="M738" s="187"/>
      <c r="N738" s="184"/>
      <c r="O738" s="185"/>
      <c r="P738" s="188"/>
      <c r="Q738" s="188"/>
    </row>
    <row r="739" spans="1:17" ht="14">
      <c r="A739" s="87"/>
      <c r="B739" s="186"/>
      <c r="C739" s="186"/>
      <c r="D739" s="180"/>
      <c r="E739" s="182"/>
      <c r="F739" s="182"/>
      <c r="G739" s="182"/>
      <c r="H739" s="183"/>
      <c r="I739" s="183"/>
      <c r="J739" s="183"/>
      <c r="K739" s="185"/>
      <c r="L739" s="184"/>
      <c r="M739" s="187"/>
      <c r="N739" s="184"/>
      <c r="O739" s="185"/>
      <c r="P739" s="188"/>
      <c r="Q739" s="188"/>
    </row>
    <row r="740" spans="1:17" ht="14">
      <c r="A740" s="87"/>
      <c r="B740" s="186"/>
      <c r="C740" s="186"/>
      <c r="D740" s="180"/>
      <c r="E740" s="182"/>
      <c r="F740" s="182"/>
      <c r="G740" s="182"/>
      <c r="H740" s="183"/>
      <c r="I740" s="183"/>
      <c r="J740" s="183"/>
      <c r="K740" s="185"/>
      <c r="L740" s="184"/>
      <c r="M740" s="187"/>
      <c r="N740" s="184"/>
      <c r="O740" s="185"/>
      <c r="P740" s="188"/>
      <c r="Q740" s="188"/>
    </row>
    <row r="741" spans="1:17" ht="14">
      <c r="A741" s="87"/>
      <c r="B741" s="186"/>
      <c r="C741" s="186"/>
      <c r="D741" s="180"/>
      <c r="E741" s="182"/>
      <c r="F741" s="182"/>
      <c r="G741" s="182"/>
      <c r="H741" s="183"/>
      <c r="I741" s="183"/>
      <c r="J741" s="183"/>
      <c r="K741" s="185"/>
      <c r="L741" s="184"/>
      <c r="M741" s="187"/>
      <c r="N741" s="184"/>
      <c r="O741" s="185"/>
      <c r="P741" s="188"/>
      <c r="Q741" s="188"/>
    </row>
    <row r="742" spans="1:17" ht="14">
      <c r="A742" s="87"/>
      <c r="B742" s="186"/>
      <c r="C742" s="186"/>
      <c r="D742" s="180"/>
      <c r="E742" s="182"/>
      <c r="F742" s="182"/>
      <c r="G742" s="182"/>
      <c r="H742" s="183"/>
      <c r="I742" s="183"/>
      <c r="J742" s="183"/>
      <c r="K742" s="185"/>
      <c r="L742" s="184"/>
      <c r="M742" s="187"/>
      <c r="N742" s="184"/>
      <c r="O742" s="185"/>
      <c r="P742" s="188"/>
      <c r="Q742" s="188"/>
    </row>
    <row r="743" spans="1:17" ht="14">
      <c r="A743" s="87"/>
      <c r="B743" s="186"/>
      <c r="C743" s="186"/>
      <c r="D743" s="180"/>
      <c r="E743" s="182"/>
      <c r="F743" s="182"/>
      <c r="G743" s="182"/>
      <c r="H743" s="183"/>
      <c r="I743" s="183"/>
      <c r="J743" s="183"/>
      <c r="K743" s="185"/>
      <c r="L743" s="184"/>
      <c r="M743" s="187"/>
      <c r="N743" s="184"/>
      <c r="O743" s="185"/>
      <c r="P743" s="188"/>
      <c r="Q743" s="188"/>
    </row>
    <row r="744" spans="1:17" ht="14">
      <c r="A744" s="87"/>
      <c r="B744" s="186"/>
      <c r="C744" s="186"/>
      <c r="D744" s="180"/>
      <c r="E744" s="182"/>
      <c r="F744" s="182"/>
      <c r="G744" s="182"/>
      <c r="H744" s="183"/>
      <c r="I744" s="183"/>
      <c r="J744" s="183"/>
      <c r="K744" s="185"/>
      <c r="L744" s="184"/>
      <c r="M744" s="187"/>
      <c r="N744" s="184"/>
      <c r="O744" s="185"/>
      <c r="P744" s="188"/>
      <c r="Q744" s="188"/>
    </row>
    <row r="745" spans="1:17" ht="14">
      <c r="A745" s="87"/>
      <c r="B745" s="186"/>
      <c r="C745" s="186"/>
      <c r="D745" s="180"/>
      <c r="E745" s="182"/>
      <c r="F745" s="182"/>
      <c r="G745" s="182"/>
      <c r="H745" s="183"/>
      <c r="I745" s="183"/>
      <c r="J745" s="183"/>
      <c r="K745" s="185"/>
      <c r="L745" s="184"/>
      <c r="M745" s="187"/>
      <c r="N745" s="184"/>
      <c r="O745" s="185"/>
      <c r="P745" s="188"/>
      <c r="Q745" s="188"/>
    </row>
    <row r="746" spans="1:17" ht="14">
      <c r="A746" s="87"/>
      <c r="B746" s="186"/>
      <c r="C746" s="186"/>
      <c r="D746" s="180"/>
      <c r="E746" s="182"/>
      <c r="F746" s="182"/>
      <c r="G746" s="182"/>
      <c r="H746" s="183"/>
      <c r="I746" s="183"/>
      <c r="J746" s="183"/>
      <c r="K746" s="185"/>
      <c r="L746" s="184"/>
      <c r="M746" s="187"/>
      <c r="N746" s="184"/>
      <c r="O746" s="185"/>
      <c r="P746" s="188"/>
      <c r="Q746" s="188"/>
    </row>
    <row r="747" spans="1:17" ht="14">
      <c r="A747" s="87"/>
      <c r="B747" s="186"/>
      <c r="C747" s="186"/>
      <c r="D747" s="180"/>
      <c r="E747" s="182"/>
      <c r="F747" s="182"/>
      <c r="G747" s="182"/>
      <c r="H747" s="183"/>
      <c r="I747" s="183"/>
      <c r="J747" s="183"/>
      <c r="K747" s="185"/>
      <c r="L747" s="184"/>
      <c r="M747" s="187"/>
      <c r="N747" s="184"/>
      <c r="O747" s="185"/>
      <c r="P747" s="188"/>
      <c r="Q747" s="188"/>
    </row>
    <row r="748" spans="1:17" ht="14">
      <c r="A748" s="87"/>
      <c r="B748" s="186"/>
      <c r="C748" s="186"/>
      <c r="D748" s="180"/>
      <c r="E748" s="182"/>
      <c r="F748" s="182"/>
      <c r="G748" s="182"/>
      <c r="H748" s="183"/>
      <c r="I748" s="183"/>
      <c r="J748" s="183"/>
      <c r="K748" s="185"/>
      <c r="L748" s="184"/>
      <c r="M748" s="187"/>
      <c r="N748" s="184"/>
      <c r="O748" s="185"/>
      <c r="P748" s="188"/>
      <c r="Q748" s="188"/>
    </row>
    <row r="749" spans="1:17" ht="14">
      <c r="A749" s="87"/>
      <c r="B749" s="186"/>
      <c r="C749" s="186"/>
      <c r="D749" s="180"/>
      <c r="E749" s="182"/>
      <c r="F749" s="182"/>
      <c r="G749" s="182"/>
      <c r="H749" s="183"/>
      <c r="I749" s="183"/>
      <c r="J749" s="183"/>
      <c r="K749" s="185"/>
      <c r="L749" s="184"/>
      <c r="M749" s="187"/>
      <c r="N749" s="184"/>
      <c r="O749" s="185"/>
      <c r="P749" s="188"/>
      <c r="Q749" s="188"/>
    </row>
    <row r="750" spans="1:17" ht="14">
      <c r="A750" s="87"/>
      <c r="B750" s="186"/>
      <c r="C750" s="186"/>
      <c r="D750" s="180"/>
      <c r="E750" s="182"/>
      <c r="F750" s="182"/>
      <c r="G750" s="182"/>
      <c r="H750" s="183"/>
      <c r="I750" s="183"/>
      <c r="J750" s="183"/>
      <c r="K750" s="185"/>
      <c r="L750" s="184"/>
      <c r="M750" s="187"/>
      <c r="N750" s="184"/>
      <c r="O750" s="185"/>
      <c r="P750" s="188"/>
      <c r="Q750" s="188"/>
    </row>
    <row r="751" spans="1:17" ht="14">
      <c r="A751" s="87"/>
      <c r="B751" s="186"/>
      <c r="C751" s="186"/>
      <c r="D751" s="180"/>
      <c r="E751" s="182"/>
      <c r="F751" s="182"/>
      <c r="G751" s="182"/>
      <c r="H751" s="183"/>
      <c r="I751" s="183"/>
      <c r="J751" s="183"/>
      <c r="K751" s="185"/>
      <c r="L751" s="184"/>
      <c r="M751" s="187"/>
      <c r="N751" s="184"/>
      <c r="O751" s="185"/>
      <c r="P751" s="188"/>
      <c r="Q751" s="188"/>
    </row>
    <row r="752" spans="1:17" ht="14">
      <c r="A752" s="87"/>
      <c r="B752" s="186"/>
      <c r="C752" s="186"/>
      <c r="D752" s="180"/>
      <c r="E752" s="182"/>
      <c r="F752" s="182"/>
      <c r="G752" s="182"/>
      <c r="H752" s="183"/>
      <c r="I752" s="183"/>
      <c r="J752" s="183"/>
      <c r="K752" s="185"/>
      <c r="L752" s="184"/>
      <c r="M752" s="187"/>
      <c r="N752" s="184"/>
      <c r="O752" s="185"/>
      <c r="P752" s="188"/>
      <c r="Q752" s="188"/>
    </row>
    <row r="753" spans="1:17" ht="14">
      <c r="A753" s="87"/>
      <c r="B753" s="186"/>
      <c r="C753" s="186"/>
      <c r="D753" s="180"/>
      <c r="E753" s="182"/>
      <c r="F753" s="182"/>
      <c r="G753" s="182"/>
      <c r="H753" s="183"/>
      <c r="I753" s="183"/>
      <c r="J753" s="183"/>
      <c r="K753" s="185"/>
      <c r="L753" s="184"/>
      <c r="M753" s="187"/>
      <c r="N753" s="184"/>
      <c r="O753" s="185"/>
      <c r="P753" s="188"/>
      <c r="Q753" s="188"/>
    </row>
    <row r="754" spans="1:17" ht="14">
      <c r="A754" s="87"/>
      <c r="B754" s="186"/>
      <c r="C754" s="186"/>
      <c r="D754" s="180"/>
      <c r="E754" s="182"/>
      <c r="F754" s="182"/>
      <c r="G754" s="182"/>
      <c r="H754" s="183"/>
      <c r="I754" s="183"/>
      <c r="J754" s="183"/>
      <c r="K754" s="185"/>
      <c r="L754" s="184"/>
      <c r="M754" s="187"/>
      <c r="N754" s="184"/>
      <c r="O754" s="185"/>
      <c r="P754" s="188"/>
      <c r="Q754" s="188"/>
    </row>
    <row r="755" spans="1:17" ht="14">
      <c r="A755" s="87"/>
      <c r="B755" s="186"/>
      <c r="C755" s="186"/>
      <c r="D755" s="180"/>
      <c r="E755" s="182"/>
      <c r="F755" s="182"/>
      <c r="G755" s="182"/>
      <c r="H755" s="183"/>
      <c r="I755" s="183"/>
      <c r="J755" s="183"/>
      <c r="K755" s="185"/>
      <c r="L755" s="184"/>
      <c r="M755" s="187"/>
      <c r="N755" s="184"/>
      <c r="O755" s="185"/>
      <c r="P755" s="188"/>
      <c r="Q755" s="188"/>
    </row>
    <row r="756" spans="1:17" ht="14">
      <c r="A756" s="87"/>
      <c r="B756" s="186"/>
      <c r="C756" s="186"/>
      <c r="D756" s="180"/>
      <c r="E756" s="182"/>
      <c r="F756" s="182"/>
      <c r="G756" s="182"/>
      <c r="H756" s="183"/>
      <c r="I756" s="183"/>
      <c r="J756" s="183"/>
      <c r="K756" s="185"/>
      <c r="L756" s="184"/>
      <c r="M756" s="187"/>
      <c r="N756" s="184"/>
      <c r="O756" s="185"/>
      <c r="P756" s="188"/>
      <c r="Q756" s="188"/>
    </row>
    <row r="757" spans="1:17" ht="14">
      <c r="A757" s="87"/>
      <c r="B757" s="186"/>
      <c r="C757" s="186"/>
      <c r="D757" s="180"/>
      <c r="E757" s="182"/>
      <c r="F757" s="182"/>
      <c r="G757" s="182"/>
      <c r="H757" s="183"/>
      <c r="I757" s="183"/>
      <c r="J757" s="183"/>
      <c r="K757" s="185"/>
      <c r="L757" s="184"/>
      <c r="M757" s="187"/>
      <c r="N757" s="184"/>
      <c r="O757" s="185"/>
      <c r="P757" s="188"/>
      <c r="Q757" s="188"/>
    </row>
    <row r="758" spans="1:17" ht="14">
      <c r="A758" s="87"/>
      <c r="B758" s="186"/>
      <c r="C758" s="186"/>
      <c r="D758" s="180"/>
      <c r="E758" s="182"/>
      <c r="F758" s="182"/>
      <c r="G758" s="182"/>
      <c r="H758" s="183"/>
      <c r="I758" s="183"/>
      <c r="J758" s="183"/>
      <c r="K758" s="185"/>
      <c r="L758" s="184"/>
      <c r="M758" s="187"/>
      <c r="N758" s="184"/>
      <c r="O758" s="185"/>
      <c r="P758" s="188"/>
      <c r="Q758" s="188"/>
    </row>
    <row r="759" spans="1:17" ht="14">
      <c r="A759" s="87"/>
      <c r="B759" s="186"/>
      <c r="C759" s="186"/>
      <c r="D759" s="180"/>
      <c r="E759" s="182"/>
      <c r="F759" s="182"/>
      <c r="G759" s="182"/>
      <c r="H759" s="183"/>
      <c r="I759" s="183"/>
      <c r="J759" s="183"/>
      <c r="K759" s="185"/>
      <c r="L759" s="184"/>
      <c r="M759" s="187"/>
      <c r="N759" s="184"/>
      <c r="O759" s="185"/>
      <c r="P759" s="188"/>
      <c r="Q759" s="188"/>
    </row>
    <row r="760" spans="1:17" ht="14">
      <c r="A760" s="87"/>
      <c r="B760" s="186"/>
      <c r="C760" s="186"/>
      <c r="D760" s="180"/>
      <c r="E760" s="182"/>
      <c r="F760" s="182"/>
      <c r="G760" s="182"/>
      <c r="H760" s="183"/>
      <c r="I760" s="183"/>
      <c r="J760" s="183"/>
      <c r="K760" s="185"/>
      <c r="L760" s="184"/>
      <c r="M760" s="187"/>
      <c r="N760" s="184"/>
      <c r="O760" s="185"/>
      <c r="P760" s="188"/>
      <c r="Q760" s="188"/>
    </row>
    <row r="761" spans="1:17" ht="14">
      <c r="A761" s="87"/>
      <c r="B761" s="186"/>
      <c r="C761" s="186"/>
      <c r="D761" s="180"/>
      <c r="E761" s="182"/>
      <c r="F761" s="182"/>
      <c r="G761" s="182"/>
      <c r="H761" s="183"/>
      <c r="I761" s="183"/>
      <c r="J761" s="183"/>
      <c r="K761" s="185"/>
      <c r="L761" s="184"/>
      <c r="M761" s="187"/>
      <c r="N761" s="184"/>
      <c r="O761" s="185"/>
      <c r="P761" s="188"/>
      <c r="Q761" s="188"/>
    </row>
    <row r="762" spans="1:17" ht="14">
      <c r="A762" s="87"/>
      <c r="B762" s="186"/>
      <c r="C762" s="186"/>
      <c r="D762" s="180"/>
      <c r="E762" s="182"/>
      <c r="F762" s="182"/>
      <c r="G762" s="182"/>
      <c r="H762" s="183"/>
      <c r="I762" s="183"/>
      <c r="J762" s="183"/>
      <c r="K762" s="185"/>
      <c r="L762" s="184"/>
      <c r="M762" s="187"/>
      <c r="N762" s="184"/>
      <c r="O762" s="185"/>
      <c r="P762" s="188"/>
      <c r="Q762" s="188"/>
    </row>
    <row r="763" spans="1:17" ht="14">
      <c r="A763" s="87"/>
      <c r="B763" s="186"/>
      <c r="C763" s="186"/>
      <c r="D763" s="180"/>
      <c r="E763" s="182"/>
      <c r="F763" s="182"/>
      <c r="G763" s="182"/>
      <c r="H763" s="183"/>
      <c r="I763" s="183"/>
      <c r="J763" s="183"/>
      <c r="K763" s="185"/>
      <c r="L763" s="184"/>
      <c r="M763" s="187"/>
      <c r="N763" s="184"/>
      <c r="O763" s="185"/>
      <c r="P763" s="188"/>
      <c r="Q763" s="188"/>
    </row>
    <row r="764" spans="1:17" ht="14">
      <c r="A764" s="87"/>
      <c r="B764" s="186"/>
      <c r="C764" s="186"/>
      <c r="D764" s="180"/>
      <c r="E764" s="182"/>
      <c r="F764" s="182"/>
      <c r="G764" s="182"/>
      <c r="H764" s="183"/>
      <c r="I764" s="183"/>
      <c r="J764" s="183"/>
      <c r="K764" s="185"/>
      <c r="L764" s="184"/>
      <c r="M764" s="187"/>
      <c r="N764" s="184"/>
      <c r="O764" s="185"/>
      <c r="P764" s="188"/>
      <c r="Q764" s="188"/>
    </row>
    <row r="765" spans="1:17" ht="14">
      <c r="A765" s="87"/>
      <c r="B765" s="186"/>
      <c r="C765" s="186"/>
      <c r="D765" s="180"/>
      <c r="E765" s="182"/>
      <c r="F765" s="182"/>
      <c r="G765" s="182"/>
      <c r="H765" s="183"/>
      <c r="I765" s="183"/>
      <c r="J765" s="183"/>
      <c r="K765" s="185"/>
      <c r="L765" s="184"/>
      <c r="M765" s="187"/>
      <c r="N765" s="184"/>
      <c r="O765" s="185"/>
      <c r="P765" s="188"/>
      <c r="Q765" s="188"/>
    </row>
    <row r="766" spans="1:17" ht="14">
      <c r="A766" s="87"/>
      <c r="B766" s="186"/>
      <c r="C766" s="186"/>
      <c r="D766" s="180"/>
      <c r="E766" s="182"/>
      <c r="F766" s="182"/>
      <c r="G766" s="182"/>
      <c r="H766" s="183"/>
      <c r="I766" s="183"/>
      <c r="J766" s="183"/>
      <c r="K766" s="185"/>
      <c r="L766" s="184"/>
      <c r="M766" s="187"/>
      <c r="N766" s="184"/>
      <c r="O766" s="185"/>
      <c r="P766" s="188"/>
      <c r="Q766" s="188"/>
    </row>
    <row r="767" spans="1:17" ht="14">
      <c r="A767" s="87"/>
      <c r="B767" s="186"/>
      <c r="C767" s="186"/>
      <c r="D767" s="180"/>
      <c r="E767" s="182"/>
      <c r="F767" s="182"/>
      <c r="G767" s="182"/>
      <c r="H767" s="183"/>
      <c r="I767" s="183"/>
      <c r="J767" s="183"/>
      <c r="K767" s="185"/>
      <c r="L767" s="184"/>
      <c r="M767" s="187"/>
      <c r="N767" s="184"/>
      <c r="O767" s="185"/>
      <c r="P767" s="188"/>
      <c r="Q767" s="188"/>
    </row>
    <row r="768" spans="1:17" ht="14">
      <c r="A768" s="87"/>
      <c r="B768" s="186"/>
      <c r="C768" s="186"/>
      <c r="D768" s="180"/>
      <c r="E768" s="182"/>
      <c r="F768" s="182"/>
      <c r="G768" s="182"/>
      <c r="H768" s="183"/>
      <c r="I768" s="183"/>
      <c r="J768" s="183"/>
      <c r="K768" s="185"/>
      <c r="L768" s="184"/>
      <c r="M768" s="187"/>
      <c r="N768" s="184"/>
      <c r="O768" s="185"/>
      <c r="P768" s="188"/>
      <c r="Q768" s="188"/>
    </row>
    <row r="769" spans="1:17" ht="14">
      <c r="A769" s="87"/>
      <c r="B769" s="186"/>
      <c r="C769" s="186"/>
      <c r="D769" s="180"/>
      <c r="E769" s="182"/>
      <c r="F769" s="182"/>
      <c r="G769" s="182"/>
      <c r="H769" s="183"/>
      <c r="I769" s="183"/>
      <c r="J769" s="183"/>
      <c r="K769" s="185"/>
      <c r="L769" s="184"/>
      <c r="M769" s="187"/>
      <c r="N769" s="184"/>
      <c r="O769" s="185"/>
      <c r="P769" s="188"/>
      <c r="Q769" s="188"/>
    </row>
    <row r="770" spans="1:17" ht="14">
      <c r="A770" s="87"/>
      <c r="B770" s="186"/>
      <c r="C770" s="186"/>
      <c r="D770" s="180"/>
      <c r="E770" s="182"/>
      <c r="F770" s="182"/>
      <c r="G770" s="182"/>
      <c r="H770" s="183"/>
      <c r="I770" s="183"/>
      <c r="J770" s="183"/>
      <c r="K770" s="185"/>
      <c r="L770" s="184"/>
      <c r="M770" s="187"/>
      <c r="N770" s="184"/>
      <c r="O770" s="185"/>
      <c r="P770" s="188"/>
      <c r="Q770" s="188"/>
    </row>
    <row r="771" spans="1:17" ht="14">
      <c r="A771" s="87"/>
      <c r="B771" s="186"/>
      <c r="C771" s="186"/>
      <c r="D771" s="180"/>
      <c r="E771" s="182"/>
      <c r="F771" s="182"/>
      <c r="G771" s="182"/>
      <c r="H771" s="183"/>
      <c r="I771" s="183"/>
      <c r="J771" s="183"/>
      <c r="K771" s="185"/>
      <c r="L771" s="184"/>
      <c r="M771" s="187"/>
      <c r="N771" s="184"/>
      <c r="O771" s="185"/>
      <c r="P771" s="188"/>
      <c r="Q771" s="188"/>
    </row>
    <row r="772" spans="1:17" ht="14">
      <c r="A772" s="87"/>
      <c r="B772" s="186"/>
      <c r="C772" s="186"/>
      <c r="D772" s="180"/>
      <c r="E772" s="182"/>
      <c r="F772" s="182"/>
      <c r="G772" s="182"/>
      <c r="H772" s="183"/>
      <c r="I772" s="183"/>
      <c r="J772" s="183"/>
      <c r="K772" s="185"/>
      <c r="L772" s="184"/>
      <c r="M772" s="187"/>
      <c r="N772" s="184"/>
      <c r="O772" s="185"/>
      <c r="P772" s="188"/>
      <c r="Q772" s="188"/>
    </row>
    <row r="773" spans="1:17" ht="14">
      <c r="A773" s="87"/>
      <c r="B773" s="186"/>
      <c r="C773" s="186"/>
      <c r="D773" s="180"/>
      <c r="E773" s="182"/>
      <c r="F773" s="182"/>
      <c r="G773" s="182"/>
      <c r="H773" s="183"/>
      <c r="I773" s="183"/>
      <c r="J773" s="183"/>
      <c r="K773" s="185"/>
      <c r="L773" s="184"/>
      <c r="M773" s="187"/>
      <c r="N773" s="184"/>
      <c r="O773" s="185"/>
      <c r="P773" s="188"/>
      <c r="Q773" s="188"/>
    </row>
    <row r="774" spans="1:17" ht="14">
      <c r="A774" s="87"/>
      <c r="B774" s="186"/>
      <c r="C774" s="186"/>
      <c r="D774" s="180"/>
      <c r="E774" s="182"/>
      <c r="F774" s="182"/>
      <c r="G774" s="182"/>
      <c r="H774" s="183"/>
      <c r="I774" s="183"/>
      <c r="J774" s="183"/>
      <c r="K774" s="185"/>
      <c r="L774" s="184"/>
      <c r="M774" s="187"/>
      <c r="N774" s="184"/>
      <c r="O774" s="185"/>
      <c r="P774" s="188"/>
      <c r="Q774" s="188"/>
    </row>
    <row r="775" spans="1:17" ht="14">
      <c r="A775" s="87"/>
      <c r="B775" s="186"/>
      <c r="C775" s="186"/>
      <c r="D775" s="180"/>
      <c r="E775" s="182"/>
      <c r="F775" s="182"/>
      <c r="G775" s="182"/>
      <c r="H775" s="183"/>
      <c r="I775" s="183"/>
      <c r="J775" s="183"/>
      <c r="K775" s="185"/>
      <c r="L775" s="184"/>
      <c r="M775" s="187"/>
      <c r="N775" s="184"/>
      <c r="O775" s="185"/>
      <c r="P775" s="188"/>
      <c r="Q775" s="188"/>
    </row>
    <row r="776" spans="1:17" ht="14">
      <c r="A776" s="87"/>
      <c r="B776" s="186"/>
      <c r="C776" s="186"/>
      <c r="D776" s="180"/>
      <c r="E776" s="182"/>
      <c r="F776" s="182"/>
      <c r="G776" s="182"/>
      <c r="H776" s="183"/>
      <c r="I776" s="183"/>
      <c r="J776" s="183"/>
      <c r="K776" s="185"/>
      <c r="L776" s="184"/>
      <c r="M776" s="187"/>
      <c r="N776" s="184"/>
      <c r="O776" s="185"/>
      <c r="P776" s="188"/>
      <c r="Q776" s="188"/>
    </row>
    <row r="777" spans="1:17" ht="14">
      <c r="A777" s="87"/>
      <c r="B777" s="186"/>
      <c r="C777" s="186"/>
      <c r="D777" s="180"/>
      <c r="E777" s="182"/>
      <c r="F777" s="182"/>
      <c r="G777" s="182"/>
      <c r="H777" s="183"/>
      <c r="I777" s="183"/>
      <c r="J777" s="183"/>
      <c r="K777" s="185"/>
      <c r="L777" s="184"/>
      <c r="M777" s="187"/>
      <c r="N777" s="184"/>
      <c r="O777" s="185"/>
      <c r="P777" s="188"/>
      <c r="Q777" s="188"/>
    </row>
    <row r="778" spans="1:17" ht="14">
      <c r="A778" s="87"/>
      <c r="B778" s="186"/>
      <c r="C778" s="186"/>
      <c r="D778" s="180"/>
      <c r="E778" s="182"/>
      <c r="F778" s="182"/>
      <c r="G778" s="182"/>
      <c r="H778" s="183"/>
      <c r="I778" s="183"/>
      <c r="J778" s="183"/>
      <c r="K778" s="185"/>
      <c r="L778" s="184"/>
      <c r="M778" s="187"/>
      <c r="N778" s="184"/>
      <c r="O778" s="185"/>
      <c r="P778" s="188"/>
      <c r="Q778" s="188"/>
    </row>
    <row r="779" spans="1:17" ht="14">
      <c r="A779" s="87"/>
      <c r="B779" s="186"/>
      <c r="C779" s="186"/>
      <c r="D779" s="180"/>
      <c r="E779" s="182"/>
      <c r="F779" s="182"/>
      <c r="G779" s="182"/>
      <c r="H779" s="183"/>
      <c r="I779" s="183"/>
      <c r="J779" s="183"/>
      <c r="K779" s="185"/>
      <c r="L779" s="184"/>
      <c r="M779" s="187"/>
      <c r="N779" s="184"/>
      <c r="O779" s="185"/>
      <c r="P779" s="188"/>
      <c r="Q779" s="188"/>
    </row>
    <row r="780" spans="1:17" ht="14">
      <c r="A780" s="87"/>
      <c r="B780" s="186"/>
      <c r="C780" s="186"/>
      <c r="D780" s="180"/>
      <c r="E780" s="182"/>
      <c r="F780" s="182"/>
      <c r="G780" s="182"/>
      <c r="H780" s="183"/>
      <c r="I780" s="183"/>
      <c r="J780" s="183"/>
      <c r="K780" s="185"/>
      <c r="L780" s="184"/>
      <c r="M780" s="187"/>
      <c r="N780" s="184"/>
      <c r="O780" s="185"/>
      <c r="P780" s="188"/>
      <c r="Q780" s="188"/>
    </row>
    <row r="781" spans="1:17" ht="14">
      <c r="A781" s="87"/>
      <c r="B781" s="186"/>
      <c r="C781" s="186"/>
      <c r="D781" s="180"/>
      <c r="E781" s="182"/>
      <c r="F781" s="182"/>
      <c r="G781" s="182"/>
      <c r="H781" s="183"/>
      <c r="I781" s="183"/>
      <c r="J781" s="183"/>
      <c r="K781" s="185"/>
      <c r="L781" s="184"/>
      <c r="M781" s="187"/>
      <c r="N781" s="184"/>
      <c r="O781" s="185"/>
      <c r="P781" s="188"/>
      <c r="Q781" s="188"/>
    </row>
    <row r="782" spans="1:17" ht="14">
      <c r="A782" s="87"/>
      <c r="B782" s="186"/>
      <c r="C782" s="186"/>
      <c r="D782" s="180"/>
      <c r="E782" s="182"/>
      <c r="F782" s="182"/>
      <c r="G782" s="182"/>
      <c r="H782" s="183"/>
      <c r="I782" s="183"/>
      <c r="J782" s="183"/>
      <c r="K782" s="185"/>
      <c r="L782" s="184"/>
      <c r="M782" s="187"/>
      <c r="N782" s="184"/>
      <c r="O782" s="185"/>
      <c r="P782" s="188"/>
      <c r="Q782" s="188"/>
    </row>
    <row r="783" spans="1:17" ht="14">
      <c r="A783" s="87"/>
      <c r="B783" s="186"/>
      <c r="C783" s="186"/>
      <c r="D783" s="180"/>
      <c r="E783" s="182"/>
      <c r="F783" s="182"/>
      <c r="G783" s="182"/>
      <c r="H783" s="183"/>
      <c r="I783" s="183"/>
      <c r="J783" s="183"/>
      <c r="K783" s="185"/>
      <c r="L783" s="184"/>
      <c r="M783" s="187"/>
      <c r="N783" s="184"/>
      <c r="O783" s="185"/>
      <c r="P783" s="188"/>
      <c r="Q783" s="188"/>
    </row>
    <row r="784" spans="1:17" ht="14">
      <c r="A784" s="87"/>
      <c r="B784" s="186"/>
      <c r="C784" s="186"/>
      <c r="D784" s="180"/>
      <c r="E784" s="182"/>
      <c r="F784" s="182"/>
      <c r="G784" s="182"/>
      <c r="H784" s="183"/>
      <c r="I784" s="183"/>
      <c r="J784" s="183"/>
      <c r="K784" s="185"/>
      <c r="L784" s="184"/>
      <c r="M784" s="187"/>
      <c r="N784" s="184"/>
      <c r="O784" s="185"/>
      <c r="P784" s="188"/>
      <c r="Q784" s="188"/>
    </row>
    <row r="785" spans="1:17" ht="14">
      <c r="A785" s="87"/>
      <c r="B785" s="186"/>
      <c r="C785" s="186"/>
      <c r="D785" s="180"/>
      <c r="E785" s="182"/>
      <c r="F785" s="182"/>
      <c r="G785" s="182"/>
      <c r="H785" s="183"/>
      <c r="I785" s="183"/>
      <c r="J785" s="183"/>
      <c r="K785" s="185"/>
      <c r="L785" s="184"/>
      <c r="M785" s="187"/>
      <c r="N785" s="184"/>
      <c r="O785" s="185"/>
      <c r="P785" s="188"/>
      <c r="Q785" s="188"/>
    </row>
    <row r="786" spans="1:17" ht="14">
      <c r="A786" s="87"/>
      <c r="B786" s="186"/>
      <c r="C786" s="186"/>
      <c r="D786" s="180"/>
      <c r="E786" s="182"/>
      <c r="F786" s="182"/>
      <c r="G786" s="182"/>
      <c r="H786" s="183"/>
      <c r="I786" s="183"/>
      <c r="J786" s="183"/>
      <c r="K786" s="185"/>
      <c r="L786" s="184"/>
      <c r="M786" s="187"/>
      <c r="N786" s="184"/>
      <c r="O786" s="185"/>
      <c r="P786" s="188"/>
      <c r="Q786" s="188"/>
    </row>
    <row r="787" spans="1:17" ht="14">
      <c r="A787" s="87"/>
      <c r="B787" s="186"/>
      <c r="C787" s="186"/>
      <c r="D787" s="180"/>
      <c r="E787" s="182"/>
      <c r="F787" s="182"/>
      <c r="G787" s="182"/>
      <c r="H787" s="183"/>
      <c r="I787" s="183"/>
      <c r="J787" s="183"/>
      <c r="K787" s="185"/>
      <c r="L787" s="184"/>
      <c r="M787" s="187"/>
      <c r="N787" s="184"/>
      <c r="O787" s="185"/>
      <c r="P787" s="188"/>
      <c r="Q787" s="188"/>
    </row>
    <row r="788" spans="1:17" ht="14">
      <c r="A788" s="87"/>
      <c r="B788" s="186"/>
      <c r="C788" s="186"/>
      <c r="D788" s="180"/>
      <c r="E788" s="182"/>
      <c r="F788" s="182"/>
      <c r="G788" s="182"/>
      <c r="H788" s="183"/>
      <c r="I788" s="183"/>
      <c r="J788" s="183"/>
      <c r="K788" s="185"/>
      <c r="L788" s="184"/>
      <c r="M788" s="187"/>
      <c r="N788" s="184"/>
      <c r="O788" s="185"/>
      <c r="P788" s="188"/>
      <c r="Q788" s="188"/>
    </row>
    <row r="789" spans="1:17" ht="14">
      <c r="A789" s="87"/>
      <c r="B789" s="186"/>
      <c r="C789" s="186"/>
      <c r="D789" s="180"/>
      <c r="E789" s="182"/>
      <c r="F789" s="182"/>
      <c r="G789" s="182"/>
      <c r="H789" s="183"/>
      <c r="I789" s="183"/>
      <c r="J789" s="183"/>
      <c r="K789" s="185"/>
      <c r="L789" s="184"/>
      <c r="M789" s="187"/>
      <c r="N789" s="184"/>
      <c r="O789" s="185"/>
      <c r="P789" s="188"/>
      <c r="Q789" s="188"/>
    </row>
    <row r="790" spans="1:17" ht="14">
      <c r="A790" s="87"/>
      <c r="B790" s="186"/>
      <c r="C790" s="186"/>
      <c r="D790" s="180"/>
      <c r="E790" s="182"/>
      <c r="F790" s="182"/>
      <c r="G790" s="182"/>
      <c r="H790" s="183"/>
      <c r="I790" s="183"/>
      <c r="J790" s="183"/>
      <c r="K790" s="185"/>
      <c r="L790" s="184"/>
      <c r="M790" s="187"/>
      <c r="N790" s="184"/>
      <c r="O790" s="185"/>
      <c r="P790" s="188"/>
      <c r="Q790" s="188"/>
    </row>
    <row r="791" spans="1:17" ht="14">
      <c r="A791" s="87"/>
      <c r="B791" s="186"/>
      <c r="C791" s="186"/>
      <c r="D791" s="180"/>
      <c r="E791" s="182"/>
      <c r="F791" s="182"/>
      <c r="G791" s="182"/>
      <c r="H791" s="183"/>
      <c r="I791" s="183"/>
      <c r="J791" s="183"/>
      <c r="K791" s="185"/>
      <c r="L791" s="184"/>
      <c r="M791" s="187"/>
      <c r="N791" s="184"/>
      <c r="O791" s="185"/>
      <c r="P791" s="188"/>
      <c r="Q791" s="188"/>
    </row>
    <row r="792" spans="1:17" ht="14">
      <c r="A792" s="87"/>
      <c r="B792" s="186"/>
      <c r="C792" s="186"/>
      <c r="D792" s="180"/>
      <c r="E792" s="182"/>
      <c r="F792" s="182"/>
      <c r="G792" s="182"/>
      <c r="H792" s="183"/>
      <c r="I792" s="183"/>
      <c r="J792" s="183"/>
      <c r="K792" s="185"/>
      <c r="L792" s="184"/>
      <c r="M792" s="187"/>
      <c r="N792" s="184"/>
      <c r="O792" s="185"/>
      <c r="P792" s="188"/>
      <c r="Q792" s="188"/>
    </row>
    <row r="793" spans="1:17" ht="14">
      <c r="A793" s="87"/>
      <c r="B793" s="186"/>
      <c r="C793" s="186"/>
      <c r="D793" s="180"/>
      <c r="E793" s="182"/>
      <c r="F793" s="182"/>
      <c r="G793" s="182"/>
      <c r="H793" s="183"/>
      <c r="I793" s="183"/>
      <c r="J793" s="183"/>
      <c r="K793" s="185"/>
      <c r="L793" s="184"/>
      <c r="M793" s="187"/>
      <c r="N793" s="184"/>
      <c r="O793" s="185"/>
      <c r="P793" s="188"/>
      <c r="Q793" s="188"/>
    </row>
    <row r="794" spans="1:17" ht="14">
      <c r="A794" s="87"/>
      <c r="B794" s="186"/>
      <c r="C794" s="186"/>
      <c r="D794" s="180"/>
      <c r="E794" s="182"/>
      <c r="F794" s="182"/>
      <c r="G794" s="182"/>
      <c r="H794" s="183"/>
      <c r="I794" s="183"/>
      <c r="J794" s="183"/>
      <c r="K794" s="185"/>
      <c r="L794" s="184"/>
      <c r="M794" s="187"/>
      <c r="N794" s="184"/>
      <c r="O794" s="185"/>
      <c r="P794" s="188"/>
      <c r="Q794" s="188"/>
    </row>
    <row r="795" spans="1:17" ht="14">
      <c r="A795" s="87"/>
      <c r="B795" s="186"/>
      <c r="C795" s="186"/>
      <c r="D795" s="180"/>
      <c r="E795" s="182"/>
      <c r="F795" s="182"/>
      <c r="G795" s="182"/>
      <c r="H795" s="183"/>
      <c r="I795" s="183"/>
      <c r="J795" s="183"/>
      <c r="K795" s="185"/>
      <c r="L795" s="184"/>
      <c r="M795" s="187"/>
      <c r="N795" s="184"/>
      <c r="O795" s="185"/>
      <c r="P795" s="188"/>
      <c r="Q795" s="188"/>
    </row>
    <row r="796" spans="1:17" ht="14">
      <c r="A796" s="87"/>
      <c r="B796" s="186"/>
      <c r="C796" s="186"/>
      <c r="D796" s="180"/>
      <c r="E796" s="182"/>
      <c r="F796" s="182"/>
      <c r="G796" s="182"/>
      <c r="H796" s="183"/>
      <c r="I796" s="183"/>
      <c r="J796" s="183"/>
      <c r="K796" s="185"/>
      <c r="L796" s="184"/>
      <c r="M796" s="187"/>
      <c r="N796" s="184"/>
      <c r="O796" s="185"/>
      <c r="P796" s="188"/>
      <c r="Q796" s="188"/>
    </row>
    <row r="797" spans="1:17" ht="14">
      <c r="A797" s="87"/>
      <c r="B797" s="186"/>
      <c r="C797" s="186"/>
      <c r="D797" s="180"/>
      <c r="E797" s="182"/>
      <c r="F797" s="182"/>
      <c r="G797" s="182"/>
      <c r="H797" s="183"/>
      <c r="I797" s="183"/>
      <c r="J797" s="183"/>
      <c r="K797" s="185"/>
      <c r="L797" s="184"/>
      <c r="M797" s="187"/>
      <c r="N797" s="184"/>
      <c r="O797" s="185"/>
      <c r="P797" s="188"/>
      <c r="Q797" s="188"/>
    </row>
    <row r="798" spans="1:17" ht="14">
      <c r="A798" s="87"/>
      <c r="B798" s="186"/>
      <c r="C798" s="186"/>
      <c r="D798" s="180"/>
      <c r="E798" s="182"/>
      <c r="F798" s="182"/>
      <c r="G798" s="182"/>
      <c r="H798" s="183"/>
      <c r="I798" s="183"/>
      <c r="J798" s="183"/>
      <c r="K798" s="185"/>
      <c r="L798" s="184"/>
      <c r="M798" s="187"/>
      <c r="N798" s="184"/>
      <c r="O798" s="185"/>
      <c r="P798" s="188"/>
      <c r="Q798" s="188"/>
    </row>
    <row r="799" spans="1:17" ht="14">
      <c r="A799" s="87"/>
      <c r="B799" s="186"/>
      <c r="C799" s="186"/>
      <c r="D799" s="180"/>
      <c r="E799" s="182"/>
      <c r="F799" s="182"/>
      <c r="G799" s="182"/>
      <c r="H799" s="183"/>
      <c r="I799" s="183"/>
      <c r="J799" s="183"/>
      <c r="K799" s="185"/>
      <c r="L799" s="184"/>
      <c r="M799" s="187"/>
      <c r="N799" s="184"/>
      <c r="O799" s="185"/>
      <c r="P799" s="188"/>
      <c r="Q799" s="188"/>
    </row>
    <row r="800" spans="1:17" ht="14">
      <c r="A800" s="87"/>
      <c r="B800" s="186"/>
      <c r="C800" s="186"/>
      <c r="D800" s="180"/>
      <c r="E800" s="182"/>
      <c r="F800" s="182"/>
      <c r="G800" s="182"/>
      <c r="H800" s="183"/>
      <c r="I800" s="183"/>
      <c r="J800" s="183"/>
      <c r="K800" s="185"/>
      <c r="L800" s="184"/>
      <c r="M800" s="187"/>
      <c r="N800" s="184"/>
      <c r="O800" s="185"/>
      <c r="P800" s="188"/>
      <c r="Q800" s="188"/>
    </row>
    <row r="801" spans="1:17" ht="14">
      <c r="A801" s="87"/>
      <c r="B801" s="186"/>
      <c r="C801" s="186"/>
      <c r="D801" s="180"/>
      <c r="E801" s="182"/>
      <c r="F801" s="182"/>
      <c r="G801" s="182"/>
      <c r="H801" s="183"/>
      <c r="I801" s="183"/>
      <c r="J801" s="183"/>
      <c r="K801" s="185"/>
      <c r="L801" s="184"/>
      <c r="M801" s="187"/>
      <c r="N801" s="184"/>
      <c r="O801" s="185"/>
      <c r="P801" s="188"/>
      <c r="Q801" s="188"/>
    </row>
    <row r="802" spans="1:17" ht="14">
      <c r="A802" s="87"/>
      <c r="B802" s="186"/>
      <c r="C802" s="186"/>
      <c r="D802" s="180"/>
      <c r="E802" s="182"/>
      <c r="F802" s="182"/>
      <c r="G802" s="182"/>
      <c r="H802" s="183"/>
      <c r="I802" s="183"/>
      <c r="J802" s="183"/>
      <c r="K802" s="185"/>
      <c r="L802" s="184"/>
      <c r="M802" s="187"/>
      <c r="N802" s="184"/>
      <c r="O802" s="185"/>
      <c r="P802" s="188"/>
      <c r="Q802" s="188"/>
    </row>
    <row r="803" spans="1:17" ht="14">
      <c r="A803" s="87"/>
      <c r="B803" s="186"/>
      <c r="C803" s="186"/>
      <c r="D803" s="180"/>
      <c r="E803" s="182"/>
      <c r="F803" s="182"/>
      <c r="G803" s="182"/>
      <c r="H803" s="183"/>
      <c r="I803" s="183"/>
      <c r="J803" s="183"/>
      <c r="K803" s="185"/>
      <c r="L803" s="184"/>
      <c r="M803" s="187"/>
      <c r="N803" s="184"/>
      <c r="O803" s="185"/>
      <c r="P803" s="188"/>
      <c r="Q803" s="188"/>
    </row>
    <row r="804" spans="1:17" ht="14">
      <c r="A804" s="87"/>
      <c r="B804" s="186"/>
      <c r="C804" s="186"/>
      <c r="D804" s="180"/>
      <c r="E804" s="182"/>
      <c r="F804" s="182"/>
      <c r="G804" s="182"/>
      <c r="H804" s="183"/>
      <c r="I804" s="183"/>
      <c r="J804" s="183"/>
      <c r="K804" s="185"/>
      <c r="L804" s="184"/>
      <c r="M804" s="187"/>
      <c r="N804" s="184"/>
      <c r="O804" s="185"/>
      <c r="P804" s="188"/>
      <c r="Q804" s="188"/>
    </row>
    <row r="805" spans="1:17" ht="14">
      <c r="A805" s="87"/>
      <c r="B805" s="186"/>
      <c r="C805" s="186"/>
      <c r="D805" s="180"/>
      <c r="E805" s="182"/>
      <c r="F805" s="182"/>
      <c r="G805" s="182"/>
      <c r="H805" s="183"/>
      <c r="I805" s="183"/>
      <c r="J805" s="183"/>
      <c r="K805" s="185"/>
      <c r="L805" s="184"/>
      <c r="M805" s="187"/>
      <c r="N805" s="184"/>
      <c r="O805" s="185"/>
      <c r="P805" s="188"/>
      <c r="Q805" s="188"/>
    </row>
    <row r="806" spans="1:17" ht="14">
      <c r="A806" s="87"/>
      <c r="B806" s="186"/>
      <c r="C806" s="186"/>
      <c r="D806" s="180"/>
      <c r="E806" s="182"/>
      <c r="F806" s="182"/>
      <c r="G806" s="182"/>
      <c r="H806" s="183"/>
      <c r="I806" s="183"/>
      <c r="J806" s="183"/>
      <c r="K806" s="185"/>
      <c r="L806" s="184"/>
      <c r="M806" s="187"/>
      <c r="N806" s="184"/>
      <c r="O806" s="185"/>
      <c r="P806" s="188"/>
      <c r="Q806" s="188"/>
    </row>
    <row r="807" spans="1:17" ht="14">
      <c r="A807" s="87"/>
      <c r="B807" s="186"/>
      <c r="C807" s="186"/>
      <c r="D807" s="180"/>
      <c r="E807" s="182"/>
      <c r="F807" s="182"/>
      <c r="G807" s="182"/>
      <c r="H807" s="183"/>
      <c r="I807" s="183"/>
      <c r="J807" s="183"/>
      <c r="K807" s="185"/>
      <c r="L807" s="184"/>
      <c r="M807" s="187"/>
      <c r="N807" s="184"/>
      <c r="O807" s="185"/>
      <c r="P807" s="188"/>
      <c r="Q807" s="188"/>
    </row>
    <row r="808" spans="1:17" ht="14">
      <c r="A808" s="87"/>
      <c r="B808" s="186"/>
      <c r="C808" s="186"/>
      <c r="D808" s="180"/>
      <c r="E808" s="182"/>
      <c r="F808" s="182"/>
      <c r="G808" s="182"/>
      <c r="H808" s="183"/>
      <c r="I808" s="183"/>
      <c r="J808" s="183"/>
      <c r="K808" s="185"/>
      <c r="L808" s="184"/>
      <c r="M808" s="187"/>
      <c r="N808" s="184"/>
      <c r="O808" s="185"/>
      <c r="P808" s="188"/>
      <c r="Q808" s="188"/>
    </row>
    <row r="809" spans="1:17" ht="14">
      <c r="A809" s="87"/>
      <c r="B809" s="186"/>
      <c r="C809" s="186"/>
      <c r="D809" s="180"/>
      <c r="E809" s="182"/>
      <c r="F809" s="182"/>
      <c r="G809" s="182"/>
      <c r="H809" s="183"/>
      <c r="I809" s="183"/>
      <c r="J809" s="183"/>
      <c r="K809" s="185"/>
      <c r="L809" s="184"/>
      <c r="M809" s="187"/>
      <c r="N809" s="184"/>
      <c r="O809" s="185"/>
      <c r="P809" s="188"/>
      <c r="Q809" s="188"/>
    </row>
    <row r="810" spans="1:17" ht="14">
      <c r="A810" s="87"/>
      <c r="B810" s="186"/>
      <c r="C810" s="186"/>
      <c r="D810" s="180"/>
      <c r="E810" s="182"/>
      <c r="F810" s="182"/>
      <c r="G810" s="182"/>
      <c r="H810" s="183"/>
      <c r="I810" s="183"/>
      <c r="J810" s="183"/>
      <c r="K810" s="185"/>
      <c r="L810" s="184"/>
      <c r="M810" s="187"/>
      <c r="N810" s="184"/>
      <c r="O810" s="185"/>
      <c r="P810" s="188"/>
      <c r="Q810" s="188"/>
    </row>
    <row r="811" spans="1:17" ht="14">
      <c r="A811" s="87"/>
      <c r="B811" s="186"/>
      <c r="C811" s="186"/>
      <c r="D811" s="180"/>
      <c r="E811" s="182"/>
      <c r="F811" s="182"/>
      <c r="G811" s="182"/>
      <c r="H811" s="183"/>
      <c r="I811" s="183"/>
      <c r="J811" s="183"/>
      <c r="K811" s="185"/>
      <c r="L811" s="184"/>
      <c r="M811" s="187"/>
      <c r="N811" s="184"/>
      <c r="O811" s="185"/>
      <c r="P811" s="188"/>
      <c r="Q811" s="188"/>
    </row>
    <row r="812" spans="1:17" ht="14">
      <c r="A812" s="87"/>
      <c r="B812" s="186"/>
      <c r="C812" s="186"/>
      <c r="D812" s="180"/>
      <c r="E812" s="182"/>
      <c r="F812" s="182"/>
      <c r="G812" s="182"/>
      <c r="H812" s="183"/>
      <c r="I812" s="183"/>
      <c r="J812" s="183"/>
      <c r="K812" s="185"/>
      <c r="L812" s="184"/>
      <c r="M812" s="187"/>
      <c r="N812" s="184"/>
      <c r="O812" s="185"/>
      <c r="P812" s="188"/>
      <c r="Q812" s="188"/>
    </row>
    <row r="813" spans="1:17" ht="14">
      <c r="A813" s="87"/>
      <c r="B813" s="186"/>
      <c r="C813" s="186"/>
      <c r="D813" s="180"/>
      <c r="E813" s="182"/>
      <c r="F813" s="182"/>
      <c r="G813" s="182"/>
      <c r="H813" s="183"/>
      <c r="I813" s="183"/>
      <c r="J813" s="183"/>
      <c r="K813" s="185"/>
      <c r="L813" s="184"/>
      <c r="M813" s="187"/>
      <c r="N813" s="184"/>
      <c r="O813" s="185"/>
      <c r="P813" s="188"/>
      <c r="Q813" s="188"/>
    </row>
    <row r="814" spans="1:17" ht="14">
      <c r="A814" s="87"/>
      <c r="B814" s="186"/>
      <c r="C814" s="186"/>
      <c r="D814" s="180"/>
      <c r="E814" s="182"/>
      <c r="F814" s="182"/>
      <c r="G814" s="182"/>
      <c r="H814" s="183"/>
      <c r="I814" s="183"/>
      <c r="J814" s="183"/>
      <c r="K814" s="185"/>
      <c r="L814" s="184"/>
      <c r="M814" s="187"/>
      <c r="N814" s="184"/>
      <c r="O814" s="185"/>
      <c r="P814" s="188"/>
      <c r="Q814" s="188"/>
    </row>
    <row r="815" spans="1:17" ht="14">
      <c r="A815" s="87"/>
      <c r="B815" s="186"/>
      <c r="C815" s="186"/>
      <c r="D815" s="180"/>
      <c r="E815" s="182"/>
      <c r="F815" s="182"/>
      <c r="G815" s="182"/>
      <c r="H815" s="183"/>
      <c r="I815" s="183"/>
      <c r="J815" s="183"/>
      <c r="K815" s="185"/>
      <c r="L815" s="184"/>
      <c r="M815" s="187"/>
      <c r="N815" s="184"/>
      <c r="O815" s="185"/>
      <c r="P815" s="188"/>
      <c r="Q815" s="188"/>
    </row>
    <row r="816" spans="1:17" ht="14">
      <c r="A816" s="87"/>
      <c r="B816" s="186"/>
      <c r="C816" s="186"/>
      <c r="D816" s="180"/>
      <c r="E816" s="182"/>
      <c r="F816" s="182"/>
      <c r="G816" s="182"/>
      <c r="H816" s="183"/>
      <c r="I816" s="183"/>
      <c r="J816" s="183"/>
      <c r="K816" s="185"/>
      <c r="L816" s="184"/>
      <c r="M816" s="187"/>
      <c r="N816" s="184"/>
      <c r="O816" s="185"/>
      <c r="P816" s="188"/>
      <c r="Q816" s="188"/>
    </row>
    <row r="817" spans="1:17" ht="14">
      <c r="A817" s="87"/>
      <c r="B817" s="186"/>
      <c r="C817" s="186"/>
      <c r="D817" s="180"/>
      <c r="E817" s="182"/>
      <c r="F817" s="182"/>
      <c r="G817" s="182"/>
      <c r="H817" s="183"/>
      <c r="I817" s="183"/>
      <c r="J817" s="183"/>
      <c r="K817" s="185"/>
      <c r="L817" s="184"/>
      <c r="M817" s="187"/>
      <c r="N817" s="184"/>
      <c r="O817" s="185"/>
      <c r="P817" s="188"/>
      <c r="Q817" s="188"/>
    </row>
    <row r="818" spans="1:17" ht="14">
      <c r="A818" s="87"/>
      <c r="B818" s="186"/>
      <c r="C818" s="186"/>
      <c r="D818" s="180"/>
      <c r="E818" s="182"/>
      <c r="F818" s="182"/>
      <c r="G818" s="182"/>
      <c r="H818" s="183"/>
      <c r="I818" s="183"/>
      <c r="J818" s="183"/>
      <c r="K818" s="185"/>
      <c r="L818" s="184"/>
      <c r="M818" s="187"/>
      <c r="N818" s="184"/>
      <c r="O818" s="185"/>
      <c r="P818" s="188"/>
      <c r="Q818" s="188"/>
    </row>
    <row r="819" spans="1:17" ht="14">
      <c r="A819" s="87"/>
      <c r="B819" s="186"/>
      <c r="C819" s="186"/>
      <c r="D819" s="180"/>
      <c r="E819" s="182"/>
      <c r="F819" s="182"/>
      <c r="G819" s="182"/>
      <c r="H819" s="183"/>
      <c r="I819" s="183"/>
      <c r="J819" s="183"/>
      <c r="K819" s="185"/>
      <c r="L819" s="184"/>
      <c r="M819" s="187"/>
      <c r="N819" s="184"/>
      <c r="O819" s="185"/>
      <c r="P819" s="188"/>
      <c r="Q819" s="188"/>
    </row>
    <row r="820" spans="1:17" ht="14">
      <c r="A820" s="87"/>
      <c r="B820" s="186"/>
      <c r="C820" s="186"/>
      <c r="D820" s="180"/>
      <c r="E820" s="182"/>
      <c r="F820" s="182"/>
      <c r="G820" s="182"/>
      <c r="H820" s="183"/>
      <c r="I820" s="183"/>
      <c r="J820" s="183"/>
      <c r="K820" s="185"/>
      <c r="L820" s="184"/>
      <c r="M820" s="187"/>
      <c r="N820" s="184"/>
      <c r="O820" s="185"/>
      <c r="P820" s="188"/>
      <c r="Q820" s="188"/>
    </row>
    <row r="821" spans="1:17" ht="14">
      <c r="A821" s="87"/>
      <c r="B821" s="186"/>
      <c r="C821" s="186"/>
      <c r="D821" s="180"/>
      <c r="E821" s="182"/>
      <c r="F821" s="182"/>
      <c r="G821" s="182"/>
      <c r="H821" s="183"/>
      <c r="I821" s="183"/>
      <c r="J821" s="183"/>
      <c r="K821" s="185"/>
      <c r="L821" s="184"/>
      <c r="M821" s="187"/>
      <c r="N821" s="184"/>
      <c r="O821" s="185"/>
      <c r="P821" s="188"/>
      <c r="Q821" s="188"/>
    </row>
    <row r="822" spans="1:17" ht="14">
      <c r="A822" s="87"/>
      <c r="B822" s="186"/>
      <c r="C822" s="186"/>
      <c r="D822" s="180"/>
      <c r="E822" s="182"/>
      <c r="F822" s="182"/>
      <c r="G822" s="182"/>
      <c r="H822" s="183"/>
      <c r="I822" s="183"/>
      <c r="J822" s="183"/>
      <c r="K822" s="185"/>
      <c r="L822" s="184"/>
      <c r="M822" s="187"/>
      <c r="N822" s="184"/>
      <c r="O822" s="185"/>
      <c r="P822" s="188"/>
      <c r="Q822" s="188"/>
    </row>
    <row r="823" spans="1:17" ht="14">
      <c r="A823" s="87"/>
      <c r="B823" s="186"/>
      <c r="C823" s="186"/>
      <c r="D823" s="180"/>
      <c r="E823" s="182"/>
      <c r="F823" s="182"/>
      <c r="G823" s="182"/>
      <c r="H823" s="183"/>
      <c r="I823" s="183"/>
      <c r="J823" s="183"/>
      <c r="K823" s="185"/>
      <c r="L823" s="184"/>
      <c r="M823" s="187"/>
      <c r="N823" s="184"/>
      <c r="O823" s="185"/>
      <c r="P823" s="188"/>
      <c r="Q823" s="188"/>
    </row>
    <row r="824" spans="1:17" ht="14">
      <c r="A824" s="87"/>
      <c r="B824" s="186"/>
      <c r="C824" s="186"/>
      <c r="D824" s="180"/>
      <c r="E824" s="182"/>
      <c r="F824" s="182"/>
      <c r="G824" s="182"/>
      <c r="H824" s="183"/>
      <c r="I824" s="183"/>
      <c r="J824" s="183"/>
      <c r="K824" s="185"/>
      <c r="L824" s="184"/>
      <c r="M824" s="187"/>
      <c r="N824" s="184"/>
      <c r="O824" s="185"/>
      <c r="P824" s="188"/>
      <c r="Q824" s="188"/>
    </row>
    <row r="825" spans="1:17" ht="14">
      <c r="A825" s="87"/>
      <c r="B825" s="186"/>
      <c r="C825" s="186"/>
      <c r="D825" s="180"/>
      <c r="E825" s="182"/>
      <c r="F825" s="182"/>
      <c r="G825" s="182"/>
      <c r="H825" s="183"/>
      <c r="I825" s="183"/>
      <c r="J825" s="183"/>
      <c r="K825" s="185"/>
      <c r="L825" s="184"/>
      <c r="M825" s="187"/>
      <c r="N825" s="184"/>
      <c r="O825" s="185"/>
      <c r="P825" s="188"/>
      <c r="Q825" s="188"/>
    </row>
    <row r="826" spans="1:17" ht="14">
      <c r="A826" s="87"/>
      <c r="B826" s="186"/>
      <c r="C826" s="186"/>
      <c r="D826" s="180"/>
      <c r="E826" s="182"/>
      <c r="F826" s="182"/>
      <c r="G826" s="182"/>
      <c r="H826" s="183"/>
      <c r="I826" s="183"/>
      <c r="J826" s="183"/>
      <c r="K826" s="185"/>
      <c r="L826" s="184"/>
      <c r="M826" s="187"/>
      <c r="N826" s="184"/>
      <c r="O826" s="185"/>
      <c r="P826" s="188"/>
      <c r="Q826" s="188"/>
    </row>
    <row r="827" spans="1:17" ht="14">
      <c r="A827" s="87"/>
      <c r="B827" s="186"/>
      <c r="C827" s="186"/>
      <c r="D827" s="180"/>
      <c r="E827" s="182"/>
      <c r="F827" s="182"/>
      <c r="G827" s="182"/>
      <c r="H827" s="183"/>
      <c r="I827" s="183"/>
      <c r="J827" s="183"/>
      <c r="K827" s="185"/>
      <c r="L827" s="184"/>
      <c r="M827" s="187"/>
      <c r="N827" s="184"/>
      <c r="O827" s="185"/>
      <c r="P827" s="188"/>
      <c r="Q827" s="188"/>
    </row>
    <row r="828" spans="1:17" ht="14">
      <c r="A828" s="87"/>
      <c r="B828" s="186"/>
      <c r="C828" s="186"/>
      <c r="D828" s="180"/>
      <c r="E828" s="182"/>
      <c r="F828" s="182"/>
      <c r="G828" s="182"/>
      <c r="H828" s="183"/>
      <c r="I828" s="183"/>
      <c r="J828" s="183"/>
      <c r="K828" s="185"/>
      <c r="L828" s="184"/>
      <c r="M828" s="187"/>
      <c r="N828" s="184"/>
      <c r="O828" s="185"/>
      <c r="P828" s="188"/>
      <c r="Q828" s="188"/>
    </row>
    <row r="829" spans="1:17" ht="14">
      <c r="A829" s="87"/>
      <c r="B829" s="186"/>
      <c r="C829" s="186"/>
      <c r="D829" s="180"/>
      <c r="E829" s="182"/>
      <c r="F829" s="182"/>
      <c r="G829" s="182"/>
      <c r="H829" s="183"/>
      <c r="I829" s="183"/>
      <c r="J829" s="183"/>
      <c r="K829" s="185"/>
      <c r="L829" s="184"/>
      <c r="M829" s="187"/>
      <c r="N829" s="184"/>
      <c r="O829" s="185"/>
      <c r="P829" s="188"/>
      <c r="Q829" s="188"/>
    </row>
    <row r="830" spans="1:17" ht="14">
      <c r="A830" s="87"/>
      <c r="B830" s="186"/>
      <c r="C830" s="186"/>
      <c r="D830" s="180"/>
      <c r="E830" s="182"/>
      <c r="F830" s="182"/>
      <c r="G830" s="182"/>
      <c r="H830" s="183"/>
      <c r="I830" s="183"/>
      <c r="J830" s="183"/>
      <c r="K830" s="185"/>
      <c r="L830" s="184"/>
      <c r="M830" s="187"/>
      <c r="N830" s="184"/>
      <c r="O830" s="185"/>
      <c r="P830" s="188"/>
      <c r="Q830" s="188"/>
    </row>
    <row r="831" spans="1:17" ht="14">
      <c r="A831" s="87"/>
      <c r="B831" s="186"/>
      <c r="C831" s="186"/>
      <c r="D831" s="180"/>
      <c r="E831" s="182"/>
      <c r="F831" s="182"/>
      <c r="G831" s="182"/>
      <c r="H831" s="183"/>
      <c r="I831" s="183"/>
      <c r="J831" s="183"/>
      <c r="K831" s="185"/>
      <c r="L831" s="184"/>
      <c r="M831" s="187"/>
      <c r="N831" s="184"/>
      <c r="O831" s="185"/>
      <c r="P831" s="188"/>
      <c r="Q831" s="188"/>
    </row>
    <row r="832" spans="1:17" ht="14">
      <c r="A832" s="87"/>
      <c r="B832" s="186"/>
      <c r="C832" s="186"/>
      <c r="D832" s="180"/>
      <c r="E832" s="182"/>
      <c r="F832" s="182"/>
      <c r="G832" s="182"/>
      <c r="H832" s="183"/>
      <c r="I832" s="183"/>
      <c r="J832" s="183"/>
      <c r="K832" s="185"/>
      <c r="L832" s="184"/>
      <c r="M832" s="187"/>
      <c r="N832" s="184"/>
      <c r="O832" s="185"/>
      <c r="P832" s="188"/>
      <c r="Q832" s="188"/>
    </row>
    <row r="833" spans="1:17" ht="14">
      <c r="A833" s="87"/>
      <c r="B833" s="186"/>
      <c r="C833" s="186"/>
      <c r="D833" s="180"/>
      <c r="E833" s="182"/>
      <c r="F833" s="182"/>
      <c r="G833" s="182"/>
      <c r="H833" s="183"/>
      <c r="I833" s="183"/>
      <c r="J833" s="183"/>
      <c r="K833" s="185"/>
      <c r="L833" s="184"/>
      <c r="M833" s="187"/>
      <c r="N833" s="184"/>
      <c r="O833" s="185"/>
      <c r="P833" s="188"/>
      <c r="Q833" s="188"/>
    </row>
    <row r="834" spans="1:17" ht="14">
      <c r="A834" s="87"/>
      <c r="B834" s="186"/>
      <c r="C834" s="186"/>
      <c r="D834" s="180"/>
      <c r="E834" s="182"/>
      <c r="F834" s="182"/>
      <c r="G834" s="182"/>
      <c r="H834" s="183"/>
      <c r="I834" s="183"/>
      <c r="J834" s="183"/>
      <c r="K834" s="185"/>
      <c r="L834" s="184"/>
      <c r="M834" s="187"/>
      <c r="N834" s="184"/>
      <c r="O834" s="185"/>
      <c r="P834" s="188"/>
      <c r="Q834" s="188"/>
    </row>
    <row r="835" spans="1:17" ht="14">
      <c r="A835" s="87"/>
      <c r="B835" s="186"/>
      <c r="C835" s="186"/>
      <c r="D835" s="180"/>
      <c r="E835" s="182"/>
      <c r="F835" s="182"/>
      <c r="G835" s="182"/>
      <c r="H835" s="183"/>
      <c r="I835" s="183"/>
      <c r="J835" s="183"/>
      <c r="K835" s="185"/>
      <c r="L835" s="184"/>
      <c r="M835" s="187"/>
      <c r="N835" s="184"/>
      <c r="O835" s="185"/>
      <c r="P835" s="188"/>
      <c r="Q835" s="188"/>
    </row>
    <row r="836" spans="1:17" ht="14">
      <c r="A836" s="87"/>
      <c r="B836" s="186"/>
      <c r="C836" s="186"/>
      <c r="D836" s="180"/>
      <c r="E836" s="182"/>
      <c r="F836" s="182"/>
      <c r="G836" s="182"/>
      <c r="H836" s="183"/>
      <c r="I836" s="183"/>
      <c r="J836" s="183"/>
      <c r="K836" s="185"/>
      <c r="L836" s="184"/>
      <c r="M836" s="187"/>
      <c r="N836" s="184"/>
      <c r="O836" s="185"/>
      <c r="P836" s="188"/>
      <c r="Q836" s="188"/>
    </row>
    <row r="837" spans="1:17" ht="14">
      <c r="A837" s="87"/>
      <c r="B837" s="186"/>
      <c r="C837" s="186"/>
      <c r="D837" s="180"/>
      <c r="E837" s="182"/>
      <c r="F837" s="182"/>
      <c r="G837" s="182"/>
      <c r="H837" s="183"/>
      <c r="I837" s="183"/>
      <c r="J837" s="183"/>
      <c r="K837" s="185"/>
      <c r="L837" s="184"/>
      <c r="M837" s="187"/>
      <c r="N837" s="184"/>
      <c r="O837" s="185"/>
      <c r="P837" s="188"/>
      <c r="Q837" s="188"/>
    </row>
    <row r="838" spans="1:17" ht="14">
      <c r="A838" s="87"/>
      <c r="B838" s="186"/>
      <c r="C838" s="186"/>
      <c r="D838" s="180"/>
      <c r="E838" s="182"/>
      <c r="F838" s="182"/>
      <c r="G838" s="182"/>
      <c r="H838" s="183"/>
      <c r="I838" s="183"/>
      <c r="J838" s="183"/>
      <c r="K838" s="185"/>
      <c r="L838" s="184"/>
      <c r="M838" s="187"/>
      <c r="N838" s="184"/>
      <c r="O838" s="185"/>
      <c r="P838" s="188"/>
      <c r="Q838" s="188"/>
    </row>
    <row r="839" spans="1:17" ht="14">
      <c r="A839" s="87"/>
      <c r="B839" s="186"/>
      <c r="C839" s="186"/>
      <c r="D839" s="180"/>
      <c r="E839" s="182"/>
      <c r="F839" s="182"/>
      <c r="G839" s="182"/>
      <c r="H839" s="183"/>
      <c r="I839" s="183"/>
      <c r="J839" s="183"/>
      <c r="K839" s="185"/>
      <c r="L839" s="184"/>
      <c r="M839" s="187"/>
      <c r="N839" s="184"/>
      <c r="O839" s="185"/>
      <c r="P839" s="188"/>
      <c r="Q839" s="188"/>
    </row>
    <row r="840" spans="1:17" ht="14">
      <c r="A840" s="87"/>
      <c r="B840" s="186"/>
      <c r="C840" s="186"/>
      <c r="D840" s="180"/>
      <c r="E840" s="182"/>
      <c r="F840" s="182"/>
      <c r="G840" s="182"/>
      <c r="H840" s="183"/>
      <c r="I840" s="183"/>
      <c r="J840" s="183"/>
      <c r="K840" s="185"/>
      <c r="L840" s="184"/>
      <c r="M840" s="187"/>
      <c r="N840" s="184"/>
      <c r="O840" s="185"/>
      <c r="P840" s="188"/>
      <c r="Q840" s="188"/>
    </row>
    <row r="841" spans="1:17" ht="14">
      <c r="A841" s="87"/>
      <c r="B841" s="186"/>
      <c r="C841" s="186"/>
      <c r="D841" s="180"/>
      <c r="E841" s="182"/>
      <c r="F841" s="182"/>
      <c r="G841" s="182"/>
      <c r="H841" s="183"/>
      <c r="I841" s="183"/>
      <c r="J841" s="183"/>
      <c r="K841" s="185"/>
      <c r="L841" s="184"/>
      <c r="M841" s="187"/>
      <c r="N841" s="184"/>
      <c r="O841" s="185"/>
      <c r="P841" s="188"/>
      <c r="Q841" s="188"/>
    </row>
    <row r="842" spans="1:17" ht="14">
      <c r="A842" s="87"/>
      <c r="B842" s="186"/>
      <c r="C842" s="186"/>
      <c r="D842" s="180"/>
      <c r="E842" s="182"/>
      <c r="F842" s="182"/>
      <c r="G842" s="182"/>
      <c r="H842" s="183"/>
      <c r="I842" s="183"/>
      <c r="J842" s="183"/>
      <c r="K842" s="185"/>
      <c r="L842" s="184"/>
      <c r="M842" s="187"/>
      <c r="N842" s="184"/>
      <c r="O842" s="185"/>
      <c r="P842" s="188"/>
      <c r="Q842" s="188"/>
    </row>
    <row r="843" spans="1:17" ht="14">
      <c r="A843" s="87"/>
      <c r="B843" s="186"/>
      <c r="C843" s="186"/>
      <c r="D843" s="180"/>
      <c r="E843" s="182"/>
      <c r="F843" s="182"/>
      <c r="G843" s="182"/>
      <c r="H843" s="183"/>
      <c r="I843" s="183"/>
      <c r="J843" s="183"/>
      <c r="K843" s="185"/>
      <c r="L843" s="184"/>
      <c r="M843" s="187"/>
      <c r="N843" s="184"/>
      <c r="O843" s="185"/>
      <c r="P843" s="188"/>
      <c r="Q843" s="188"/>
    </row>
    <row r="844" spans="1:17" ht="14">
      <c r="A844" s="87"/>
      <c r="B844" s="186"/>
      <c r="C844" s="186"/>
      <c r="D844" s="180"/>
      <c r="E844" s="182"/>
      <c r="F844" s="182"/>
      <c r="G844" s="182"/>
      <c r="H844" s="183"/>
      <c r="I844" s="183"/>
      <c r="J844" s="183"/>
      <c r="K844" s="185"/>
      <c r="L844" s="184"/>
      <c r="M844" s="187"/>
      <c r="N844" s="184"/>
      <c r="O844" s="185"/>
      <c r="P844" s="188"/>
      <c r="Q844" s="188"/>
    </row>
    <row r="845" spans="1:17" ht="14">
      <c r="A845" s="87"/>
      <c r="B845" s="186"/>
      <c r="C845" s="186"/>
      <c r="D845" s="180"/>
      <c r="E845" s="182"/>
      <c r="F845" s="182"/>
      <c r="G845" s="182"/>
      <c r="H845" s="183"/>
      <c r="I845" s="183"/>
      <c r="J845" s="183"/>
      <c r="K845" s="185"/>
      <c r="L845" s="184"/>
      <c r="M845" s="187"/>
      <c r="N845" s="184"/>
      <c r="O845" s="185"/>
      <c r="P845" s="188"/>
      <c r="Q845" s="188"/>
    </row>
    <row r="846" spans="1:17" ht="14">
      <c r="A846" s="87"/>
      <c r="B846" s="186"/>
      <c r="C846" s="186"/>
      <c r="D846" s="180"/>
      <c r="E846" s="182"/>
      <c r="F846" s="182"/>
      <c r="G846" s="182"/>
      <c r="H846" s="183"/>
      <c r="I846" s="183"/>
      <c r="J846" s="183"/>
      <c r="K846" s="185"/>
      <c r="L846" s="184"/>
      <c r="M846" s="187"/>
      <c r="N846" s="184"/>
      <c r="O846" s="185"/>
      <c r="P846" s="188"/>
      <c r="Q846" s="188"/>
    </row>
    <row r="847" spans="1:17" ht="14">
      <c r="A847" s="87"/>
      <c r="B847" s="186"/>
      <c r="C847" s="186"/>
      <c r="D847" s="180"/>
      <c r="E847" s="182"/>
      <c r="F847" s="182"/>
      <c r="G847" s="182"/>
      <c r="H847" s="183"/>
      <c r="I847" s="183"/>
      <c r="J847" s="183"/>
      <c r="K847" s="185"/>
      <c r="L847" s="184"/>
      <c r="M847" s="187"/>
      <c r="N847" s="184"/>
      <c r="O847" s="185"/>
      <c r="P847" s="188"/>
      <c r="Q847" s="188"/>
    </row>
    <row r="848" spans="1:17" ht="14">
      <c r="A848" s="87"/>
      <c r="B848" s="186"/>
      <c r="C848" s="186"/>
      <c r="D848" s="180"/>
      <c r="E848" s="182"/>
      <c r="F848" s="182"/>
      <c r="G848" s="182"/>
      <c r="H848" s="183"/>
      <c r="I848" s="183"/>
      <c r="J848" s="183"/>
      <c r="K848" s="185"/>
      <c r="L848" s="184"/>
      <c r="M848" s="187"/>
      <c r="N848" s="184"/>
      <c r="O848" s="185"/>
      <c r="P848" s="188"/>
      <c r="Q848" s="188"/>
    </row>
    <row r="849" spans="1:17" ht="14">
      <c r="A849" s="87"/>
      <c r="B849" s="186"/>
      <c r="C849" s="186"/>
      <c r="D849" s="180"/>
      <c r="E849" s="182"/>
      <c r="F849" s="182"/>
      <c r="G849" s="182"/>
      <c r="H849" s="183"/>
      <c r="I849" s="183"/>
      <c r="J849" s="183"/>
      <c r="K849" s="185"/>
      <c r="L849" s="184"/>
      <c r="M849" s="187"/>
      <c r="N849" s="184"/>
      <c r="O849" s="185"/>
      <c r="P849" s="188"/>
      <c r="Q849" s="188"/>
    </row>
    <row r="850" spans="1:17" ht="14">
      <c r="A850" s="87"/>
      <c r="B850" s="186"/>
      <c r="C850" s="186"/>
      <c r="D850" s="180"/>
      <c r="E850" s="182"/>
      <c r="F850" s="182"/>
      <c r="G850" s="182"/>
      <c r="H850" s="183"/>
      <c r="I850" s="183"/>
      <c r="J850" s="183"/>
      <c r="K850" s="185"/>
      <c r="L850" s="184"/>
      <c r="M850" s="187"/>
      <c r="N850" s="184"/>
      <c r="O850" s="185"/>
      <c r="P850" s="188"/>
      <c r="Q850" s="188"/>
    </row>
    <row r="851" spans="1:17" ht="14">
      <c r="A851" s="87"/>
      <c r="B851" s="186"/>
      <c r="C851" s="186"/>
      <c r="D851" s="180"/>
      <c r="E851" s="182"/>
      <c r="F851" s="182"/>
      <c r="G851" s="182"/>
      <c r="H851" s="183"/>
      <c r="I851" s="183"/>
      <c r="J851" s="183"/>
      <c r="K851" s="185"/>
      <c r="L851" s="184"/>
      <c r="M851" s="187"/>
      <c r="N851" s="184"/>
      <c r="O851" s="185"/>
      <c r="P851" s="188"/>
      <c r="Q851" s="188"/>
    </row>
    <row r="852" spans="1:17" ht="14">
      <c r="A852" s="87"/>
      <c r="B852" s="186"/>
      <c r="C852" s="186"/>
      <c r="D852" s="180"/>
      <c r="E852" s="182"/>
      <c r="F852" s="182"/>
      <c r="G852" s="182"/>
      <c r="H852" s="183"/>
      <c r="I852" s="183"/>
      <c r="J852" s="183"/>
      <c r="K852" s="185"/>
      <c r="L852" s="184"/>
      <c r="M852" s="187"/>
      <c r="N852" s="184"/>
      <c r="O852" s="185"/>
      <c r="P852" s="188"/>
      <c r="Q852" s="188"/>
    </row>
    <row r="853" spans="1:17" ht="14">
      <c r="A853" s="87"/>
      <c r="B853" s="186"/>
      <c r="C853" s="186"/>
      <c r="D853" s="180"/>
      <c r="E853" s="182"/>
      <c r="F853" s="182"/>
      <c r="G853" s="182"/>
      <c r="H853" s="183"/>
      <c r="I853" s="183"/>
      <c r="J853" s="183"/>
      <c r="K853" s="185"/>
      <c r="L853" s="184"/>
      <c r="M853" s="187"/>
      <c r="N853" s="184"/>
      <c r="O853" s="185"/>
      <c r="P853" s="188"/>
      <c r="Q853" s="188"/>
    </row>
    <row r="854" spans="1:17" ht="14">
      <c r="A854" s="87"/>
      <c r="B854" s="186"/>
      <c r="C854" s="186"/>
      <c r="D854" s="180"/>
      <c r="E854" s="182"/>
      <c r="F854" s="182"/>
      <c r="G854" s="182"/>
      <c r="H854" s="183"/>
      <c r="I854" s="183"/>
      <c r="J854" s="183"/>
      <c r="K854" s="185"/>
      <c r="L854" s="184"/>
      <c r="M854" s="187"/>
      <c r="N854" s="184"/>
      <c r="O854" s="185"/>
      <c r="P854" s="188"/>
      <c r="Q854" s="188"/>
    </row>
    <row r="855" spans="1:17" ht="14">
      <c r="A855" s="87"/>
      <c r="B855" s="186"/>
      <c r="C855" s="186"/>
      <c r="D855" s="180"/>
      <c r="E855" s="182"/>
      <c r="F855" s="182"/>
      <c r="G855" s="182"/>
      <c r="H855" s="183"/>
      <c r="I855" s="183"/>
      <c r="J855" s="183"/>
      <c r="K855" s="185"/>
      <c r="L855" s="184"/>
      <c r="M855" s="187"/>
      <c r="N855" s="184"/>
      <c r="O855" s="185"/>
      <c r="P855" s="188"/>
      <c r="Q855" s="188"/>
    </row>
    <row r="856" spans="1:17" ht="14">
      <c r="A856" s="87"/>
      <c r="B856" s="186"/>
      <c r="C856" s="186"/>
      <c r="D856" s="180"/>
      <c r="E856" s="182"/>
      <c r="F856" s="182"/>
      <c r="G856" s="182"/>
      <c r="H856" s="183"/>
      <c r="I856" s="183"/>
      <c r="J856" s="183"/>
      <c r="K856" s="185"/>
      <c r="L856" s="184"/>
      <c r="M856" s="187"/>
      <c r="N856" s="184"/>
      <c r="O856" s="185"/>
      <c r="P856" s="188"/>
      <c r="Q856" s="188"/>
    </row>
    <row r="857" spans="1:17" ht="14">
      <c r="A857" s="87"/>
      <c r="B857" s="186"/>
      <c r="C857" s="186"/>
      <c r="D857" s="180"/>
      <c r="E857" s="182"/>
      <c r="F857" s="182"/>
      <c r="G857" s="182"/>
      <c r="H857" s="183"/>
      <c r="I857" s="183"/>
      <c r="J857" s="183"/>
      <c r="K857" s="185"/>
      <c r="L857" s="184"/>
      <c r="M857" s="187"/>
      <c r="N857" s="184"/>
      <c r="O857" s="185"/>
      <c r="P857" s="188"/>
      <c r="Q857" s="188"/>
    </row>
    <row r="858" spans="1:17" ht="14">
      <c r="A858" s="87"/>
      <c r="B858" s="186"/>
      <c r="C858" s="186"/>
      <c r="D858" s="180"/>
      <c r="E858" s="182"/>
      <c r="F858" s="182"/>
      <c r="G858" s="182"/>
      <c r="H858" s="183"/>
      <c r="I858" s="183"/>
      <c r="J858" s="183"/>
      <c r="K858" s="185"/>
      <c r="L858" s="184"/>
      <c r="M858" s="187"/>
      <c r="N858" s="184"/>
      <c r="O858" s="185"/>
      <c r="P858" s="188"/>
      <c r="Q858" s="188"/>
    </row>
    <row r="859" spans="1:17" ht="14">
      <c r="A859" s="87"/>
      <c r="B859" s="186"/>
      <c r="C859" s="186"/>
      <c r="D859" s="180"/>
      <c r="E859" s="182"/>
      <c r="F859" s="182"/>
      <c r="G859" s="182"/>
      <c r="H859" s="183"/>
      <c r="I859" s="183"/>
      <c r="J859" s="183"/>
      <c r="K859" s="185"/>
      <c r="L859" s="184"/>
      <c r="M859" s="187"/>
      <c r="N859" s="184"/>
      <c r="O859" s="185"/>
      <c r="P859" s="188"/>
      <c r="Q859" s="188"/>
    </row>
    <row r="860" spans="1:17" ht="14">
      <c r="A860" s="87"/>
      <c r="B860" s="186"/>
      <c r="C860" s="186"/>
      <c r="D860" s="180"/>
      <c r="E860" s="182"/>
      <c r="F860" s="182"/>
      <c r="G860" s="182"/>
      <c r="H860" s="183"/>
      <c r="I860" s="183"/>
      <c r="J860" s="183"/>
      <c r="K860" s="185"/>
      <c r="L860" s="184"/>
      <c r="M860" s="187"/>
      <c r="N860" s="184"/>
      <c r="O860" s="185"/>
      <c r="P860" s="188"/>
      <c r="Q860" s="188"/>
    </row>
    <row r="861" spans="1:17" ht="14">
      <c r="A861" s="87"/>
      <c r="B861" s="186"/>
      <c r="C861" s="186"/>
      <c r="D861" s="180"/>
      <c r="E861" s="182"/>
      <c r="F861" s="182"/>
      <c r="G861" s="182"/>
      <c r="H861" s="183"/>
      <c r="I861" s="183"/>
      <c r="J861" s="183"/>
      <c r="K861" s="185"/>
      <c r="L861" s="184"/>
      <c r="M861" s="187"/>
      <c r="N861" s="184"/>
      <c r="O861" s="185"/>
      <c r="P861" s="188"/>
      <c r="Q861" s="188"/>
    </row>
    <row r="862" spans="1:17" ht="14">
      <c r="A862" s="87"/>
      <c r="B862" s="186"/>
      <c r="C862" s="186"/>
      <c r="D862" s="180"/>
      <c r="E862" s="182"/>
      <c r="F862" s="182"/>
      <c r="G862" s="182"/>
      <c r="H862" s="183"/>
      <c r="I862" s="183"/>
      <c r="J862" s="183"/>
      <c r="K862" s="185"/>
      <c r="L862" s="184"/>
      <c r="M862" s="187"/>
      <c r="N862" s="184"/>
      <c r="O862" s="185"/>
      <c r="P862" s="188"/>
      <c r="Q862" s="188"/>
    </row>
    <row r="863" spans="1:17" ht="14">
      <c r="A863" s="87"/>
      <c r="B863" s="186"/>
      <c r="C863" s="186"/>
      <c r="D863" s="180"/>
      <c r="E863" s="182"/>
      <c r="F863" s="182"/>
      <c r="G863" s="182"/>
      <c r="H863" s="183"/>
      <c r="I863" s="183"/>
      <c r="J863" s="183"/>
      <c r="K863" s="185"/>
      <c r="L863" s="184"/>
      <c r="M863" s="187"/>
      <c r="N863" s="184"/>
      <c r="O863" s="185"/>
      <c r="P863" s="188"/>
      <c r="Q863" s="188"/>
    </row>
    <row r="864" spans="1:17" ht="14">
      <c r="A864" s="87"/>
      <c r="B864" s="186"/>
      <c r="C864" s="186"/>
      <c r="D864" s="180"/>
      <c r="E864" s="182"/>
      <c r="F864" s="182"/>
      <c r="G864" s="182"/>
      <c r="H864" s="183"/>
      <c r="I864" s="183"/>
      <c r="J864" s="183"/>
      <c r="K864" s="185"/>
      <c r="L864" s="184"/>
      <c r="M864" s="187"/>
      <c r="N864" s="184"/>
      <c r="O864" s="185"/>
      <c r="P864" s="188"/>
      <c r="Q864" s="188"/>
    </row>
    <row r="865" spans="1:17" ht="14">
      <c r="A865" s="87"/>
      <c r="B865" s="186"/>
      <c r="C865" s="186"/>
      <c r="D865" s="180"/>
      <c r="E865" s="182"/>
      <c r="F865" s="182"/>
      <c r="G865" s="182"/>
      <c r="H865" s="183"/>
      <c r="I865" s="183"/>
      <c r="J865" s="183"/>
      <c r="K865" s="185"/>
      <c r="L865" s="184"/>
      <c r="M865" s="187"/>
      <c r="N865" s="184"/>
      <c r="O865" s="185"/>
      <c r="P865" s="188"/>
      <c r="Q865" s="188"/>
    </row>
    <row r="866" spans="1:17" ht="14">
      <c r="A866" s="87"/>
      <c r="B866" s="186"/>
      <c r="C866" s="186"/>
      <c r="D866" s="180"/>
      <c r="E866" s="182"/>
      <c r="F866" s="182"/>
      <c r="G866" s="182"/>
      <c r="H866" s="183"/>
      <c r="I866" s="183"/>
      <c r="J866" s="183"/>
      <c r="K866" s="185"/>
      <c r="L866" s="184"/>
      <c r="M866" s="187"/>
      <c r="N866" s="184"/>
      <c r="O866" s="185"/>
      <c r="P866" s="188"/>
      <c r="Q866" s="188"/>
    </row>
    <row r="867" spans="1:17" ht="14">
      <c r="A867" s="87"/>
      <c r="B867" s="186"/>
      <c r="C867" s="186"/>
      <c r="D867" s="180"/>
      <c r="E867" s="182"/>
      <c r="F867" s="182"/>
      <c r="G867" s="182"/>
      <c r="H867" s="183"/>
      <c r="I867" s="183"/>
      <c r="J867" s="183"/>
      <c r="K867" s="185"/>
      <c r="L867" s="184"/>
      <c r="M867" s="187"/>
      <c r="N867" s="184"/>
      <c r="O867" s="185"/>
      <c r="P867" s="188"/>
      <c r="Q867" s="188"/>
    </row>
    <row r="868" spans="1:17" ht="14">
      <c r="A868" s="87"/>
      <c r="B868" s="186"/>
      <c r="C868" s="186"/>
      <c r="D868" s="180"/>
      <c r="E868" s="182"/>
      <c r="F868" s="182"/>
      <c r="G868" s="182"/>
      <c r="H868" s="183"/>
      <c r="I868" s="183"/>
      <c r="J868" s="183"/>
      <c r="K868" s="185"/>
      <c r="L868" s="184"/>
      <c r="M868" s="187"/>
      <c r="N868" s="184"/>
      <c r="O868" s="185"/>
      <c r="P868" s="188"/>
      <c r="Q868" s="188"/>
    </row>
    <row r="869" spans="1:17" ht="14">
      <c r="A869" s="87"/>
      <c r="B869" s="186"/>
      <c r="C869" s="186"/>
      <c r="D869" s="180"/>
      <c r="E869" s="182"/>
      <c r="F869" s="182"/>
      <c r="G869" s="182"/>
      <c r="H869" s="183"/>
      <c r="I869" s="183"/>
      <c r="J869" s="183"/>
      <c r="K869" s="185"/>
      <c r="L869" s="184"/>
      <c r="M869" s="187"/>
      <c r="N869" s="184"/>
      <c r="O869" s="185"/>
      <c r="P869" s="188"/>
      <c r="Q869" s="188"/>
    </row>
    <row r="870" spans="1:17" ht="14">
      <c r="A870" s="87"/>
      <c r="B870" s="186"/>
      <c r="C870" s="186"/>
      <c r="D870" s="180"/>
      <c r="E870" s="182"/>
      <c r="F870" s="182"/>
      <c r="G870" s="182"/>
      <c r="H870" s="183"/>
      <c r="I870" s="183"/>
      <c r="J870" s="183"/>
      <c r="K870" s="185"/>
      <c r="L870" s="184"/>
      <c r="M870" s="187"/>
      <c r="N870" s="184"/>
      <c r="O870" s="185"/>
      <c r="P870" s="188"/>
      <c r="Q870" s="188"/>
    </row>
    <row r="871" spans="1:17" ht="14">
      <c r="A871" s="87"/>
      <c r="B871" s="186"/>
      <c r="C871" s="186"/>
      <c r="D871" s="180"/>
      <c r="E871" s="182"/>
      <c r="F871" s="182"/>
      <c r="G871" s="182"/>
      <c r="H871" s="183"/>
      <c r="I871" s="183"/>
      <c r="J871" s="183"/>
      <c r="K871" s="185"/>
      <c r="L871" s="184"/>
      <c r="M871" s="187"/>
      <c r="N871" s="184"/>
      <c r="O871" s="185"/>
      <c r="P871" s="188"/>
      <c r="Q871" s="188"/>
    </row>
    <row r="872" spans="1:17" ht="14">
      <c r="A872" s="87"/>
      <c r="B872" s="186"/>
      <c r="C872" s="186"/>
      <c r="D872" s="180"/>
      <c r="E872" s="182"/>
      <c r="F872" s="182"/>
      <c r="G872" s="182"/>
      <c r="H872" s="183"/>
      <c r="I872" s="183"/>
      <c r="J872" s="183"/>
      <c r="K872" s="185"/>
      <c r="L872" s="184"/>
      <c r="M872" s="187"/>
      <c r="N872" s="184"/>
      <c r="O872" s="185"/>
      <c r="P872" s="188"/>
      <c r="Q872" s="188"/>
    </row>
    <row r="873" spans="1:17" ht="14">
      <c r="A873" s="87"/>
      <c r="B873" s="186"/>
      <c r="C873" s="186"/>
      <c r="D873" s="180"/>
      <c r="E873" s="182"/>
      <c r="F873" s="182"/>
      <c r="G873" s="182"/>
      <c r="H873" s="183"/>
      <c r="I873" s="183"/>
      <c r="J873" s="183"/>
      <c r="K873" s="185"/>
      <c r="L873" s="184"/>
      <c r="M873" s="187"/>
      <c r="N873" s="184"/>
      <c r="O873" s="185"/>
      <c r="P873" s="188"/>
      <c r="Q873" s="188"/>
    </row>
    <row r="874" spans="1:17" ht="14">
      <c r="A874" s="87"/>
      <c r="B874" s="186"/>
      <c r="C874" s="186"/>
      <c r="D874" s="180"/>
      <c r="E874" s="182"/>
      <c r="F874" s="182"/>
      <c r="G874" s="182"/>
      <c r="H874" s="183"/>
      <c r="I874" s="183"/>
      <c r="J874" s="183"/>
      <c r="K874" s="185"/>
      <c r="L874" s="184"/>
      <c r="M874" s="187"/>
      <c r="N874" s="184"/>
      <c r="O874" s="185"/>
      <c r="P874" s="188"/>
      <c r="Q874" s="188"/>
    </row>
    <row r="875" spans="1:17" ht="14">
      <c r="A875" s="87"/>
      <c r="B875" s="186"/>
      <c r="C875" s="186"/>
      <c r="D875" s="180"/>
      <c r="E875" s="182"/>
      <c r="F875" s="182"/>
      <c r="G875" s="182"/>
      <c r="H875" s="183"/>
      <c r="I875" s="183"/>
      <c r="J875" s="183"/>
      <c r="K875" s="185"/>
      <c r="L875" s="184"/>
      <c r="M875" s="187"/>
      <c r="N875" s="184"/>
      <c r="O875" s="185"/>
      <c r="P875" s="188"/>
      <c r="Q875" s="188"/>
    </row>
    <row r="876" spans="1:17" ht="14">
      <c r="A876" s="87"/>
      <c r="B876" s="186"/>
      <c r="C876" s="186"/>
      <c r="D876" s="180"/>
      <c r="E876" s="182"/>
      <c r="F876" s="182"/>
      <c r="G876" s="182"/>
      <c r="H876" s="183"/>
      <c r="I876" s="183"/>
      <c r="J876" s="183"/>
      <c r="K876" s="185"/>
      <c r="L876" s="184"/>
      <c r="M876" s="187"/>
      <c r="N876" s="184"/>
      <c r="O876" s="185"/>
      <c r="P876" s="188"/>
      <c r="Q876" s="188"/>
    </row>
    <row r="877" spans="1:17" ht="14">
      <c r="A877" s="87"/>
      <c r="B877" s="186"/>
      <c r="C877" s="186"/>
      <c r="D877" s="180"/>
      <c r="E877" s="182"/>
      <c r="F877" s="182"/>
      <c r="G877" s="182"/>
      <c r="H877" s="183"/>
      <c r="I877" s="183"/>
      <c r="J877" s="183"/>
      <c r="K877" s="185"/>
      <c r="L877" s="184"/>
      <c r="M877" s="187"/>
      <c r="N877" s="184"/>
      <c r="O877" s="185"/>
      <c r="P877" s="188"/>
      <c r="Q877" s="188"/>
    </row>
    <row r="878" spans="1:17" ht="14">
      <c r="A878" s="87"/>
      <c r="B878" s="186"/>
      <c r="C878" s="186"/>
      <c r="D878" s="180"/>
      <c r="E878" s="182"/>
      <c r="F878" s="182"/>
      <c r="G878" s="182"/>
      <c r="H878" s="183"/>
      <c r="I878" s="183"/>
      <c r="J878" s="183"/>
      <c r="K878" s="185"/>
      <c r="L878" s="184"/>
      <c r="M878" s="187"/>
      <c r="N878" s="184"/>
      <c r="O878" s="185"/>
      <c r="P878" s="188"/>
      <c r="Q878" s="188"/>
    </row>
    <row r="879" spans="1:17" ht="14">
      <c r="A879" s="87"/>
      <c r="B879" s="186"/>
      <c r="C879" s="186"/>
      <c r="D879" s="180"/>
      <c r="E879" s="182"/>
      <c r="F879" s="182"/>
      <c r="G879" s="182"/>
      <c r="H879" s="183"/>
      <c r="I879" s="183"/>
      <c r="J879" s="183"/>
      <c r="K879" s="185"/>
      <c r="L879" s="184"/>
      <c r="M879" s="187"/>
      <c r="N879" s="184"/>
      <c r="O879" s="185"/>
      <c r="P879" s="188"/>
      <c r="Q879" s="188"/>
    </row>
    <row r="880" spans="1:17" ht="14">
      <c r="A880" s="87"/>
      <c r="B880" s="186"/>
      <c r="C880" s="186"/>
      <c r="D880" s="180"/>
      <c r="E880" s="182"/>
      <c r="F880" s="182"/>
      <c r="G880" s="182"/>
      <c r="H880" s="183"/>
      <c r="I880" s="183"/>
      <c r="J880" s="183"/>
      <c r="K880" s="185"/>
      <c r="L880" s="184"/>
      <c r="M880" s="187"/>
      <c r="N880" s="184"/>
      <c r="O880" s="185"/>
      <c r="P880" s="188"/>
      <c r="Q880" s="188"/>
    </row>
    <row r="881" spans="1:17" ht="14">
      <c r="A881" s="87"/>
      <c r="B881" s="186"/>
      <c r="C881" s="186"/>
      <c r="D881" s="180"/>
      <c r="E881" s="182"/>
      <c r="F881" s="182"/>
      <c r="G881" s="182"/>
      <c r="H881" s="183"/>
      <c r="I881" s="183"/>
      <c r="J881" s="183"/>
      <c r="K881" s="185"/>
      <c r="L881" s="184"/>
      <c r="M881" s="187"/>
      <c r="N881" s="184"/>
      <c r="O881" s="185"/>
      <c r="P881" s="188"/>
      <c r="Q881" s="188"/>
    </row>
    <row r="882" spans="1:17" ht="14">
      <c r="A882" s="87"/>
      <c r="B882" s="186"/>
      <c r="C882" s="186"/>
      <c r="D882" s="180"/>
      <c r="E882" s="182"/>
      <c r="F882" s="182"/>
      <c r="G882" s="182"/>
      <c r="H882" s="183"/>
      <c r="I882" s="183"/>
      <c r="J882" s="183"/>
      <c r="K882" s="185"/>
      <c r="L882" s="184"/>
      <c r="M882" s="187"/>
      <c r="N882" s="184"/>
      <c r="O882" s="185"/>
      <c r="P882" s="188"/>
      <c r="Q882" s="188"/>
    </row>
    <row r="883" spans="1:17" ht="14">
      <c r="A883" s="87"/>
      <c r="B883" s="186"/>
      <c r="C883" s="186"/>
      <c r="D883" s="180"/>
      <c r="E883" s="182"/>
      <c r="F883" s="182"/>
      <c r="G883" s="182"/>
      <c r="H883" s="183"/>
      <c r="I883" s="183"/>
      <c r="J883" s="183"/>
      <c r="K883" s="185"/>
      <c r="L883" s="184"/>
      <c r="M883" s="187"/>
      <c r="N883" s="184"/>
      <c r="O883" s="185"/>
      <c r="P883" s="188"/>
      <c r="Q883" s="188"/>
    </row>
    <row r="884" spans="1:17" ht="14">
      <c r="A884" s="87"/>
      <c r="B884" s="186"/>
      <c r="C884" s="186"/>
      <c r="D884" s="180"/>
      <c r="E884" s="182"/>
      <c r="F884" s="182"/>
      <c r="G884" s="182"/>
      <c r="H884" s="183"/>
      <c r="I884" s="183"/>
      <c r="J884" s="183"/>
      <c r="K884" s="185"/>
      <c r="L884" s="184"/>
      <c r="M884" s="187"/>
      <c r="N884" s="184"/>
      <c r="O884" s="185"/>
      <c r="P884" s="188"/>
      <c r="Q884" s="188"/>
    </row>
    <row r="885" spans="1:17" ht="14">
      <c r="A885" s="87"/>
      <c r="B885" s="186"/>
      <c r="C885" s="186"/>
      <c r="D885" s="180"/>
      <c r="E885" s="182"/>
      <c r="F885" s="182"/>
      <c r="G885" s="182"/>
      <c r="H885" s="183"/>
      <c r="I885" s="183"/>
      <c r="J885" s="183"/>
      <c r="K885" s="185"/>
      <c r="L885" s="184"/>
      <c r="M885" s="187"/>
      <c r="N885" s="184"/>
      <c r="O885" s="185"/>
      <c r="P885" s="188"/>
      <c r="Q885" s="188"/>
    </row>
    <row r="886" spans="1:17" ht="14">
      <c r="A886" s="87"/>
      <c r="B886" s="186"/>
      <c r="C886" s="186"/>
      <c r="D886" s="180"/>
      <c r="E886" s="182"/>
      <c r="F886" s="182"/>
      <c r="G886" s="182"/>
      <c r="H886" s="183"/>
      <c r="I886" s="183"/>
      <c r="J886" s="183"/>
      <c r="K886" s="185"/>
      <c r="L886" s="184"/>
      <c r="M886" s="187"/>
      <c r="N886" s="184"/>
      <c r="O886" s="185"/>
      <c r="P886" s="188"/>
      <c r="Q886" s="188"/>
    </row>
    <row r="887" spans="1:17" ht="14">
      <c r="A887" s="87"/>
      <c r="B887" s="186"/>
      <c r="C887" s="186"/>
      <c r="D887" s="180"/>
      <c r="E887" s="182"/>
      <c r="F887" s="182"/>
      <c r="G887" s="182"/>
      <c r="H887" s="183"/>
      <c r="I887" s="183"/>
      <c r="J887" s="183"/>
      <c r="K887" s="185"/>
      <c r="L887" s="184"/>
      <c r="M887" s="187"/>
      <c r="N887" s="184"/>
      <c r="O887" s="185"/>
      <c r="P887" s="188"/>
      <c r="Q887" s="188"/>
    </row>
    <row r="888" spans="1:17" ht="14">
      <c r="A888" s="87"/>
      <c r="B888" s="186"/>
      <c r="C888" s="186"/>
      <c r="D888" s="180"/>
      <c r="E888" s="182"/>
      <c r="F888" s="182"/>
      <c r="G888" s="182"/>
      <c r="H888" s="183"/>
      <c r="I888" s="183"/>
      <c r="J888" s="183"/>
      <c r="K888" s="185"/>
      <c r="L888" s="184"/>
      <c r="M888" s="187"/>
      <c r="N888" s="184"/>
      <c r="O888" s="185"/>
      <c r="P888" s="188"/>
      <c r="Q888" s="188"/>
    </row>
    <row r="889" spans="1:17" ht="14">
      <c r="A889" s="87"/>
      <c r="B889" s="186"/>
      <c r="C889" s="186"/>
      <c r="D889" s="180"/>
      <c r="E889" s="182"/>
      <c r="F889" s="182"/>
      <c r="G889" s="182"/>
      <c r="H889" s="183"/>
      <c r="I889" s="183"/>
      <c r="J889" s="183"/>
      <c r="K889" s="185"/>
      <c r="L889" s="184"/>
      <c r="M889" s="187"/>
      <c r="N889" s="184"/>
      <c r="O889" s="185"/>
      <c r="P889" s="188"/>
      <c r="Q889" s="188"/>
    </row>
    <row r="890" spans="1:17" ht="14">
      <c r="A890" s="87"/>
      <c r="B890" s="186"/>
      <c r="C890" s="186"/>
      <c r="D890" s="180"/>
      <c r="E890" s="182"/>
      <c r="F890" s="182"/>
      <c r="G890" s="182"/>
      <c r="H890" s="183"/>
      <c r="I890" s="183"/>
      <c r="J890" s="183"/>
      <c r="K890" s="185"/>
      <c r="L890" s="184"/>
      <c r="M890" s="187"/>
      <c r="N890" s="184"/>
      <c r="O890" s="185"/>
      <c r="P890" s="188"/>
      <c r="Q890" s="188"/>
    </row>
    <row r="891" spans="1:17" ht="14">
      <c r="A891" s="87"/>
      <c r="B891" s="186"/>
      <c r="C891" s="186"/>
      <c r="D891" s="180"/>
      <c r="E891" s="182"/>
      <c r="F891" s="182"/>
      <c r="G891" s="182"/>
      <c r="H891" s="183"/>
      <c r="I891" s="183"/>
      <c r="J891" s="183"/>
      <c r="K891" s="185"/>
      <c r="L891" s="184"/>
      <c r="M891" s="187"/>
      <c r="N891" s="184"/>
      <c r="O891" s="185"/>
      <c r="P891" s="188"/>
      <c r="Q891" s="188"/>
    </row>
    <row r="892" spans="1:17" ht="14">
      <c r="A892" s="87"/>
      <c r="B892" s="186"/>
      <c r="C892" s="186"/>
      <c r="D892" s="180"/>
      <c r="E892" s="182"/>
      <c r="F892" s="182"/>
      <c r="G892" s="182"/>
      <c r="H892" s="183"/>
      <c r="I892" s="183"/>
      <c r="J892" s="183"/>
      <c r="K892" s="185"/>
      <c r="L892" s="184"/>
      <c r="M892" s="187"/>
      <c r="N892" s="184"/>
      <c r="O892" s="185"/>
      <c r="P892" s="188"/>
      <c r="Q892" s="188"/>
    </row>
    <row r="893" spans="1:17" ht="14">
      <c r="A893" s="87"/>
      <c r="B893" s="186"/>
      <c r="C893" s="186"/>
      <c r="D893" s="180"/>
      <c r="E893" s="182"/>
      <c r="F893" s="182"/>
      <c r="G893" s="182"/>
      <c r="H893" s="183"/>
      <c r="I893" s="183"/>
      <c r="J893" s="183"/>
      <c r="K893" s="185"/>
      <c r="L893" s="184"/>
      <c r="M893" s="187"/>
      <c r="N893" s="184"/>
      <c r="O893" s="185"/>
      <c r="P893" s="188"/>
      <c r="Q893" s="188"/>
    </row>
    <row r="894" spans="1:17" ht="14">
      <c r="A894" s="87"/>
      <c r="B894" s="186"/>
      <c r="C894" s="186"/>
      <c r="D894" s="180"/>
      <c r="E894" s="182"/>
      <c r="F894" s="182"/>
      <c r="G894" s="182"/>
      <c r="H894" s="183"/>
      <c r="I894" s="183"/>
      <c r="J894" s="183"/>
      <c r="K894" s="185"/>
      <c r="L894" s="184"/>
      <c r="M894" s="187"/>
      <c r="N894" s="184"/>
      <c r="O894" s="185"/>
      <c r="P894" s="188"/>
      <c r="Q894" s="188"/>
    </row>
    <row r="895" spans="1:17" ht="14">
      <c r="A895" s="87"/>
      <c r="B895" s="186"/>
      <c r="C895" s="186"/>
      <c r="D895" s="180"/>
      <c r="E895" s="182"/>
      <c r="F895" s="182"/>
      <c r="G895" s="182"/>
      <c r="H895" s="183"/>
      <c r="I895" s="183"/>
      <c r="J895" s="183"/>
      <c r="K895" s="185"/>
      <c r="L895" s="184"/>
      <c r="M895" s="187"/>
      <c r="N895" s="184"/>
      <c r="O895" s="185"/>
      <c r="P895" s="188"/>
      <c r="Q895" s="188"/>
    </row>
    <row r="896" spans="1:17" ht="14">
      <c r="A896" s="87"/>
      <c r="B896" s="186"/>
      <c r="C896" s="186"/>
      <c r="D896" s="180"/>
      <c r="E896" s="182"/>
      <c r="F896" s="182"/>
      <c r="G896" s="182"/>
      <c r="H896" s="183"/>
      <c r="I896" s="183"/>
      <c r="J896" s="183"/>
      <c r="K896" s="185"/>
      <c r="L896" s="184"/>
      <c r="M896" s="187"/>
      <c r="N896" s="184"/>
      <c r="O896" s="185"/>
      <c r="P896" s="188"/>
      <c r="Q896" s="188"/>
    </row>
    <row r="897" spans="1:17" ht="14">
      <c r="A897" s="87"/>
      <c r="B897" s="186"/>
      <c r="C897" s="186"/>
      <c r="D897" s="180"/>
      <c r="E897" s="182"/>
      <c r="F897" s="182"/>
      <c r="G897" s="182"/>
      <c r="H897" s="183"/>
      <c r="I897" s="183"/>
      <c r="J897" s="183"/>
      <c r="K897" s="185"/>
      <c r="L897" s="184"/>
      <c r="M897" s="187"/>
      <c r="N897" s="184"/>
      <c r="O897" s="185"/>
      <c r="P897" s="188"/>
      <c r="Q897" s="188"/>
    </row>
    <row r="898" spans="1:17" ht="14">
      <c r="A898" s="87"/>
      <c r="B898" s="186"/>
      <c r="C898" s="186"/>
      <c r="D898" s="180"/>
      <c r="E898" s="182"/>
      <c r="F898" s="182"/>
      <c r="G898" s="182"/>
      <c r="H898" s="183"/>
      <c r="I898" s="183"/>
      <c r="J898" s="183"/>
      <c r="K898" s="185"/>
      <c r="L898" s="184"/>
      <c r="M898" s="187"/>
      <c r="N898" s="184"/>
      <c r="O898" s="185"/>
      <c r="P898" s="188"/>
      <c r="Q898" s="188"/>
    </row>
    <row r="899" spans="1:17" ht="14">
      <c r="A899" s="87"/>
      <c r="B899" s="186"/>
      <c r="C899" s="186"/>
      <c r="D899" s="180"/>
      <c r="E899" s="182"/>
      <c r="F899" s="182"/>
      <c r="G899" s="182"/>
      <c r="H899" s="183"/>
      <c r="I899" s="183"/>
      <c r="J899" s="183"/>
      <c r="K899" s="185"/>
      <c r="L899" s="184"/>
      <c r="M899" s="187"/>
      <c r="N899" s="184"/>
      <c r="O899" s="185"/>
      <c r="P899" s="188"/>
      <c r="Q899" s="188"/>
    </row>
    <row r="900" spans="1:17" ht="14">
      <c r="A900" s="87"/>
      <c r="B900" s="186"/>
      <c r="C900" s="186"/>
      <c r="D900" s="180"/>
      <c r="E900" s="182"/>
      <c r="F900" s="182"/>
      <c r="G900" s="182"/>
      <c r="H900" s="183"/>
      <c r="I900" s="183"/>
      <c r="J900" s="183"/>
      <c r="K900" s="185"/>
      <c r="L900" s="184"/>
      <c r="M900" s="187"/>
      <c r="N900" s="184"/>
      <c r="O900" s="185"/>
      <c r="P900" s="188"/>
      <c r="Q900" s="188"/>
    </row>
    <row r="901" spans="1:17" ht="14">
      <c r="A901" s="87"/>
      <c r="B901" s="186"/>
      <c r="C901" s="186"/>
      <c r="D901" s="180"/>
      <c r="E901" s="182"/>
      <c r="F901" s="182"/>
      <c r="G901" s="182"/>
      <c r="H901" s="183"/>
      <c r="I901" s="183"/>
      <c r="J901" s="183"/>
      <c r="K901" s="185"/>
      <c r="L901" s="184"/>
      <c r="M901" s="187"/>
      <c r="N901" s="184"/>
      <c r="O901" s="185"/>
      <c r="P901" s="188"/>
      <c r="Q901" s="188"/>
    </row>
    <row r="902" spans="1:17" ht="14">
      <c r="A902" s="87"/>
      <c r="B902" s="186"/>
      <c r="C902" s="186"/>
      <c r="D902" s="180"/>
      <c r="E902" s="182"/>
      <c r="F902" s="182"/>
      <c r="G902" s="182"/>
      <c r="H902" s="183"/>
      <c r="I902" s="183"/>
      <c r="J902" s="183"/>
      <c r="K902" s="185"/>
      <c r="L902" s="184"/>
      <c r="M902" s="187"/>
      <c r="N902" s="184"/>
      <c r="O902" s="185"/>
      <c r="P902" s="188"/>
      <c r="Q902" s="188"/>
    </row>
    <row r="903" spans="1:17" ht="14">
      <c r="A903" s="87"/>
      <c r="B903" s="186"/>
      <c r="C903" s="186"/>
      <c r="D903" s="180"/>
      <c r="E903" s="182"/>
      <c r="F903" s="182"/>
      <c r="G903" s="182"/>
      <c r="H903" s="183"/>
      <c r="I903" s="183"/>
      <c r="J903" s="183"/>
      <c r="K903" s="185"/>
      <c r="L903" s="184"/>
      <c r="M903" s="187"/>
      <c r="N903" s="184"/>
      <c r="O903" s="185"/>
      <c r="P903" s="188"/>
      <c r="Q903" s="188"/>
    </row>
    <row r="904" spans="1:17" ht="14">
      <c r="A904" s="87"/>
      <c r="B904" s="186"/>
      <c r="C904" s="186"/>
      <c r="D904" s="180"/>
      <c r="E904" s="182"/>
      <c r="F904" s="182"/>
      <c r="G904" s="182"/>
      <c r="H904" s="183"/>
      <c r="I904" s="183"/>
      <c r="J904" s="183"/>
      <c r="K904" s="185"/>
      <c r="L904" s="184"/>
      <c r="M904" s="187"/>
      <c r="N904" s="184"/>
      <c r="O904" s="185"/>
      <c r="P904" s="188"/>
      <c r="Q904" s="188"/>
    </row>
    <row r="905" spans="1:17" ht="14">
      <c r="A905" s="87"/>
      <c r="B905" s="186"/>
      <c r="C905" s="186"/>
      <c r="D905" s="180"/>
      <c r="E905" s="182"/>
      <c r="F905" s="182"/>
      <c r="G905" s="182"/>
      <c r="H905" s="183"/>
      <c r="I905" s="183"/>
      <c r="J905" s="183"/>
      <c r="K905" s="185"/>
      <c r="L905" s="184"/>
      <c r="M905" s="187"/>
      <c r="N905" s="184"/>
      <c r="O905" s="185"/>
      <c r="P905" s="188"/>
      <c r="Q905" s="188"/>
    </row>
    <row r="906" spans="1:17" ht="14">
      <c r="A906" s="87"/>
      <c r="B906" s="186"/>
      <c r="C906" s="186"/>
      <c r="D906" s="180"/>
      <c r="E906" s="182"/>
      <c r="F906" s="182"/>
      <c r="G906" s="182"/>
      <c r="H906" s="183"/>
      <c r="I906" s="183"/>
      <c r="J906" s="183"/>
      <c r="K906" s="185"/>
      <c r="L906" s="184"/>
      <c r="M906" s="187"/>
      <c r="N906" s="184"/>
      <c r="O906" s="185"/>
      <c r="P906" s="188"/>
      <c r="Q906" s="188"/>
    </row>
    <row r="907" spans="1:17" ht="14">
      <c r="A907" s="87"/>
      <c r="B907" s="186"/>
      <c r="C907" s="186"/>
      <c r="D907" s="180"/>
      <c r="E907" s="182"/>
      <c r="F907" s="182"/>
      <c r="G907" s="182"/>
      <c r="H907" s="183"/>
      <c r="I907" s="183"/>
      <c r="J907" s="183"/>
      <c r="K907" s="185"/>
      <c r="L907" s="184"/>
      <c r="M907" s="187"/>
      <c r="N907" s="184"/>
      <c r="O907" s="185"/>
      <c r="P907" s="188"/>
      <c r="Q907" s="188"/>
    </row>
    <row r="908" spans="1:17" ht="14">
      <c r="A908" s="87"/>
      <c r="B908" s="186"/>
      <c r="C908" s="186"/>
      <c r="D908" s="180"/>
      <c r="E908" s="182"/>
      <c r="F908" s="182"/>
      <c r="G908" s="182"/>
      <c r="H908" s="183"/>
      <c r="I908" s="183"/>
      <c r="J908" s="183"/>
      <c r="K908" s="185"/>
      <c r="L908" s="184"/>
      <c r="M908" s="187"/>
      <c r="N908" s="184"/>
      <c r="O908" s="185"/>
      <c r="P908" s="188"/>
      <c r="Q908" s="188"/>
    </row>
    <row r="909" spans="1:17" ht="14">
      <c r="A909" s="87"/>
      <c r="B909" s="186"/>
      <c r="C909" s="186"/>
      <c r="D909" s="180"/>
      <c r="E909" s="182"/>
      <c r="F909" s="182"/>
      <c r="G909" s="182"/>
      <c r="H909" s="183"/>
      <c r="I909" s="183"/>
      <c r="J909" s="183"/>
      <c r="K909" s="185"/>
      <c r="L909" s="184"/>
      <c r="M909" s="187"/>
      <c r="N909" s="184"/>
      <c r="O909" s="185"/>
      <c r="P909" s="188"/>
      <c r="Q909" s="188"/>
    </row>
    <row r="910" spans="1:17" ht="14">
      <c r="A910" s="87"/>
      <c r="B910" s="186"/>
      <c r="C910" s="186"/>
      <c r="D910" s="180"/>
      <c r="E910" s="182"/>
      <c r="F910" s="182"/>
      <c r="G910" s="182"/>
      <c r="H910" s="183"/>
      <c r="I910" s="183"/>
      <c r="J910" s="183"/>
      <c r="K910" s="185"/>
      <c r="L910" s="184"/>
      <c r="M910" s="187"/>
      <c r="N910" s="184"/>
      <c r="O910" s="185"/>
      <c r="P910" s="188"/>
      <c r="Q910" s="188"/>
    </row>
    <row r="911" spans="1:17" ht="14">
      <c r="A911" s="87"/>
      <c r="B911" s="186"/>
      <c r="C911" s="186"/>
      <c r="D911" s="180"/>
      <c r="E911" s="182"/>
      <c r="F911" s="182"/>
      <c r="G911" s="182"/>
      <c r="H911" s="183"/>
      <c r="I911" s="183"/>
      <c r="J911" s="183"/>
      <c r="K911" s="185"/>
      <c r="L911" s="184"/>
      <c r="M911" s="187"/>
      <c r="N911" s="184"/>
      <c r="O911" s="185"/>
      <c r="P911" s="188"/>
      <c r="Q911" s="188"/>
    </row>
    <row r="912" spans="1:17" ht="14">
      <c r="A912" s="87"/>
      <c r="B912" s="186"/>
      <c r="C912" s="186"/>
      <c r="D912" s="180"/>
      <c r="E912" s="182"/>
      <c r="F912" s="182"/>
      <c r="G912" s="182"/>
      <c r="H912" s="183"/>
      <c r="I912" s="183"/>
      <c r="J912" s="183"/>
      <c r="K912" s="185"/>
      <c r="L912" s="184"/>
      <c r="M912" s="187"/>
      <c r="N912" s="184"/>
      <c r="O912" s="185"/>
      <c r="P912" s="188"/>
      <c r="Q912" s="188"/>
    </row>
    <row r="913" spans="1:17" ht="14">
      <c r="A913" s="87"/>
      <c r="B913" s="186"/>
      <c r="C913" s="186"/>
      <c r="D913" s="180"/>
      <c r="E913" s="182"/>
      <c r="F913" s="182"/>
      <c r="G913" s="182"/>
      <c r="H913" s="183"/>
      <c r="I913" s="183"/>
      <c r="J913" s="183"/>
      <c r="K913" s="185"/>
      <c r="L913" s="184"/>
      <c r="M913" s="187"/>
      <c r="N913" s="184"/>
      <c r="O913" s="185"/>
      <c r="P913" s="188"/>
      <c r="Q913" s="188"/>
    </row>
    <row r="914" spans="1:17" ht="14">
      <c r="A914" s="87"/>
      <c r="B914" s="186"/>
      <c r="C914" s="186"/>
      <c r="D914" s="180"/>
      <c r="E914" s="182"/>
      <c r="F914" s="182"/>
      <c r="G914" s="182"/>
      <c r="H914" s="183"/>
      <c r="I914" s="183"/>
      <c r="J914" s="183"/>
      <c r="K914" s="185"/>
      <c r="L914" s="184"/>
      <c r="M914" s="187"/>
      <c r="N914" s="184"/>
      <c r="O914" s="185"/>
      <c r="P914" s="188"/>
      <c r="Q914" s="188"/>
    </row>
    <row r="915" spans="1:17" ht="14">
      <c r="A915" s="87"/>
      <c r="B915" s="186"/>
      <c r="C915" s="186"/>
      <c r="D915" s="180"/>
      <c r="E915" s="182"/>
      <c r="F915" s="182"/>
      <c r="G915" s="182"/>
      <c r="H915" s="183"/>
      <c r="I915" s="183"/>
      <c r="J915" s="183"/>
      <c r="K915" s="185"/>
      <c r="L915" s="184"/>
      <c r="M915" s="187"/>
      <c r="N915" s="184"/>
      <c r="O915" s="185"/>
      <c r="P915" s="188"/>
      <c r="Q915" s="188"/>
    </row>
    <row r="916" spans="1:17" ht="14">
      <c r="A916" s="87"/>
      <c r="B916" s="186"/>
      <c r="C916" s="186"/>
      <c r="D916" s="180"/>
      <c r="E916" s="182"/>
      <c r="F916" s="182"/>
      <c r="G916" s="182"/>
      <c r="H916" s="183"/>
      <c r="I916" s="183"/>
      <c r="J916" s="183"/>
      <c r="K916" s="185"/>
      <c r="L916" s="184"/>
      <c r="M916" s="187"/>
      <c r="N916" s="184"/>
      <c r="O916" s="185"/>
      <c r="P916" s="188"/>
      <c r="Q916" s="188"/>
    </row>
    <row r="917" spans="1:17" ht="14">
      <c r="A917" s="87"/>
      <c r="B917" s="186"/>
      <c r="C917" s="186"/>
      <c r="D917" s="180"/>
      <c r="E917" s="182"/>
      <c r="F917" s="182"/>
      <c r="G917" s="182"/>
      <c r="H917" s="183"/>
      <c r="I917" s="183"/>
      <c r="J917" s="183"/>
      <c r="K917" s="185"/>
      <c r="L917" s="184"/>
      <c r="M917" s="187"/>
      <c r="N917" s="184"/>
      <c r="O917" s="185"/>
      <c r="P917" s="188"/>
      <c r="Q917" s="188"/>
    </row>
    <row r="918" spans="1:17" ht="14">
      <c r="A918" s="87"/>
      <c r="B918" s="186"/>
      <c r="C918" s="186"/>
      <c r="D918" s="180"/>
      <c r="E918" s="182"/>
      <c r="F918" s="182"/>
      <c r="G918" s="182"/>
      <c r="H918" s="183"/>
      <c r="I918" s="183"/>
      <c r="J918" s="183"/>
      <c r="K918" s="185"/>
      <c r="L918" s="184"/>
      <c r="M918" s="187"/>
      <c r="N918" s="184"/>
      <c r="O918" s="185"/>
      <c r="P918" s="188"/>
      <c r="Q918" s="188"/>
    </row>
    <row r="919" spans="1:17" ht="14">
      <c r="A919" s="87"/>
      <c r="B919" s="186"/>
      <c r="C919" s="186"/>
      <c r="D919" s="180"/>
      <c r="E919" s="182"/>
      <c r="F919" s="182"/>
      <c r="G919" s="182"/>
      <c r="H919" s="183"/>
      <c r="I919" s="183"/>
      <c r="J919" s="183"/>
      <c r="K919" s="185"/>
      <c r="L919" s="184"/>
      <c r="M919" s="187"/>
      <c r="N919" s="184"/>
      <c r="O919" s="185"/>
      <c r="P919" s="188"/>
      <c r="Q919" s="188"/>
    </row>
    <row r="920" spans="1:17" ht="14">
      <c r="A920" s="87"/>
      <c r="B920" s="186"/>
      <c r="C920" s="186"/>
      <c r="D920" s="180"/>
      <c r="E920" s="182"/>
      <c r="F920" s="182"/>
      <c r="G920" s="182"/>
      <c r="H920" s="183"/>
      <c r="I920" s="183"/>
      <c r="J920" s="183"/>
      <c r="K920" s="185"/>
      <c r="L920" s="184"/>
      <c r="M920" s="187"/>
      <c r="N920" s="184"/>
      <c r="O920" s="185"/>
      <c r="P920" s="188"/>
      <c r="Q920" s="188"/>
    </row>
    <row r="921" spans="1:17" ht="14">
      <c r="A921" s="87"/>
      <c r="B921" s="186"/>
      <c r="C921" s="186"/>
      <c r="D921" s="180"/>
      <c r="E921" s="182"/>
      <c r="F921" s="182"/>
      <c r="G921" s="182"/>
      <c r="H921" s="183"/>
      <c r="I921" s="183"/>
      <c r="J921" s="183"/>
      <c r="K921" s="185"/>
      <c r="L921" s="184"/>
      <c r="M921" s="187"/>
      <c r="N921" s="184"/>
      <c r="O921" s="185"/>
      <c r="P921" s="188"/>
      <c r="Q921" s="188"/>
    </row>
    <row r="922" spans="1:17" ht="14">
      <c r="A922" s="87"/>
      <c r="B922" s="186"/>
      <c r="C922" s="186"/>
      <c r="D922" s="180"/>
      <c r="E922" s="182"/>
      <c r="F922" s="182"/>
      <c r="G922" s="182"/>
      <c r="H922" s="183"/>
      <c r="I922" s="183"/>
      <c r="J922" s="183"/>
      <c r="K922" s="185"/>
      <c r="L922" s="184"/>
      <c r="M922" s="187"/>
      <c r="N922" s="184"/>
      <c r="O922" s="185"/>
      <c r="P922" s="188"/>
      <c r="Q922" s="188"/>
    </row>
    <row r="923" spans="1:17" ht="14">
      <c r="A923" s="87"/>
      <c r="B923" s="186"/>
      <c r="C923" s="186"/>
      <c r="D923" s="180"/>
      <c r="E923" s="182"/>
      <c r="F923" s="182"/>
      <c r="G923" s="182"/>
      <c r="H923" s="183"/>
      <c r="I923" s="183"/>
      <c r="J923" s="183"/>
      <c r="K923" s="185"/>
      <c r="L923" s="184"/>
      <c r="M923" s="187"/>
      <c r="N923" s="184"/>
      <c r="O923" s="185"/>
      <c r="P923" s="188"/>
      <c r="Q923" s="188"/>
    </row>
    <row r="924" spans="1:17" ht="14">
      <c r="A924" s="87"/>
      <c r="B924" s="186"/>
      <c r="C924" s="186"/>
      <c r="D924" s="180"/>
      <c r="E924" s="182"/>
      <c r="F924" s="182"/>
      <c r="G924" s="182"/>
      <c r="H924" s="183"/>
      <c r="I924" s="183"/>
      <c r="J924" s="183"/>
      <c r="K924" s="185"/>
      <c r="L924" s="184"/>
      <c r="M924" s="187"/>
      <c r="N924" s="184"/>
      <c r="O924" s="185"/>
      <c r="P924" s="188"/>
      <c r="Q924" s="188"/>
    </row>
    <row r="925" spans="1:17" ht="14">
      <c r="A925" s="87"/>
      <c r="B925" s="186"/>
      <c r="C925" s="186"/>
      <c r="D925" s="180"/>
      <c r="E925" s="182"/>
      <c r="F925" s="182"/>
      <c r="G925" s="182"/>
      <c r="H925" s="183"/>
      <c r="I925" s="183"/>
      <c r="J925" s="183"/>
      <c r="K925" s="185"/>
      <c r="L925" s="184"/>
      <c r="M925" s="187"/>
      <c r="N925" s="184"/>
      <c r="O925" s="185"/>
      <c r="P925" s="188"/>
      <c r="Q925" s="188"/>
    </row>
    <row r="926" spans="1:17" ht="14">
      <c r="A926" s="87"/>
      <c r="B926" s="186"/>
      <c r="C926" s="186"/>
      <c r="D926" s="180"/>
      <c r="E926" s="182"/>
      <c r="F926" s="182"/>
      <c r="G926" s="182"/>
      <c r="H926" s="183"/>
      <c r="I926" s="183"/>
      <c r="J926" s="183"/>
      <c r="K926" s="185"/>
      <c r="L926" s="184"/>
      <c r="M926" s="187"/>
      <c r="N926" s="184"/>
      <c r="O926" s="185"/>
      <c r="P926" s="188"/>
      <c r="Q926" s="188"/>
    </row>
    <row r="927" spans="1:17" ht="14">
      <c r="A927" s="87"/>
      <c r="B927" s="186"/>
      <c r="C927" s="186"/>
      <c r="D927" s="180"/>
      <c r="E927" s="182"/>
      <c r="F927" s="182"/>
      <c r="G927" s="182"/>
      <c r="H927" s="183"/>
      <c r="I927" s="183"/>
      <c r="J927" s="183"/>
      <c r="K927" s="185"/>
      <c r="L927" s="184"/>
      <c r="M927" s="187"/>
      <c r="N927" s="184"/>
      <c r="O927" s="185"/>
      <c r="P927" s="188"/>
      <c r="Q927" s="188"/>
    </row>
    <row r="928" spans="1:17" ht="14">
      <c r="A928" s="87"/>
      <c r="B928" s="186"/>
      <c r="C928" s="186"/>
      <c r="D928" s="180"/>
      <c r="E928" s="182"/>
      <c r="F928" s="182"/>
      <c r="G928" s="182"/>
      <c r="H928" s="183"/>
      <c r="I928" s="183"/>
      <c r="J928" s="183"/>
      <c r="K928" s="185"/>
      <c r="L928" s="184"/>
      <c r="M928" s="187"/>
      <c r="N928" s="184"/>
      <c r="O928" s="185"/>
      <c r="P928" s="188"/>
      <c r="Q928" s="188"/>
    </row>
    <row r="929" spans="1:17" ht="14">
      <c r="A929" s="87"/>
      <c r="B929" s="186"/>
      <c r="C929" s="186"/>
      <c r="D929" s="180"/>
      <c r="E929" s="182"/>
      <c r="F929" s="182"/>
      <c r="G929" s="182"/>
      <c r="H929" s="183"/>
      <c r="I929" s="183"/>
      <c r="J929" s="183"/>
      <c r="K929" s="185"/>
      <c r="L929" s="184"/>
      <c r="M929" s="187"/>
      <c r="N929" s="184"/>
      <c r="O929" s="185"/>
      <c r="P929" s="188"/>
      <c r="Q929" s="188"/>
    </row>
    <row r="930" spans="1:17" ht="14">
      <c r="A930" s="87"/>
      <c r="B930" s="186"/>
      <c r="C930" s="186"/>
      <c r="D930" s="180"/>
      <c r="E930" s="182"/>
      <c r="F930" s="182"/>
      <c r="G930" s="182"/>
      <c r="H930" s="183"/>
      <c r="I930" s="183"/>
      <c r="J930" s="183"/>
      <c r="K930" s="185"/>
      <c r="L930" s="184"/>
      <c r="M930" s="187"/>
      <c r="N930" s="184"/>
      <c r="O930" s="185"/>
      <c r="P930" s="188"/>
      <c r="Q930" s="188"/>
    </row>
    <row r="931" spans="1:17" ht="14">
      <c r="A931" s="87"/>
      <c r="B931" s="186"/>
      <c r="C931" s="186"/>
      <c r="D931" s="180"/>
      <c r="E931" s="182"/>
      <c r="F931" s="182"/>
      <c r="G931" s="182"/>
      <c r="H931" s="183"/>
      <c r="I931" s="183"/>
      <c r="J931" s="183"/>
      <c r="K931" s="185"/>
      <c r="L931" s="184"/>
      <c r="M931" s="187"/>
      <c r="N931" s="184"/>
      <c r="O931" s="185"/>
      <c r="P931" s="188"/>
      <c r="Q931" s="188"/>
    </row>
    <row r="932" spans="1:17" ht="14">
      <c r="A932" s="87"/>
      <c r="B932" s="186"/>
      <c r="C932" s="186"/>
      <c r="D932" s="180"/>
      <c r="E932" s="182"/>
      <c r="F932" s="182"/>
      <c r="G932" s="182"/>
      <c r="H932" s="183"/>
      <c r="I932" s="183"/>
      <c r="J932" s="183"/>
      <c r="K932" s="185"/>
      <c r="L932" s="184"/>
      <c r="M932" s="187"/>
      <c r="N932" s="184"/>
      <c r="O932" s="185"/>
      <c r="P932" s="188"/>
      <c r="Q932" s="188"/>
    </row>
    <row r="933" spans="1:17" ht="14">
      <c r="A933" s="87"/>
      <c r="B933" s="186"/>
      <c r="C933" s="186"/>
      <c r="D933" s="180"/>
      <c r="E933" s="182"/>
      <c r="F933" s="182"/>
      <c r="G933" s="182"/>
      <c r="H933" s="183"/>
      <c r="I933" s="183"/>
      <c r="J933" s="183"/>
      <c r="K933" s="185"/>
      <c r="L933" s="184"/>
      <c r="M933" s="187"/>
      <c r="N933" s="184"/>
      <c r="O933" s="185"/>
      <c r="P933" s="188"/>
      <c r="Q933" s="188"/>
    </row>
    <row r="934" spans="1:17" ht="14">
      <c r="A934" s="87"/>
      <c r="B934" s="186"/>
      <c r="C934" s="186"/>
      <c r="D934" s="180"/>
      <c r="E934" s="182"/>
      <c r="F934" s="182"/>
      <c r="G934" s="182"/>
      <c r="H934" s="183"/>
      <c r="I934" s="183"/>
      <c r="J934" s="183"/>
      <c r="K934" s="185"/>
      <c r="L934" s="184"/>
      <c r="M934" s="187"/>
      <c r="N934" s="184"/>
      <c r="O934" s="185"/>
      <c r="P934" s="188"/>
      <c r="Q934" s="188"/>
    </row>
    <row r="935" spans="1:17" ht="14">
      <c r="A935" s="87"/>
      <c r="B935" s="186"/>
      <c r="C935" s="186"/>
      <c r="D935" s="180"/>
      <c r="E935" s="182"/>
      <c r="F935" s="182"/>
      <c r="G935" s="182"/>
      <c r="H935" s="183"/>
      <c r="I935" s="183"/>
      <c r="J935" s="183"/>
      <c r="K935" s="185"/>
      <c r="L935" s="184"/>
      <c r="M935" s="187"/>
      <c r="N935" s="184"/>
      <c r="O935" s="185"/>
      <c r="P935" s="188"/>
      <c r="Q935" s="188"/>
    </row>
    <row r="936" spans="1:17" ht="14">
      <c r="A936" s="87"/>
      <c r="B936" s="186"/>
      <c r="C936" s="186"/>
      <c r="D936" s="180"/>
      <c r="E936" s="182"/>
      <c r="F936" s="182"/>
      <c r="G936" s="182"/>
      <c r="H936" s="183"/>
      <c r="I936" s="183"/>
      <c r="J936" s="183"/>
      <c r="K936" s="185"/>
      <c r="L936" s="184"/>
      <c r="M936" s="187"/>
      <c r="N936" s="184"/>
      <c r="O936" s="185"/>
      <c r="P936" s="188"/>
      <c r="Q936" s="188"/>
    </row>
    <row r="937" spans="1:17" ht="14">
      <c r="A937" s="87"/>
      <c r="B937" s="186"/>
      <c r="C937" s="186"/>
      <c r="D937" s="180"/>
      <c r="E937" s="182"/>
      <c r="F937" s="182"/>
      <c r="G937" s="182"/>
      <c r="H937" s="183"/>
      <c r="I937" s="183"/>
      <c r="J937" s="183"/>
      <c r="K937" s="185"/>
      <c r="L937" s="184"/>
      <c r="M937" s="187"/>
      <c r="N937" s="184"/>
      <c r="O937" s="185"/>
      <c r="P937" s="188"/>
      <c r="Q937" s="188"/>
    </row>
    <row r="938" spans="1:17" ht="14">
      <c r="A938" s="87"/>
      <c r="B938" s="186"/>
      <c r="C938" s="186"/>
      <c r="D938" s="180"/>
      <c r="E938" s="182"/>
      <c r="F938" s="182"/>
      <c r="G938" s="182"/>
      <c r="H938" s="183"/>
      <c r="I938" s="183"/>
      <c r="J938" s="183"/>
      <c r="K938" s="185"/>
      <c r="L938" s="184"/>
      <c r="M938" s="187"/>
      <c r="N938" s="184"/>
      <c r="O938" s="185"/>
      <c r="P938" s="188"/>
      <c r="Q938" s="188"/>
    </row>
    <row r="939" spans="1:17" ht="14">
      <c r="A939" s="87"/>
      <c r="B939" s="186"/>
      <c r="C939" s="186"/>
      <c r="D939" s="180"/>
      <c r="E939" s="182"/>
      <c r="F939" s="182"/>
      <c r="G939" s="182"/>
      <c r="H939" s="183"/>
      <c r="I939" s="183"/>
      <c r="J939" s="183"/>
      <c r="K939" s="185"/>
      <c r="L939" s="184"/>
      <c r="M939" s="187"/>
      <c r="N939" s="184"/>
      <c r="O939" s="185"/>
      <c r="P939" s="188"/>
      <c r="Q939" s="188"/>
    </row>
    <row r="940" spans="1:17" ht="14">
      <c r="A940" s="87"/>
      <c r="B940" s="186"/>
      <c r="C940" s="186"/>
      <c r="D940" s="180"/>
      <c r="E940" s="182"/>
      <c r="F940" s="182"/>
      <c r="G940" s="182"/>
      <c r="H940" s="183"/>
      <c r="I940" s="183"/>
      <c r="J940" s="183"/>
      <c r="K940" s="185"/>
      <c r="L940" s="184"/>
      <c r="M940" s="187"/>
      <c r="N940" s="184"/>
      <c r="O940" s="185"/>
      <c r="P940" s="188"/>
      <c r="Q940" s="188"/>
    </row>
    <row r="941" spans="1:17" ht="14">
      <c r="A941" s="87"/>
      <c r="B941" s="186"/>
      <c r="C941" s="186"/>
      <c r="D941" s="180"/>
      <c r="E941" s="182"/>
      <c r="F941" s="182"/>
      <c r="G941" s="182"/>
      <c r="H941" s="183"/>
      <c r="I941" s="183"/>
      <c r="J941" s="183"/>
      <c r="K941" s="185"/>
      <c r="L941" s="184"/>
      <c r="M941" s="187"/>
      <c r="N941" s="184"/>
      <c r="O941" s="185"/>
      <c r="P941" s="188"/>
      <c r="Q941" s="188"/>
    </row>
    <row r="942" spans="1:17" ht="14">
      <c r="A942" s="87"/>
      <c r="B942" s="186"/>
      <c r="C942" s="186"/>
      <c r="D942" s="180"/>
      <c r="E942" s="182"/>
      <c r="F942" s="182"/>
      <c r="G942" s="182"/>
      <c r="H942" s="183"/>
      <c r="I942" s="183"/>
      <c r="J942" s="183"/>
      <c r="K942" s="185"/>
      <c r="L942" s="184"/>
      <c r="M942" s="187"/>
      <c r="N942" s="184"/>
      <c r="O942" s="185"/>
      <c r="P942" s="188"/>
      <c r="Q942" s="188"/>
    </row>
    <row r="943" spans="1:17" ht="14">
      <c r="A943" s="87"/>
      <c r="B943" s="186"/>
      <c r="C943" s="186"/>
      <c r="D943" s="180"/>
      <c r="E943" s="182"/>
      <c r="F943" s="182"/>
      <c r="G943" s="182"/>
      <c r="H943" s="183"/>
      <c r="I943" s="183"/>
      <c r="J943" s="183"/>
      <c r="K943" s="185"/>
      <c r="L943" s="184"/>
      <c r="M943" s="187"/>
      <c r="N943" s="184"/>
      <c r="O943" s="185"/>
      <c r="P943" s="188"/>
      <c r="Q943" s="188"/>
    </row>
    <row r="944" spans="1:17" ht="14">
      <c r="A944" s="87"/>
      <c r="B944" s="186"/>
      <c r="C944" s="186"/>
      <c r="D944" s="180"/>
      <c r="E944" s="182"/>
      <c r="F944" s="182"/>
      <c r="G944" s="182"/>
      <c r="H944" s="183"/>
      <c r="I944" s="183"/>
      <c r="J944" s="183"/>
      <c r="K944" s="185"/>
      <c r="L944" s="184"/>
      <c r="M944" s="187"/>
      <c r="N944" s="184"/>
      <c r="O944" s="185"/>
      <c r="P944" s="188"/>
      <c r="Q944" s="188"/>
    </row>
    <row r="945" spans="1:17" ht="14">
      <c r="A945" s="87"/>
      <c r="B945" s="186"/>
      <c r="C945" s="186"/>
      <c r="D945" s="180"/>
      <c r="E945" s="182"/>
      <c r="F945" s="182"/>
      <c r="G945" s="182"/>
      <c r="H945" s="183"/>
      <c r="I945" s="183"/>
      <c r="J945" s="183"/>
      <c r="K945" s="185"/>
      <c r="L945" s="184"/>
      <c r="M945" s="187"/>
      <c r="N945" s="184"/>
      <c r="O945" s="185"/>
      <c r="P945" s="188"/>
      <c r="Q945" s="188"/>
    </row>
    <row r="946" spans="1:17" ht="14">
      <c r="A946" s="87"/>
      <c r="B946" s="186"/>
      <c r="C946" s="186"/>
      <c r="D946" s="180"/>
      <c r="E946" s="182"/>
      <c r="F946" s="182"/>
      <c r="G946" s="182"/>
      <c r="H946" s="183"/>
      <c r="I946" s="183"/>
      <c r="J946" s="183"/>
      <c r="K946" s="185"/>
      <c r="L946" s="184"/>
      <c r="M946" s="187"/>
      <c r="N946" s="184"/>
      <c r="O946" s="185"/>
      <c r="P946" s="188"/>
      <c r="Q946" s="188"/>
    </row>
    <row r="947" spans="1:17" ht="14">
      <c r="A947" s="87"/>
      <c r="B947" s="186"/>
      <c r="C947" s="186"/>
      <c r="D947" s="180"/>
      <c r="E947" s="182"/>
      <c r="F947" s="182"/>
      <c r="G947" s="182"/>
      <c r="H947" s="183"/>
      <c r="I947" s="183"/>
      <c r="J947" s="183"/>
      <c r="K947" s="185"/>
      <c r="L947" s="184"/>
      <c r="M947" s="187"/>
      <c r="N947" s="184"/>
      <c r="O947" s="185"/>
      <c r="P947" s="188"/>
      <c r="Q947" s="188"/>
    </row>
    <row r="948" spans="1:17" ht="14">
      <c r="A948" s="87"/>
      <c r="B948" s="186"/>
      <c r="C948" s="186"/>
      <c r="D948" s="180"/>
      <c r="E948" s="182"/>
      <c r="F948" s="182"/>
      <c r="G948" s="182"/>
      <c r="H948" s="183"/>
      <c r="I948" s="183"/>
      <c r="J948" s="183"/>
      <c r="K948" s="185"/>
      <c r="L948" s="184"/>
      <c r="M948" s="187"/>
      <c r="N948" s="184"/>
      <c r="O948" s="185"/>
      <c r="P948" s="188"/>
      <c r="Q948" s="188"/>
    </row>
    <row r="949" spans="1:17" ht="14">
      <c r="A949" s="87"/>
      <c r="B949" s="186"/>
      <c r="C949" s="186"/>
      <c r="D949" s="180"/>
      <c r="E949" s="182"/>
      <c r="F949" s="182"/>
      <c r="G949" s="182"/>
      <c r="H949" s="183"/>
      <c r="I949" s="183"/>
      <c r="J949" s="183"/>
      <c r="K949" s="185"/>
      <c r="L949" s="184"/>
      <c r="M949" s="187"/>
      <c r="N949" s="184"/>
      <c r="O949" s="185"/>
      <c r="P949" s="188"/>
      <c r="Q949" s="188"/>
    </row>
    <row r="950" spans="1:17" ht="14">
      <c r="A950" s="87"/>
      <c r="B950" s="186"/>
      <c r="C950" s="186"/>
      <c r="D950" s="180"/>
      <c r="E950" s="182"/>
      <c r="F950" s="182"/>
      <c r="G950" s="182"/>
      <c r="H950" s="183"/>
      <c r="I950" s="183"/>
      <c r="J950" s="183"/>
      <c r="K950" s="185"/>
      <c r="L950" s="184"/>
      <c r="M950" s="187"/>
      <c r="N950" s="184"/>
      <c r="O950" s="185"/>
      <c r="P950" s="188"/>
      <c r="Q950" s="188"/>
    </row>
    <row r="951" spans="1:17" ht="14">
      <c r="A951" s="87"/>
      <c r="B951" s="186"/>
      <c r="C951" s="186"/>
      <c r="D951" s="180"/>
      <c r="E951" s="182"/>
      <c r="F951" s="182"/>
      <c r="G951" s="182"/>
      <c r="H951" s="183"/>
      <c r="I951" s="183"/>
      <c r="J951" s="183"/>
      <c r="K951" s="185"/>
      <c r="L951" s="184"/>
      <c r="M951" s="187"/>
      <c r="N951" s="184"/>
      <c r="O951" s="185"/>
      <c r="P951" s="188"/>
      <c r="Q951" s="188"/>
    </row>
    <row r="952" spans="1:17" ht="14">
      <c r="A952" s="87"/>
      <c r="B952" s="186"/>
      <c r="C952" s="186"/>
      <c r="D952" s="180"/>
      <c r="E952" s="182"/>
      <c r="F952" s="182"/>
      <c r="G952" s="182"/>
      <c r="H952" s="183"/>
      <c r="I952" s="183"/>
      <c r="J952" s="183"/>
      <c r="K952" s="185"/>
      <c r="L952" s="184"/>
      <c r="M952" s="187"/>
      <c r="N952" s="184"/>
      <c r="O952" s="185"/>
      <c r="P952" s="188"/>
      <c r="Q952" s="188"/>
    </row>
    <row r="953" spans="1:17" ht="14">
      <c r="A953" s="87"/>
      <c r="B953" s="186"/>
      <c r="C953" s="186"/>
      <c r="D953" s="180"/>
      <c r="E953" s="182"/>
      <c r="F953" s="182"/>
      <c r="G953" s="182"/>
      <c r="H953" s="183"/>
      <c r="I953" s="183"/>
      <c r="J953" s="183"/>
      <c r="K953" s="185"/>
      <c r="L953" s="184"/>
      <c r="M953" s="187"/>
      <c r="N953" s="184"/>
      <c r="O953" s="185"/>
      <c r="P953" s="188"/>
      <c r="Q953" s="188"/>
    </row>
    <row r="954" spans="1:17" ht="14">
      <c r="A954" s="87"/>
      <c r="B954" s="186"/>
      <c r="C954" s="186"/>
      <c r="D954" s="180"/>
      <c r="E954" s="182"/>
      <c r="F954" s="182"/>
      <c r="G954" s="182"/>
      <c r="H954" s="183"/>
      <c r="I954" s="183"/>
      <c r="J954" s="183"/>
      <c r="K954" s="185"/>
      <c r="L954" s="184"/>
      <c r="M954" s="187"/>
      <c r="N954" s="184"/>
      <c r="O954" s="185"/>
      <c r="P954" s="188"/>
      <c r="Q954" s="188"/>
    </row>
    <row r="955" spans="1:17" ht="14">
      <c r="A955" s="87"/>
      <c r="B955" s="186"/>
      <c r="C955" s="186"/>
      <c r="D955" s="180"/>
      <c r="E955" s="182"/>
      <c r="F955" s="182"/>
      <c r="G955" s="182"/>
      <c r="H955" s="183"/>
      <c r="I955" s="183"/>
      <c r="J955" s="183"/>
      <c r="K955" s="185"/>
      <c r="L955" s="184"/>
      <c r="M955" s="187"/>
      <c r="N955" s="184"/>
      <c r="O955" s="185"/>
      <c r="P955" s="188"/>
      <c r="Q955" s="188"/>
    </row>
    <row r="956" spans="1:17" ht="14">
      <c r="A956" s="87"/>
      <c r="B956" s="186"/>
      <c r="C956" s="186"/>
      <c r="D956" s="180"/>
      <c r="E956" s="182"/>
      <c r="F956" s="182"/>
      <c r="G956" s="182"/>
      <c r="H956" s="183"/>
      <c r="I956" s="183"/>
      <c r="J956" s="183"/>
      <c r="K956" s="185"/>
      <c r="L956" s="184"/>
      <c r="M956" s="187"/>
      <c r="N956" s="184"/>
      <c r="O956" s="185"/>
      <c r="P956" s="188"/>
      <c r="Q956" s="188"/>
    </row>
    <row r="957" spans="1:17" ht="14">
      <c r="A957" s="87"/>
      <c r="B957" s="186"/>
      <c r="C957" s="186"/>
      <c r="D957" s="180"/>
      <c r="E957" s="182"/>
      <c r="F957" s="182"/>
      <c r="G957" s="182"/>
      <c r="H957" s="183"/>
      <c r="I957" s="183"/>
      <c r="J957" s="183"/>
      <c r="K957" s="185"/>
      <c r="L957" s="184"/>
      <c r="M957" s="187"/>
      <c r="N957" s="184"/>
      <c r="O957" s="185"/>
      <c r="P957" s="188"/>
      <c r="Q957" s="188"/>
    </row>
    <row r="958" spans="1:17" ht="14">
      <c r="A958" s="87"/>
      <c r="B958" s="186"/>
      <c r="C958" s="186"/>
      <c r="D958" s="180"/>
      <c r="E958" s="182"/>
      <c r="F958" s="182"/>
      <c r="G958" s="182"/>
      <c r="H958" s="183"/>
      <c r="I958" s="183"/>
      <c r="J958" s="183"/>
      <c r="K958" s="185"/>
      <c r="L958" s="184"/>
      <c r="M958" s="187"/>
      <c r="N958" s="184"/>
      <c r="O958" s="185"/>
      <c r="P958" s="188"/>
      <c r="Q958" s="188"/>
    </row>
    <row r="959" spans="1:17" ht="14">
      <c r="A959" s="87"/>
      <c r="B959" s="186"/>
      <c r="C959" s="186"/>
      <c r="D959" s="180"/>
      <c r="E959" s="182"/>
      <c r="F959" s="182"/>
      <c r="G959" s="182"/>
      <c r="H959" s="183"/>
      <c r="I959" s="183"/>
      <c r="J959" s="183"/>
      <c r="K959" s="185"/>
      <c r="L959" s="184"/>
      <c r="M959" s="187"/>
      <c r="N959" s="184"/>
      <c r="O959" s="185"/>
      <c r="P959" s="188"/>
      <c r="Q959" s="188"/>
    </row>
    <row r="960" spans="1:17" ht="14">
      <c r="A960" s="87"/>
      <c r="B960" s="186"/>
      <c r="C960" s="186"/>
      <c r="D960" s="180"/>
      <c r="E960" s="182"/>
      <c r="F960" s="182"/>
      <c r="G960" s="182"/>
      <c r="H960" s="183"/>
      <c r="I960" s="183"/>
      <c r="J960" s="183"/>
      <c r="K960" s="185"/>
      <c r="L960" s="184"/>
      <c r="M960" s="187"/>
      <c r="N960" s="184"/>
      <c r="O960" s="185"/>
      <c r="P960" s="188"/>
      <c r="Q960" s="188"/>
    </row>
    <row r="961" spans="1:17" ht="14">
      <c r="A961" s="87"/>
      <c r="B961" s="186"/>
      <c r="C961" s="186"/>
      <c r="D961" s="180"/>
      <c r="E961" s="182"/>
      <c r="F961" s="182"/>
      <c r="G961" s="182"/>
      <c r="H961" s="183"/>
      <c r="I961" s="183"/>
      <c r="J961" s="183"/>
      <c r="K961" s="185"/>
      <c r="L961" s="184"/>
      <c r="M961" s="187"/>
      <c r="N961" s="184"/>
      <c r="O961" s="185"/>
      <c r="P961" s="188"/>
      <c r="Q961" s="188"/>
    </row>
    <row r="962" spans="1:17" ht="14">
      <c r="A962" s="87"/>
      <c r="B962" s="186"/>
      <c r="C962" s="186"/>
      <c r="D962" s="180"/>
      <c r="E962" s="182"/>
      <c r="F962" s="182"/>
      <c r="G962" s="182"/>
      <c r="H962" s="183"/>
      <c r="I962" s="183"/>
      <c r="J962" s="183"/>
      <c r="K962" s="185"/>
      <c r="L962" s="184"/>
      <c r="M962" s="187"/>
      <c r="N962" s="184"/>
      <c r="O962" s="185"/>
      <c r="P962" s="188"/>
      <c r="Q962" s="188"/>
    </row>
    <row r="963" spans="1:17" ht="14">
      <c r="A963" s="87"/>
      <c r="B963" s="186"/>
      <c r="C963" s="186"/>
      <c r="D963" s="180"/>
      <c r="E963" s="182"/>
      <c r="F963" s="182"/>
      <c r="G963" s="182"/>
      <c r="H963" s="183"/>
      <c r="I963" s="183"/>
      <c r="J963" s="183"/>
      <c r="K963" s="185"/>
      <c r="L963" s="184"/>
      <c r="M963" s="187"/>
      <c r="N963" s="184"/>
      <c r="O963" s="185"/>
      <c r="P963" s="188"/>
      <c r="Q963" s="188"/>
    </row>
    <row r="964" spans="1:17" ht="14">
      <c r="A964" s="87"/>
      <c r="B964" s="186"/>
      <c r="C964" s="186"/>
      <c r="D964" s="180"/>
      <c r="E964" s="182"/>
      <c r="F964" s="182"/>
      <c r="G964" s="182"/>
      <c r="H964" s="183"/>
      <c r="I964" s="183"/>
      <c r="J964" s="183"/>
      <c r="K964" s="185"/>
      <c r="L964" s="184"/>
      <c r="M964" s="187"/>
      <c r="N964" s="184"/>
      <c r="O964" s="185"/>
      <c r="P964" s="188"/>
      <c r="Q964" s="188"/>
    </row>
    <row r="965" spans="1:17" ht="14">
      <c r="A965" s="87"/>
      <c r="B965" s="186"/>
      <c r="C965" s="186"/>
      <c r="D965" s="180"/>
      <c r="E965" s="182"/>
      <c r="F965" s="182"/>
      <c r="G965" s="182"/>
      <c r="H965" s="183"/>
      <c r="I965" s="183"/>
      <c r="J965" s="183"/>
      <c r="K965" s="185"/>
      <c r="L965" s="184"/>
      <c r="M965" s="187"/>
      <c r="N965" s="184"/>
      <c r="O965" s="185"/>
      <c r="P965" s="188"/>
      <c r="Q965" s="188"/>
    </row>
    <row r="966" spans="1:17" ht="14">
      <c r="A966" s="87"/>
      <c r="B966" s="186"/>
      <c r="C966" s="186"/>
      <c r="D966" s="180"/>
      <c r="E966" s="182"/>
      <c r="F966" s="182"/>
      <c r="G966" s="182"/>
      <c r="H966" s="183"/>
      <c r="I966" s="183"/>
      <c r="J966" s="183"/>
      <c r="K966" s="185"/>
      <c r="L966" s="184"/>
      <c r="M966" s="187"/>
      <c r="N966" s="184"/>
      <c r="O966" s="185"/>
      <c r="P966" s="188"/>
      <c r="Q966" s="188"/>
    </row>
    <row r="967" spans="1:17" ht="14">
      <c r="A967" s="87"/>
      <c r="B967" s="186"/>
      <c r="C967" s="186"/>
      <c r="D967" s="180"/>
      <c r="E967" s="182"/>
      <c r="F967" s="182"/>
      <c r="G967" s="182"/>
      <c r="H967" s="183"/>
      <c r="I967" s="183"/>
      <c r="J967" s="183"/>
      <c r="K967" s="185"/>
      <c r="L967" s="184"/>
      <c r="M967" s="187"/>
      <c r="N967" s="184"/>
      <c r="O967" s="185"/>
      <c r="P967" s="188"/>
      <c r="Q967" s="188"/>
    </row>
    <row r="968" spans="1:17" ht="14">
      <c r="A968" s="87"/>
      <c r="B968" s="186"/>
      <c r="C968" s="186"/>
      <c r="D968" s="180"/>
      <c r="E968" s="182"/>
      <c r="F968" s="182"/>
      <c r="G968" s="182"/>
      <c r="H968" s="183"/>
      <c r="I968" s="183"/>
      <c r="J968" s="183"/>
      <c r="K968" s="185"/>
      <c r="L968" s="184"/>
      <c r="M968" s="187"/>
      <c r="N968" s="184"/>
      <c r="O968" s="185"/>
      <c r="P968" s="188"/>
      <c r="Q968" s="188"/>
    </row>
    <row r="969" spans="1:17" ht="14">
      <c r="A969" s="87"/>
      <c r="B969" s="186"/>
      <c r="C969" s="186"/>
      <c r="D969" s="180"/>
      <c r="E969" s="182"/>
      <c r="F969" s="182"/>
      <c r="G969" s="182"/>
      <c r="H969" s="183"/>
      <c r="I969" s="183"/>
      <c r="J969" s="183"/>
      <c r="K969" s="185"/>
      <c r="L969" s="184"/>
      <c r="M969" s="187"/>
      <c r="N969" s="184"/>
      <c r="O969" s="185"/>
      <c r="P969" s="188"/>
      <c r="Q969" s="188"/>
    </row>
    <row r="970" spans="1:17" ht="14">
      <c r="A970" s="87"/>
      <c r="B970" s="186"/>
      <c r="C970" s="186"/>
      <c r="D970" s="180"/>
      <c r="E970" s="182"/>
      <c r="F970" s="182"/>
      <c r="G970" s="182"/>
      <c r="H970" s="183"/>
      <c r="I970" s="183"/>
      <c r="J970" s="183"/>
      <c r="K970" s="185"/>
      <c r="L970" s="184"/>
      <c r="M970" s="187"/>
      <c r="N970" s="184"/>
      <c r="O970" s="185"/>
      <c r="P970" s="188"/>
      <c r="Q970" s="188"/>
    </row>
    <row r="971" spans="1:17" ht="14">
      <c r="A971" s="87"/>
      <c r="B971" s="186"/>
      <c r="C971" s="186"/>
      <c r="D971" s="180"/>
      <c r="E971" s="182"/>
      <c r="F971" s="182"/>
      <c r="G971" s="182"/>
      <c r="H971" s="183"/>
      <c r="I971" s="183"/>
      <c r="J971" s="183"/>
      <c r="K971" s="185"/>
      <c r="L971" s="184"/>
      <c r="M971" s="187"/>
      <c r="N971" s="184"/>
      <c r="O971" s="185"/>
      <c r="P971" s="188"/>
      <c r="Q971" s="188"/>
    </row>
    <row r="972" spans="1:17" ht="14">
      <c r="A972" s="87"/>
      <c r="B972" s="186"/>
      <c r="C972" s="186"/>
      <c r="D972" s="180"/>
      <c r="E972" s="182"/>
      <c r="F972" s="182"/>
      <c r="G972" s="182"/>
      <c r="H972" s="183"/>
      <c r="I972" s="183"/>
      <c r="J972" s="183"/>
      <c r="K972" s="185"/>
      <c r="L972" s="184"/>
      <c r="M972" s="187"/>
      <c r="N972" s="184"/>
      <c r="O972" s="185"/>
      <c r="P972" s="188"/>
      <c r="Q972" s="188"/>
    </row>
    <row r="973" spans="1:17" ht="14">
      <c r="A973" s="87"/>
      <c r="B973" s="186"/>
      <c r="C973" s="186"/>
      <c r="D973" s="180"/>
      <c r="E973" s="182"/>
      <c r="F973" s="182"/>
      <c r="G973" s="182"/>
      <c r="H973" s="183"/>
      <c r="I973" s="183"/>
      <c r="J973" s="183"/>
      <c r="K973" s="185"/>
      <c r="L973" s="184"/>
      <c r="M973" s="187"/>
      <c r="N973" s="184"/>
      <c r="O973" s="185"/>
      <c r="P973" s="188"/>
      <c r="Q973" s="188"/>
    </row>
    <row r="974" spans="1:17" ht="14">
      <c r="A974" s="87"/>
      <c r="B974" s="186"/>
      <c r="C974" s="186"/>
      <c r="D974" s="180"/>
      <c r="E974" s="182"/>
      <c r="F974" s="182"/>
      <c r="G974" s="182"/>
      <c r="H974" s="183"/>
      <c r="I974" s="183"/>
      <c r="J974" s="183"/>
      <c r="K974" s="185"/>
      <c r="L974" s="184"/>
      <c r="M974" s="187"/>
      <c r="N974" s="184"/>
      <c r="O974" s="185"/>
      <c r="P974" s="188"/>
      <c r="Q974" s="188"/>
    </row>
    <row r="975" spans="1:17" ht="14">
      <c r="A975" s="87"/>
      <c r="B975" s="186"/>
      <c r="C975" s="186"/>
      <c r="D975" s="180"/>
      <c r="E975" s="182"/>
      <c r="F975" s="182"/>
      <c r="G975" s="182"/>
      <c r="H975" s="183"/>
      <c r="I975" s="183"/>
      <c r="J975" s="183"/>
      <c r="K975" s="185"/>
      <c r="L975" s="184"/>
      <c r="M975" s="187"/>
      <c r="N975" s="184"/>
      <c r="O975" s="185"/>
      <c r="P975" s="188"/>
      <c r="Q975" s="188"/>
    </row>
    <row r="976" spans="1:17" ht="14">
      <c r="A976" s="87"/>
      <c r="B976" s="186"/>
      <c r="C976" s="186"/>
      <c r="D976" s="180"/>
      <c r="E976" s="182"/>
      <c r="F976" s="182"/>
      <c r="G976" s="182"/>
      <c r="H976" s="183"/>
      <c r="I976" s="183"/>
      <c r="J976" s="183"/>
      <c r="K976" s="185"/>
      <c r="L976" s="184"/>
      <c r="M976" s="187"/>
      <c r="N976" s="184"/>
      <c r="O976" s="185"/>
      <c r="P976" s="188"/>
      <c r="Q976" s="188"/>
    </row>
    <row r="977" spans="1:17" ht="14">
      <c r="A977" s="87"/>
      <c r="B977" s="186"/>
      <c r="C977" s="186"/>
      <c r="D977" s="180"/>
      <c r="E977" s="182"/>
      <c r="F977" s="182"/>
      <c r="G977" s="182"/>
      <c r="H977" s="183"/>
      <c r="I977" s="183"/>
      <c r="J977" s="183"/>
      <c r="K977" s="185"/>
      <c r="L977" s="184"/>
      <c r="M977" s="187"/>
      <c r="N977" s="184"/>
      <c r="O977" s="185"/>
      <c r="P977" s="188"/>
      <c r="Q977" s="188"/>
    </row>
    <row r="978" spans="1:17" ht="14">
      <c r="A978" s="87"/>
      <c r="B978" s="186"/>
      <c r="C978" s="186"/>
      <c r="D978" s="180"/>
      <c r="E978" s="182"/>
      <c r="F978" s="182"/>
      <c r="G978" s="182"/>
      <c r="H978" s="183"/>
      <c r="I978" s="183"/>
      <c r="J978" s="183"/>
      <c r="K978" s="185"/>
      <c r="L978" s="184"/>
      <c r="M978" s="187"/>
      <c r="N978" s="184"/>
      <c r="O978" s="185"/>
      <c r="P978" s="188"/>
      <c r="Q978" s="188"/>
    </row>
    <row r="979" spans="1:17" ht="14">
      <c r="A979" s="87"/>
      <c r="B979" s="186"/>
      <c r="C979" s="186"/>
      <c r="D979" s="180"/>
      <c r="E979" s="182"/>
      <c r="F979" s="182"/>
      <c r="G979" s="182"/>
      <c r="H979" s="183"/>
      <c r="I979" s="183"/>
      <c r="J979" s="183"/>
      <c r="K979" s="185"/>
      <c r="L979" s="184"/>
      <c r="M979" s="187"/>
      <c r="N979" s="184"/>
      <c r="O979" s="185"/>
      <c r="P979" s="188"/>
      <c r="Q979" s="188"/>
    </row>
    <row r="980" spans="1:17" ht="14">
      <c r="A980" s="87"/>
      <c r="B980" s="186"/>
      <c r="C980" s="186"/>
      <c r="D980" s="180"/>
      <c r="E980" s="182"/>
      <c r="F980" s="182"/>
      <c r="G980" s="182"/>
      <c r="H980" s="183"/>
      <c r="I980" s="183"/>
      <c r="J980" s="183"/>
      <c r="K980" s="185"/>
      <c r="L980" s="184"/>
      <c r="M980" s="187"/>
      <c r="N980" s="184"/>
      <c r="O980" s="185"/>
      <c r="P980" s="188"/>
      <c r="Q980" s="188"/>
    </row>
    <row r="981" spans="1:17" ht="14">
      <c r="A981" s="87"/>
      <c r="B981" s="186"/>
      <c r="C981" s="186"/>
      <c r="D981" s="180"/>
      <c r="E981" s="182"/>
      <c r="F981" s="182"/>
      <c r="G981" s="182"/>
      <c r="H981" s="183"/>
      <c r="I981" s="183"/>
      <c r="J981" s="183"/>
      <c r="K981" s="185"/>
      <c r="L981" s="184"/>
      <c r="M981" s="187"/>
      <c r="N981" s="184"/>
      <c r="O981" s="185"/>
      <c r="P981" s="188"/>
      <c r="Q981" s="188"/>
    </row>
    <row r="982" spans="1:17" ht="14">
      <c r="A982" s="87"/>
      <c r="B982" s="186"/>
      <c r="C982" s="186"/>
      <c r="D982" s="180"/>
      <c r="E982" s="182"/>
      <c r="F982" s="182"/>
      <c r="G982" s="182"/>
      <c r="H982" s="183"/>
      <c r="I982" s="183"/>
      <c r="J982" s="183"/>
      <c r="K982" s="185"/>
      <c r="L982" s="184"/>
      <c r="M982" s="187"/>
      <c r="N982" s="184"/>
      <c r="O982" s="185"/>
      <c r="P982" s="188"/>
      <c r="Q982" s="188"/>
    </row>
    <row r="983" spans="1:17" ht="14">
      <c r="A983" s="87"/>
      <c r="B983" s="186"/>
      <c r="C983" s="186"/>
      <c r="D983" s="180"/>
      <c r="E983" s="182"/>
      <c r="F983" s="182"/>
      <c r="G983" s="182"/>
      <c r="H983" s="183"/>
      <c r="I983" s="183"/>
      <c r="J983" s="183"/>
      <c r="K983" s="185"/>
      <c r="L983" s="184"/>
      <c r="M983" s="187"/>
      <c r="N983" s="184"/>
      <c r="O983" s="185"/>
      <c r="P983" s="188"/>
      <c r="Q983" s="188"/>
    </row>
    <row r="984" spans="1:17" ht="14">
      <c r="A984" s="87"/>
      <c r="B984" s="186"/>
      <c r="C984" s="186"/>
      <c r="D984" s="180"/>
      <c r="E984" s="182"/>
      <c r="F984" s="182"/>
      <c r="G984" s="182"/>
      <c r="H984" s="183"/>
      <c r="I984" s="183"/>
      <c r="J984" s="183"/>
      <c r="K984" s="185"/>
      <c r="L984" s="184"/>
      <c r="M984" s="187"/>
      <c r="N984" s="184"/>
      <c r="O984" s="185"/>
      <c r="P984" s="188"/>
      <c r="Q984" s="188"/>
    </row>
    <row r="985" spans="1:17" ht="14">
      <c r="A985" s="87"/>
      <c r="B985" s="186"/>
      <c r="C985" s="186"/>
      <c r="D985" s="180"/>
      <c r="E985" s="182"/>
      <c r="F985" s="182"/>
      <c r="G985" s="182"/>
      <c r="H985" s="183"/>
      <c r="I985" s="183"/>
      <c r="J985" s="183"/>
      <c r="K985" s="185"/>
      <c r="L985" s="184"/>
      <c r="M985" s="187"/>
      <c r="N985" s="184"/>
      <c r="O985" s="185"/>
      <c r="P985" s="188"/>
      <c r="Q985" s="188"/>
    </row>
    <row r="986" spans="1:17" ht="14">
      <c r="A986" s="87"/>
      <c r="B986" s="186"/>
      <c r="C986" s="186"/>
      <c r="D986" s="180"/>
      <c r="E986" s="182"/>
      <c r="F986" s="182"/>
      <c r="G986" s="182"/>
      <c r="H986" s="183"/>
      <c r="I986" s="183"/>
      <c r="J986" s="183"/>
      <c r="K986" s="185"/>
      <c r="L986" s="184"/>
      <c r="M986" s="187"/>
      <c r="N986" s="184"/>
      <c r="O986" s="185"/>
      <c r="P986" s="188"/>
      <c r="Q986" s="188"/>
    </row>
    <row r="987" spans="1:17" ht="14">
      <c r="A987" s="87"/>
      <c r="B987" s="186"/>
      <c r="C987" s="186"/>
      <c r="D987" s="180"/>
      <c r="E987" s="182"/>
      <c r="F987" s="182"/>
      <c r="G987" s="182"/>
      <c r="H987" s="183"/>
      <c r="I987" s="183"/>
      <c r="J987" s="183"/>
      <c r="K987" s="185"/>
      <c r="L987" s="184"/>
      <c r="M987" s="187"/>
      <c r="N987" s="184"/>
      <c r="O987" s="185"/>
      <c r="P987" s="188"/>
      <c r="Q987" s="188"/>
    </row>
    <row r="988" spans="1:17" ht="14">
      <c r="A988" s="87"/>
      <c r="B988" s="186"/>
      <c r="C988" s="186"/>
      <c r="D988" s="180"/>
      <c r="E988" s="182"/>
      <c r="F988" s="182"/>
      <c r="G988" s="182"/>
      <c r="H988" s="183"/>
      <c r="I988" s="183"/>
      <c r="J988" s="183"/>
      <c r="K988" s="185"/>
      <c r="L988" s="184"/>
      <c r="M988" s="187"/>
      <c r="N988" s="184"/>
      <c r="O988" s="185"/>
      <c r="P988" s="188"/>
      <c r="Q988" s="188"/>
    </row>
    <row r="989" spans="1:17" ht="14">
      <c r="A989" s="87"/>
      <c r="B989" s="186"/>
      <c r="C989" s="186"/>
      <c r="D989" s="180"/>
      <c r="E989" s="182"/>
      <c r="F989" s="182"/>
      <c r="G989" s="182"/>
      <c r="H989" s="183"/>
      <c r="I989" s="183"/>
      <c r="J989" s="183"/>
      <c r="K989" s="185"/>
      <c r="L989" s="184"/>
      <c r="M989" s="187"/>
      <c r="N989" s="184"/>
      <c r="O989" s="185"/>
      <c r="P989" s="188"/>
      <c r="Q989" s="188"/>
    </row>
    <row r="990" spans="1:17" ht="14">
      <c r="A990" s="87"/>
      <c r="B990" s="186"/>
      <c r="C990" s="186"/>
      <c r="D990" s="180"/>
      <c r="E990" s="182"/>
      <c r="F990" s="182"/>
      <c r="G990" s="182"/>
      <c r="H990" s="183"/>
      <c r="I990" s="183"/>
      <c r="J990" s="183"/>
      <c r="K990" s="185"/>
      <c r="L990" s="184"/>
      <c r="M990" s="187"/>
      <c r="N990" s="184"/>
      <c r="O990" s="185"/>
      <c r="P990" s="188"/>
      <c r="Q990" s="188"/>
    </row>
    <row r="991" spans="1:17" ht="14">
      <c r="A991" s="87"/>
      <c r="B991" s="186"/>
      <c r="C991" s="186"/>
      <c r="D991" s="180"/>
      <c r="E991" s="182"/>
      <c r="F991" s="182"/>
      <c r="G991" s="182"/>
      <c r="H991" s="183"/>
      <c r="I991" s="183"/>
      <c r="J991" s="183"/>
      <c r="K991" s="185"/>
      <c r="L991" s="184"/>
      <c r="M991" s="187"/>
      <c r="N991" s="184"/>
      <c r="O991" s="185"/>
      <c r="P991" s="188"/>
      <c r="Q991" s="188"/>
    </row>
    <row r="992" spans="1:17" ht="14">
      <c r="A992" s="87"/>
      <c r="B992" s="186"/>
      <c r="C992" s="186"/>
      <c r="D992" s="180"/>
      <c r="E992" s="182"/>
      <c r="F992" s="182"/>
      <c r="G992" s="182"/>
      <c r="H992" s="183"/>
      <c r="I992" s="183"/>
      <c r="J992" s="183"/>
      <c r="K992" s="185"/>
      <c r="L992" s="184"/>
      <c r="M992" s="187"/>
      <c r="N992" s="184"/>
      <c r="O992" s="185"/>
      <c r="P992" s="188"/>
      <c r="Q992" s="188"/>
    </row>
    <row r="993" spans="1:17" ht="14">
      <c r="A993" s="87"/>
      <c r="B993" s="186"/>
      <c r="C993" s="186"/>
      <c r="D993" s="180"/>
      <c r="E993" s="182"/>
      <c r="F993" s="182"/>
      <c r="G993" s="182"/>
      <c r="H993" s="183"/>
      <c r="I993" s="183"/>
      <c r="J993" s="183"/>
      <c r="K993" s="185"/>
      <c r="L993" s="184"/>
      <c r="M993" s="187"/>
      <c r="N993" s="184"/>
      <c r="O993" s="185"/>
      <c r="P993" s="188"/>
      <c r="Q993" s="188"/>
    </row>
    <row r="994" spans="1:17" ht="14">
      <c r="A994" s="87"/>
      <c r="B994" s="186"/>
      <c r="C994" s="186"/>
      <c r="D994" s="180"/>
      <c r="E994" s="182"/>
      <c r="F994" s="182"/>
      <c r="G994" s="182"/>
      <c r="H994" s="183"/>
      <c r="I994" s="183"/>
      <c r="J994" s="183"/>
      <c r="K994" s="185"/>
      <c r="L994" s="184"/>
      <c r="M994" s="187"/>
      <c r="N994" s="184"/>
      <c r="O994" s="185"/>
      <c r="P994" s="188"/>
      <c r="Q994" s="188"/>
    </row>
    <row r="995" spans="1:17" ht="14">
      <c r="A995" s="87"/>
      <c r="B995" s="186"/>
      <c r="C995" s="186"/>
      <c r="D995" s="180"/>
      <c r="E995" s="182"/>
      <c r="F995" s="182"/>
      <c r="G995" s="182"/>
      <c r="H995" s="183"/>
      <c r="I995" s="183"/>
      <c r="J995" s="183"/>
      <c r="K995" s="185"/>
      <c r="L995" s="184"/>
      <c r="M995" s="187"/>
      <c r="N995" s="184"/>
      <c r="O995" s="185"/>
      <c r="P995" s="188"/>
      <c r="Q995" s="188"/>
    </row>
    <row r="996" spans="1:17" ht="14">
      <c r="A996" s="87"/>
      <c r="B996" s="186"/>
      <c r="C996" s="186"/>
      <c r="D996" s="180"/>
      <c r="E996" s="182"/>
      <c r="F996" s="182"/>
      <c r="G996" s="182"/>
      <c r="H996" s="183"/>
      <c r="I996" s="183"/>
      <c r="J996" s="183"/>
      <c r="K996" s="185"/>
      <c r="L996" s="184"/>
      <c r="M996" s="187"/>
      <c r="N996" s="184"/>
      <c r="O996" s="185"/>
      <c r="P996" s="188"/>
      <c r="Q996" s="188"/>
    </row>
    <row r="997" spans="1:17" ht="14">
      <c r="A997" s="87"/>
      <c r="B997" s="186"/>
      <c r="C997" s="186"/>
      <c r="D997" s="180"/>
      <c r="E997" s="182"/>
      <c r="F997" s="182"/>
      <c r="G997" s="182"/>
      <c r="H997" s="183"/>
      <c r="I997" s="183"/>
      <c r="J997" s="183"/>
      <c r="K997" s="185"/>
      <c r="L997" s="184"/>
      <c r="M997" s="187"/>
      <c r="N997" s="184"/>
      <c r="O997" s="185"/>
      <c r="P997" s="188"/>
      <c r="Q997" s="188"/>
    </row>
    <row r="998" spans="1:17" ht="14">
      <c r="A998" s="87"/>
      <c r="B998" s="186"/>
      <c r="C998" s="186"/>
      <c r="D998" s="180"/>
      <c r="E998" s="182"/>
      <c r="F998" s="182"/>
      <c r="G998" s="182"/>
      <c r="H998" s="183"/>
      <c r="I998" s="183"/>
      <c r="J998" s="183"/>
      <c r="K998" s="185"/>
      <c r="L998" s="184"/>
      <c r="M998" s="187"/>
      <c r="N998" s="184"/>
      <c r="O998" s="185"/>
      <c r="P998" s="188"/>
      <c r="Q998" s="188"/>
    </row>
    <row r="999" spans="1:17" ht="14">
      <c r="A999" s="87"/>
      <c r="B999" s="186"/>
      <c r="C999" s="186"/>
      <c r="D999" s="180"/>
      <c r="E999" s="182"/>
      <c r="F999" s="182"/>
      <c r="G999" s="182"/>
      <c r="H999" s="183"/>
      <c r="I999" s="183"/>
      <c r="J999" s="183"/>
      <c r="K999" s="185"/>
      <c r="L999" s="184"/>
      <c r="M999" s="187"/>
      <c r="N999" s="184"/>
      <c r="O999" s="185"/>
      <c r="P999" s="188"/>
      <c r="Q999" s="188"/>
    </row>
    <row r="1000" spans="1:17" ht="14">
      <c r="A1000" s="87"/>
      <c r="B1000" s="186"/>
      <c r="C1000" s="186"/>
      <c r="D1000" s="180"/>
      <c r="E1000" s="182"/>
      <c r="F1000" s="182"/>
      <c r="G1000" s="182"/>
      <c r="H1000" s="183"/>
      <c r="I1000" s="183"/>
      <c r="J1000" s="183"/>
      <c r="K1000" s="185"/>
      <c r="L1000" s="184"/>
      <c r="M1000" s="187"/>
      <c r="N1000" s="184"/>
      <c r="O1000" s="185"/>
      <c r="P1000" s="188"/>
      <c r="Q1000" s="188"/>
    </row>
    <row r="1001" spans="1:17" ht="14">
      <c r="A1001" s="87"/>
      <c r="B1001" s="186"/>
      <c r="C1001" s="186"/>
      <c r="D1001" s="180"/>
      <c r="E1001" s="182"/>
      <c r="F1001" s="182"/>
      <c r="G1001" s="182"/>
      <c r="H1001" s="183"/>
      <c r="I1001" s="183"/>
      <c r="J1001" s="183"/>
      <c r="K1001" s="185"/>
      <c r="L1001" s="184"/>
      <c r="M1001" s="187"/>
      <c r="N1001" s="184"/>
      <c r="O1001" s="185"/>
      <c r="P1001" s="188"/>
      <c r="Q1001" s="188"/>
    </row>
    <row r="1002" spans="1:17" ht="14">
      <c r="A1002" s="87"/>
      <c r="B1002" s="186"/>
      <c r="C1002" s="186"/>
      <c r="D1002" s="180"/>
      <c r="E1002" s="182"/>
      <c r="F1002" s="182"/>
      <c r="G1002" s="182"/>
      <c r="H1002" s="183"/>
      <c r="I1002" s="183"/>
      <c r="J1002" s="183"/>
      <c r="K1002" s="185"/>
      <c r="L1002" s="184"/>
      <c r="M1002" s="187"/>
      <c r="N1002" s="184"/>
      <c r="O1002" s="185"/>
      <c r="P1002" s="188"/>
      <c r="Q1002" s="188"/>
    </row>
    <row r="1003" spans="1:17" ht="14">
      <c r="A1003" s="87"/>
      <c r="B1003" s="186"/>
      <c r="C1003" s="186"/>
      <c r="D1003" s="180"/>
      <c r="E1003" s="182"/>
      <c r="F1003" s="182"/>
      <c r="G1003" s="182"/>
      <c r="H1003" s="183"/>
      <c r="I1003" s="183"/>
      <c r="J1003" s="183"/>
      <c r="K1003" s="185"/>
      <c r="L1003" s="184"/>
      <c r="M1003" s="187"/>
      <c r="N1003" s="184"/>
      <c r="O1003" s="185"/>
      <c r="P1003" s="188"/>
      <c r="Q1003" s="188"/>
    </row>
    <row r="1004" spans="1:17" ht="14">
      <c r="A1004" s="87"/>
      <c r="B1004" s="186"/>
      <c r="C1004" s="186"/>
      <c r="D1004" s="180"/>
      <c r="E1004" s="182"/>
      <c r="F1004" s="182"/>
      <c r="G1004" s="182"/>
      <c r="H1004" s="183"/>
      <c r="I1004" s="183"/>
      <c r="J1004" s="183"/>
      <c r="K1004" s="185"/>
      <c r="L1004" s="184"/>
      <c r="M1004" s="187"/>
      <c r="N1004" s="184"/>
      <c r="O1004" s="185"/>
      <c r="P1004" s="188"/>
      <c r="Q1004" s="188"/>
    </row>
    <row r="1005" spans="1:17" ht="14">
      <c r="A1005" s="87"/>
      <c r="B1005" s="186"/>
      <c r="C1005" s="186"/>
      <c r="D1005" s="180"/>
      <c r="E1005" s="182"/>
      <c r="F1005" s="182"/>
      <c r="G1005" s="182"/>
      <c r="H1005" s="183"/>
      <c r="I1005" s="183"/>
      <c r="J1005" s="183"/>
      <c r="K1005" s="185"/>
      <c r="L1005" s="184"/>
      <c r="M1005" s="187"/>
      <c r="N1005" s="184"/>
      <c r="O1005" s="185"/>
      <c r="P1005" s="188"/>
      <c r="Q1005" s="188"/>
    </row>
    <row r="1006" spans="1:17" ht="14">
      <c r="A1006" s="87"/>
      <c r="B1006" s="186"/>
      <c r="C1006" s="186"/>
      <c r="D1006" s="180"/>
      <c r="E1006" s="182"/>
      <c r="F1006" s="182"/>
      <c r="G1006" s="182"/>
      <c r="H1006" s="183"/>
      <c r="I1006" s="183"/>
      <c r="J1006" s="183"/>
      <c r="K1006" s="185"/>
      <c r="L1006" s="184"/>
      <c r="M1006" s="187"/>
      <c r="N1006" s="184"/>
      <c r="O1006" s="185"/>
      <c r="P1006" s="188"/>
      <c r="Q1006" s="188"/>
    </row>
    <row r="1007" spans="1:17" ht="14">
      <c r="A1007" s="87"/>
      <c r="B1007" s="186"/>
      <c r="C1007" s="186"/>
      <c r="D1007" s="180"/>
      <c r="E1007" s="182"/>
      <c r="F1007" s="182"/>
      <c r="G1007" s="182"/>
      <c r="H1007" s="183"/>
      <c r="I1007" s="183"/>
      <c r="J1007" s="183"/>
      <c r="K1007" s="185"/>
      <c r="L1007" s="184"/>
      <c r="M1007" s="187"/>
      <c r="N1007" s="184"/>
      <c r="O1007" s="185"/>
      <c r="P1007" s="188"/>
      <c r="Q1007" s="188"/>
    </row>
    <row r="1008" spans="1:17" ht="14">
      <c r="A1008" s="87"/>
      <c r="B1008" s="186"/>
      <c r="C1008" s="186"/>
      <c r="D1008" s="180"/>
      <c r="E1008" s="182"/>
      <c r="F1008" s="182"/>
      <c r="G1008" s="182"/>
      <c r="H1008" s="183"/>
      <c r="I1008" s="183"/>
      <c r="J1008" s="183"/>
      <c r="K1008" s="185"/>
      <c r="L1008" s="184"/>
      <c r="M1008" s="187"/>
      <c r="N1008" s="184"/>
      <c r="O1008" s="185"/>
      <c r="P1008" s="188"/>
      <c r="Q1008" s="188"/>
    </row>
    <row r="1009" spans="1:17" ht="14">
      <c r="A1009" s="87"/>
      <c r="B1009" s="186"/>
      <c r="C1009" s="186"/>
      <c r="D1009" s="180"/>
      <c r="E1009" s="182"/>
      <c r="F1009" s="182"/>
      <c r="G1009" s="182"/>
      <c r="H1009" s="183"/>
      <c r="I1009" s="183"/>
      <c r="J1009" s="183"/>
      <c r="K1009" s="185"/>
      <c r="L1009" s="184"/>
      <c r="M1009" s="187"/>
      <c r="N1009" s="184"/>
      <c r="O1009" s="185"/>
      <c r="P1009" s="188"/>
      <c r="Q1009" s="188"/>
    </row>
    <row r="1010" spans="1:17" ht="14">
      <c r="A1010" s="87"/>
      <c r="B1010" s="186"/>
      <c r="C1010" s="186"/>
      <c r="D1010" s="180"/>
      <c r="E1010" s="182"/>
      <c r="F1010" s="182"/>
      <c r="G1010" s="182"/>
      <c r="H1010" s="183"/>
      <c r="I1010" s="183"/>
      <c r="J1010" s="183"/>
      <c r="K1010" s="185"/>
      <c r="L1010" s="184"/>
      <c r="M1010" s="187"/>
      <c r="N1010" s="184"/>
      <c r="O1010" s="185"/>
      <c r="P1010" s="188"/>
      <c r="Q1010" s="188"/>
    </row>
    <row r="1011" spans="1:17" ht="14">
      <c r="A1011" s="87"/>
      <c r="B1011" s="186"/>
      <c r="C1011" s="186"/>
      <c r="D1011" s="180"/>
      <c r="E1011" s="182"/>
      <c r="F1011" s="182"/>
      <c r="G1011" s="182"/>
      <c r="H1011" s="183"/>
      <c r="I1011" s="183"/>
      <c r="J1011" s="183"/>
      <c r="K1011" s="185"/>
      <c r="L1011" s="184"/>
      <c r="M1011" s="187"/>
      <c r="N1011" s="184"/>
      <c r="O1011" s="185"/>
      <c r="P1011" s="188"/>
      <c r="Q1011" s="188"/>
    </row>
    <row r="1012" spans="1:17" ht="14">
      <c r="A1012" s="87"/>
      <c r="B1012" s="186"/>
      <c r="C1012" s="186"/>
      <c r="D1012" s="180"/>
      <c r="E1012" s="182"/>
      <c r="F1012" s="182"/>
      <c r="G1012" s="182"/>
      <c r="H1012" s="183"/>
      <c r="I1012" s="183"/>
      <c r="J1012" s="183"/>
      <c r="K1012" s="185"/>
      <c r="L1012" s="184"/>
      <c r="M1012" s="187"/>
      <c r="N1012" s="184"/>
      <c r="O1012" s="185"/>
      <c r="P1012" s="188"/>
      <c r="Q1012" s="188"/>
    </row>
    <row r="1013" spans="1:17" ht="14">
      <c r="A1013" s="87"/>
      <c r="B1013" s="186"/>
      <c r="C1013" s="186"/>
      <c r="D1013" s="180"/>
      <c r="E1013" s="182"/>
      <c r="F1013" s="182"/>
      <c r="G1013" s="182"/>
      <c r="H1013" s="183"/>
      <c r="I1013" s="183"/>
      <c r="J1013" s="183"/>
      <c r="K1013" s="185"/>
      <c r="L1013" s="184"/>
      <c r="M1013" s="187"/>
      <c r="N1013" s="184"/>
      <c r="O1013" s="185"/>
      <c r="P1013" s="188"/>
      <c r="Q1013" s="188"/>
    </row>
    <row r="1014" spans="1:17" ht="14">
      <c r="A1014" s="87"/>
      <c r="B1014" s="186"/>
      <c r="C1014" s="186"/>
      <c r="D1014" s="180"/>
      <c r="E1014" s="182"/>
      <c r="F1014" s="182"/>
      <c r="G1014" s="182"/>
      <c r="H1014" s="183"/>
      <c r="I1014" s="183"/>
      <c r="J1014" s="183"/>
      <c r="K1014" s="185"/>
      <c r="L1014" s="184"/>
      <c r="M1014" s="187"/>
      <c r="N1014" s="184"/>
      <c r="O1014" s="185"/>
      <c r="P1014" s="188"/>
      <c r="Q1014" s="188"/>
    </row>
    <row r="1015" spans="1:17" ht="14">
      <c r="A1015" s="87"/>
      <c r="B1015" s="186"/>
      <c r="C1015" s="186"/>
      <c r="D1015" s="180"/>
      <c r="E1015" s="182"/>
      <c r="F1015" s="182"/>
      <c r="G1015" s="182"/>
      <c r="H1015" s="183"/>
      <c r="I1015" s="183"/>
      <c r="J1015" s="183"/>
      <c r="K1015" s="185"/>
      <c r="L1015" s="184"/>
      <c r="M1015" s="187"/>
      <c r="N1015" s="184"/>
      <c r="O1015" s="185"/>
      <c r="P1015" s="188"/>
      <c r="Q1015" s="188"/>
    </row>
    <row r="1016" spans="1:17" ht="14">
      <c r="A1016" s="87"/>
      <c r="B1016" s="186"/>
      <c r="C1016" s="186"/>
      <c r="D1016" s="180"/>
      <c r="E1016" s="182"/>
      <c r="F1016" s="182"/>
      <c r="G1016" s="182"/>
      <c r="H1016" s="183"/>
      <c r="I1016" s="183"/>
      <c r="J1016" s="183"/>
      <c r="K1016" s="185"/>
      <c r="L1016" s="184"/>
      <c r="M1016" s="187"/>
      <c r="N1016" s="184"/>
      <c r="O1016" s="185"/>
      <c r="P1016" s="188"/>
      <c r="Q1016" s="188"/>
    </row>
    <row r="1017" spans="1:17" ht="14">
      <c r="A1017" s="87"/>
      <c r="B1017" s="186"/>
      <c r="C1017" s="186"/>
      <c r="D1017" s="180"/>
      <c r="E1017" s="182"/>
      <c r="F1017" s="182"/>
      <c r="G1017" s="182"/>
      <c r="H1017" s="183"/>
      <c r="I1017" s="183"/>
      <c r="J1017" s="183"/>
      <c r="K1017" s="185"/>
      <c r="L1017" s="184"/>
      <c r="M1017" s="187"/>
      <c r="N1017" s="184"/>
      <c r="O1017" s="185"/>
      <c r="P1017" s="188"/>
      <c r="Q1017" s="188"/>
    </row>
    <row r="1018" spans="1:17" ht="14">
      <c r="A1018" s="87"/>
      <c r="B1018" s="186"/>
      <c r="C1018" s="186"/>
      <c r="D1018" s="180"/>
      <c r="E1018" s="182"/>
      <c r="F1018" s="182"/>
      <c r="G1018" s="182"/>
      <c r="H1018" s="183"/>
      <c r="I1018" s="183"/>
      <c r="J1018" s="183"/>
      <c r="K1018" s="185"/>
      <c r="L1018" s="184"/>
      <c r="M1018" s="187"/>
      <c r="N1018" s="184"/>
      <c r="O1018" s="185"/>
      <c r="P1018" s="188"/>
      <c r="Q1018" s="188"/>
    </row>
    <row r="1019" spans="1:17" ht="14">
      <c r="A1019" s="87"/>
      <c r="B1019" s="186"/>
      <c r="C1019" s="186"/>
      <c r="D1019" s="180"/>
      <c r="E1019" s="182"/>
      <c r="F1019" s="182"/>
      <c r="G1019" s="182"/>
      <c r="H1019" s="183"/>
      <c r="I1019" s="183"/>
      <c r="J1019" s="183"/>
      <c r="K1019" s="185"/>
      <c r="L1019" s="184"/>
      <c r="M1019" s="187"/>
      <c r="N1019" s="184"/>
      <c r="O1019" s="185"/>
      <c r="P1019" s="188"/>
      <c r="Q1019" s="188"/>
    </row>
    <row r="1020" spans="1:17" ht="14">
      <c r="A1020" s="87"/>
      <c r="B1020" s="186"/>
      <c r="C1020" s="186"/>
      <c r="D1020" s="180"/>
      <c r="E1020" s="182"/>
      <c r="F1020" s="182"/>
      <c r="G1020" s="182"/>
      <c r="H1020" s="183"/>
      <c r="I1020" s="183"/>
      <c r="J1020" s="183"/>
      <c r="K1020" s="185"/>
      <c r="L1020" s="184"/>
      <c r="M1020" s="187"/>
      <c r="N1020" s="184"/>
      <c r="O1020" s="185"/>
      <c r="P1020" s="188"/>
      <c r="Q1020" s="188"/>
    </row>
    <row r="1021" spans="1:17" ht="14">
      <c r="A1021" s="87"/>
      <c r="B1021" s="186"/>
      <c r="C1021" s="186"/>
      <c r="D1021" s="180"/>
      <c r="E1021" s="182"/>
      <c r="F1021" s="182"/>
      <c r="G1021" s="182"/>
      <c r="H1021" s="183"/>
      <c r="I1021" s="183"/>
      <c r="J1021" s="183"/>
      <c r="K1021" s="185"/>
      <c r="L1021" s="184"/>
      <c r="M1021" s="187"/>
      <c r="N1021" s="184"/>
      <c r="O1021" s="185"/>
      <c r="P1021" s="188"/>
      <c r="Q1021" s="188"/>
    </row>
    <row r="1022" spans="1:17" ht="14">
      <c r="A1022" s="87"/>
      <c r="B1022" s="186"/>
      <c r="C1022" s="186"/>
      <c r="D1022" s="180"/>
      <c r="E1022" s="182"/>
      <c r="F1022" s="182"/>
      <c r="G1022" s="182"/>
      <c r="H1022" s="183"/>
      <c r="I1022" s="183"/>
      <c r="J1022" s="183"/>
      <c r="K1022" s="185"/>
      <c r="L1022" s="184"/>
      <c r="M1022" s="187"/>
      <c r="N1022" s="184"/>
      <c r="O1022" s="185"/>
      <c r="P1022" s="188"/>
      <c r="Q1022" s="188"/>
    </row>
    <row r="1023" spans="1:17" ht="14">
      <c r="A1023" s="87"/>
      <c r="B1023" s="186"/>
      <c r="C1023" s="186"/>
      <c r="D1023" s="180"/>
      <c r="E1023" s="182"/>
      <c r="F1023" s="182"/>
      <c r="G1023" s="182"/>
      <c r="H1023" s="183"/>
      <c r="I1023" s="183"/>
      <c r="J1023" s="183"/>
      <c r="K1023" s="185"/>
      <c r="L1023" s="184"/>
      <c r="M1023" s="187"/>
      <c r="N1023" s="184"/>
      <c r="O1023" s="185"/>
      <c r="P1023" s="188"/>
      <c r="Q1023" s="188"/>
    </row>
    <row r="1024" spans="1:17" ht="14">
      <c r="A1024" s="87"/>
      <c r="B1024" s="186"/>
      <c r="C1024" s="186"/>
      <c r="D1024" s="180"/>
      <c r="E1024" s="182"/>
      <c r="F1024" s="182"/>
      <c r="G1024" s="182"/>
      <c r="H1024" s="183"/>
      <c r="I1024" s="183"/>
      <c r="J1024" s="183"/>
      <c r="K1024" s="185"/>
      <c r="L1024" s="184"/>
      <c r="M1024" s="187"/>
      <c r="N1024" s="184"/>
      <c r="O1024" s="185"/>
      <c r="P1024" s="188"/>
      <c r="Q1024" s="188"/>
    </row>
    <row r="1025" spans="1:17" ht="14">
      <c r="A1025" s="87"/>
      <c r="B1025" s="186"/>
      <c r="C1025" s="186"/>
      <c r="D1025" s="180"/>
      <c r="E1025" s="182"/>
      <c r="F1025" s="182"/>
      <c r="G1025" s="182"/>
      <c r="H1025" s="183"/>
      <c r="I1025" s="183"/>
      <c r="J1025" s="183"/>
      <c r="K1025" s="185"/>
      <c r="L1025" s="184"/>
      <c r="M1025" s="187"/>
      <c r="N1025" s="184"/>
      <c r="O1025" s="185"/>
      <c r="P1025" s="188"/>
      <c r="Q1025" s="188"/>
    </row>
    <row r="1026" spans="1:17" ht="14">
      <c r="A1026" s="87"/>
      <c r="B1026" s="186"/>
      <c r="C1026" s="186"/>
      <c r="D1026" s="180"/>
      <c r="E1026" s="182"/>
      <c r="F1026" s="182"/>
      <c r="G1026" s="182"/>
      <c r="H1026" s="183"/>
      <c r="I1026" s="183"/>
      <c r="J1026" s="183"/>
      <c r="K1026" s="185"/>
      <c r="L1026" s="184"/>
      <c r="M1026" s="187"/>
      <c r="N1026" s="184"/>
      <c r="O1026" s="185"/>
      <c r="P1026" s="188"/>
      <c r="Q1026" s="188"/>
    </row>
    <row r="1027" spans="1:17" ht="14">
      <c r="A1027" s="87"/>
      <c r="B1027" s="186"/>
      <c r="C1027" s="186"/>
      <c r="D1027" s="180"/>
      <c r="E1027" s="182"/>
      <c r="F1027" s="182"/>
      <c r="G1027" s="182"/>
      <c r="H1027" s="183"/>
      <c r="I1027" s="183"/>
      <c r="J1027" s="183"/>
      <c r="K1027" s="185"/>
      <c r="L1027" s="184"/>
      <c r="M1027" s="187"/>
      <c r="N1027" s="184"/>
      <c r="O1027" s="185"/>
      <c r="P1027" s="188"/>
      <c r="Q1027" s="188"/>
    </row>
    <row r="1028" spans="1:17" ht="14">
      <c r="A1028" s="87"/>
      <c r="B1028" s="186"/>
      <c r="C1028" s="186"/>
      <c r="D1028" s="180"/>
      <c r="E1028" s="182"/>
      <c r="F1028" s="182"/>
      <c r="G1028" s="182"/>
      <c r="H1028" s="183"/>
      <c r="I1028" s="183"/>
      <c r="J1028" s="183"/>
      <c r="K1028" s="185"/>
      <c r="L1028" s="184"/>
      <c r="M1028" s="187"/>
      <c r="N1028" s="184"/>
      <c r="O1028" s="185"/>
      <c r="P1028" s="188"/>
      <c r="Q1028" s="188"/>
    </row>
    <row r="1029" spans="1:17" ht="14">
      <c r="A1029" s="87"/>
      <c r="B1029" s="186"/>
      <c r="C1029" s="186"/>
      <c r="D1029" s="180"/>
      <c r="E1029" s="182"/>
      <c r="F1029" s="182"/>
      <c r="G1029" s="182"/>
      <c r="H1029" s="183"/>
      <c r="I1029" s="183"/>
      <c r="J1029" s="183"/>
      <c r="K1029" s="185"/>
      <c r="L1029" s="184"/>
      <c r="M1029" s="187"/>
      <c r="N1029" s="184"/>
      <c r="O1029" s="185"/>
      <c r="P1029" s="188"/>
      <c r="Q1029" s="188"/>
    </row>
    <row r="1030" spans="1:17" ht="14">
      <c r="A1030" s="87"/>
      <c r="B1030" s="186"/>
      <c r="C1030" s="186"/>
      <c r="D1030" s="180"/>
      <c r="E1030" s="182"/>
      <c r="F1030" s="182"/>
      <c r="G1030" s="182"/>
      <c r="H1030" s="183"/>
      <c r="I1030" s="183"/>
      <c r="J1030" s="183"/>
      <c r="K1030" s="185"/>
      <c r="L1030" s="184"/>
      <c r="M1030" s="187"/>
      <c r="N1030" s="184"/>
      <c r="O1030" s="185"/>
      <c r="P1030" s="188"/>
      <c r="Q1030" s="188"/>
    </row>
    <row r="1031" spans="1:17" ht="14">
      <c r="A1031" s="87"/>
      <c r="B1031" s="186"/>
      <c r="C1031" s="186"/>
      <c r="D1031" s="180"/>
      <c r="E1031" s="182"/>
      <c r="F1031" s="182"/>
      <c r="G1031" s="182"/>
      <c r="H1031" s="183"/>
      <c r="I1031" s="183"/>
      <c r="J1031" s="183"/>
      <c r="K1031" s="185"/>
      <c r="L1031" s="184"/>
      <c r="M1031" s="187"/>
      <c r="N1031" s="184"/>
      <c r="O1031" s="185"/>
      <c r="P1031" s="188"/>
      <c r="Q1031" s="188"/>
    </row>
    <row r="1032" spans="1:17" ht="14">
      <c r="A1032" s="87"/>
      <c r="B1032" s="186"/>
      <c r="C1032" s="186"/>
      <c r="D1032" s="180"/>
      <c r="E1032" s="182"/>
      <c r="F1032" s="182"/>
      <c r="G1032" s="182"/>
      <c r="H1032" s="183"/>
      <c r="I1032" s="183"/>
      <c r="J1032" s="183"/>
      <c r="K1032" s="185"/>
      <c r="L1032" s="184"/>
      <c r="M1032" s="187"/>
      <c r="N1032" s="184"/>
      <c r="O1032" s="185"/>
      <c r="P1032" s="188"/>
      <c r="Q1032" s="188"/>
    </row>
    <row r="1033" spans="1:17" ht="14">
      <c r="A1033" s="87"/>
      <c r="B1033" s="186"/>
      <c r="C1033" s="186"/>
      <c r="D1033" s="180"/>
      <c r="E1033" s="182"/>
      <c r="F1033" s="182"/>
      <c r="G1033" s="182"/>
      <c r="H1033" s="183"/>
      <c r="I1033" s="183"/>
      <c r="J1033" s="183"/>
      <c r="K1033" s="185"/>
      <c r="L1033" s="184"/>
      <c r="M1033" s="187"/>
      <c r="N1033" s="184"/>
      <c r="O1033" s="185"/>
      <c r="P1033" s="188"/>
      <c r="Q1033" s="188"/>
    </row>
    <row r="1034" spans="1:17" ht="14">
      <c r="A1034" s="87"/>
      <c r="B1034" s="186"/>
      <c r="C1034" s="186"/>
      <c r="D1034" s="180"/>
      <c r="E1034" s="182"/>
      <c r="F1034" s="182"/>
      <c r="G1034" s="182"/>
      <c r="H1034" s="183"/>
      <c r="I1034" s="183"/>
      <c r="J1034" s="183"/>
      <c r="K1034" s="185"/>
      <c r="L1034" s="184"/>
      <c r="M1034" s="187"/>
      <c r="N1034" s="184"/>
      <c r="O1034" s="185"/>
      <c r="P1034" s="188"/>
      <c r="Q1034" s="188"/>
    </row>
    <row r="1035" spans="1:17" ht="14">
      <c r="A1035" s="87"/>
      <c r="B1035" s="186"/>
      <c r="C1035" s="186"/>
      <c r="D1035" s="180"/>
      <c r="E1035" s="182"/>
      <c r="F1035" s="182"/>
      <c r="G1035" s="182"/>
      <c r="H1035" s="183"/>
      <c r="I1035" s="183"/>
      <c r="J1035" s="183"/>
      <c r="K1035" s="185"/>
      <c r="L1035" s="184"/>
      <c r="M1035" s="187"/>
      <c r="N1035" s="184"/>
      <c r="O1035" s="185"/>
      <c r="P1035" s="188"/>
      <c r="Q1035" s="188"/>
    </row>
    <row r="1036" spans="1:17" ht="14">
      <c r="A1036" s="87"/>
      <c r="B1036" s="186"/>
      <c r="C1036" s="186"/>
      <c r="D1036" s="180"/>
      <c r="E1036" s="182"/>
      <c r="F1036" s="182"/>
      <c r="G1036" s="182"/>
      <c r="H1036" s="183"/>
      <c r="I1036" s="183"/>
      <c r="J1036" s="183"/>
      <c r="K1036" s="185"/>
      <c r="L1036" s="184"/>
      <c r="M1036" s="187"/>
      <c r="N1036" s="184"/>
      <c r="O1036" s="185"/>
      <c r="P1036" s="188"/>
      <c r="Q1036" s="188"/>
    </row>
    <row r="1037" spans="1:17" ht="14">
      <c r="A1037" s="87"/>
      <c r="B1037" s="186"/>
      <c r="C1037" s="186"/>
      <c r="D1037" s="180"/>
      <c r="E1037" s="182"/>
      <c r="F1037" s="182"/>
      <c r="G1037" s="182"/>
      <c r="H1037" s="183"/>
      <c r="I1037" s="183"/>
      <c r="J1037" s="183"/>
      <c r="K1037" s="185"/>
      <c r="L1037" s="184"/>
      <c r="M1037" s="187"/>
      <c r="N1037" s="184"/>
      <c r="O1037" s="185"/>
      <c r="P1037" s="188"/>
      <c r="Q1037" s="188"/>
    </row>
    <row r="1038" spans="1:17" ht="14">
      <c r="A1038" s="87"/>
      <c r="B1038" s="186"/>
      <c r="C1038" s="186"/>
      <c r="D1038" s="180"/>
      <c r="E1038" s="182"/>
      <c r="F1038" s="182"/>
      <c r="G1038" s="182"/>
      <c r="H1038" s="183"/>
      <c r="I1038" s="183"/>
      <c r="J1038" s="183"/>
      <c r="K1038" s="185"/>
      <c r="L1038" s="184"/>
      <c r="M1038" s="187"/>
      <c r="N1038" s="184"/>
      <c r="O1038" s="185"/>
      <c r="P1038" s="188"/>
      <c r="Q1038" s="188"/>
    </row>
    <row r="1039" spans="1:17" ht="14">
      <c r="A1039" s="87"/>
      <c r="B1039" s="186"/>
      <c r="C1039" s="186"/>
      <c r="D1039" s="180"/>
      <c r="E1039" s="182"/>
      <c r="F1039" s="182"/>
      <c r="G1039" s="182"/>
      <c r="H1039" s="183"/>
      <c r="I1039" s="183"/>
      <c r="J1039" s="183"/>
      <c r="K1039" s="185"/>
      <c r="L1039" s="184"/>
      <c r="M1039" s="187"/>
      <c r="N1039" s="184"/>
      <c r="O1039" s="185"/>
      <c r="P1039" s="188"/>
      <c r="Q1039" s="188"/>
    </row>
    <row r="1040" spans="1:17" ht="14">
      <c r="A1040" s="87"/>
      <c r="B1040" s="186"/>
      <c r="C1040" s="186"/>
      <c r="D1040" s="180"/>
      <c r="E1040" s="182"/>
      <c r="F1040" s="182"/>
      <c r="G1040" s="182"/>
      <c r="H1040" s="183"/>
      <c r="I1040" s="183"/>
      <c r="J1040" s="183"/>
      <c r="K1040" s="185"/>
      <c r="L1040" s="184"/>
      <c r="M1040" s="187"/>
      <c r="N1040" s="184"/>
      <c r="O1040" s="185"/>
      <c r="P1040" s="188"/>
      <c r="Q1040" s="188"/>
    </row>
    <row r="1041" spans="1:17" ht="14">
      <c r="A1041" s="87"/>
      <c r="B1041" s="186"/>
      <c r="C1041" s="186"/>
      <c r="D1041" s="180"/>
      <c r="E1041" s="182"/>
      <c r="F1041" s="182"/>
      <c r="G1041" s="182"/>
      <c r="H1041" s="183"/>
      <c r="I1041" s="183"/>
      <c r="J1041" s="183"/>
      <c r="K1041" s="185"/>
      <c r="L1041" s="184"/>
      <c r="M1041" s="187"/>
      <c r="N1041" s="184"/>
      <c r="O1041" s="185"/>
      <c r="P1041" s="188"/>
      <c r="Q1041" s="188"/>
    </row>
    <row r="1042" spans="1:17" ht="14">
      <c r="A1042" s="87"/>
      <c r="B1042" s="186"/>
      <c r="C1042" s="186"/>
      <c r="D1042" s="180"/>
      <c r="E1042" s="182"/>
      <c r="F1042" s="182"/>
      <c r="G1042" s="182"/>
      <c r="H1042" s="183"/>
      <c r="I1042" s="183"/>
      <c r="J1042" s="183"/>
      <c r="K1042" s="185"/>
      <c r="L1042" s="184"/>
      <c r="M1042" s="187"/>
      <c r="N1042" s="184"/>
      <c r="O1042" s="185"/>
      <c r="P1042" s="188"/>
      <c r="Q1042" s="188"/>
    </row>
    <row r="1043" spans="1:17" ht="14">
      <c r="A1043" s="87"/>
      <c r="B1043" s="186"/>
      <c r="C1043" s="186"/>
      <c r="D1043" s="180"/>
      <c r="E1043" s="182"/>
      <c r="F1043" s="182"/>
      <c r="G1043" s="182"/>
      <c r="H1043" s="183"/>
      <c r="I1043" s="183"/>
      <c r="J1043" s="183"/>
      <c r="K1043" s="185"/>
      <c r="L1043" s="184"/>
      <c r="M1043" s="187"/>
      <c r="N1043" s="184"/>
      <c r="O1043" s="185"/>
      <c r="P1043" s="188"/>
      <c r="Q1043" s="188"/>
    </row>
    <row r="1044" spans="1:17" ht="14">
      <c r="A1044" s="87"/>
      <c r="B1044" s="186"/>
      <c r="C1044" s="186"/>
      <c r="D1044" s="180"/>
      <c r="E1044" s="182"/>
      <c r="F1044" s="182"/>
      <c r="G1044" s="182"/>
      <c r="H1044" s="183"/>
      <c r="I1044" s="183"/>
      <c r="J1044" s="183"/>
      <c r="K1044" s="185"/>
      <c r="L1044" s="184"/>
      <c r="M1044" s="187"/>
      <c r="N1044" s="184"/>
      <c r="O1044" s="185"/>
      <c r="P1044" s="188"/>
      <c r="Q1044" s="188"/>
    </row>
    <row r="1045" spans="1:17" ht="14">
      <c r="A1045" s="87"/>
      <c r="B1045" s="186"/>
      <c r="C1045" s="186"/>
      <c r="D1045" s="180"/>
      <c r="E1045" s="182"/>
      <c r="F1045" s="182"/>
      <c r="G1045" s="182"/>
      <c r="H1045" s="183"/>
      <c r="I1045" s="183"/>
      <c r="J1045" s="183"/>
      <c r="K1045" s="185"/>
      <c r="L1045" s="184"/>
      <c r="M1045" s="187"/>
      <c r="N1045" s="184"/>
      <c r="O1045" s="185"/>
      <c r="P1045" s="188"/>
      <c r="Q1045" s="188"/>
    </row>
    <row r="1046" spans="1:17" ht="14">
      <c r="A1046" s="87"/>
      <c r="B1046" s="186"/>
      <c r="C1046" s="186"/>
      <c r="D1046" s="180"/>
      <c r="E1046" s="182"/>
      <c r="F1046" s="182"/>
      <c r="G1046" s="182"/>
      <c r="H1046" s="183"/>
      <c r="I1046" s="183"/>
      <c r="J1046" s="183"/>
      <c r="K1046" s="185"/>
      <c r="L1046" s="184"/>
      <c r="M1046" s="187"/>
      <c r="N1046" s="184"/>
      <c r="O1046" s="185"/>
      <c r="P1046" s="188"/>
      <c r="Q1046" s="188"/>
    </row>
    <row r="1047" spans="1:17" ht="14">
      <c r="A1047" s="87"/>
      <c r="B1047" s="186"/>
      <c r="C1047" s="186"/>
      <c r="D1047" s="180"/>
      <c r="E1047" s="182"/>
      <c r="F1047" s="182"/>
      <c r="G1047" s="182"/>
      <c r="H1047" s="183"/>
      <c r="I1047" s="183"/>
      <c r="J1047" s="183"/>
      <c r="K1047" s="185"/>
      <c r="L1047" s="184"/>
      <c r="M1047" s="187"/>
      <c r="N1047" s="184"/>
      <c r="O1047" s="185"/>
      <c r="P1047" s="188"/>
      <c r="Q1047" s="188"/>
    </row>
    <row r="1048" spans="1:17" ht="14">
      <c r="A1048" s="87"/>
      <c r="B1048" s="186"/>
      <c r="C1048" s="186"/>
      <c r="D1048" s="180"/>
      <c r="E1048" s="182"/>
      <c r="F1048" s="182"/>
      <c r="G1048" s="182"/>
      <c r="H1048" s="183"/>
      <c r="I1048" s="183"/>
      <c r="J1048" s="183"/>
      <c r="K1048" s="185"/>
      <c r="L1048" s="184"/>
      <c r="M1048" s="187"/>
      <c r="N1048" s="184"/>
      <c r="O1048" s="185"/>
      <c r="P1048" s="188"/>
      <c r="Q1048" s="188"/>
    </row>
    <row r="1049" spans="1:17" ht="14">
      <c r="A1049" s="87"/>
      <c r="B1049" s="186"/>
      <c r="C1049" s="186"/>
      <c r="D1049" s="180"/>
      <c r="E1049" s="182"/>
      <c r="F1049" s="182"/>
      <c r="G1049" s="182"/>
      <c r="H1049" s="183"/>
      <c r="I1049" s="183"/>
      <c r="J1049" s="183"/>
      <c r="K1049" s="185"/>
      <c r="L1049" s="184"/>
      <c r="M1049" s="187"/>
      <c r="N1049" s="184"/>
      <c r="O1049" s="185"/>
      <c r="P1049" s="188"/>
      <c r="Q1049" s="188"/>
    </row>
    <row r="1050" spans="1:17" ht="14">
      <c r="A1050" s="87"/>
      <c r="B1050" s="186"/>
      <c r="C1050" s="186"/>
      <c r="D1050" s="180"/>
      <c r="E1050" s="182"/>
      <c r="F1050" s="182"/>
      <c r="G1050" s="182"/>
      <c r="H1050" s="183"/>
      <c r="I1050" s="183"/>
      <c r="J1050" s="183"/>
      <c r="K1050" s="185"/>
      <c r="L1050" s="184"/>
      <c r="M1050" s="187"/>
      <c r="N1050" s="184"/>
      <c r="O1050" s="185"/>
      <c r="P1050" s="188"/>
      <c r="Q1050" s="188"/>
    </row>
    <row r="1051" spans="1:17" ht="14">
      <c r="A1051" s="87"/>
      <c r="B1051" s="186"/>
      <c r="C1051" s="186"/>
      <c r="D1051" s="180"/>
      <c r="E1051" s="182"/>
      <c r="F1051" s="182"/>
      <c r="G1051" s="182"/>
      <c r="H1051" s="183"/>
      <c r="I1051" s="183"/>
      <c r="J1051" s="183"/>
      <c r="K1051" s="185"/>
      <c r="L1051" s="184"/>
      <c r="M1051" s="187"/>
      <c r="N1051" s="184"/>
      <c r="O1051" s="185"/>
      <c r="P1051" s="188"/>
      <c r="Q1051" s="188"/>
    </row>
    <row r="1052" spans="1:17" ht="14">
      <c r="A1052" s="87"/>
      <c r="B1052" s="186"/>
      <c r="C1052" s="186"/>
      <c r="D1052" s="180"/>
      <c r="E1052" s="182"/>
      <c r="F1052" s="182"/>
      <c r="G1052" s="182"/>
      <c r="H1052" s="183"/>
      <c r="I1052" s="183"/>
      <c r="J1052" s="183"/>
      <c r="K1052" s="185"/>
      <c r="L1052" s="184"/>
      <c r="M1052" s="187"/>
      <c r="N1052" s="184"/>
      <c r="O1052" s="185"/>
      <c r="P1052" s="188"/>
      <c r="Q1052" s="188"/>
    </row>
    <row r="1053" spans="1:17" ht="14">
      <c r="A1053" s="87"/>
      <c r="B1053" s="186"/>
      <c r="C1053" s="186"/>
      <c r="D1053" s="180"/>
      <c r="E1053" s="182"/>
      <c r="F1053" s="182"/>
      <c r="G1053" s="182"/>
      <c r="H1053" s="183"/>
      <c r="I1053" s="183"/>
      <c r="J1053" s="183"/>
      <c r="K1053" s="185"/>
      <c r="L1053" s="184"/>
      <c r="M1053" s="187"/>
      <c r="N1053" s="184"/>
      <c r="O1053" s="185"/>
      <c r="P1053" s="188"/>
      <c r="Q1053" s="188"/>
    </row>
    <row r="1054" spans="1:17" ht="14">
      <c r="A1054" s="87"/>
      <c r="B1054" s="186"/>
      <c r="C1054" s="186"/>
      <c r="D1054" s="180"/>
      <c r="E1054" s="182"/>
      <c r="F1054" s="182"/>
      <c r="G1054" s="182"/>
      <c r="H1054" s="183"/>
      <c r="I1054" s="183"/>
      <c r="J1054" s="183"/>
      <c r="K1054" s="185"/>
      <c r="L1054" s="184"/>
      <c r="M1054" s="187"/>
      <c r="N1054" s="184"/>
      <c r="O1054" s="185"/>
      <c r="P1054" s="188"/>
      <c r="Q1054" s="188"/>
    </row>
  </sheetData>
  <autoFilter ref="A4:P43" xr:uid="{00000000-0009-0000-0000-000017000000}">
    <sortState xmlns:xlrd2="http://schemas.microsoft.com/office/spreadsheetml/2017/richdata2" ref="A4:P43">
      <sortCondition descending="1" ref="P4:P43"/>
    </sortState>
  </autoFilter>
  <mergeCells count="1">
    <mergeCell ref="K3:L3"/>
  </mergeCells>
  <conditionalFormatting sqref="A5:Q43">
    <cfRule type="expression" dxfId="4" priority="3">
      <formula>$D5="Not Included"</formula>
    </cfRule>
  </conditionalFormatting>
  <conditionalFormatting sqref="C5:D43">
    <cfRule type="expression" dxfId="3" priority="1">
      <formula>$D5="Not Included"</formula>
    </cfRule>
  </conditionalFormatting>
  <conditionalFormatting sqref="M5:M43">
    <cfRule type="cellIs" dxfId="2" priority="2" operator="greaterThan">
      <formula>9999</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D167"/>
  <sheetViews>
    <sheetView workbookViewId="0"/>
  </sheetViews>
  <sheetFormatPr defaultColWidth="12.6328125" defaultRowHeight="15.75" customHeight="1"/>
  <cols>
    <col min="1" max="1" width="42.7265625" customWidth="1"/>
    <col min="2" max="2" width="18.90625" customWidth="1"/>
    <col min="3" max="3" width="25.453125" customWidth="1"/>
    <col min="4" max="4" width="14.90625" customWidth="1"/>
    <col min="5" max="5" width="13.6328125" customWidth="1"/>
    <col min="6" max="6" width="15" customWidth="1"/>
    <col min="8" max="8" width="13.7265625" customWidth="1"/>
  </cols>
  <sheetData>
    <row r="1" spans="1:30" ht="26">
      <c r="A1" s="374" t="s">
        <v>434</v>
      </c>
      <c r="B1" s="374" t="s">
        <v>435</v>
      </c>
      <c r="C1" s="374" t="s">
        <v>436</v>
      </c>
      <c r="D1" s="374" t="s">
        <v>437</v>
      </c>
      <c r="E1" s="374" t="s">
        <v>438</v>
      </c>
      <c r="F1" s="375" t="s">
        <v>439</v>
      </c>
      <c r="G1" s="374" t="s">
        <v>440</v>
      </c>
      <c r="H1" s="374">
        <v>2018</v>
      </c>
      <c r="I1" s="374">
        <v>2019</v>
      </c>
      <c r="J1" s="374">
        <v>2020</v>
      </c>
      <c r="K1" s="374">
        <v>2021</v>
      </c>
      <c r="L1" s="374">
        <v>2022</v>
      </c>
      <c r="O1" s="14"/>
      <c r="P1" s="14"/>
      <c r="Q1" s="14"/>
      <c r="R1" s="14"/>
      <c r="S1" s="14"/>
      <c r="T1" s="14"/>
      <c r="U1" s="14"/>
      <c r="V1" s="14"/>
      <c r="W1" s="14"/>
      <c r="X1" s="14"/>
      <c r="Y1" s="14"/>
      <c r="Z1" s="14"/>
      <c r="AA1" s="14"/>
      <c r="AB1" s="14"/>
      <c r="AC1" s="14"/>
      <c r="AD1" s="14"/>
    </row>
    <row r="2" spans="1:30" ht="15.75" customHeight="1">
      <c r="A2" s="335" t="s">
        <v>441</v>
      </c>
      <c r="B2" s="335" t="s">
        <v>220</v>
      </c>
      <c r="C2" s="335" t="s">
        <v>442</v>
      </c>
      <c r="D2" s="376">
        <v>137000</v>
      </c>
      <c r="E2" s="377">
        <v>50070225</v>
      </c>
      <c r="F2" s="377">
        <f t="shared" ref="F2:F7" si="0">E2/6</f>
        <v>8345037.5</v>
      </c>
      <c r="G2" s="378">
        <v>2018</v>
      </c>
      <c r="H2" s="377">
        <f t="shared" ref="H2:L11" si="1">IF(H$1&gt;=$G2,$F2/5, "-")</f>
        <v>1669007.5</v>
      </c>
      <c r="I2" s="377">
        <f t="shared" si="1"/>
        <v>1669007.5</v>
      </c>
      <c r="J2" s="377">
        <f t="shared" si="1"/>
        <v>1669007.5</v>
      </c>
      <c r="K2" s="377">
        <f t="shared" si="1"/>
        <v>1669007.5</v>
      </c>
      <c r="L2" s="377">
        <f t="shared" si="1"/>
        <v>1669007.5</v>
      </c>
    </row>
    <row r="3" spans="1:30" ht="15.75" customHeight="1">
      <c r="A3" s="335" t="s">
        <v>443</v>
      </c>
      <c r="B3" s="335" t="s">
        <v>221</v>
      </c>
      <c r="C3" s="335" t="s">
        <v>442</v>
      </c>
      <c r="D3" s="376">
        <v>137000</v>
      </c>
      <c r="E3" s="377">
        <v>50070225</v>
      </c>
      <c r="F3" s="377">
        <f t="shared" si="0"/>
        <v>8345037.5</v>
      </c>
      <c r="G3" s="378">
        <v>2018</v>
      </c>
      <c r="H3" s="377">
        <f t="shared" si="1"/>
        <v>1669007.5</v>
      </c>
      <c r="I3" s="377">
        <f t="shared" si="1"/>
        <v>1669007.5</v>
      </c>
      <c r="J3" s="377">
        <f t="shared" si="1"/>
        <v>1669007.5</v>
      </c>
      <c r="K3" s="377">
        <f t="shared" si="1"/>
        <v>1669007.5</v>
      </c>
      <c r="L3" s="377">
        <f t="shared" si="1"/>
        <v>1669007.5</v>
      </c>
    </row>
    <row r="4" spans="1:30" ht="15.75" customHeight="1">
      <c r="A4" s="335" t="s">
        <v>444</v>
      </c>
      <c r="B4" s="335" t="s">
        <v>98</v>
      </c>
      <c r="C4" s="335" t="s">
        <v>442</v>
      </c>
      <c r="D4" s="376">
        <v>137000</v>
      </c>
      <c r="E4" s="377">
        <v>50070225</v>
      </c>
      <c r="F4" s="377">
        <f t="shared" si="0"/>
        <v>8345037.5</v>
      </c>
      <c r="G4" s="378">
        <v>2018</v>
      </c>
      <c r="H4" s="377">
        <f t="shared" si="1"/>
        <v>1669007.5</v>
      </c>
      <c r="I4" s="377">
        <f t="shared" si="1"/>
        <v>1669007.5</v>
      </c>
      <c r="J4" s="377">
        <f t="shared" si="1"/>
        <v>1669007.5</v>
      </c>
      <c r="K4" s="377">
        <f t="shared" si="1"/>
        <v>1669007.5</v>
      </c>
      <c r="L4" s="377">
        <f t="shared" si="1"/>
        <v>1669007.5</v>
      </c>
    </row>
    <row r="5" spans="1:30" ht="15.75" customHeight="1">
      <c r="A5" s="335" t="s">
        <v>445</v>
      </c>
      <c r="B5" s="335" t="s">
        <v>94</v>
      </c>
      <c r="C5" s="335" t="s">
        <v>442</v>
      </c>
      <c r="D5" s="376">
        <v>137000</v>
      </c>
      <c r="E5" s="377">
        <v>50070225</v>
      </c>
      <c r="F5" s="377">
        <f t="shared" si="0"/>
        <v>8345037.5</v>
      </c>
      <c r="G5" s="378">
        <v>2018</v>
      </c>
      <c r="H5" s="377">
        <f t="shared" si="1"/>
        <v>1669007.5</v>
      </c>
      <c r="I5" s="377">
        <f t="shared" si="1"/>
        <v>1669007.5</v>
      </c>
      <c r="J5" s="377">
        <f t="shared" si="1"/>
        <v>1669007.5</v>
      </c>
      <c r="K5" s="377">
        <f t="shared" si="1"/>
        <v>1669007.5</v>
      </c>
      <c r="L5" s="377">
        <f t="shared" si="1"/>
        <v>1669007.5</v>
      </c>
    </row>
    <row r="6" spans="1:30" ht="15.75" customHeight="1">
      <c r="A6" s="335" t="s">
        <v>446</v>
      </c>
      <c r="B6" s="335" t="s">
        <v>233</v>
      </c>
      <c r="C6" s="335" t="s">
        <v>442</v>
      </c>
      <c r="D6" s="376">
        <v>137000</v>
      </c>
      <c r="E6" s="377">
        <v>50070225</v>
      </c>
      <c r="F6" s="377">
        <f t="shared" si="0"/>
        <v>8345037.5</v>
      </c>
      <c r="G6" s="378">
        <v>2018</v>
      </c>
      <c r="H6" s="377">
        <f t="shared" si="1"/>
        <v>1669007.5</v>
      </c>
      <c r="I6" s="377">
        <f t="shared" si="1"/>
        <v>1669007.5</v>
      </c>
      <c r="J6" s="377">
        <f t="shared" si="1"/>
        <v>1669007.5</v>
      </c>
      <c r="K6" s="377">
        <f t="shared" si="1"/>
        <v>1669007.5</v>
      </c>
      <c r="L6" s="377">
        <f t="shared" si="1"/>
        <v>1669007.5</v>
      </c>
    </row>
    <row r="7" spans="1:30" ht="15.75" customHeight="1">
      <c r="A7" s="335" t="s">
        <v>447</v>
      </c>
      <c r="B7" s="335" t="s">
        <v>236</v>
      </c>
      <c r="C7" s="335" t="s">
        <v>442</v>
      </c>
      <c r="D7" s="376">
        <v>137000</v>
      </c>
      <c r="E7" s="377">
        <v>50070225</v>
      </c>
      <c r="F7" s="377">
        <f t="shared" si="0"/>
        <v>8345037.5</v>
      </c>
      <c r="G7" s="378">
        <v>2018</v>
      </c>
      <c r="H7" s="377">
        <f t="shared" si="1"/>
        <v>1669007.5</v>
      </c>
      <c r="I7" s="377">
        <f t="shared" si="1"/>
        <v>1669007.5</v>
      </c>
      <c r="J7" s="377">
        <f t="shared" si="1"/>
        <v>1669007.5</v>
      </c>
      <c r="K7" s="377">
        <f t="shared" si="1"/>
        <v>1669007.5</v>
      </c>
      <c r="L7" s="377">
        <f t="shared" si="1"/>
        <v>1669007.5</v>
      </c>
    </row>
    <row r="8" spans="1:30" ht="15.75" customHeight="1">
      <c r="A8" s="379" t="s">
        <v>60</v>
      </c>
      <c r="B8" s="379" t="s">
        <v>60</v>
      </c>
      <c r="C8" s="379" t="s">
        <v>448</v>
      </c>
      <c r="D8" s="380">
        <v>11000</v>
      </c>
      <c r="E8" s="381">
        <v>27465550</v>
      </c>
      <c r="F8" s="381">
        <v>27465550</v>
      </c>
      <c r="G8" s="335">
        <v>2020</v>
      </c>
      <c r="H8" s="335" t="str">
        <f t="shared" si="1"/>
        <v>-</v>
      </c>
      <c r="I8" s="335" t="str">
        <f t="shared" si="1"/>
        <v>-</v>
      </c>
      <c r="J8" s="382">
        <f t="shared" si="1"/>
        <v>5493110</v>
      </c>
      <c r="K8" s="382">
        <f t="shared" si="1"/>
        <v>5493110</v>
      </c>
      <c r="L8" s="382">
        <f t="shared" si="1"/>
        <v>5493110</v>
      </c>
    </row>
    <row r="9" spans="1:30" ht="15.75" customHeight="1">
      <c r="A9" s="331" t="s">
        <v>214</v>
      </c>
      <c r="B9" s="331" t="s">
        <v>214</v>
      </c>
      <c r="C9" s="379" t="s">
        <v>449</v>
      </c>
      <c r="D9" s="380">
        <v>60000</v>
      </c>
      <c r="E9" s="381">
        <v>47311410</v>
      </c>
      <c r="F9" s="382">
        <f>E9/5</f>
        <v>9462282</v>
      </c>
      <c r="G9" s="335">
        <v>2019</v>
      </c>
      <c r="H9" s="335" t="str">
        <f t="shared" si="1"/>
        <v>-</v>
      </c>
      <c r="I9" s="382">
        <f t="shared" si="1"/>
        <v>1892456.4</v>
      </c>
      <c r="J9" s="382">
        <f t="shared" si="1"/>
        <v>1892456.4</v>
      </c>
      <c r="K9" s="382">
        <f t="shared" si="1"/>
        <v>1892456.4</v>
      </c>
      <c r="L9" s="382">
        <f t="shared" si="1"/>
        <v>1892456.4</v>
      </c>
    </row>
    <row r="10" spans="1:30" ht="15.75" customHeight="1">
      <c r="A10" s="331" t="s">
        <v>143</v>
      </c>
      <c r="B10" s="331" t="s">
        <v>143</v>
      </c>
      <c r="C10" s="379" t="s">
        <v>449</v>
      </c>
      <c r="D10" s="380">
        <v>60000</v>
      </c>
      <c r="E10" s="381">
        <v>47311410</v>
      </c>
      <c r="F10" s="382">
        <f>E10/5</f>
        <v>9462282</v>
      </c>
      <c r="G10" s="335">
        <v>2019</v>
      </c>
      <c r="H10" s="335" t="str">
        <f t="shared" si="1"/>
        <v>-</v>
      </c>
      <c r="I10" s="382">
        <f t="shared" si="1"/>
        <v>1892456.4</v>
      </c>
      <c r="J10" s="382">
        <f t="shared" si="1"/>
        <v>1892456.4</v>
      </c>
      <c r="K10" s="382">
        <f t="shared" si="1"/>
        <v>1892456.4</v>
      </c>
      <c r="L10" s="382">
        <f t="shared" si="1"/>
        <v>1892456.4</v>
      </c>
    </row>
    <row r="11" spans="1:30" ht="15.75" customHeight="1">
      <c r="A11" s="335" t="s">
        <v>150</v>
      </c>
      <c r="B11" s="35" t="s">
        <v>150</v>
      </c>
      <c r="C11" s="335" t="s">
        <v>442</v>
      </c>
      <c r="D11" s="376">
        <v>60000</v>
      </c>
      <c r="E11" s="382">
        <v>23500000</v>
      </c>
      <c r="F11" s="382">
        <v>23500000</v>
      </c>
      <c r="G11" s="335">
        <v>2022</v>
      </c>
      <c r="H11" s="335" t="str">
        <f t="shared" si="1"/>
        <v>-</v>
      </c>
      <c r="I11" s="335" t="str">
        <f t="shared" si="1"/>
        <v>-</v>
      </c>
      <c r="J11" s="335" t="str">
        <f t="shared" si="1"/>
        <v>-</v>
      </c>
      <c r="K11" s="335" t="str">
        <f t="shared" si="1"/>
        <v>-</v>
      </c>
      <c r="L11" s="382">
        <f t="shared" si="1"/>
        <v>4700000</v>
      </c>
    </row>
    <row r="12" spans="1:30" ht="15.75" customHeight="1">
      <c r="A12" s="335" t="s">
        <v>125</v>
      </c>
      <c r="B12" s="35" t="s">
        <v>125</v>
      </c>
      <c r="C12" s="335" t="s">
        <v>450</v>
      </c>
      <c r="D12" s="376">
        <v>82145</v>
      </c>
      <c r="E12" s="382">
        <v>27945089</v>
      </c>
      <c r="F12" s="382">
        <v>27945089</v>
      </c>
      <c r="G12" s="378">
        <v>2018</v>
      </c>
      <c r="H12" s="382">
        <f t="shared" ref="H12:L21" si="2">IF(H$1&gt;=$G12,$F12/5, "-")</f>
        <v>5589017.7999999998</v>
      </c>
      <c r="I12" s="382">
        <f t="shared" si="2"/>
        <v>5589017.7999999998</v>
      </c>
      <c r="J12" s="382">
        <f t="shared" si="2"/>
        <v>5589017.7999999998</v>
      </c>
      <c r="K12" s="382">
        <f t="shared" si="2"/>
        <v>5589017.7999999998</v>
      </c>
      <c r="L12" s="382">
        <f t="shared" si="2"/>
        <v>5589017.7999999998</v>
      </c>
    </row>
    <row r="13" spans="1:30" ht="15.75" customHeight="1">
      <c r="A13" s="379" t="s">
        <v>108</v>
      </c>
      <c r="B13" s="379" t="s">
        <v>108</v>
      </c>
      <c r="C13" s="379" t="s">
        <v>451</v>
      </c>
      <c r="D13" s="380">
        <v>17162</v>
      </c>
      <c r="E13" s="381">
        <v>33795750</v>
      </c>
      <c r="F13" s="381">
        <v>33795750</v>
      </c>
      <c r="G13" s="335">
        <v>2020</v>
      </c>
      <c r="H13" s="335" t="str">
        <f t="shared" si="2"/>
        <v>-</v>
      </c>
      <c r="I13" s="335" t="str">
        <f t="shared" si="2"/>
        <v>-</v>
      </c>
      <c r="J13" s="382">
        <f t="shared" si="2"/>
        <v>6759150</v>
      </c>
      <c r="K13" s="382">
        <f t="shared" si="2"/>
        <v>6759150</v>
      </c>
      <c r="L13" s="382">
        <f t="shared" si="2"/>
        <v>6759150</v>
      </c>
    </row>
    <row r="14" spans="1:30" ht="14">
      <c r="A14" s="383" t="s">
        <v>218</v>
      </c>
      <c r="B14" s="383" t="s">
        <v>218</v>
      </c>
      <c r="C14" s="379" t="s">
        <v>449</v>
      </c>
      <c r="D14" s="380">
        <v>60000</v>
      </c>
      <c r="E14" s="381">
        <v>47311410</v>
      </c>
      <c r="F14" s="382">
        <f>E14/5</f>
        <v>9462282</v>
      </c>
      <c r="G14" s="335">
        <v>2019</v>
      </c>
      <c r="H14" s="335" t="str">
        <f t="shared" si="2"/>
        <v>-</v>
      </c>
      <c r="I14" s="382">
        <f t="shared" si="2"/>
        <v>1892456.4</v>
      </c>
      <c r="J14" s="382">
        <f t="shared" si="2"/>
        <v>1892456.4</v>
      </c>
      <c r="K14" s="382">
        <f t="shared" si="2"/>
        <v>1892456.4</v>
      </c>
      <c r="L14" s="382">
        <f t="shared" si="2"/>
        <v>1892456.4</v>
      </c>
    </row>
    <row r="15" spans="1:30" ht="15.75" customHeight="1">
      <c r="A15" s="331" t="s">
        <v>410</v>
      </c>
      <c r="B15" s="331" t="s">
        <v>410</v>
      </c>
      <c r="C15" s="379" t="s">
        <v>442</v>
      </c>
      <c r="D15" s="380">
        <v>21030</v>
      </c>
      <c r="E15" s="381">
        <v>42463740</v>
      </c>
      <c r="F15" s="382">
        <f>E15/3</f>
        <v>14154580</v>
      </c>
      <c r="G15" s="335">
        <v>2020</v>
      </c>
      <c r="H15" s="335" t="str">
        <f t="shared" si="2"/>
        <v>-</v>
      </c>
      <c r="I15" s="335" t="str">
        <f t="shared" si="2"/>
        <v>-</v>
      </c>
      <c r="J15" s="382">
        <f t="shared" si="2"/>
        <v>2830916</v>
      </c>
      <c r="K15" s="382">
        <f t="shared" si="2"/>
        <v>2830916</v>
      </c>
      <c r="L15" s="382">
        <f t="shared" si="2"/>
        <v>2830916</v>
      </c>
    </row>
    <row r="16" spans="1:30" ht="15.75" customHeight="1">
      <c r="A16" s="331" t="s">
        <v>219</v>
      </c>
      <c r="B16" s="379" t="s">
        <v>219</v>
      </c>
      <c r="C16" s="379" t="s">
        <v>452</v>
      </c>
      <c r="D16" s="380">
        <v>7111</v>
      </c>
      <c r="E16" s="381">
        <v>20228960</v>
      </c>
      <c r="F16" s="381">
        <v>20228960</v>
      </c>
      <c r="G16" s="335">
        <v>2020</v>
      </c>
      <c r="H16" s="335" t="str">
        <f t="shared" si="2"/>
        <v>-</v>
      </c>
      <c r="I16" s="335" t="str">
        <f t="shared" si="2"/>
        <v>-</v>
      </c>
      <c r="J16" s="382">
        <f t="shared" si="2"/>
        <v>4045792</v>
      </c>
      <c r="K16" s="382">
        <f t="shared" si="2"/>
        <v>4045792</v>
      </c>
      <c r="L16" s="382">
        <f t="shared" si="2"/>
        <v>4045792</v>
      </c>
    </row>
    <row r="17" spans="1:12" ht="14">
      <c r="A17" s="384" t="s">
        <v>453</v>
      </c>
      <c r="B17" s="385" t="s">
        <v>184</v>
      </c>
      <c r="C17" s="384" t="s">
        <v>454</v>
      </c>
      <c r="D17" s="386">
        <v>5845</v>
      </c>
      <c r="E17" s="387">
        <v>13322100</v>
      </c>
      <c r="F17" s="387">
        <v>13322100</v>
      </c>
      <c r="G17" s="388">
        <v>2019</v>
      </c>
      <c r="H17" s="388" t="str">
        <f t="shared" si="2"/>
        <v>-</v>
      </c>
      <c r="I17" s="389">
        <f t="shared" si="2"/>
        <v>2664420</v>
      </c>
      <c r="J17" s="389">
        <f t="shared" si="2"/>
        <v>2664420</v>
      </c>
      <c r="K17" s="389">
        <f t="shared" si="2"/>
        <v>2664420</v>
      </c>
      <c r="L17" s="389">
        <f t="shared" si="2"/>
        <v>2664420</v>
      </c>
    </row>
    <row r="18" spans="1:12" ht="15.75" customHeight="1">
      <c r="A18" s="335" t="s">
        <v>139</v>
      </c>
      <c r="B18" s="335" t="s">
        <v>139</v>
      </c>
      <c r="C18" s="335" t="s">
        <v>455</v>
      </c>
      <c r="D18" s="376">
        <v>101260</v>
      </c>
      <c r="E18" s="382">
        <v>12831136</v>
      </c>
      <c r="F18" s="382">
        <v>12831136</v>
      </c>
      <c r="G18" s="378">
        <v>2018</v>
      </c>
      <c r="H18" s="382">
        <f t="shared" si="2"/>
        <v>2566227.2000000002</v>
      </c>
      <c r="I18" s="382">
        <f t="shared" si="2"/>
        <v>2566227.2000000002</v>
      </c>
      <c r="J18" s="382">
        <f t="shared" si="2"/>
        <v>2566227.2000000002</v>
      </c>
      <c r="K18" s="382">
        <f t="shared" si="2"/>
        <v>2566227.2000000002</v>
      </c>
      <c r="L18" s="382">
        <f t="shared" si="2"/>
        <v>2566227.2000000002</v>
      </c>
    </row>
    <row r="19" spans="1:12" ht="15.75" customHeight="1">
      <c r="A19" s="335" t="s">
        <v>221</v>
      </c>
      <c r="B19" s="335" t="s">
        <v>221</v>
      </c>
      <c r="C19" s="335" t="s">
        <v>452</v>
      </c>
      <c r="D19" s="376">
        <v>22486</v>
      </c>
      <c r="E19" s="382">
        <v>37865000</v>
      </c>
      <c r="F19" s="382">
        <f>E19/3</f>
        <v>12621666.666666666</v>
      </c>
      <c r="G19" s="335">
        <v>2022</v>
      </c>
      <c r="H19" s="335" t="str">
        <f t="shared" si="2"/>
        <v>-</v>
      </c>
      <c r="I19" s="335" t="str">
        <f t="shared" si="2"/>
        <v>-</v>
      </c>
      <c r="J19" s="335" t="str">
        <f t="shared" si="2"/>
        <v>-</v>
      </c>
      <c r="K19" s="335" t="str">
        <f t="shared" si="2"/>
        <v>-</v>
      </c>
      <c r="L19" s="382">
        <f t="shared" si="2"/>
        <v>2524333.333333333</v>
      </c>
    </row>
    <row r="20" spans="1:12" ht="15.75" customHeight="1">
      <c r="A20" s="379" t="s">
        <v>82</v>
      </c>
      <c r="B20" s="379" t="s">
        <v>82</v>
      </c>
      <c r="C20" s="379" t="s">
        <v>442</v>
      </c>
      <c r="D20" s="380">
        <v>77000</v>
      </c>
      <c r="E20" s="381">
        <v>17394361</v>
      </c>
      <c r="F20" s="381">
        <v>17394361</v>
      </c>
      <c r="G20" s="335">
        <v>2019</v>
      </c>
      <c r="H20" s="335" t="str">
        <f t="shared" si="2"/>
        <v>-</v>
      </c>
      <c r="I20" s="382">
        <f t="shared" si="2"/>
        <v>3478872.2</v>
      </c>
      <c r="J20" s="382">
        <f t="shared" si="2"/>
        <v>3478872.2</v>
      </c>
      <c r="K20" s="382">
        <f t="shared" si="2"/>
        <v>3478872.2</v>
      </c>
      <c r="L20" s="382">
        <f t="shared" si="2"/>
        <v>3478872.2</v>
      </c>
    </row>
    <row r="21" spans="1:12" ht="15.75" customHeight="1">
      <c r="A21" s="335" t="s">
        <v>146</v>
      </c>
      <c r="B21" s="335" t="s">
        <v>146</v>
      </c>
      <c r="C21" s="335" t="s">
        <v>455</v>
      </c>
      <c r="D21" s="376">
        <v>54823</v>
      </c>
      <c r="E21" s="382">
        <v>23878000</v>
      </c>
      <c r="F21" s="382">
        <v>23878000</v>
      </c>
      <c r="G21" s="378">
        <v>2018</v>
      </c>
      <c r="H21" s="382">
        <f t="shared" si="2"/>
        <v>4775600</v>
      </c>
      <c r="I21" s="382">
        <f t="shared" si="2"/>
        <v>4775600</v>
      </c>
      <c r="J21" s="382">
        <f t="shared" si="2"/>
        <v>4775600</v>
      </c>
      <c r="K21" s="382">
        <f t="shared" si="2"/>
        <v>4775600</v>
      </c>
      <c r="L21" s="382">
        <f t="shared" si="2"/>
        <v>4775600</v>
      </c>
    </row>
    <row r="22" spans="1:12" ht="12.5">
      <c r="A22" s="331" t="s">
        <v>47</v>
      </c>
      <c r="B22" s="331" t="s">
        <v>47</v>
      </c>
      <c r="C22" s="379" t="s">
        <v>449</v>
      </c>
      <c r="D22" s="380">
        <v>60000</v>
      </c>
      <c r="E22" s="381">
        <v>47311410</v>
      </c>
      <c r="F22" s="382">
        <f>E22/5</f>
        <v>9462282</v>
      </c>
      <c r="G22" s="335">
        <v>2019</v>
      </c>
      <c r="H22" s="335" t="str">
        <f t="shared" ref="H22:L31" si="3">IF(H$1&gt;=$G22,$F22/5, "-")</f>
        <v>-</v>
      </c>
      <c r="I22" s="382">
        <f t="shared" si="3"/>
        <v>1892456.4</v>
      </c>
      <c r="J22" s="382">
        <f t="shared" si="3"/>
        <v>1892456.4</v>
      </c>
      <c r="K22" s="382">
        <f t="shared" si="3"/>
        <v>1892456.4</v>
      </c>
      <c r="L22" s="382">
        <f t="shared" si="3"/>
        <v>1892456.4</v>
      </c>
    </row>
    <row r="23" spans="1:12" ht="12.5">
      <c r="A23" s="331" t="s">
        <v>47</v>
      </c>
      <c r="B23" s="331" t="s">
        <v>47</v>
      </c>
      <c r="C23" s="379" t="s">
        <v>442</v>
      </c>
      <c r="D23" s="380">
        <v>21030</v>
      </c>
      <c r="E23" s="381">
        <v>42463740</v>
      </c>
      <c r="F23" s="382">
        <f>E23/3</f>
        <v>14154580</v>
      </c>
      <c r="G23" s="335">
        <v>2020</v>
      </c>
      <c r="H23" s="335" t="str">
        <f t="shared" si="3"/>
        <v>-</v>
      </c>
      <c r="I23" s="335" t="str">
        <f t="shared" si="3"/>
        <v>-</v>
      </c>
      <c r="J23" s="382">
        <f t="shared" si="3"/>
        <v>2830916</v>
      </c>
      <c r="K23" s="382">
        <f t="shared" si="3"/>
        <v>2830916</v>
      </c>
      <c r="L23" s="382">
        <f t="shared" si="3"/>
        <v>2830916</v>
      </c>
    </row>
    <row r="24" spans="1:12" ht="12.5">
      <c r="A24" s="335" t="s">
        <v>98</v>
      </c>
      <c r="B24" s="335" t="s">
        <v>98</v>
      </c>
      <c r="C24" s="335" t="s">
        <v>452</v>
      </c>
      <c r="D24" s="376">
        <v>22486</v>
      </c>
      <c r="E24" s="382">
        <v>37865000</v>
      </c>
      <c r="F24" s="382">
        <f>E24/3</f>
        <v>12621666.666666666</v>
      </c>
      <c r="G24" s="335">
        <v>2022</v>
      </c>
      <c r="H24" s="335" t="str">
        <f t="shared" si="3"/>
        <v>-</v>
      </c>
      <c r="I24" s="335" t="str">
        <f t="shared" si="3"/>
        <v>-</v>
      </c>
      <c r="J24" s="335" t="str">
        <f t="shared" si="3"/>
        <v>-</v>
      </c>
      <c r="K24" s="335" t="str">
        <f t="shared" si="3"/>
        <v>-</v>
      </c>
      <c r="L24" s="382">
        <f t="shared" si="3"/>
        <v>2524333.333333333</v>
      </c>
    </row>
    <row r="25" spans="1:12" ht="12.5">
      <c r="A25" s="335" t="s">
        <v>94</v>
      </c>
      <c r="B25" s="335" t="s">
        <v>94</v>
      </c>
      <c r="C25" s="335" t="s">
        <v>452</v>
      </c>
      <c r="D25" s="376">
        <v>22486</v>
      </c>
      <c r="E25" s="382">
        <v>37865000</v>
      </c>
      <c r="F25" s="382">
        <f>E25/3</f>
        <v>12621666.666666666</v>
      </c>
      <c r="G25" s="335">
        <v>2022</v>
      </c>
      <c r="H25" s="335" t="str">
        <f t="shared" si="3"/>
        <v>-</v>
      </c>
      <c r="I25" s="335" t="str">
        <f t="shared" si="3"/>
        <v>-</v>
      </c>
      <c r="J25" s="335" t="str">
        <f t="shared" si="3"/>
        <v>-</v>
      </c>
      <c r="K25" s="335" t="str">
        <f t="shared" si="3"/>
        <v>-</v>
      </c>
      <c r="L25" s="382">
        <f t="shared" si="3"/>
        <v>2524333.333333333</v>
      </c>
    </row>
    <row r="26" spans="1:12" ht="12.5">
      <c r="A26" s="379" t="s">
        <v>226</v>
      </c>
      <c r="B26" s="379" t="s">
        <v>226</v>
      </c>
      <c r="C26" s="379" t="s">
        <v>456</v>
      </c>
      <c r="D26" s="380">
        <v>56000</v>
      </c>
      <c r="E26" s="381">
        <v>20610436</v>
      </c>
      <c r="F26" s="381">
        <v>20610436</v>
      </c>
      <c r="G26" s="335">
        <v>2019</v>
      </c>
      <c r="H26" s="335" t="str">
        <f t="shared" si="3"/>
        <v>-</v>
      </c>
      <c r="I26" s="382">
        <f t="shared" si="3"/>
        <v>4122087.2</v>
      </c>
      <c r="J26" s="382">
        <f t="shared" si="3"/>
        <v>4122087.2</v>
      </c>
      <c r="K26" s="382">
        <f t="shared" si="3"/>
        <v>4122087.2</v>
      </c>
      <c r="L26" s="382">
        <f t="shared" si="3"/>
        <v>4122087.2</v>
      </c>
    </row>
    <row r="27" spans="1:12" ht="12.5">
      <c r="A27" s="335" t="s">
        <v>227</v>
      </c>
      <c r="B27" s="335" t="s">
        <v>227</v>
      </c>
      <c r="C27" s="335" t="s">
        <v>457</v>
      </c>
      <c r="D27" s="376">
        <v>7500</v>
      </c>
      <c r="E27" s="382">
        <v>21670000</v>
      </c>
      <c r="F27" s="382">
        <v>21670000</v>
      </c>
      <c r="G27" s="335">
        <v>2022</v>
      </c>
      <c r="H27" s="335" t="str">
        <f t="shared" si="3"/>
        <v>-</v>
      </c>
      <c r="I27" s="335" t="str">
        <f t="shared" si="3"/>
        <v>-</v>
      </c>
      <c r="J27" s="335" t="str">
        <f t="shared" si="3"/>
        <v>-</v>
      </c>
      <c r="K27" s="335" t="str">
        <f t="shared" si="3"/>
        <v>-</v>
      </c>
      <c r="L27" s="382">
        <f t="shared" si="3"/>
        <v>4334000</v>
      </c>
    </row>
    <row r="28" spans="1:12" ht="12.5">
      <c r="A28" s="335" t="s">
        <v>102</v>
      </c>
      <c r="B28" s="335" t="s">
        <v>102</v>
      </c>
      <c r="C28" s="335" t="s">
        <v>458</v>
      </c>
      <c r="D28" s="376">
        <v>35000</v>
      </c>
      <c r="E28" s="382">
        <v>22600000</v>
      </c>
      <c r="F28" s="382">
        <v>22600000</v>
      </c>
      <c r="G28" s="335">
        <v>2022</v>
      </c>
      <c r="H28" s="335" t="str">
        <f t="shared" si="3"/>
        <v>-</v>
      </c>
      <c r="I28" s="335" t="str">
        <f t="shared" si="3"/>
        <v>-</v>
      </c>
      <c r="J28" s="335" t="str">
        <f t="shared" si="3"/>
        <v>-</v>
      </c>
      <c r="K28" s="335" t="str">
        <f t="shared" si="3"/>
        <v>-</v>
      </c>
      <c r="L28" s="382">
        <f t="shared" si="3"/>
        <v>4520000</v>
      </c>
    </row>
    <row r="29" spans="1:12" ht="12.5">
      <c r="A29" s="331" t="s">
        <v>51</v>
      </c>
      <c r="B29" s="331" t="s">
        <v>51</v>
      </c>
      <c r="C29" s="379" t="s">
        <v>449</v>
      </c>
      <c r="D29" s="380">
        <v>60000</v>
      </c>
      <c r="E29" s="381">
        <v>47311410</v>
      </c>
      <c r="F29" s="382">
        <f>E29/5</f>
        <v>9462282</v>
      </c>
      <c r="G29" s="335">
        <v>2019</v>
      </c>
      <c r="H29" s="335" t="str">
        <f t="shared" si="3"/>
        <v>-</v>
      </c>
      <c r="I29" s="382">
        <f t="shared" si="3"/>
        <v>1892456.4</v>
      </c>
      <c r="J29" s="382">
        <f t="shared" si="3"/>
        <v>1892456.4</v>
      </c>
      <c r="K29" s="382">
        <f t="shared" si="3"/>
        <v>1892456.4</v>
      </c>
      <c r="L29" s="382">
        <f t="shared" si="3"/>
        <v>1892456.4</v>
      </c>
    </row>
    <row r="30" spans="1:12" ht="12.5">
      <c r="A30" s="331" t="s">
        <v>51</v>
      </c>
      <c r="B30" s="331" t="s">
        <v>51</v>
      </c>
      <c r="C30" s="379" t="s">
        <v>442</v>
      </c>
      <c r="D30" s="380">
        <v>21030</v>
      </c>
      <c r="E30" s="381">
        <v>42463740</v>
      </c>
      <c r="F30" s="382">
        <f>E30/3</f>
        <v>14154580</v>
      </c>
      <c r="G30" s="335">
        <v>2020</v>
      </c>
      <c r="H30" s="335" t="str">
        <f t="shared" si="3"/>
        <v>-</v>
      </c>
      <c r="I30" s="335" t="str">
        <f t="shared" si="3"/>
        <v>-</v>
      </c>
      <c r="J30" s="382">
        <f t="shared" si="3"/>
        <v>2830916</v>
      </c>
      <c r="K30" s="382">
        <f t="shared" si="3"/>
        <v>2830916</v>
      </c>
      <c r="L30" s="382">
        <f t="shared" si="3"/>
        <v>2830916</v>
      </c>
    </row>
    <row r="31" spans="1:12" ht="12.5">
      <c r="A31" s="335" t="s">
        <v>51</v>
      </c>
      <c r="B31" s="335" t="s">
        <v>51</v>
      </c>
      <c r="C31" s="335" t="s">
        <v>459</v>
      </c>
      <c r="D31" s="376">
        <v>57000</v>
      </c>
      <c r="E31" s="382">
        <v>21300000</v>
      </c>
      <c r="F31" s="382">
        <v>21300000</v>
      </c>
      <c r="G31" s="335">
        <v>2022</v>
      </c>
      <c r="H31" s="335" t="str">
        <f t="shared" si="3"/>
        <v>-</v>
      </c>
      <c r="I31" s="335" t="str">
        <f t="shared" si="3"/>
        <v>-</v>
      </c>
      <c r="J31" s="335" t="str">
        <f t="shared" si="3"/>
        <v>-</v>
      </c>
      <c r="K31" s="335" t="str">
        <f t="shared" si="3"/>
        <v>-</v>
      </c>
      <c r="L31" s="382">
        <f t="shared" si="3"/>
        <v>4260000</v>
      </c>
    </row>
    <row r="32" spans="1:12" ht="12.5">
      <c r="A32" s="379" t="s">
        <v>235</v>
      </c>
      <c r="B32" s="379" t="s">
        <v>235</v>
      </c>
      <c r="C32" s="379" t="s">
        <v>452</v>
      </c>
      <c r="D32" s="380">
        <v>1923</v>
      </c>
      <c r="E32" s="381">
        <v>13893195</v>
      </c>
      <c r="F32" s="381">
        <v>13893195</v>
      </c>
      <c r="G32" s="335">
        <v>2019</v>
      </c>
      <c r="H32" s="335" t="str">
        <f t="shared" ref="H32:L40" si="4">IF(H$1&gt;=$G32,$F32/5, "-")</f>
        <v>-</v>
      </c>
      <c r="I32" s="382">
        <f t="shared" si="4"/>
        <v>2778639</v>
      </c>
      <c r="J32" s="382">
        <f t="shared" si="4"/>
        <v>2778639</v>
      </c>
      <c r="K32" s="382">
        <f t="shared" si="4"/>
        <v>2778639</v>
      </c>
      <c r="L32" s="382">
        <f t="shared" si="4"/>
        <v>2778639</v>
      </c>
    </row>
    <row r="33" spans="1:12" ht="12.5">
      <c r="A33" s="335" t="s">
        <v>236</v>
      </c>
      <c r="B33" s="335" t="s">
        <v>236</v>
      </c>
      <c r="C33" s="335" t="s">
        <v>460</v>
      </c>
      <c r="D33" s="376">
        <v>12000</v>
      </c>
      <c r="E33" s="382">
        <v>28065000</v>
      </c>
      <c r="F33" s="382">
        <v>28065000</v>
      </c>
      <c r="G33" s="335">
        <v>2022</v>
      </c>
      <c r="H33" s="335" t="str">
        <f t="shared" si="4"/>
        <v>-</v>
      </c>
      <c r="I33" s="335" t="str">
        <f t="shared" si="4"/>
        <v>-</v>
      </c>
      <c r="J33" s="335" t="str">
        <f t="shared" si="4"/>
        <v>-</v>
      </c>
      <c r="K33" s="335" t="str">
        <f t="shared" si="4"/>
        <v>-</v>
      </c>
      <c r="L33" s="382">
        <f t="shared" si="4"/>
        <v>5613000</v>
      </c>
    </row>
    <row r="34" spans="1:12" ht="12.5">
      <c r="A34" s="335" t="s">
        <v>152</v>
      </c>
      <c r="B34" s="335" t="s">
        <v>152</v>
      </c>
      <c r="C34" s="335" t="s">
        <v>457</v>
      </c>
      <c r="D34" s="376">
        <v>70250</v>
      </c>
      <c r="E34" s="382">
        <v>25446430</v>
      </c>
      <c r="F34" s="382">
        <v>25446430</v>
      </c>
      <c r="G34" s="378">
        <v>2018</v>
      </c>
      <c r="H34" s="382">
        <f t="shared" si="4"/>
        <v>5089286</v>
      </c>
      <c r="I34" s="382">
        <f t="shared" si="4"/>
        <v>5089286</v>
      </c>
      <c r="J34" s="382">
        <f t="shared" si="4"/>
        <v>5089286</v>
      </c>
      <c r="K34" s="382">
        <f t="shared" si="4"/>
        <v>5089286</v>
      </c>
      <c r="L34" s="382">
        <f t="shared" si="4"/>
        <v>5089286</v>
      </c>
    </row>
    <row r="35" spans="1:12" ht="12.5">
      <c r="A35" s="379" t="s">
        <v>152</v>
      </c>
      <c r="B35" s="379" t="s">
        <v>152</v>
      </c>
      <c r="C35" s="379" t="s">
        <v>458</v>
      </c>
      <c r="D35" s="380">
        <v>25200</v>
      </c>
      <c r="E35" s="381">
        <v>13301340</v>
      </c>
      <c r="F35" s="381">
        <v>13301340</v>
      </c>
      <c r="G35" s="335">
        <v>2019</v>
      </c>
      <c r="H35" s="335" t="str">
        <f t="shared" si="4"/>
        <v>-</v>
      </c>
      <c r="I35" s="382">
        <f t="shared" si="4"/>
        <v>2660268</v>
      </c>
      <c r="J35" s="382">
        <f t="shared" si="4"/>
        <v>2660268</v>
      </c>
      <c r="K35" s="382">
        <f t="shared" si="4"/>
        <v>2660268</v>
      </c>
      <c r="L35" s="382">
        <f t="shared" si="4"/>
        <v>2660268</v>
      </c>
    </row>
    <row r="36" spans="1:12" ht="12.5">
      <c r="A36" s="390" t="s">
        <v>92</v>
      </c>
      <c r="B36" s="390" t="s">
        <v>92</v>
      </c>
      <c r="C36" s="390" t="s">
        <v>461</v>
      </c>
      <c r="D36" s="386"/>
      <c r="E36" s="391">
        <v>3600000</v>
      </c>
      <c r="F36" s="391">
        <v>3600000</v>
      </c>
      <c r="G36" s="392">
        <v>2018</v>
      </c>
      <c r="H36" s="389">
        <f t="shared" si="4"/>
        <v>720000</v>
      </c>
      <c r="I36" s="389">
        <f t="shared" si="4"/>
        <v>720000</v>
      </c>
      <c r="J36" s="389">
        <f t="shared" si="4"/>
        <v>720000</v>
      </c>
      <c r="K36" s="389">
        <f t="shared" si="4"/>
        <v>720000</v>
      </c>
      <c r="L36" s="389">
        <f t="shared" si="4"/>
        <v>720000</v>
      </c>
    </row>
    <row r="37" spans="1:12" ht="12.5">
      <c r="A37" s="379" t="s">
        <v>417</v>
      </c>
      <c r="B37" s="379" t="s">
        <v>417</v>
      </c>
      <c r="C37" s="379" t="s">
        <v>462</v>
      </c>
      <c r="D37" s="393" t="s">
        <v>463</v>
      </c>
      <c r="E37" s="381">
        <v>120000000</v>
      </c>
      <c r="F37" s="381">
        <v>120000000</v>
      </c>
      <c r="G37" s="335">
        <v>2021</v>
      </c>
      <c r="H37" s="335" t="str">
        <f t="shared" si="4"/>
        <v>-</v>
      </c>
      <c r="I37" s="335" t="str">
        <f t="shared" si="4"/>
        <v>-</v>
      </c>
      <c r="J37" s="335" t="str">
        <f t="shared" si="4"/>
        <v>-</v>
      </c>
      <c r="K37" s="382">
        <f t="shared" si="4"/>
        <v>24000000</v>
      </c>
      <c r="L37" s="382">
        <f t="shared" si="4"/>
        <v>24000000</v>
      </c>
    </row>
    <row r="38" spans="1:12" ht="12.5">
      <c r="A38" s="335" t="s">
        <v>418</v>
      </c>
      <c r="B38" s="335" t="s">
        <v>418</v>
      </c>
      <c r="C38" s="335" t="s">
        <v>458</v>
      </c>
      <c r="D38" s="376">
        <v>30000</v>
      </c>
      <c r="E38" s="382">
        <v>22700000</v>
      </c>
      <c r="F38" s="382">
        <v>22700000</v>
      </c>
      <c r="G38" s="335">
        <v>2022</v>
      </c>
      <c r="H38" s="335" t="str">
        <f t="shared" si="4"/>
        <v>-</v>
      </c>
      <c r="I38" s="335" t="str">
        <f t="shared" si="4"/>
        <v>-</v>
      </c>
      <c r="J38" s="335" t="str">
        <f t="shared" si="4"/>
        <v>-</v>
      </c>
      <c r="K38" s="335" t="str">
        <f t="shared" si="4"/>
        <v>-</v>
      </c>
      <c r="L38" s="382">
        <f t="shared" si="4"/>
        <v>4540000</v>
      </c>
    </row>
    <row r="39" spans="1:12" ht="12.5">
      <c r="A39" s="379" t="s">
        <v>63</v>
      </c>
      <c r="B39" s="379" t="s">
        <v>63</v>
      </c>
      <c r="C39" s="379" t="s">
        <v>464</v>
      </c>
      <c r="D39" s="380">
        <v>18715</v>
      </c>
      <c r="E39" s="381">
        <v>20700000</v>
      </c>
      <c r="F39" s="381">
        <v>20700000</v>
      </c>
      <c r="G39" s="335">
        <v>2020</v>
      </c>
      <c r="H39" s="335" t="str">
        <f t="shared" si="4"/>
        <v>-</v>
      </c>
      <c r="I39" s="335" t="str">
        <f t="shared" si="4"/>
        <v>-</v>
      </c>
      <c r="J39" s="382">
        <f t="shared" si="4"/>
        <v>4140000</v>
      </c>
      <c r="K39" s="382">
        <f t="shared" si="4"/>
        <v>4140000</v>
      </c>
      <c r="L39" s="382">
        <f t="shared" si="4"/>
        <v>4140000</v>
      </c>
    </row>
    <row r="40" spans="1:12" ht="12.5">
      <c r="A40" s="379" t="s">
        <v>350</v>
      </c>
      <c r="B40" s="379" t="s">
        <v>350</v>
      </c>
      <c r="C40" s="379" t="s">
        <v>465</v>
      </c>
      <c r="D40" s="380">
        <v>13000</v>
      </c>
      <c r="E40" s="381">
        <v>12674433</v>
      </c>
      <c r="F40" s="381">
        <v>12674433</v>
      </c>
      <c r="G40" s="335">
        <v>2019</v>
      </c>
      <c r="H40" s="335" t="str">
        <f t="shared" si="4"/>
        <v>-</v>
      </c>
      <c r="I40" s="382">
        <f t="shared" si="4"/>
        <v>2534886.6</v>
      </c>
      <c r="J40" s="382">
        <f t="shared" si="4"/>
        <v>2534886.6</v>
      </c>
      <c r="K40" s="382">
        <f t="shared" si="4"/>
        <v>2534886.6</v>
      </c>
      <c r="L40" s="382">
        <f t="shared" si="4"/>
        <v>2534886.6</v>
      </c>
    </row>
    <row r="43" spans="1:12" ht="12.5">
      <c r="A43" s="35" t="s">
        <v>466</v>
      </c>
      <c r="D43" s="35" t="s">
        <v>467</v>
      </c>
    </row>
    <row r="44" spans="1:12" ht="14">
      <c r="A44" s="230" t="s">
        <v>60</v>
      </c>
      <c r="D44" s="394" t="s">
        <v>60</v>
      </c>
    </row>
    <row r="45" spans="1:12" ht="14">
      <c r="A45" s="231" t="s">
        <v>214</v>
      </c>
      <c r="D45" s="332" t="s">
        <v>214</v>
      </c>
    </row>
    <row r="46" spans="1:12" ht="14">
      <c r="A46" s="230" t="s">
        <v>143</v>
      </c>
      <c r="D46" s="332" t="s">
        <v>143</v>
      </c>
    </row>
    <row r="47" spans="1:12" ht="14">
      <c r="A47" s="231" t="s">
        <v>218</v>
      </c>
      <c r="D47" s="35" t="s">
        <v>150</v>
      </c>
    </row>
    <row r="48" spans="1:12" ht="14">
      <c r="A48" s="230" t="s">
        <v>125</v>
      </c>
      <c r="D48" s="35" t="s">
        <v>125</v>
      </c>
    </row>
    <row r="49" spans="1:4" ht="14">
      <c r="A49" s="231" t="s">
        <v>219</v>
      </c>
      <c r="D49" s="394" t="s">
        <v>108</v>
      </c>
    </row>
    <row r="50" spans="1:4" ht="14">
      <c r="A50" s="231" t="s">
        <v>220</v>
      </c>
      <c r="D50" s="231" t="s">
        <v>218</v>
      </c>
    </row>
    <row r="51" spans="1:4" ht="14">
      <c r="A51" s="230" t="s">
        <v>82</v>
      </c>
      <c r="D51" s="231"/>
    </row>
    <row r="52" spans="1:4" ht="14">
      <c r="A52" s="230" t="s">
        <v>146</v>
      </c>
      <c r="D52" s="394" t="s">
        <v>219</v>
      </c>
    </row>
    <row r="53" spans="1:4" ht="14">
      <c r="A53" s="230" t="s">
        <v>47</v>
      </c>
      <c r="D53" s="394" t="s">
        <v>453</v>
      </c>
    </row>
    <row r="54" spans="1:4" ht="14">
      <c r="A54" s="230" t="s">
        <v>98</v>
      </c>
      <c r="D54" s="395" t="s">
        <v>220</v>
      </c>
    </row>
    <row r="55" spans="1:4" ht="14">
      <c r="A55" s="231" t="s">
        <v>225</v>
      </c>
      <c r="D55" s="395" t="s">
        <v>139</v>
      </c>
    </row>
    <row r="56" spans="1:4" ht="14">
      <c r="A56" s="230" t="s">
        <v>119</v>
      </c>
      <c r="D56" s="395" t="s">
        <v>221</v>
      </c>
    </row>
    <row r="57" spans="1:4" ht="14">
      <c r="A57" s="230" t="s">
        <v>94</v>
      </c>
      <c r="D57" s="395"/>
    </row>
    <row r="58" spans="1:4" ht="14">
      <c r="A58" s="231" t="s">
        <v>229</v>
      </c>
      <c r="D58" s="396" t="s">
        <v>82</v>
      </c>
    </row>
    <row r="59" spans="1:4" ht="14">
      <c r="A59" s="230" t="s">
        <v>102</v>
      </c>
      <c r="D59" s="395" t="s">
        <v>146</v>
      </c>
    </row>
    <row r="60" spans="1:4" ht="14">
      <c r="A60" s="230" t="s">
        <v>67</v>
      </c>
      <c r="D60" s="397" t="s">
        <v>47</v>
      </c>
    </row>
    <row r="61" spans="1:4" ht="14">
      <c r="A61" s="231" t="s">
        <v>233</v>
      </c>
      <c r="D61" s="397"/>
    </row>
    <row r="62" spans="1:4" ht="14">
      <c r="A62" s="230" t="s">
        <v>51</v>
      </c>
      <c r="D62" s="395" t="s">
        <v>98</v>
      </c>
    </row>
    <row r="63" spans="1:4" ht="14">
      <c r="A63" s="230" t="s">
        <v>137</v>
      </c>
      <c r="D63" s="395"/>
    </row>
    <row r="64" spans="1:4" ht="14">
      <c r="A64" s="231" t="s">
        <v>236</v>
      </c>
      <c r="D64" s="395" t="s">
        <v>94</v>
      </c>
    </row>
    <row r="65" spans="1:12" ht="14">
      <c r="A65" s="231" t="s">
        <v>152</v>
      </c>
      <c r="D65" s="395"/>
    </row>
    <row r="66" spans="1:12" ht="14">
      <c r="A66" s="230" t="s">
        <v>92</v>
      </c>
      <c r="D66" s="396" t="s">
        <v>226</v>
      </c>
    </row>
    <row r="67" spans="1:12" ht="14">
      <c r="A67" s="231" t="s">
        <v>129</v>
      </c>
      <c r="D67" s="395" t="s">
        <v>227</v>
      </c>
    </row>
    <row r="68" spans="1:12" ht="14">
      <c r="A68" s="230" t="s">
        <v>56</v>
      </c>
      <c r="D68" s="395" t="s">
        <v>102</v>
      </c>
    </row>
    <row r="69" spans="1:12" ht="14">
      <c r="A69" s="231" t="s">
        <v>240</v>
      </c>
      <c r="D69" s="395" t="s">
        <v>233</v>
      </c>
    </row>
    <row r="70" spans="1:12" ht="14">
      <c r="A70" s="230" t="s">
        <v>63</v>
      </c>
      <c r="D70" s="397" t="s">
        <v>51</v>
      </c>
    </row>
    <row r="71" spans="1:12" ht="12.5">
      <c r="D71" s="397"/>
      <c r="E71" s="398"/>
      <c r="F71" s="398"/>
      <c r="G71" s="398"/>
      <c r="H71" s="398"/>
      <c r="I71" s="398"/>
      <c r="J71" s="398"/>
      <c r="K71" s="398"/>
      <c r="L71" s="398"/>
    </row>
    <row r="72" spans="1:12" ht="12.5">
      <c r="A72" s="35"/>
      <c r="B72" s="35"/>
      <c r="C72" s="35"/>
      <c r="D72" s="395"/>
      <c r="E72" s="398"/>
      <c r="F72" s="398"/>
      <c r="G72" s="398"/>
      <c r="H72" s="398"/>
      <c r="I72" s="398"/>
      <c r="J72" s="398"/>
      <c r="K72" s="398"/>
      <c r="L72" s="398"/>
    </row>
    <row r="73" spans="1:12" ht="12.5">
      <c r="A73" s="35"/>
      <c r="B73" s="35"/>
      <c r="C73" s="35"/>
      <c r="D73" s="394" t="s">
        <v>235</v>
      </c>
      <c r="E73" s="398"/>
      <c r="F73" s="398"/>
      <c r="G73" s="398"/>
      <c r="H73" s="398"/>
      <c r="I73" s="398"/>
      <c r="J73" s="398"/>
      <c r="K73" s="398"/>
      <c r="L73" s="398"/>
    </row>
    <row r="74" spans="1:12" ht="12.5">
      <c r="A74" s="35"/>
      <c r="B74" s="35"/>
      <c r="C74" s="35"/>
      <c r="D74" s="35" t="s">
        <v>236</v>
      </c>
      <c r="E74" s="398"/>
      <c r="F74" s="398"/>
      <c r="G74" s="398"/>
      <c r="H74" s="398"/>
      <c r="I74" s="398"/>
      <c r="J74" s="398"/>
      <c r="K74" s="398"/>
      <c r="L74" s="398"/>
    </row>
    <row r="75" spans="1:12" ht="12.5">
      <c r="A75" s="35"/>
      <c r="B75" s="35"/>
      <c r="C75" s="35"/>
      <c r="E75" s="398"/>
      <c r="F75" s="398"/>
      <c r="G75" s="398"/>
      <c r="H75" s="398"/>
      <c r="I75" s="398"/>
      <c r="J75" s="398"/>
      <c r="K75" s="398"/>
      <c r="L75" s="398"/>
    </row>
    <row r="76" spans="1:12" ht="12.5">
      <c r="A76" s="35"/>
      <c r="B76" s="35"/>
      <c r="C76" s="35"/>
      <c r="D76" s="35" t="s">
        <v>152</v>
      </c>
      <c r="E76" s="398"/>
      <c r="F76" s="398"/>
      <c r="G76" s="398"/>
      <c r="H76" s="398"/>
      <c r="I76" s="398"/>
      <c r="J76" s="398"/>
      <c r="K76" s="398"/>
      <c r="L76" s="398"/>
    </row>
    <row r="77" spans="1:12" ht="12.5">
      <c r="A77" s="35"/>
      <c r="B77" s="35"/>
      <c r="C77" s="35"/>
      <c r="D77" s="394"/>
      <c r="E77" s="398"/>
      <c r="F77" s="398"/>
      <c r="G77" s="398"/>
      <c r="H77" s="398"/>
      <c r="I77" s="398"/>
      <c r="J77" s="398"/>
      <c r="K77" s="398"/>
      <c r="L77" s="398"/>
    </row>
    <row r="78" spans="1:12" ht="12.5">
      <c r="A78" s="35"/>
      <c r="B78" s="35"/>
      <c r="C78" s="35"/>
      <c r="D78" s="394" t="s">
        <v>417</v>
      </c>
      <c r="E78" s="398"/>
      <c r="F78" s="398"/>
      <c r="G78" s="398"/>
      <c r="H78" s="398"/>
      <c r="I78" s="398"/>
      <c r="J78" s="398"/>
      <c r="K78" s="398"/>
      <c r="L78" s="398"/>
    </row>
    <row r="79" spans="1:12" ht="12.5">
      <c r="A79" s="35"/>
      <c r="B79" s="35"/>
      <c r="C79" s="35"/>
      <c r="D79" s="35" t="s">
        <v>418</v>
      </c>
      <c r="E79" s="398"/>
      <c r="F79" s="398"/>
      <c r="G79" s="398"/>
      <c r="H79" s="398"/>
      <c r="I79" s="398"/>
      <c r="J79" s="398"/>
      <c r="K79" s="398"/>
      <c r="L79" s="398"/>
    </row>
    <row r="80" spans="1:12" ht="12.5">
      <c r="A80" s="35"/>
      <c r="B80" s="35"/>
      <c r="C80" s="35"/>
      <c r="D80" s="394" t="s">
        <v>63</v>
      </c>
      <c r="E80" s="398"/>
      <c r="F80" s="398"/>
      <c r="G80" s="398"/>
      <c r="H80" s="398"/>
      <c r="I80" s="398"/>
      <c r="J80" s="398"/>
      <c r="K80" s="398"/>
      <c r="L80" s="398"/>
    </row>
    <row r="81" spans="1:12" ht="12.5">
      <c r="A81" s="35"/>
      <c r="B81" s="35"/>
      <c r="C81" s="35"/>
      <c r="D81" s="394" t="s">
        <v>350</v>
      </c>
      <c r="E81" s="398"/>
      <c r="F81" s="398"/>
      <c r="G81" s="398"/>
      <c r="H81" s="398"/>
      <c r="I81" s="398"/>
      <c r="J81" s="398"/>
      <c r="K81" s="398"/>
      <c r="L81" s="398"/>
    </row>
    <row r="82" spans="1:12" ht="12.5">
      <c r="A82" s="35"/>
      <c r="B82" s="35"/>
      <c r="C82" s="35"/>
      <c r="D82" s="35"/>
      <c r="E82" s="398"/>
      <c r="F82" s="398"/>
      <c r="G82" s="398"/>
      <c r="H82" s="398"/>
      <c r="I82" s="398"/>
      <c r="J82" s="398"/>
      <c r="K82" s="398"/>
      <c r="L82" s="398"/>
    </row>
    <row r="83" spans="1:12" ht="12.5">
      <c r="A83" s="35"/>
      <c r="B83" s="35"/>
      <c r="C83" s="35"/>
      <c r="D83" s="35"/>
      <c r="E83" s="398"/>
      <c r="F83" s="398"/>
      <c r="G83" s="398"/>
      <c r="H83" s="398"/>
      <c r="I83" s="398"/>
      <c r="J83" s="398"/>
      <c r="K83" s="398"/>
      <c r="L83" s="398"/>
    </row>
    <row r="84" spans="1:12" ht="12.5">
      <c r="A84" s="35"/>
      <c r="B84" s="35"/>
      <c r="C84" s="35"/>
      <c r="D84" s="35"/>
      <c r="E84" s="398"/>
      <c r="F84" s="398"/>
      <c r="G84" s="398"/>
      <c r="H84" s="398"/>
      <c r="I84" s="398"/>
      <c r="J84" s="398"/>
      <c r="K84" s="398"/>
      <c r="L84" s="398"/>
    </row>
    <row r="85" spans="1:12" ht="12.5">
      <c r="A85" s="35"/>
      <c r="B85" s="35"/>
      <c r="C85" s="35"/>
      <c r="D85" s="35"/>
      <c r="E85" s="398"/>
      <c r="F85" s="398"/>
      <c r="G85" s="398"/>
      <c r="H85" s="398"/>
      <c r="I85" s="398"/>
      <c r="J85" s="398"/>
      <c r="K85" s="398"/>
      <c r="L85" s="398"/>
    </row>
    <row r="86" spans="1:12" ht="12.5">
      <c r="A86" s="35"/>
      <c r="B86" s="35"/>
      <c r="C86" s="35"/>
      <c r="D86" s="35"/>
      <c r="E86" s="398"/>
      <c r="F86" s="398"/>
      <c r="G86" s="398"/>
      <c r="H86" s="398"/>
      <c r="I86" s="398"/>
      <c r="J86" s="398"/>
      <c r="K86" s="398"/>
      <c r="L86" s="398"/>
    </row>
    <row r="87" spans="1:12" ht="12.5">
      <c r="A87" s="35"/>
      <c r="B87" s="35"/>
      <c r="C87" s="35"/>
      <c r="D87" s="35"/>
      <c r="E87" s="398"/>
      <c r="F87" s="398"/>
      <c r="G87" s="398"/>
      <c r="H87" s="398"/>
      <c r="I87" s="398"/>
      <c r="J87" s="398"/>
      <c r="K87" s="398"/>
      <c r="L87" s="398"/>
    </row>
    <row r="88" spans="1:12" ht="12.5">
      <c r="A88" s="35" t="s">
        <v>468</v>
      </c>
      <c r="B88" s="35"/>
      <c r="C88" s="35" t="s">
        <v>469</v>
      </c>
      <c r="D88" s="35" t="s">
        <v>470</v>
      </c>
      <c r="E88" s="398"/>
      <c r="F88" s="398"/>
      <c r="G88" s="398"/>
      <c r="H88" s="399" t="s">
        <v>471</v>
      </c>
      <c r="I88" s="399" t="s">
        <v>472</v>
      </c>
      <c r="J88" s="399" t="s">
        <v>473</v>
      </c>
      <c r="K88" s="399" t="s">
        <v>474</v>
      </c>
      <c r="L88" s="399" t="s">
        <v>475</v>
      </c>
    </row>
    <row r="89" spans="1:12" ht="14.5">
      <c r="A89" s="436" t="s">
        <v>44</v>
      </c>
      <c r="B89" s="401"/>
      <c r="C89" s="400" t="s">
        <v>476</v>
      </c>
      <c r="D89" s="401" t="s">
        <v>477</v>
      </c>
      <c r="E89" s="401">
        <v>2014</v>
      </c>
      <c r="F89" s="401" t="s">
        <v>478</v>
      </c>
      <c r="G89" s="401"/>
      <c r="H89" s="401"/>
      <c r="I89" s="190"/>
      <c r="J89" s="402">
        <v>366708</v>
      </c>
      <c r="K89" s="402">
        <v>0</v>
      </c>
      <c r="L89" s="402">
        <v>2817758</v>
      </c>
    </row>
    <row r="90" spans="1:12" ht="14.5">
      <c r="A90" s="418"/>
      <c r="B90" s="401"/>
      <c r="C90" s="400" t="s">
        <v>479</v>
      </c>
      <c r="D90" s="401" t="s">
        <v>477</v>
      </c>
      <c r="E90" s="401">
        <v>2014</v>
      </c>
      <c r="F90" s="401" t="s">
        <v>480</v>
      </c>
      <c r="G90" s="401"/>
      <c r="H90" s="401"/>
      <c r="I90" s="190"/>
      <c r="J90" s="402">
        <v>1477330</v>
      </c>
      <c r="K90" s="190"/>
      <c r="L90" s="190"/>
    </row>
    <row r="91" spans="1:12" ht="14.5">
      <c r="A91" s="418"/>
      <c r="B91" s="401"/>
      <c r="C91" s="400" t="s">
        <v>481</v>
      </c>
      <c r="D91" s="401" t="s">
        <v>477</v>
      </c>
      <c r="E91" s="401">
        <v>2014</v>
      </c>
      <c r="F91" s="401" t="s">
        <v>482</v>
      </c>
      <c r="G91" s="401"/>
      <c r="H91" s="401"/>
      <c r="I91" s="190"/>
      <c r="J91" s="402">
        <v>12858452</v>
      </c>
      <c r="K91" s="402">
        <v>4208635</v>
      </c>
      <c r="L91" s="402">
        <v>5159419</v>
      </c>
    </row>
    <row r="92" spans="1:12" ht="14.5">
      <c r="A92" s="418"/>
      <c r="B92" s="401"/>
      <c r="C92" s="400" t="s">
        <v>483</v>
      </c>
      <c r="D92" s="401" t="s">
        <v>477</v>
      </c>
      <c r="E92" s="401">
        <v>2015</v>
      </c>
      <c r="F92" s="401" t="s">
        <v>484</v>
      </c>
      <c r="G92" s="401"/>
      <c r="H92" s="401"/>
      <c r="I92" s="190"/>
      <c r="J92" s="402">
        <v>17940235</v>
      </c>
      <c r="K92" s="402">
        <v>22808813</v>
      </c>
      <c r="L92" s="402">
        <v>27314861</v>
      </c>
    </row>
    <row r="93" spans="1:12" ht="14.5">
      <c r="A93" s="418"/>
      <c r="B93" s="401"/>
      <c r="C93" s="400" t="s">
        <v>485</v>
      </c>
      <c r="D93" s="401" t="s">
        <v>477</v>
      </c>
      <c r="E93" s="401">
        <v>2015</v>
      </c>
      <c r="F93" s="401" t="s">
        <v>486</v>
      </c>
      <c r="G93" s="401"/>
      <c r="H93" s="401"/>
      <c r="I93" s="190"/>
      <c r="J93" s="402">
        <v>33337547</v>
      </c>
      <c r="K93" s="402">
        <v>6338739.8399999999</v>
      </c>
      <c r="L93" s="402">
        <v>42621931</v>
      </c>
    </row>
    <row r="94" spans="1:12" ht="14.5">
      <c r="A94" s="418"/>
      <c r="B94" s="401"/>
      <c r="C94" s="400" t="s">
        <v>487</v>
      </c>
      <c r="D94" s="401" t="s">
        <v>477</v>
      </c>
      <c r="E94" s="401">
        <v>2015</v>
      </c>
      <c r="F94" s="401" t="s">
        <v>488</v>
      </c>
      <c r="G94" s="401"/>
      <c r="H94" s="401"/>
      <c r="I94" s="190"/>
      <c r="J94" s="402">
        <v>32565870</v>
      </c>
      <c r="K94" s="402">
        <v>43235283</v>
      </c>
      <c r="L94" s="190"/>
    </row>
    <row r="95" spans="1:12" ht="14.5">
      <c r="A95" s="418"/>
      <c r="B95" s="401"/>
      <c r="C95" s="400" t="s">
        <v>489</v>
      </c>
      <c r="D95" s="401" t="s">
        <v>477</v>
      </c>
      <c r="E95" s="401">
        <v>2015</v>
      </c>
      <c r="F95" s="401" t="s">
        <v>490</v>
      </c>
      <c r="G95" s="401"/>
      <c r="H95" s="401"/>
      <c r="I95" s="190"/>
      <c r="J95" s="190"/>
      <c r="K95" s="402">
        <v>12253394</v>
      </c>
      <c r="L95" s="402">
        <v>2229795</v>
      </c>
    </row>
    <row r="96" spans="1:12" ht="14.5">
      <c r="A96" s="418"/>
      <c r="B96" s="401"/>
      <c r="C96" s="400" t="s">
        <v>491</v>
      </c>
      <c r="D96" s="401" t="s">
        <v>477</v>
      </c>
      <c r="E96" s="401">
        <v>2015</v>
      </c>
      <c r="F96" s="401" t="s">
        <v>492</v>
      </c>
      <c r="G96" s="401"/>
      <c r="H96" s="401"/>
      <c r="I96" s="190"/>
      <c r="J96" s="402">
        <v>291222</v>
      </c>
      <c r="K96" s="190"/>
      <c r="L96" s="190"/>
    </row>
    <row r="97" spans="1:12" ht="14.5">
      <c r="A97" s="418"/>
      <c r="B97" s="401"/>
      <c r="C97" s="400" t="s">
        <v>493</v>
      </c>
      <c r="D97" s="401" t="s">
        <v>477</v>
      </c>
      <c r="E97" s="401">
        <v>2016</v>
      </c>
      <c r="F97" s="401" t="s">
        <v>494</v>
      </c>
      <c r="G97" s="401"/>
      <c r="H97" s="401"/>
      <c r="I97" s="190"/>
      <c r="J97" s="402">
        <v>24911878</v>
      </c>
      <c r="K97" s="402">
        <v>39670809</v>
      </c>
      <c r="L97" s="190"/>
    </row>
    <row r="98" spans="1:12" ht="14.5">
      <c r="A98" s="418"/>
      <c r="B98" s="401"/>
      <c r="C98" s="400" t="s">
        <v>495</v>
      </c>
      <c r="D98" s="401" t="s">
        <v>477</v>
      </c>
      <c r="E98" s="401">
        <v>2016</v>
      </c>
      <c r="F98" s="401" t="s">
        <v>496</v>
      </c>
      <c r="G98" s="401"/>
      <c r="H98" s="401"/>
      <c r="I98" s="190"/>
      <c r="J98" s="402">
        <v>63305671</v>
      </c>
      <c r="K98" s="402">
        <v>72349714</v>
      </c>
      <c r="L98" s="402">
        <v>38904035</v>
      </c>
    </row>
    <row r="99" spans="1:12" ht="14.5">
      <c r="A99" s="418"/>
      <c r="B99" s="401"/>
      <c r="C99" s="400" t="s">
        <v>497</v>
      </c>
      <c r="D99" s="401" t="s">
        <v>477</v>
      </c>
      <c r="E99" s="401">
        <v>2016</v>
      </c>
      <c r="F99" s="401" t="s">
        <v>498</v>
      </c>
      <c r="G99" s="401"/>
      <c r="H99" s="401"/>
      <c r="I99" s="190"/>
      <c r="J99" s="402">
        <v>1037535</v>
      </c>
      <c r="K99" s="402">
        <v>1723760</v>
      </c>
      <c r="L99" s="402">
        <v>663628</v>
      </c>
    </row>
    <row r="100" spans="1:12" ht="14.5">
      <c r="A100" s="418"/>
      <c r="B100" s="401"/>
      <c r="C100" s="400" t="s">
        <v>499</v>
      </c>
      <c r="D100" s="401" t="s">
        <v>477</v>
      </c>
      <c r="E100" s="401">
        <v>2016</v>
      </c>
      <c r="F100" s="401" t="s">
        <v>500</v>
      </c>
      <c r="G100" s="401"/>
      <c r="H100" s="401"/>
      <c r="I100" s="190"/>
      <c r="J100" s="402">
        <v>652312</v>
      </c>
      <c r="K100" s="402">
        <v>146840</v>
      </c>
      <c r="L100" s="402">
        <v>0</v>
      </c>
    </row>
    <row r="101" spans="1:12" ht="14.5">
      <c r="A101" s="418"/>
      <c r="B101" s="401"/>
      <c r="C101" s="400" t="s">
        <v>501</v>
      </c>
      <c r="D101" s="401" t="s">
        <v>477</v>
      </c>
      <c r="E101" s="401">
        <v>2016</v>
      </c>
      <c r="F101" s="401" t="s">
        <v>502</v>
      </c>
      <c r="G101" s="401"/>
      <c r="H101" s="401"/>
      <c r="I101" s="190"/>
      <c r="J101" s="402">
        <v>1367777</v>
      </c>
      <c r="K101" s="402">
        <v>0</v>
      </c>
      <c r="L101" s="190"/>
    </row>
    <row r="102" spans="1:12" ht="14.5">
      <c r="A102" s="418"/>
      <c r="B102" s="401"/>
      <c r="C102" s="400" t="s">
        <v>503</v>
      </c>
      <c r="D102" s="401" t="s">
        <v>477</v>
      </c>
      <c r="E102" s="401">
        <v>2016</v>
      </c>
      <c r="F102" s="401" t="s">
        <v>504</v>
      </c>
      <c r="G102" s="401"/>
      <c r="H102" s="401"/>
      <c r="I102" s="190"/>
      <c r="J102" s="402">
        <v>2332926</v>
      </c>
      <c r="K102" s="402">
        <v>1079367</v>
      </c>
      <c r="L102" s="190"/>
    </row>
    <row r="103" spans="1:12" ht="14.5">
      <c r="A103" s="418"/>
      <c r="B103" s="401"/>
      <c r="C103" s="400" t="s">
        <v>505</v>
      </c>
      <c r="D103" s="401" t="s">
        <v>477</v>
      </c>
      <c r="E103" s="401">
        <v>2016</v>
      </c>
      <c r="F103" s="401" t="s">
        <v>506</v>
      </c>
      <c r="G103" s="401"/>
      <c r="H103" s="401"/>
      <c r="I103" s="190"/>
      <c r="J103" s="402">
        <v>195918595</v>
      </c>
      <c r="K103" s="402">
        <v>223258294</v>
      </c>
      <c r="L103" s="402">
        <v>325616033</v>
      </c>
    </row>
    <row r="104" spans="1:12" ht="14.5">
      <c r="A104" s="418"/>
      <c r="B104" s="401"/>
      <c r="C104" s="400" t="s">
        <v>507</v>
      </c>
      <c r="D104" s="401" t="s">
        <v>477</v>
      </c>
      <c r="E104" s="401">
        <v>2017</v>
      </c>
      <c r="F104" s="401" t="s">
        <v>508</v>
      </c>
      <c r="G104" s="401"/>
      <c r="H104" s="401"/>
      <c r="I104" s="190"/>
      <c r="J104" s="402">
        <v>4249620</v>
      </c>
      <c r="K104" s="402">
        <v>17131593</v>
      </c>
      <c r="L104" s="402">
        <v>54881454</v>
      </c>
    </row>
    <row r="105" spans="1:12" ht="14.5">
      <c r="A105" s="418"/>
      <c r="B105" s="401"/>
      <c r="C105" s="400" t="s">
        <v>509</v>
      </c>
      <c r="D105" s="401" t="s">
        <v>477</v>
      </c>
      <c r="E105" s="401">
        <v>2017</v>
      </c>
      <c r="F105" s="401" t="s">
        <v>510</v>
      </c>
      <c r="G105" s="401"/>
      <c r="H105" s="401"/>
      <c r="I105" s="190"/>
      <c r="J105" s="402">
        <v>28440185</v>
      </c>
      <c r="K105" s="402">
        <v>26812365</v>
      </c>
      <c r="L105" s="190"/>
    </row>
    <row r="106" spans="1:12" ht="14.5">
      <c r="A106" s="418"/>
      <c r="B106" s="401"/>
      <c r="C106" s="400" t="s">
        <v>511</v>
      </c>
      <c r="D106" s="401" t="s">
        <v>477</v>
      </c>
      <c r="E106" s="401">
        <v>2017</v>
      </c>
      <c r="F106" s="401" t="s">
        <v>512</v>
      </c>
      <c r="G106" s="401"/>
      <c r="H106" s="401"/>
      <c r="I106" s="190"/>
      <c r="J106" s="402">
        <v>4766984.0199999996</v>
      </c>
      <c r="K106" s="402">
        <v>886956</v>
      </c>
      <c r="L106" s="190"/>
    </row>
    <row r="107" spans="1:12" ht="14.5">
      <c r="A107" s="418"/>
      <c r="B107" s="401"/>
      <c r="C107" s="400" t="s">
        <v>513</v>
      </c>
      <c r="D107" s="401" t="s">
        <v>477</v>
      </c>
      <c r="E107" s="401">
        <v>2017</v>
      </c>
      <c r="F107" s="401" t="s">
        <v>514</v>
      </c>
      <c r="G107" s="401"/>
      <c r="H107" s="401"/>
      <c r="I107" s="190"/>
      <c r="J107" s="402">
        <v>85357534</v>
      </c>
      <c r="K107" s="402">
        <v>220672658</v>
      </c>
      <c r="L107" s="402">
        <v>176005477</v>
      </c>
    </row>
    <row r="108" spans="1:12" ht="14.5">
      <c r="A108" s="418"/>
      <c r="B108" s="401"/>
      <c r="C108" s="400" t="s">
        <v>515</v>
      </c>
      <c r="D108" s="401" t="s">
        <v>477</v>
      </c>
      <c r="E108" s="401">
        <v>2017</v>
      </c>
      <c r="F108" s="401" t="s">
        <v>516</v>
      </c>
      <c r="G108" s="401"/>
      <c r="H108" s="401"/>
      <c r="I108" s="190"/>
      <c r="J108" s="402">
        <v>1160306</v>
      </c>
      <c r="K108" s="402">
        <v>10759715</v>
      </c>
      <c r="L108" s="402">
        <v>137691069</v>
      </c>
    </row>
    <row r="109" spans="1:12" ht="14.5">
      <c r="A109" s="418"/>
      <c r="B109" s="401"/>
      <c r="C109" s="400" t="s">
        <v>517</v>
      </c>
      <c r="D109" s="401" t="s">
        <v>477</v>
      </c>
      <c r="E109" s="401">
        <v>2017</v>
      </c>
      <c r="F109" s="401" t="s">
        <v>518</v>
      </c>
      <c r="G109" s="401"/>
      <c r="H109" s="401"/>
      <c r="I109" s="190"/>
      <c r="J109" s="402">
        <v>2767333</v>
      </c>
      <c r="K109" s="402">
        <v>5891778</v>
      </c>
      <c r="L109" s="402">
        <v>14504911</v>
      </c>
    </row>
    <row r="110" spans="1:12" ht="14.5">
      <c r="A110" s="418"/>
      <c r="B110" s="401"/>
      <c r="C110" s="400" t="s">
        <v>519</v>
      </c>
      <c r="D110" s="401" t="s">
        <v>477</v>
      </c>
      <c r="E110" s="401">
        <v>2017</v>
      </c>
      <c r="F110" s="401" t="s">
        <v>520</v>
      </c>
      <c r="G110" s="401"/>
      <c r="H110" s="401"/>
      <c r="I110" s="190"/>
      <c r="J110" s="402">
        <v>37919245</v>
      </c>
      <c r="K110" s="402">
        <v>49532860</v>
      </c>
      <c r="L110" s="402">
        <v>64737276</v>
      </c>
    </row>
    <row r="111" spans="1:12" ht="14.5">
      <c r="A111" s="418"/>
      <c r="B111" s="401"/>
      <c r="C111" s="400" t="s">
        <v>521</v>
      </c>
      <c r="D111" s="401" t="s">
        <v>477</v>
      </c>
      <c r="E111" s="401">
        <v>2018</v>
      </c>
      <c r="F111" s="401" t="s">
        <v>522</v>
      </c>
      <c r="G111" s="401"/>
      <c r="H111" s="401"/>
      <c r="I111" s="190"/>
      <c r="J111" s="190"/>
      <c r="K111" s="402">
        <v>57655055</v>
      </c>
      <c r="L111" s="402">
        <v>41029688</v>
      </c>
    </row>
    <row r="112" spans="1:12" ht="14.5">
      <c r="A112" s="418"/>
      <c r="B112" s="401"/>
      <c r="C112" s="400" t="s">
        <v>523</v>
      </c>
      <c r="D112" s="401" t="s">
        <v>477</v>
      </c>
      <c r="E112" s="401">
        <v>2018</v>
      </c>
      <c r="F112" s="401" t="s">
        <v>524</v>
      </c>
      <c r="G112" s="401"/>
      <c r="H112" s="401"/>
      <c r="I112" s="190"/>
      <c r="J112" s="402">
        <v>25127297</v>
      </c>
      <c r="K112" s="402">
        <v>67276526</v>
      </c>
      <c r="L112" s="402">
        <v>76960000</v>
      </c>
    </row>
    <row r="113" spans="1:12" ht="14.5">
      <c r="A113" s="418"/>
      <c r="B113" s="401"/>
      <c r="C113" s="400" t="s">
        <v>525</v>
      </c>
      <c r="D113" s="401" t="s">
        <v>477</v>
      </c>
      <c r="E113" s="401">
        <v>2018</v>
      </c>
      <c r="F113" s="401" t="s">
        <v>526</v>
      </c>
      <c r="G113" s="401"/>
      <c r="H113" s="401"/>
      <c r="I113" s="190"/>
      <c r="J113" s="190"/>
      <c r="K113" s="402">
        <v>1360181</v>
      </c>
      <c r="L113" s="402">
        <v>5457688</v>
      </c>
    </row>
    <row r="114" spans="1:12" ht="14.5">
      <c r="A114" s="418"/>
      <c r="B114" s="401"/>
      <c r="C114" s="400" t="s">
        <v>527</v>
      </c>
      <c r="D114" s="401" t="s">
        <v>477</v>
      </c>
      <c r="E114" s="401">
        <v>2018</v>
      </c>
      <c r="F114" s="401" t="s">
        <v>528</v>
      </c>
      <c r="G114" s="401"/>
      <c r="H114" s="401"/>
      <c r="I114" s="190"/>
      <c r="J114" s="402">
        <v>0</v>
      </c>
      <c r="K114" s="190"/>
      <c r="L114" s="402">
        <v>2766817</v>
      </c>
    </row>
    <row r="115" spans="1:12" ht="14.5">
      <c r="A115" s="418"/>
      <c r="B115" s="401"/>
      <c r="C115" s="400" t="s">
        <v>529</v>
      </c>
      <c r="D115" s="401" t="s">
        <v>477</v>
      </c>
      <c r="E115" s="401">
        <v>2018</v>
      </c>
      <c r="F115" s="401" t="s">
        <v>530</v>
      </c>
      <c r="G115" s="401"/>
      <c r="H115" s="401"/>
      <c r="I115" s="190"/>
      <c r="J115" s="402">
        <v>0</v>
      </c>
      <c r="K115" s="190"/>
      <c r="L115" s="190"/>
    </row>
    <row r="116" spans="1:12" ht="14.5">
      <c r="A116" s="418"/>
      <c r="B116" s="401"/>
      <c r="C116" s="400" t="s">
        <v>531</v>
      </c>
      <c r="D116" s="401" t="s">
        <v>477</v>
      </c>
      <c r="E116" s="401">
        <v>2018</v>
      </c>
      <c r="F116" s="401" t="s">
        <v>532</v>
      </c>
      <c r="G116" s="401"/>
      <c r="H116" s="401"/>
      <c r="I116" s="190"/>
      <c r="J116" s="402">
        <v>0</v>
      </c>
      <c r="K116" s="402">
        <v>4163351</v>
      </c>
      <c r="L116" s="402">
        <v>5200729</v>
      </c>
    </row>
    <row r="117" spans="1:12" ht="14.5">
      <c r="A117" s="418"/>
      <c r="B117" s="401"/>
      <c r="C117" s="400" t="s">
        <v>533</v>
      </c>
      <c r="D117" s="401" t="s">
        <v>477</v>
      </c>
      <c r="E117" s="401">
        <v>2018</v>
      </c>
      <c r="F117" s="401" t="s">
        <v>534</v>
      </c>
      <c r="G117" s="401"/>
      <c r="H117" s="401"/>
      <c r="I117" s="190"/>
      <c r="J117" s="402">
        <v>0</v>
      </c>
      <c r="K117" s="402">
        <v>4473986</v>
      </c>
      <c r="L117" s="402">
        <v>24634379</v>
      </c>
    </row>
    <row r="118" spans="1:12" ht="14.5">
      <c r="A118" s="418"/>
      <c r="B118" s="401"/>
      <c r="C118" s="400" t="s">
        <v>535</v>
      </c>
      <c r="D118" s="401" t="s">
        <v>477</v>
      </c>
      <c r="E118" s="401">
        <v>2018</v>
      </c>
      <c r="F118" s="401" t="s">
        <v>536</v>
      </c>
      <c r="G118" s="401"/>
      <c r="H118" s="401"/>
      <c r="I118" s="190"/>
      <c r="J118" s="402">
        <v>0</v>
      </c>
      <c r="K118" s="402">
        <v>62942982</v>
      </c>
      <c r="L118" s="402">
        <v>25330556</v>
      </c>
    </row>
    <row r="119" spans="1:12" ht="14.5">
      <c r="A119" s="418"/>
      <c r="B119" s="401"/>
      <c r="C119" s="400" t="s">
        <v>537</v>
      </c>
      <c r="D119" s="401" t="s">
        <v>477</v>
      </c>
      <c r="E119" s="401">
        <v>2018</v>
      </c>
      <c r="F119" s="401" t="s">
        <v>538</v>
      </c>
      <c r="G119" s="401"/>
      <c r="H119" s="401"/>
      <c r="I119" s="190"/>
      <c r="J119" s="402">
        <v>0</v>
      </c>
      <c r="K119" s="402">
        <v>20755632</v>
      </c>
      <c r="L119" s="402">
        <v>33186329</v>
      </c>
    </row>
    <row r="120" spans="1:12" ht="14.5">
      <c r="A120" s="418"/>
      <c r="B120" s="401"/>
      <c r="C120" s="400" t="s">
        <v>539</v>
      </c>
      <c r="D120" s="401" t="s">
        <v>477</v>
      </c>
      <c r="E120" s="401">
        <v>2019</v>
      </c>
      <c r="F120" s="401" t="s">
        <v>540</v>
      </c>
      <c r="G120" s="401"/>
      <c r="H120" s="401"/>
      <c r="I120" s="190"/>
      <c r="J120" s="190"/>
      <c r="K120" s="190"/>
      <c r="L120" s="402">
        <v>8887381</v>
      </c>
    </row>
    <row r="121" spans="1:12" ht="14.5">
      <c r="A121" s="418"/>
      <c r="B121" s="401"/>
      <c r="C121" s="400" t="s">
        <v>541</v>
      </c>
      <c r="D121" s="401" t="s">
        <v>477</v>
      </c>
      <c r="E121" s="401">
        <v>2019</v>
      </c>
      <c r="F121" s="401" t="s">
        <v>542</v>
      </c>
      <c r="G121" s="401"/>
      <c r="H121" s="401"/>
      <c r="I121" s="190"/>
      <c r="J121" s="190"/>
      <c r="K121" s="190"/>
      <c r="L121" s="402">
        <v>0</v>
      </c>
    </row>
    <row r="122" spans="1:12" ht="14.5">
      <c r="A122" s="418"/>
      <c r="B122" s="401"/>
      <c r="C122" s="400" t="s">
        <v>543</v>
      </c>
      <c r="D122" s="401" t="s">
        <v>477</v>
      </c>
      <c r="E122" s="401">
        <v>2019</v>
      </c>
      <c r="F122" s="401" t="s">
        <v>544</v>
      </c>
      <c r="G122" s="401"/>
      <c r="H122" s="401"/>
      <c r="I122" s="190"/>
      <c r="J122" s="190"/>
      <c r="K122" s="190"/>
      <c r="L122" s="402">
        <v>3278236</v>
      </c>
    </row>
    <row r="123" spans="1:12" ht="14.5">
      <c r="A123" s="418"/>
      <c r="B123" s="401"/>
      <c r="C123" s="400" t="s">
        <v>545</v>
      </c>
      <c r="D123" s="401" t="s">
        <v>546</v>
      </c>
      <c r="E123" s="401">
        <v>2017</v>
      </c>
      <c r="F123" s="401" t="s">
        <v>547</v>
      </c>
      <c r="G123" s="401"/>
      <c r="H123" s="401"/>
      <c r="I123" s="190"/>
      <c r="J123" s="402">
        <v>0</v>
      </c>
      <c r="K123" s="190"/>
      <c r="L123" s="190"/>
    </row>
    <row r="124" spans="1:12" ht="14.5">
      <c r="A124" s="418"/>
      <c r="B124" s="401"/>
      <c r="C124" s="400" t="s">
        <v>548</v>
      </c>
      <c r="D124" s="401" t="s">
        <v>546</v>
      </c>
      <c r="E124" s="401">
        <v>2018</v>
      </c>
      <c r="F124" s="401" t="s">
        <v>549</v>
      </c>
      <c r="G124" s="401"/>
      <c r="H124" s="401"/>
      <c r="I124" s="190"/>
      <c r="J124" s="190"/>
      <c r="K124" s="190"/>
      <c r="L124" s="402">
        <v>464302.77999999997</v>
      </c>
    </row>
    <row r="125" spans="1:12" ht="14.5">
      <c r="A125" s="418"/>
      <c r="B125" s="401"/>
      <c r="C125" s="400" t="s">
        <v>550</v>
      </c>
      <c r="D125" s="401" t="s">
        <v>546</v>
      </c>
      <c r="E125" s="401">
        <v>2018</v>
      </c>
      <c r="F125" s="401" t="s">
        <v>551</v>
      </c>
      <c r="G125" s="401"/>
      <c r="H125" s="401"/>
      <c r="I125" s="190"/>
      <c r="J125" s="402">
        <v>129422</v>
      </c>
      <c r="K125" s="190"/>
      <c r="L125" s="190"/>
    </row>
    <row r="126" spans="1:12" ht="14.5">
      <c r="A126" s="418"/>
      <c r="B126" s="401"/>
      <c r="C126" s="403" t="s">
        <v>552</v>
      </c>
      <c r="D126" s="404" t="s">
        <v>546</v>
      </c>
      <c r="E126" s="404">
        <v>2018</v>
      </c>
      <c r="F126" s="404" t="s">
        <v>553</v>
      </c>
      <c r="G126" s="404"/>
      <c r="H126" s="404"/>
      <c r="I126" s="405"/>
      <c r="J126" s="406">
        <v>1512123</v>
      </c>
      <c r="K126" s="406">
        <v>8103869</v>
      </c>
      <c r="L126" s="405"/>
    </row>
    <row r="127" spans="1:12" ht="14.5">
      <c r="A127" s="418"/>
      <c r="B127" s="401"/>
      <c r="C127" s="400" t="s">
        <v>554</v>
      </c>
      <c r="D127" s="401" t="s">
        <v>546</v>
      </c>
      <c r="E127" s="401">
        <v>2019</v>
      </c>
      <c r="F127" s="401" t="s">
        <v>555</v>
      </c>
      <c r="G127" s="401"/>
      <c r="H127" s="401"/>
      <c r="I127" s="190"/>
      <c r="J127" s="190"/>
      <c r="K127" s="402">
        <v>35985991.980000004</v>
      </c>
      <c r="L127" s="402">
        <v>920810</v>
      </c>
    </row>
    <row r="128" spans="1:12" ht="14.5">
      <c r="A128" s="418"/>
      <c r="B128" s="401"/>
      <c r="C128" s="400" t="s">
        <v>556</v>
      </c>
      <c r="D128" s="401" t="s">
        <v>546</v>
      </c>
      <c r="E128" s="401">
        <v>2019</v>
      </c>
      <c r="F128" s="401" t="s">
        <v>557</v>
      </c>
      <c r="G128" s="401"/>
      <c r="H128" s="401"/>
      <c r="I128" s="190"/>
      <c r="J128" s="190"/>
      <c r="K128" s="190"/>
      <c r="L128" s="402">
        <v>109618.6</v>
      </c>
    </row>
    <row r="129" spans="1:12" ht="14.5">
      <c r="A129" s="418"/>
      <c r="B129" s="401"/>
      <c r="C129" s="400" t="s">
        <v>558</v>
      </c>
      <c r="D129" s="401" t="s">
        <v>546</v>
      </c>
      <c r="E129" s="401">
        <v>2019</v>
      </c>
      <c r="F129" s="401" t="s">
        <v>559</v>
      </c>
      <c r="G129" s="401"/>
      <c r="H129" s="401"/>
      <c r="I129" s="190"/>
      <c r="J129" s="190"/>
      <c r="K129" s="190"/>
      <c r="L129" s="402">
        <v>2934050</v>
      </c>
    </row>
    <row r="130" spans="1:12" ht="14.5">
      <c r="A130" s="418"/>
      <c r="B130" s="401"/>
      <c r="C130" s="400" t="s">
        <v>560</v>
      </c>
      <c r="D130" s="401" t="s">
        <v>546</v>
      </c>
      <c r="E130" s="401">
        <v>2017</v>
      </c>
      <c r="F130" s="401" t="s">
        <v>561</v>
      </c>
      <c r="G130" s="401"/>
      <c r="H130" s="401"/>
      <c r="I130" s="190"/>
      <c r="J130" s="402">
        <v>26603</v>
      </c>
      <c r="K130" s="402">
        <v>0</v>
      </c>
      <c r="L130" s="190"/>
    </row>
    <row r="131" spans="1:12" ht="14.5">
      <c r="A131" s="418"/>
      <c r="B131" s="401"/>
      <c r="C131" s="400" t="s">
        <v>562</v>
      </c>
      <c r="D131" s="401" t="s">
        <v>477</v>
      </c>
      <c r="E131" s="401">
        <v>2017</v>
      </c>
      <c r="F131" s="401" t="s">
        <v>563</v>
      </c>
      <c r="G131" s="401"/>
      <c r="H131" s="401"/>
      <c r="I131" s="190"/>
      <c r="J131" s="402">
        <v>145800</v>
      </c>
      <c r="K131" s="402">
        <v>3993071</v>
      </c>
      <c r="L131" s="402">
        <v>2346650</v>
      </c>
    </row>
    <row r="132" spans="1:12" ht="14.5">
      <c r="A132" s="418"/>
      <c r="B132" s="401"/>
      <c r="C132" s="400" t="s">
        <v>564</v>
      </c>
      <c r="D132" s="401" t="s">
        <v>477</v>
      </c>
      <c r="E132" s="401">
        <v>2020</v>
      </c>
      <c r="F132" s="401" t="s">
        <v>565</v>
      </c>
      <c r="G132" s="401" t="s">
        <v>566</v>
      </c>
      <c r="H132" s="401" t="s">
        <v>567</v>
      </c>
      <c r="I132" s="190"/>
      <c r="J132" s="190"/>
      <c r="K132" s="190"/>
      <c r="L132" s="402">
        <v>25745599</v>
      </c>
    </row>
    <row r="133" spans="1:12" ht="14.5">
      <c r="A133" s="418"/>
      <c r="B133" s="401"/>
      <c r="C133" s="400" t="s">
        <v>568</v>
      </c>
      <c r="D133" s="401" t="s">
        <v>477</v>
      </c>
      <c r="E133" s="401">
        <v>2020</v>
      </c>
      <c r="F133" s="401" t="s">
        <v>569</v>
      </c>
      <c r="G133" s="401"/>
      <c r="H133" s="401"/>
      <c r="I133" s="190"/>
      <c r="J133" s="190"/>
      <c r="K133" s="402">
        <v>0</v>
      </c>
      <c r="L133" s="402">
        <v>13386592</v>
      </c>
    </row>
    <row r="134" spans="1:12" ht="14.5">
      <c r="A134" s="418"/>
      <c r="B134" s="401"/>
      <c r="C134" s="400" t="s">
        <v>570</v>
      </c>
      <c r="D134" s="401" t="s">
        <v>477</v>
      </c>
      <c r="E134" s="401">
        <v>2020</v>
      </c>
      <c r="F134" s="401" t="s">
        <v>571</v>
      </c>
      <c r="G134" s="401"/>
      <c r="H134" s="401"/>
      <c r="I134" s="190"/>
      <c r="J134" s="190"/>
      <c r="K134" s="402">
        <v>0</v>
      </c>
      <c r="L134" s="402">
        <v>0</v>
      </c>
    </row>
    <row r="135" spans="1:12" ht="14.5">
      <c r="A135" s="418"/>
      <c r="B135" s="401"/>
      <c r="C135" s="400" t="s">
        <v>572</v>
      </c>
      <c r="D135" s="401" t="s">
        <v>477</v>
      </c>
      <c r="E135" s="401">
        <v>2020</v>
      </c>
      <c r="F135" s="401" t="s">
        <v>573</v>
      </c>
      <c r="G135" s="401"/>
      <c r="H135" s="401"/>
      <c r="I135" s="190"/>
      <c r="J135" s="190"/>
      <c r="K135" s="402">
        <v>0</v>
      </c>
      <c r="L135" s="190"/>
    </row>
    <row r="136" spans="1:12" ht="14.5">
      <c r="A136" s="418"/>
      <c r="B136" s="401"/>
      <c r="C136" s="400" t="s">
        <v>574</v>
      </c>
      <c r="D136" s="401" t="s">
        <v>477</v>
      </c>
      <c r="E136" s="401">
        <v>2020</v>
      </c>
      <c r="F136" s="401" t="s">
        <v>575</v>
      </c>
      <c r="G136" s="401"/>
      <c r="H136" s="401"/>
      <c r="I136" s="190"/>
      <c r="J136" s="190"/>
      <c r="K136" s="402">
        <v>0</v>
      </c>
      <c r="L136" s="402">
        <v>22500000</v>
      </c>
    </row>
    <row r="137" spans="1:12" ht="14.5">
      <c r="A137" s="418"/>
      <c r="B137" s="401"/>
      <c r="C137" s="400" t="s">
        <v>576</v>
      </c>
      <c r="D137" s="401" t="s">
        <v>477</v>
      </c>
      <c r="E137" s="401">
        <v>2019</v>
      </c>
      <c r="F137" s="401" t="s">
        <v>577</v>
      </c>
      <c r="G137" s="401"/>
      <c r="H137" s="401"/>
      <c r="I137" s="190"/>
      <c r="J137" s="190"/>
      <c r="K137" s="190"/>
      <c r="L137" s="402">
        <v>6610000</v>
      </c>
    </row>
    <row r="138" spans="1:12" ht="14.5">
      <c r="A138" s="418"/>
      <c r="B138" s="401"/>
      <c r="C138" s="400" t="s">
        <v>578</v>
      </c>
      <c r="D138" s="401" t="s">
        <v>477</v>
      </c>
      <c r="E138" s="401">
        <v>2019</v>
      </c>
      <c r="F138" s="401" t="s">
        <v>579</v>
      </c>
      <c r="G138" s="401"/>
      <c r="H138" s="401"/>
      <c r="I138" s="190"/>
      <c r="J138" s="190"/>
      <c r="K138" s="190"/>
      <c r="L138" s="402">
        <v>3410000</v>
      </c>
    </row>
    <row r="139" spans="1:12" ht="14.5">
      <c r="A139" s="418"/>
      <c r="B139" s="401"/>
      <c r="C139" s="400" t="s">
        <v>580</v>
      </c>
      <c r="D139" s="401" t="s">
        <v>477</v>
      </c>
      <c r="E139" s="401">
        <v>2019</v>
      </c>
      <c r="F139" s="401" t="s">
        <v>581</v>
      </c>
      <c r="G139" s="401"/>
      <c r="H139" s="401"/>
      <c r="I139" s="190"/>
      <c r="J139" s="190"/>
      <c r="K139" s="190"/>
      <c r="L139" s="402">
        <v>13450000</v>
      </c>
    </row>
    <row r="140" spans="1:12" ht="14.5">
      <c r="A140" s="418"/>
      <c r="B140" s="401"/>
      <c r="C140" s="400" t="s">
        <v>582</v>
      </c>
      <c r="D140" s="401" t="s">
        <v>477</v>
      </c>
      <c r="E140" s="401">
        <v>2019</v>
      </c>
      <c r="F140" s="401" t="s">
        <v>583</v>
      </c>
      <c r="G140" s="401"/>
      <c r="H140" s="401"/>
      <c r="I140" s="190"/>
      <c r="J140" s="190"/>
      <c r="K140" s="190"/>
      <c r="L140" s="402">
        <v>3590000</v>
      </c>
    </row>
    <row r="141" spans="1:12" ht="14.5">
      <c r="A141" s="418"/>
      <c r="B141" s="401"/>
      <c r="C141" s="400" t="s">
        <v>584</v>
      </c>
      <c r="D141" s="401" t="s">
        <v>477</v>
      </c>
      <c r="E141" s="401">
        <v>2019</v>
      </c>
      <c r="F141" s="401" t="s">
        <v>585</v>
      </c>
      <c r="G141" s="401"/>
      <c r="H141" s="401"/>
      <c r="I141" s="190"/>
      <c r="J141" s="190"/>
      <c r="K141" s="190"/>
      <c r="L141" s="402">
        <v>5740000</v>
      </c>
    </row>
    <row r="142" spans="1:12" ht="14.5">
      <c r="A142" s="418"/>
      <c r="B142" s="401"/>
      <c r="C142" s="436" t="s">
        <v>586</v>
      </c>
      <c r="D142" s="418"/>
      <c r="E142" s="190"/>
      <c r="F142" s="190"/>
      <c r="G142" s="190"/>
      <c r="H142" s="190"/>
      <c r="I142" s="190"/>
      <c r="J142" s="402">
        <v>579966510.01999998</v>
      </c>
      <c r="K142" s="402">
        <v>1025472218.8199999</v>
      </c>
      <c r="L142" s="402">
        <v>1221087072.3800001</v>
      </c>
    </row>
    <row r="143" spans="1:12" ht="14.5">
      <c r="A143" s="436" t="s">
        <v>189</v>
      </c>
      <c r="B143" s="401"/>
      <c r="C143" s="400" t="s">
        <v>587</v>
      </c>
      <c r="D143" s="400" t="s">
        <v>588</v>
      </c>
      <c r="E143" s="190"/>
      <c r="F143" s="190"/>
      <c r="G143" s="190"/>
      <c r="H143" s="190"/>
      <c r="I143" s="402">
        <v>44071534</v>
      </c>
      <c r="J143" s="190"/>
      <c r="K143" s="190"/>
      <c r="L143" s="190"/>
    </row>
    <row r="144" spans="1:12" ht="14.5">
      <c r="A144" s="418"/>
      <c r="B144" s="401"/>
      <c r="C144" s="400" t="s">
        <v>589</v>
      </c>
      <c r="D144" s="400" t="s">
        <v>590</v>
      </c>
      <c r="E144" s="190"/>
      <c r="F144" s="190"/>
      <c r="G144" s="190"/>
      <c r="H144" s="190"/>
      <c r="I144" s="402">
        <v>202971835</v>
      </c>
      <c r="J144" s="190"/>
      <c r="K144" s="190"/>
      <c r="L144" s="190"/>
    </row>
    <row r="145" spans="1:12" ht="14.5">
      <c r="A145" s="418"/>
      <c r="B145" s="401"/>
      <c r="C145" s="400" t="s">
        <v>591</v>
      </c>
      <c r="D145" s="400" t="s">
        <v>592</v>
      </c>
      <c r="E145" s="190"/>
      <c r="F145" s="190"/>
      <c r="G145" s="190"/>
      <c r="H145" s="190"/>
      <c r="I145" s="402">
        <v>65760644</v>
      </c>
      <c r="J145" s="190"/>
      <c r="K145" s="190"/>
      <c r="L145" s="190"/>
    </row>
    <row r="146" spans="1:12" ht="14.5">
      <c r="A146" s="418"/>
      <c r="B146" s="401"/>
      <c r="C146" s="400" t="s">
        <v>593</v>
      </c>
      <c r="D146" s="400" t="s">
        <v>594</v>
      </c>
      <c r="E146" s="190"/>
      <c r="F146" s="190"/>
      <c r="G146" s="190"/>
      <c r="H146" s="190"/>
      <c r="I146" s="402">
        <v>214007092</v>
      </c>
      <c r="J146" s="190"/>
      <c r="K146" s="190"/>
      <c r="L146" s="190"/>
    </row>
    <row r="147" spans="1:12" ht="14.5">
      <c r="A147" s="418"/>
      <c r="B147" s="401"/>
      <c r="C147" s="400" t="s">
        <v>479</v>
      </c>
      <c r="D147" s="400" t="s">
        <v>595</v>
      </c>
      <c r="E147" s="190"/>
      <c r="F147" s="190"/>
      <c r="G147" s="190"/>
      <c r="H147" s="190"/>
      <c r="I147" s="402">
        <v>3797511</v>
      </c>
      <c r="J147" s="190"/>
      <c r="K147" s="190"/>
      <c r="L147" s="190"/>
    </row>
    <row r="148" spans="1:12" ht="14.5">
      <c r="A148" s="418"/>
      <c r="B148" s="401"/>
      <c r="C148" s="400" t="s">
        <v>487</v>
      </c>
      <c r="D148" s="400" t="s">
        <v>596</v>
      </c>
      <c r="E148" s="190"/>
      <c r="F148" s="190"/>
      <c r="G148" s="190"/>
      <c r="H148" s="190"/>
      <c r="I148" s="402">
        <v>29972260</v>
      </c>
      <c r="J148" s="190"/>
      <c r="K148" s="190"/>
      <c r="L148" s="190"/>
    </row>
    <row r="149" spans="1:12" ht="14.5">
      <c r="A149" s="418"/>
      <c r="B149" s="401"/>
      <c r="C149" s="400" t="s">
        <v>597</v>
      </c>
      <c r="D149" s="400" t="s">
        <v>598</v>
      </c>
      <c r="E149" s="190"/>
      <c r="F149" s="190"/>
      <c r="G149" s="190"/>
      <c r="H149" s="190"/>
      <c r="I149" s="402">
        <v>5591521</v>
      </c>
      <c r="J149" s="190"/>
      <c r="K149" s="190"/>
      <c r="L149" s="190"/>
    </row>
    <row r="150" spans="1:12" ht="14.5">
      <c r="A150" s="418"/>
      <c r="B150" s="401"/>
      <c r="C150" s="400" t="s">
        <v>493</v>
      </c>
      <c r="D150" s="400" t="s">
        <v>599</v>
      </c>
      <c r="E150" s="190"/>
      <c r="F150" s="190"/>
      <c r="G150" s="190"/>
      <c r="H150" s="190"/>
      <c r="I150" s="402">
        <v>13308946</v>
      </c>
      <c r="J150" s="190"/>
      <c r="K150" s="190"/>
      <c r="L150" s="190"/>
    </row>
    <row r="151" spans="1:12" ht="14.5">
      <c r="A151" s="418"/>
      <c r="B151" s="401"/>
      <c r="C151" s="400" t="s">
        <v>495</v>
      </c>
      <c r="D151" s="400" t="s">
        <v>600</v>
      </c>
      <c r="E151" s="190"/>
      <c r="F151" s="190"/>
      <c r="G151" s="190"/>
      <c r="H151" s="190"/>
      <c r="I151" s="402">
        <v>11427355</v>
      </c>
      <c r="J151" s="190"/>
      <c r="K151" s="190"/>
      <c r="L151" s="190"/>
    </row>
    <row r="152" spans="1:12" ht="14.5">
      <c r="A152" s="418"/>
      <c r="B152" s="401"/>
      <c r="C152" s="400" t="s">
        <v>497</v>
      </c>
      <c r="D152" s="400" t="s">
        <v>601</v>
      </c>
      <c r="E152" s="190"/>
      <c r="F152" s="190"/>
      <c r="G152" s="190"/>
      <c r="H152" s="190"/>
      <c r="I152" s="402">
        <v>2193693</v>
      </c>
      <c r="J152" s="190"/>
      <c r="K152" s="190"/>
      <c r="L152" s="190"/>
    </row>
    <row r="153" spans="1:12" ht="14.5">
      <c r="A153" s="418"/>
      <c r="B153" s="401"/>
      <c r="C153" s="400" t="s">
        <v>501</v>
      </c>
      <c r="D153" s="400" t="s">
        <v>602</v>
      </c>
      <c r="E153" s="190"/>
      <c r="F153" s="190"/>
      <c r="G153" s="190"/>
      <c r="H153" s="190"/>
      <c r="I153" s="402">
        <v>14885956</v>
      </c>
      <c r="J153" s="190"/>
      <c r="K153" s="190"/>
      <c r="L153" s="190"/>
    </row>
    <row r="154" spans="1:12" ht="14.5">
      <c r="A154" s="418"/>
      <c r="B154" s="401"/>
      <c r="C154" s="400" t="s">
        <v>503</v>
      </c>
      <c r="D154" s="400" t="s">
        <v>603</v>
      </c>
      <c r="E154" s="190"/>
      <c r="F154" s="190"/>
      <c r="G154" s="190"/>
      <c r="H154" s="190"/>
      <c r="I154" s="402">
        <v>1432189</v>
      </c>
      <c r="J154" s="190"/>
      <c r="K154" s="190"/>
      <c r="L154" s="190"/>
    </row>
    <row r="155" spans="1:12" ht="14.5">
      <c r="A155" s="418"/>
      <c r="B155" s="401"/>
      <c r="C155" s="400" t="s">
        <v>505</v>
      </c>
      <c r="D155" s="400" t="s">
        <v>604</v>
      </c>
      <c r="E155" s="190"/>
      <c r="F155" s="190"/>
      <c r="G155" s="190"/>
      <c r="H155" s="190"/>
      <c r="I155" s="402">
        <v>39819728</v>
      </c>
      <c r="J155" s="190"/>
      <c r="K155" s="190"/>
      <c r="L155" s="190"/>
    </row>
    <row r="156" spans="1:12" ht="14.5">
      <c r="A156" s="418"/>
      <c r="B156" s="401"/>
      <c r="C156" s="400" t="s">
        <v>509</v>
      </c>
      <c r="D156" s="400" t="s">
        <v>605</v>
      </c>
      <c r="E156" s="190"/>
      <c r="F156" s="190"/>
      <c r="G156" s="190"/>
      <c r="H156" s="190"/>
      <c r="I156" s="402">
        <v>14942184</v>
      </c>
      <c r="J156" s="190"/>
      <c r="K156" s="190"/>
      <c r="L156" s="190"/>
    </row>
    <row r="157" spans="1:12" ht="14.5">
      <c r="A157" s="418"/>
      <c r="B157" s="401"/>
      <c r="C157" s="400" t="s">
        <v>511</v>
      </c>
      <c r="D157" s="400" t="s">
        <v>606</v>
      </c>
      <c r="E157" s="190"/>
      <c r="F157" s="190"/>
      <c r="G157" s="190"/>
      <c r="H157" s="190"/>
      <c r="I157" s="402">
        <v>4993427</v>
      </c>
      <c r="J157" s="190"/>
      <c r="K157" s="190"/>
      <c r="L157" s="190"/>
    </row>
    <row r="158" spans="1:12" ht="14.5">
      <c r="A158" s="418"/>
      <c r="B158" s="401"/>
      <c r="C158" s="400" t="s">
        <v>513</v>
      </c>
      <c r="D158" s="400" t="s">
        <v>607</v>
      </c>
      <c r="E158" s="190"/>
      <c r="F158" s="190"/>
      <c r="G158" s="190"/>
      <c r="H158" s="190"/>
      <c r="I158" s="402">
        <v>51592262</v>
      </c>
      <c r="J158" s="190"/>
      <c r="K158" s="190"/>
      <c r="L158" s="190"/>
    </row>
    <row r="159" spans="1:12" ht="14.5">
      <c r="A159" s="418"/>
      <c r="B159" s="401"/>
      <c r="C159" s="400" t="s">
        <v>519</v>
      </c>
      <c r="D159" s="400" t="s">
        <v>608</v>
      </c>
      <c r="E159" s="190"/>
      <c r="F159" s="190"/>
      <c r="G159" s="190"/>
      <c r="H159" s="190"/>
      <c r="I159" s="402">
        <v>15427539</v>
      </c>
      <c r="J159" s="190"/>
      <c r="K159" s="190"/>
      <c r="L159" s="190"/>
    </row>
    <row r="160" spans="1:12" ht="14.5">
      <c r="A160" s="418"/>
      <c r="B160" s="401"/>
      <c r="C160" s="400" t="s">
        <v>609</v>
      </c>
      <c r="D160" s="400" t="s">
        <v>610</v>
      </c>
      <c r="E160" s="190"/>
      <c r="F160" s="190"/>
      <c r="G160" s="190"/>
      <c r="H160" s="190"/>
      <c r="I160" s="402">
        <v>108937</v>
      </c>
      <c r="J160" s="190"/>
      <c r="K160" s="190"/>
      <c r="L160" s="190"/>
    </row>
    <row r="161" spans="1:12" ht="14.5">
      <c r="A161" s="418"/>
      <c r="B161" s="401"/>
      <c r="C161" s="400" t="s">
        <v>611</v>
      </c>
      <c r="D161" s="400" t="s">
        <v>612</v>
      </c>
      <c r="E161" s="190"/>
      <c r="F161" s="190"/>
      <c r="G161" s="190"/>
      <c r="H161" s="190"/>
      <c r="I161" s="402">
        <v>172757</v>
      </c>
      <c r="J161" s="190"/>
      <c r="K161" s="190"/>
      <c r="L161" s="190"/>
    </row>
    <row r="162" spans="1:12" ht="14.5">
      <c r="A162" s="418"/>
      <c r="B162" s="401"/>
      <c r="C162" s="400" t="s">
        <v>545</v>
      </c>
      <c r="D162" s="400" t="s">
        <v>613</v>
      </c>
      <c r="E162" s="190"/>
      <c r="F162" s="190"/>
      <c r="G162" s="190"/>
      <c r="H162" s="190"/>
      <c r="I162" s="402">
        <v>196547.4</v>
      </c>
      <c r="J162" s="190"/>
      <c r="K162" s="190"/>
      <c r="L162" s="190"/>
    </row>
    <row r="163" spans="1:12" ht="14.5">
      <c r="A163" s="418"/>
      <c r="B163" s="401"/>
      <c r="C163" s="400" t="s">
        <v>614</v>
      </c>
      <c r="D163" s="400" t="s">
        <v>615</v>
      </c>
      <c r="E163" s="190"/>
      <c r="F163" s="190"/>
      <c r="G163" s="190"/>
      <c r="H163" s="190"/>
      <c r="I163" s="402">
        <v>219300</v>
      </c>
      <c r="J163" s="190"/>
      <c r="K163" s="190"/>
      <c r="L163" s="190"/>
    </row>
    <row r="164" spans="1:12" ht="14.5">
      <c r="A164" s="418"/>
      <c r="B164" s="401"/>
      <c r="C164" s="400" t="s">
        <v>616</v>
      </c>
      <c r="D164" s="400" t="s">
        <v>617</v>
      </c>
      <c r="E164" s="190"/>
      <c r="F164" s="190"/>
      <c r="G164" s="190"/>
      <c r="H164" s="190"/>
      <c r="I164" s="402">
        <v>28059.8</v>
      </c>
      <c r="J164" s="190"/>
      <c r="K164" s="190"/>
      <c r="L164" s="190"/>
    </row>
    <row r="165" spans="1:12" ht="14.5">
      <c r="A165" s="418"/>
      <c r="B165" s="401"/>
      <c r="C165" s="400" t="s">
        <v>560</v>
      </c>
      <c r="D165" s="400" t="s">
        <v>618</v>
      </c>
      <c r="E165" s="190"/>
      <c r="F165" s="190"/>
      <c r="G165" s="190"/>
      <c r="H165" s="190"/>
      <c r="I165" s="402">
        <v>51724</v>
      </c>
      <c r="J165" s="190"/>
      <c r="K165" s="190"/>
      <c r="L165" s="190"/>
    </row>
    <row r="166" spans="1:12" ht="14.5">
      <c r="A166" s="418"/>
      <c r="B166" s="401"/>
      <c r="C166" s="436" t="s">
        <v>586</v>
      </c>
      <c r="D166" s="418"/>
      <c r="E166" s="190"/>
      <c r="F166" s="190"/>
      <c r="G166" s="190"/>
      <c r="H166" s="190"/>
      <c r="I166" s="402">
        <v>736973001.20000005</v>
      </c>
      <c r="J166" s="190"/>
      <c r="K166" s="190"/>
      <c r="L166" s="190"/>
    </row>
    <row r="167" spans="1:12" ht="14.5">
      <c r="A167" s="436" t="s">
        <v>586</v>
      </c>
      <c r="B167" s="418"/>
      <c r="C167" s="418"/>
      <c r="D167" s="418"/>
      <c r="E167" s="190"/>
      <c r="F167" s="190"/>
      <c r="G167" s="190"/>
      <c r="H167" s="190"/>
      <c r="I167" s="402">
        <v>736973001.19999993</v>
      </c>
      <c r="J167" s="402">
        <v>579966510.01999998</v>
      </c>
      <c r="K167" s="402">
        <v>1025472218.8199999</v>
      </c>
      <c r="L167" s="402">
        <v>1221087072.3800001</v>
      </c>
    </row>
  </sheetData>
  <autoFilter ref="A1:L40" xr:uid="{00000000-0009-0000-0000-000018000000}"/>
  <mergeCells count="5">
    <mergeCell ref="A89:A142"/>
    <mergeCell ref="C142:D142"/>
    <mergeCell ref="A143:A166"/>
    <mergeCell ref="C166:D166"/>
    <mergeCell ref="A167:D167"/>
  </mergeCells>
  <conditionalFormatting sqref="A44:A70">
    <cfRule type="expression" dxfId="1" priority="2">
      <formula>COUNTIF($A$44:$D$81,A44)&lt;=1</formula>
    </cfRule>
  </conditionalFormatting>
  <conditionalFormatting sqref="D44:D81">
    <cfRule type="expression" dxfId="0" priority="1">
      <formula>COUNTIF($A$44:$D$81, D44)&gt;1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C960"/>
  <sheetViews>
    <sheetView workbookViewId="0"/>
  </sheetViews>
  <sheetFormatPr defaultColWidth="12.6328125" defaultRowHeight="15.75" customHeight="1"/>
  <cols>
    <col min="1" max="1" width="35.90625" customWidth="1"/>
    <col min="2" max="2" width="13.6328125" customWidth="1"/>
    <col min="3" max="3" width="13.08984375" customWidth="1"/>
    <col min="4" max="4" width="12" customWidth="1"/>
    <col min="5" max="6" width="17" customWidth="1"/>
    <col min="7" max="7" width="15" customWidth="1"/>
    <col min="10" max="10" width="17.7265625" customWidth="1"/>
    <col min="11" max="11" width="30.26953125" customWidth="1"/>
  </cols>
  <sheetData>
    <row r="1" spans="1:29" ht="15.75" customHeight="1">
      <c r="A1" s="6" t="s">
        <v>15</v>
      </c>
      <c r="B1" s="7"/>
      <c r="C1" s="7"/>
      <c r="D1" s="8" t="s">
        <v>16</v>
      </c>
      <c r="E1" s="61">
        <v>0.5</v>
      </c>
      <c r="F1" s="10"/>
      <c r="G1" s="10"/>
      <c r="H1" s="407"/>
      <c r="I1" s="407"/>
      <c r="J1" s="14"/>
      <c r="K1" s="11"/>
      <c r="L1" s="12"/>
      <c r="M1" s="14"/>
      <c r="N1" s="14"/>
      <c r="O1" s="14"/>
      <c r="P1" s="14"/>
      <c r="Q1" s="14"/>
      <c r="R1" s="14"/>
      <c r="S1" s="14"/>
      <c r="T1" s="14"/>
      <c r="U1" s="14"/>
      <c r="V1" s="14"/>
      <c r="W1" s="14"/>
      <c r="X1" s="14"/>
      <c r="Y1" s="14"/>
      <c r="Z1" s="14"/>
      <c r="AA1" s="14"/>
      <c r="AB1" s="14"/>
      <c r="AC1" s="14"/>
    </row>
    <row r="2" spans="1:29" ht="15.75" customHeight="1">
      <c r="A2" s="42"/>
      <c r="B2" s="7"/>
      <c r="C2" s="12"/>
      <c r="D2" s="8" t="s">
        <v>17</v>
      </c>
      <c r="E2" s="61">
        <v>0.5</v>
      </c>
      <c r="F2" s="61"/>
      <c r="G2" s="61"/>
      <c r="H2" s="53"/>
      <c r="I2" s="53"/>
      <c r="J2" s="25"/>
      <c r="K2" s="55"/>
      <c r="L2" s="31"/>
      <c r="M2" s="25"/>
      <c r="N2" s="36" t="s">
        <v>15</v>
      </c>
      <c r="O2" s="25"/>
      <c r="P2" s="25"/>
      <c r="Q2" s="25"/>
      <c r="R2" s="25"/>
      <c r="S2" s="25"/>
      <c r="T2" s="25"/>
      <c r="U2" s="25"/>
      <c r="V2" s="25"/>
      <c r="W2" s="25"/>
      <c r="X2" s="25"/>
      <c r="Y2" s="25"/>
      <c r="Z2" s="25"/>
      <c r="AA2" s="25"/>
      <c r="AB2" s="25"/>
      <c r="AC2" s="25"/>
    </row>
    <row r="3" spans="1:29" ht="15.75" customHeight="1">
      <c r="A3" s="6"/>
      <c r="B3" s="7"/>
      <c r="C3" s="7"/>
      <c r="D3" s="8" t="s">
        <v>251</v>
      </c>
      <c r="E3" s="408">
        <v>7300000</v>
      </c>
      <c r="F3" s="12"/>
      <c r="G3" s="12"/>
      <c r="H3" s="53"/>
      <c r="I3" s="53"/>
      <c r="J3" s="25"/>
      <c r="K3" s="55"/>
      <c r="L3" s="31"/>
      <c r="M3" s="25"/>
      <c r="N3" s="31"/>
      <c r="O3" s="36"/>
      <c r="P3" s="25"/>
      <c r="Q3" s="25"/>
      <c r="R3" s="25"/>
      <c r="S3" s="25"/>
      <c r="T3" s="25"/>
      <c r="U3" s="25"/>
      <c r="V3" s="25"/>
      <c r="W3" s="25"/>
      <c r="X3" s="25"/>
      <c r="Y3" s="25"/>
      <c r="Z3" s="25"/>
      <c r="AA3" s="25"/>
      <c r="AB3" s="25"/>
      <c r="AC3" s="25"/>
    </row>
    <row r="4" spans="1:29" ht="104">
      <c r="A4" s="23" t="s">
        <v>619</v>
      </c>
      <c r="B4" s="23" t="s">
        <v>20</v>
      </c>
      <c r="C4" s="338" t="s">
        <v>21</v>
      </c>
      <c r="D4" s="23" t="s">
        <v>22</v>
      </c>
      <c r="E4" s="23" t="s">
        <v>23</v>
      </c>
      <c r="F4" s="23" t="s">
        <v>266</v>
      </c>
      <c r="G4" s="23" t="s">
        <v>620</v>
      </c>
      <c r="H4" s="409" t="s">
        <v>26</v>
      </c>
      <c r="I4" s="410" t="s">
        <v>27</v>
      </c>
      <c r="J4" s="411" t="s">
        <v>28</v>
      </c>
      <c r="K4" s="24" t="s">
        <v>29</v>
      </c>
      <c r="L4" s="412" t="s">
        <v>428</v>
      </c>
      <c r="M4" s="412" t="s">
        <v>429</v>
      </c>
      <c r="N4" s="24"/>
      <c r="O4" s="23"/>
      <c r="P4" s="23"/>
      <c r="Q4" s="24"/>
      <c r="R4" s="24"/>
      <c r="S4" s="24"/>
      <c r="T4" s="24"/>
      <c r="U4" s="24"/>
      <c r="V4" s="24"/>
      <c r="W4" s="24"/>
      <c r="X4" s="24"/>
      <c r="Y4" s="24"/>
      <c r="Z4" s="24"/>
      <c r="AA4" s="24"/>
      <c r="AB4" s="24"/>
      <c r="AC4" s="24"/>
    </row>
    <row r="5" spans="1:29" ht="15.75" customHeight="1">
      <c r="A5" s="25" t="s">
        <v>38</v>
      </c>
      <c r="B5" s="26"/>
      <c r="C5" s="27">
        <f>SUM(C6:C42)</f>
        <v>1</v>
      </c>
      <c r="D5" s="27">
        <f>SUM(D6:D42)</f>
        <v>0.99999999999999989</v>
      </c>
      <c r="E5" s="28">
        <v>1</v>
      </c>
      <c r="F5" s="26">
        <f>SUM(F6:F42)</f>
        <v>2400835.5149999992</v>
      </c>
      <c r="G5" s="26">
        <f>SUM(G6:G42)</f>
        <v>5836828.5150000006</v>
      </c>
      <c r="H5" s="29">
        <f>SUM(H6:H42)</f>
        <v>7300000.0000000009</v>
      </c>
      <c r="I5" s="58">
        <f t="shared" ref="I5:I42" si="0">IFERROR(H5/F5,"-")</f>
        <v>3.0406081359555377</v>
      </c>
      <c r="J5" s="58">
        <f t="shared" ref="J5:J42" si="1">IFERROR(H5/G5,"-")</f>
        <v>1.2506791969714053</v>
      </c>
      <c r="K5" s="30"/>
      <c r="L5" s="31">
        <f>SUM(L6:L42)</f>
        <v>7303373.7231654497</v>
      </c>
      <c r="M5" s="31">
        <f>SUM(M6:M42)</f>
        <v>7301000</v>
      </c>
      <c r="N5" s="25"/>
      <c r="O5" s="36"/>
      <c r="P5" s="36"/>
      <c r="Q5" s="25"/>
      <c r="R5" s="25"/>
      <c r="S5" s="25"/>
      <c r="T5" s="25"/>
      <c r="U5" s="25"/>
      <c r="V5" s="25"/>
      <c r="W5" s="25"/>
      <c r="X5" s="25"/>
      <c r="Y5" s="25"/>
      <c r="Z5" s="25"/>
      <c r="AA5" s="25"/>
      <c r="AB5" s="25"/>
      <c r="AC5" s="25"/>
    </row>
    <row r="6" spans="1:29" ht="15.75" customHeight="1">
      <c r="A6" s="35" t="s">
        <v>40</v>
      </c>
      <c r="B6" s="12" t="s">
        <v>41</v>
      </c>
      <c r="C6" s="37">
        <v>0.15202089215775694</v>
      </c>
      <c r="D6" s="38">
        <v>0.27581841559492037</v>
      </c>
      <c r="E6" s="39">
        <f t="shared" ref="E6:E42" si="2">IFERROR(C6/D6,"-")</f>
        <v>0.55116295200905596</v>
      </c>
      <c r="F6" s="12">
        <v>877037.89</v>
      </c>
      <c r="G6" s="12">
        <v>1608706.5</v>
      </c>
      <c r="H6" s="40">
        <v>1561613.4732972721</v>
      </c>
      <c r="I6" s="53">
        <f t="shared" si="0"/>
        <v>1.7805541711513422</v>
      </c>
      <c r="J6" s="53">
        <f t="shared" si="1"/>
        <v>0.97072615377464577</v>
      </c>
      <c r="K6" s="41" t="s">
        <v>42</v>
      </c>
      <c r="L6" s="42">
        <v>2000000</v>
      </c>
      <c r="M6" s="31">
        <f t="shared" ref="M6:M42" si="3">ROUND(L6,-3)</f>
        <v>2000000</v>
      </c>
      <c r="P6" s="38"/>
    </row>
    <row r="7" spans="1:29" ht="15.75" customHeight="1">
      <c r="A7" s="35" t="s">
        <v>44</v>
      </c>
      <c r="B7" s="12" t="s">
        <v>45</v>
      </c>
      <c r="C7" s="37">
        <v>0.13177059532299934</v>
      </c>
      <c r="D7" s="38">
        <v>0.10691405212535331</v>
      </c>
      <c r="E7" s="39">
        <f t="shared" si="2"/>
        <v>1.2324908906127936</v>
      </c>
      <c r="F7" s="40">
        <v>4571</v>
      </c>
      <c r="G7" s="40">
        <v>623574.5</v>
      </c>
      <c r="H7" s="40">
        <v>871198.96318648721</v>
      </c>
      <c r="I7" s="53">
        <f t="shared" si="0"/>
        <v>190.59264125716194</v>
      </c>
      <c r="J7" s="53">
        <f t="shared" si="1"/>
        <v>1.3971048578581824</v>
      </c>
      <c r="K7" s="43" t="s">
        <v>46</v>
      </c>
      <c r="L7" s="42">
        <f>G7*1.25</f>
        <v>779468.125</v>
      </c>
      <c r="M7" s="31">
        <f t="shared" si="3"/>
        <v>779000</v>
      </c>
      <c r="P7" s="38"/>
    </row>
    <row r="8" spans="1:29" ht="15.75" customHeight="1">
      <c r="A8" s="45" t="s">
        <v>47</v>
      </c>
      <c r="B8" s="12" t="s">
        <v>41</v>
      </c>
      <c r="C8" s="37">
        <v>3.1388350784705421E-2</v>
      </c>
      <c r="D8" s="38">
        <v>0.19201363383419404</v>
      </c>
      <c r="E8" s="39">
        <f t="shared" si="2"/>
        <v>0.16346938578231179</v>
      </c>
      <c r="F8" s="12">
        <v>408863.57</v>
      </c>
      <c r="G8" s="12">
        <v>1119916.45</v>
      </c>
      <c r="H8" s="40">
        <v>815417.24385898304</v>
      </c>
      <c r="I8" s="53">
        <f t="shared" si="0"/>
        <v>1.9943504476541722</v>
      </c>
      <c r="J8" s="53">
        <f t="shared" si="1"/>
        <v>0.72810542595296557</v>
      </c>
      <c r="K8" s="46" t="s">
        <v>48</v>
      </c>
      <c r="L8" s="42">
        <f>H8</f>
        <v>815417.24385898304</v>
      </c>
      <c r="M8" s="31">
        <f t="shared" si="3"/>
        <v>815000</v>
      </c>
    </row>
    <row r="9" spans="1:29" ht="15.75" customHeight="1">
      <c r="A9" s="45" t="s">
        <v>51</v>
      </c>
      <c r="B9" s="12" t="s">
        <v>41</v>
      </c>
      <c r="C9" s="37">
        <v>2.289515277535915E-2</v>
      </c>
      <c r="D9" s="38">
        <v>0.11372713552134782</v>
      </c>
      <c r="E9" s="39">
        <f t="shared" si="2"/>
        <v>0.2013165342677736</v>
      </c>
      <c r="F9" s="12">
        <v>457210</v>
      </c>
      <c r="G9" s="12">
        <v>663311.69999999995</v>
      </c>
      <c r="H9" s="40">
        <v>498671.35228298046</v>
      </c>
      <c r="I9" s="53">
        <f t="shared" si="0"/>
        <v>1.0906833889962608</v>
      </c>
      <c r="J9" s="53">
        <f t="shared" si="1"/>
        <v>0.75179037590167719</v>
      </c>
      <c r="K9" s="41" t="s">
        <v>42</v>
      </c>
      <c r="L9" s="42">
        <f>G9*1.25</f>
        <v>829139.625</v>
      </c>
      <c r="M9" s="31">
        <f t="shared" si="3"/>
        <v>829000</v>
      </c>
    </row>
    <row r="10" spans="1:29" ht="15.75" customHeight="1">
      <c r="A10" s="45" t="s">
        <v>56</v>
      </c>
      <c r="B10" s="12" t="s">
        <v>41</v>
      </c>
      <c r="C10" s="37">
        <v>1.7775595220086978E-2</v>
      </c>
      <c r="D10" s="38">
        <v>7.5322949684929391E-2</v>
      </c>
      <c r="E10" s="39">
        <f t="shared" si="2"/>
        <v>0.2359917567546285</v>
      </c>
      <c r="F10" s="12">
        <v>347909.36</v>
      </c>
      <c r="G10" s="12">
        <v>439319.9</v>
      </c>
      <c r="H10" s="40">
        <v>339809.68890330975</v>
      </c>
      <c r="I10" s="53">
        <f t="shared" si="0"/>
        <v>0.97671901929660576</v>
      </c>
      <c r="J10" s="53">
        <f t="shared" si="1"/>
        <v>0.77349031742770979</v>
      </c>
      <c r="K10" s="41" t="s">
        <v>42</v>
      </c>
      <c r="L10" s="42">
        <f>G10*1.25</f>
        <v>549149.875</v>
      </c>
      <c r="M10" s="31">
        <f t="shared" si="3"/>
        <v>549000</v>
      </c>
    </row>
    <row r="11" spans="1:29" ht="15.75" customHeight="1">
      <c r="A11" s="35" t="s">
        <v>58</v>
      </c>
      <c r="B11" s="12" t="s">
        <v>41</v>
      </c>
      <c r="C11" s="37">
        <v>6.979945767049861E-2</v>
      </c>
      <c r="D11" s="38">
        <v>0</v>
      </c>
      <c r="E11" s="39" t="str">
        <f t="shared" si="2"/>
        <v>-</v>
      </c>
      <c r="F11" s="12" t="s">
        <v>59</v>
      </c>
      <c r="G11" s="12" t="s">
        <v>59</v>
      </c>
      <c r="H11" s="40">
        <v>254768.02049731993</v>
      </c>
      <c r="I11" s="53" t="str">
        <f t="shared" si="0"/>
        <v>-</v>
      </c>
      <c r="J11" s="53" t="str">
        <f t="shared" si="1"/>
        <v>-</v>
      </c>
      <c r="K11" s="46" t="s">
        <v>48</v>
      </c>
      <c r="L11" s="42">
        <f>H11</f>
        <v>254768.02049731993</v>
      </c>
      <c r="M11" s="31">
        <f t="shared" si="3"/>
        <v>255000</v>
      </c>
    </row>
    <row r="12" spans="1:29" ht="15.75" customHeight="1">
      <c r="A12" s="45" t="s">
        <v>60</v>
      </c>
      <c r="B12" s="12" t="s">
        <v>41</v>
      </c>
      <c r="C12" s="37">
        <v>4.4671652909119106E-2</v>
      </c>
      <c r="D12" s="38">
        <v>2.4205632563572485E-2</v>
      </c>
      <c r="E12" s="39">
        <f t="shared" si="2"/>
        <v>1.8455065279453313</v>
      </c>
      <c r="F12" s="12">
        <v>4059.6400000000003</v>
      </c>
      <c r="G12" s="12">
        <v>141178.965</v>
      </c>
      <c r="H12" s="40">
        <v>251402.09197532429</v>
      </c>
      <c r="I12" s="53">
        <f t="shared" si="0"/>
        <v>61.927188611631642</v>
      </c>
      <c r="J12" s="53">
        <f t="shared" si="1"/>
        <v>1.780733354826084</v>
      </c>
      <c r="K12" s="43" t="s">
        <v>61</v>
      </c>
      <c r="L12" s="42">
        <f>G12*1.5</f>
        <v>211768.44750000001</v>
      </c>
      <c r="M12" s="31">
        <f t="shared" si="3"/>
        <v>212000</v>
      </c>
    </row>
    <row r="13" spans="1:29" ht="15.75" customHeight="1">
      <c r="A13" s="45" t="s">
        <v>63</v>
      </c>
      <c r="B13" s="12" t="s">
        <v>41</v>
      </c>
      <c r="C13" s="37">
        <v>2.8244583211226162E-2</v>
      </c>
      <c r="D13" s="38">
        <v>3.1843053409551431E-2</v>
      </c>
      <c r="E13" s="39">
        <f t="shared" si="2"/>
        <v>0.88699355705486782</v>
      </c>
      <c r="F13" s="12">
        <v>28193.739999999951</v>
      </c>
      <c r="G13" s="12">
        <v>185724.1</v>
      </c>
      <c r="H13" s="40">
        <v>219319.87366583821</v>
      </c>
      <c r="I13" s="53">
        <f t="shared" si="0"/>
        <v>7.7790273183280609</v>
      </c>
      <c r="J13" s="53">
        <f t="shared" si="1"/>
        <v>1.1808907603581775</v>
      </c>
      <c r="K13" s="41" t="s">
        <v>42</v>
      </c>
      <c r="L13" s="42">
        <f>G13*1.25</f>
        <v>232155.125</v>
      </c>
      <c r="M13" s="31">
        <f t="shared" si="3"/>
        <v>232000</v>
      </c>
    </row>
    <row r="14" spans="1:29" ht="15.75" customHeight="1">
      <c r="A14" s="45" t="s">
        <v>67</v>
      </c>
      <c r="B14" s="12" t="s">
        <v>41</v>
      </c>
      <c r="C14" s="37">
        <v>2.0939837301149584E-2</v>
      </c>
      <c r="D14" s="38">
        <v>2.6757861590127302E-2</v>
      </c>
      <c r="E14" s="39">
        <f t="shared" si="2"/>
        <v>0.78256766635177</v>
      </c>
      <c r="F14" s="12">
        <v>27294</v>
      </c>
      <c r="G14" s="12">
        <v>156064.79999999999</v>
      </c>
      <c r="H14" s="40">
        <v>174096.60095316061</v>
      </c>
      <c r="I14" s="53">
        <f t="shared" si="0"/>
        <v>6.3785667528819747</v>
      </c>
      <c r="J14" s="53">
        <f t="shared" si="1"/>
        <v>1.1155404739131478</v>
      </c>
      <c r="K14" s="41" t="s">
        <v>42</v>
      </c>
      <c r="L14" s="42">
        <f>G14*1.25</f>
        <v>195081</v>
      </c>
      <c r="M14" s="31">
        <f t="shared" si="3"/>
        <v>195000</v>
      </c>
    </row>
    <row r="15" spans="1:29" ht="15.75" customHeight="1">
      <c r="A15" s="45" t="s">
        <v>71</v>
      </c>
      <c r="B15" s="12" t="s">
        <v>41</v>
      </c>
      <c r="C15" s="37">
        <v>3.6278966118818354E-2</v>
      </c>
      <c r="D15" s="38">
        <v>1.1086223268457597E-2</v>
      </c>
      <c r="E15" s="39">
        <f t="shared" si="2"/>
        <v>3.2724369012158427</v>
      </c>
      <c r="F15" s="12">
        <v>7657.56</v>
      </c>
      <c r="G15" s="12">
        <v>64660.22</v>
      </c>
      <c r="H15" s="40">
        <v>172882.94126355721</v>
      </c>
      <c r="I15" s="53">
        <f t="shared" si="0"/>
        <v>22.576766132234969</v>
      </c>
      <c r="J15" s="53">
        <f t="shared" si="1"/>
        <v>2.6737140897998368</v>
      </c>
      <c r="K15" s="43" t="s">
        <v>61</v>
      </c>
      <c r="L15" s="42">
        <f>G15*2</f>
        <v>129320.44</v>
      </c>
      <c r="M15" s="31">
        <f t="shared" si="3"/>
        <v>129000</v>
      </c>
    </row>
    <row r="16" spans="1:29" ht="15.75" customHeight="1">
      <c r="A16" s="45" t="s">
        <v>73</v>
      </c>
      <c r="B16" s="12" t="s">
        <v>41</v>
      </c>
      <c r="C16" s="37">
        <v>2.2335826454559553E-2</v>
      </c>
      <c r="D16" s="38">
        <v>2.2713306999093418E-2</v>
      </c>
      <c r="E16" s="39">
        <f t="shared" si="2"/>
        <v>0.9833806435782807</v>
      </c>
      <c r="F16" s="12">
        <v>41456</v>
      </c>
      <c r="G16" s="12">
        <v>132475</v>
      </c>
      <c r="H16" s="40">
        <v>164429.33710583334</v>
      </c>
      <c r="I16" s="53">
        <f t="shared" si="0"/>
        <v>3.9663579965706615</v>
      </c>
      <c r="J16" s="53">
        <f t="shared" si="1"/>
        <v>1.2412103197269926</v>
      </c>
      <c r="K16" s="46" t="s">
        <v>48</v>
      </c>
      <c r="L16" s="42">
        <f>H16</f>
        <v>164429.33710583334</v>
      </c>
      <c r="M16" s="31">
        <f t="shared" si="3"/>
        <v>164000</v>
      </c>
    </row>
    <row r="17" spans="1:13" ht="15.75" customHeight="1">
      <c r="A17" s="35" t="s">
        <v>78</v>
      </c>
      <c r="B17" s="12" t="s">
        <v>41</v>
      </c>
      <c r="C17" s="37">
        <v>4.2466920706166957E-2</v>
      </c>
      <c r="D17" s="38">
        <v>0</v>
      </c>
      <c r="E17" s="39" t="str">
        <f t="shared" si="2"/>
        <v>-</v>
      </c>
      <c r="F17" s="12" t="s">
        <v>59</v>
      </c>
      <c r="G17" s="12" t="s">
        <v>59</v>
      </c>
      <c r="H17" s="40">
        <v>155004.26057750938</v>
      </c>
      <c r="I17" s="53" t="str">
        <f t="shared" si="0"/>
        <v>-</v>
      </c>
      <c r="J17" s="53" t="str">
        <f t="shared" si="1"/>
        <v>-</v>
      </c>
      <c r="K17" s="43" t="s">
        <v>46</v>
      </c>
      <c r="L17" s="42">
        <v>50000</v>
      </c>
      <c r="M17" s="31">
        <f t="shared" si="3"/>
        <v>50000</v>
      </c>
    </row>
    <row r="18" spans="1:13" ht="15.75" customHeight="1">
      <c r="A18" s="45" t="s">
        <v>82</v>
      </c>
      <c r="B18" s="12" t="s">
        <v>41</v>
      </c>
      <c r="C18" s="37">
        <v>2.5593134479182822E-2</v>
      </c>
      <c r="D18" s="38">
        <v>1.4562547412313826E-2</v>
      </c>
      <c r="E18" s="39">
        <f t="shared" si="2"/>
        <v>1.7574627401756462</v>
      </c>
      <c r="F18" s="12">
        <v>40271.5</v>
      </c>
      <c r="G18" s="12">
        <v>84935.825000000012</v>
      </c>
      <c r="H18" s="40">
        <v>146568.23890396275</v>
      </c>
      <c r="I18" s="53">
        <f t="shared" si="0"/>
        <v>3.6395028470248874</v>
      </c>
      <c r="J18" s="53">
        <f t="shared" si="1"/>
        <v>1.7256350768826079</v>
      </c>
      <c r="K18" s="43" t="s">
        <v>46</v>
      </c>
      <c r="L18" s="42">
        <f>G18*1.25</f>
        <v>106169.78125000001</v>
      </c>
      <c r="M18" s="31">
        <f t="shared" si="3"/>
        <v>106000</v>
      </c>
    </row>
    <row r="19" spans="1:13" ht="15.75" customHeight="1">
      <c r="A19" s="45" t="s">
        <v>84</v>
      </c>
      <c r="B19" s="12" t="s">
        <v>41</v>
      </c>
      <c r="C19" s="37">
        <v>2.1870496736756229E-2</v>
      </c>
      <c r="D19" s="38">
        <v>1.2847194232730355E-2</v>
      </c>
      <c r="E19" s="39">
        <f t="shared" si="2"/>
        <v>1.7023558872518263</v>
      </c>
      <c r="F19" s="12">
        <v>2962.53</v>
      </c>
      <c r="G19" s="12">
        <v>74931.054999999993</v>
      </c>
      <c r="H19" s="40">
        <v>126719.57203862604</v>
      </c>
      <c r="I19" s="53">
        <f t="shared" si="0"/>
        <v>42.774105929265197</v>
      </c>
      <c r="J19" s="53">
        <f t="shared" si="1"/>
        <v>1.6911489106702962</v>
      </c>
      <c r="K19" s="43" t="s">
        <v>46</v>
      </c>
      <c r="L19" s="42">
        <f>G19*1.25</f>
        <v>93663.818749999991</v>
      </c>
      <c r="M19" s="31">
        <f t="shared" si="3"/>
        <v>94000</v>
      </c>
    </row>
    <row r="20" spans="1:13" ht="15.75" customHeight="1">
      <c r="A20" s="45" t="s">
        <v>87</v>
      </c>
      <c r="B20" s="12" t="s">
        <v>41</v>
      </c>
      <c r="C20" s="37">
        <v>2.1160403587388358E-2</v>
      </c>
      <c r="D20" s="38">
        <v>1.3455673397160608E-2</v>
      </c>
      <c r="E20" s="39">
        <f t="shared" si="2"/>
        <v>1.5726008623138541</v>
      </c>
      <c r="F20" s="12">
        <v>20278</v>
      </c>
      <c r="G20" s="12">
        <v>78480</v>
      </c>
      <c r="H20" s="40">
        <v>126348.68099360373</v>
      </c>
      <c r="I20" s="53">
        <f t="shared" si="0"/>
        <v>6.230825574198823</v>
      </c>
      <c r="J20" s="53">
        <f t="shared" si="1"/>
        <v>1.6099475152090179</v>
      </c>
      <c r="K20" s="43" t="s">
        <v>46</v>
      </c>
      <c r="L20" s="42">
        <f>G20*1.25</f>
        <v>98100</v>
      </c>
      <c r="M20" s="31">
        <f t="shared" si="3"/>
        <v>98000</v>
      </c>
    </row>
    <row r="21" spans="1:13" ht="15.75" customHeight="1">
      <c r="A21" s="45" t="s">
        <v>89</v>
      </c>
      <c r="B21" s="12" t="s">
        <v>41</v>
      </c>
      <c r="C21" s="37">
        <v>2.5012402991364275E-2</v>
      </c>
      <c r="D21" s="38">
        <v>7.2302041277004679E-3</v>
      </c>
      <c r="E21" s="39">
        <f t="shared" si="2"/>
        <v>3.4594324793039211</v>
      </c>
      <c r="F21" s="12">
        <v>9685.08</v>
      </c>
      <c r="G21" s="12">
        <v>42170.05</v>
      </c>
      <c r="H21" s="40">
        <v>117685.51598458631</v>
      </c>
      <c r="I21" s="53">
        <f t="shared" si="0"/>
        <v>12.151217747771449</v>
      </c>
      <c r="J21" s="53">
        <f t="shared" si="1"/>
        <v>2.7907369325999447</v>
      </c>
      <c r="K21" s="43" t="s">
        <v>90</v>
      </c>
      <c r="L21" s="42">
        <v>80000</v>
      </c>
      <c r="M21" s="31">
        <f t="shared" si="3"/>
        <v>80000</v>
      </c>
    </row>
    <row r="22" spans="1:13" ht="12.5">
      <c r="A22" s="45" t="s">
        <v>92</v>
      </c>
      <c r="B22" s="12" t="s">
        <v>41</v>
      </c>
      <c r="C22" s="37">
        <v>2.4641069876557221E-2</v>
      </c>
      <c r="D22" s="38">
        <v>5.4429819127416847E-3</v>
      </c>
      <c r="E22" s="39">
        <f t="shared" si="2"/>
        <v>4.5271269079314775</v>
      </c>
      <c r="F22" s="12">
        <v>9820.5</v>
      </c>
      <c r="G22" s="12">
        <v>31746.105000000003</v>
      </c>
      <c r="H22" s="40">
        <v>109806.789030941</v>
      </c>
      <c r="I22" s="53">
        <f t="shared" si="0"/>
        <v>11.181384759527621</v>
      </c>
      <c r="J22" s="53">
        <f t="shared" si="1"/>
        <v>3.4589058730493392</v>
      </c>
      <c r="K22" s="43" t="s">
        <v>46</v>
      </c>
      <c r="L22" s="42">
        <v>60000</v>
      </c>
      <c r="M22" s="31">
        <f t="shared" si="3"/>
        <v>60000</v>
      </c>
    </row>
    <row r="23" spans="1:13" ht="12.5">
      <c r="A23" s="45" t="s">
        <v>94</v>
      </c>
      <c r="B23" s="12" t="s">
        <v>41</v>
      </c>
      <c r="C23" s="37">
        <v>2.5267403676720496E-2</v>
      </c>
      <c r="D23" s="38">
        <v>2.312213795240037E-3</v>
      </c>
      <c r="E23" s="39">
        <f t="shared" si="2"/>
        <v>10.927797303491747</v>
      </c>
      <c r="F23" s="12">
        <v>4020.8</v>
      </c>
      <c r="G23" s="12">
        <v>13485.95</v>
      </c>
      <c r="H23" s="40">
        <v>100665.60377265594</v>
      </c>
      <c r="I23" s="53">
        <f t="shared" si="0"/>
        <v>25.03621263744925</v>
      </c>
      <c r="J23" s="53">
        <f t="shared" si="1"/>
        <v>7.4644799789896847</v>
      </c>
      <c r="K23" s="43" t="s">
        <v>46</v>
      </c>
      <c r="L23" s="42">
        <v>25000</v>
      </c>
      <c r="M23" s="31">
        <f t="shared" si="3"/>
        <v>25000</v>
      </c>
    </row>
    <row r="24" spans="1:13" ht="12.5">
      <c r="A24" s="45" t="s">
        <v>98</v>
      </c>
      <c r="B24" s="12" t="s">
        <v>41</v>
      </c>
      <c r="C24" s="37">
        <v>2.1730897821415233E-2</v>
      </c>
      <c r="D24" s="38">
        <v>3.661900306125399E-3</v>
      </c>
      <c r="E24" s="39">
        <f t="shared" si="2"/>
        <v>5.9343226207073796</v>
      </c>
      <c r="F24" s="12">
        <v>5763.01</v>
      </c>
      <c r="G24" s="12">
        <v>21357.974999999999</v>
      </c>
      <c r="H24" s="40">
        <v>92683.71316552331</v>
      </c>
      <c r="I24" s="53">
        <f t="shared" si="0"/>
        <v>16.082518191973172</v>
      </c>
      <c r="J24" s="53">
        <f t="shared" si="1"/>
        <v>4.3395365508913333</v>
      </c>
      <c r="K24" s="43" t="s">
        <v>46</v>
      </c>
      <c r="L24" s="42">
        <v>40000</v>
      </c>
      <c r="M24" s="31">
        <f t="shared" si="3"/>
        <v>40000</v>
      </c>
    </row>
    <row r="25" spans="1:13" ht="12.5">
      <c r="A25" s="35" t="s">
        <v>101</v>
      </c>
      <c r="B25" s="12" t="s">
        <v>101</v>
      </c>
      <c r="C25" s="37">
        <v>1.4239089364781715E-2</v>
      </c>
      <c r="D25" s="51">
        <v>1.0117356489660266E-2</v>
      </c>
      <c r="E25" s="39">
        <f t="shared" si="2"/>
        <v>1.407392274783811</v>
      </c>
      <c r="F25" s="12">
        <v>33669.404999999999</v>
      </c>
      <c r="G25" s="12">
        <v>59320.32</v>
      </c>
      <c r="H25" s="40">
        <v>88901.027368713243</v>
      </c>
      <c r="I25" s="53">
        <f t="shared" si="0"/>
        <v>2.6404098132626119</v>
      </c>
      <c r="J25" s="53">
        <f t="shared" si="1"/>
        <v>1.4986606169473335</v>
      </c>
      <c r="K25" s="43" t="s">
        <v>46</v>
      </c>
      <c r="L25" s="42">
        <f>G25*1.25</f>
        <v>74150.399999999994</v>
      </c>
      <c r="M25" s="31">
        <f t="shared" si="3"/>
        <v>74000</v>
      </c>
    </row>
    <row r="26" spans="1:13" ht="12.5">
      <c r="A26" s="45" t="s">
        <v>102</v>
      </c>
      <c r="B26" s="12" t="s">
        <v>41</v>
      </c>
      <c r="C26" s="37">
        <v>2.0065017431679332E-2</v>
      </c>
      <c r="D26" s="38">
        <v>4.0368151784810329E-3</v>
      </c>
      <c r="E26" s="39">
        <f t="shared" si="2"/>
        <v>4.9705068338623741</v>
      </c>
      <c r="F26" s="12">
        <v>3186.3249999999998</v>
      </c>
      <c r="G26" s="12">
        <v>23544.66</v>
      </c>
      <c r="H26" s="40">
        <v>87971.689027085333</v>
      </c>
      <c r="I26" s="53">
        <f t="shared" si="0"/>
        <v>27.60913874984044</v>
      </c>
      <c r="J26" s="53">
        <f t="shared" si="1"/>
        <v>3.7363754255565946</v>
      </c>
      <c r="K26" s="43" t="s">
        <v>46</v>
      </c>
      <c r="L26" s="42">
        <v>50000</v>
      </c>
      <c r="M26" s="31">
        <f t="shared" si="3"/>
        <v>50000</v>
      </c>
    </row>
    <row r="27" spans="1:13" ht="12.5">
      <c r="A27" s="45" t="s">
        <v>103</v>
      </c>
      <c r="B27" s="12" t="s">
        <v>41</v>
      </c>
      <c r="C27" s="37">
        <v>1.8613188712132963E-2</v>
      </c>
      <c r="D27" s="38">
        <v>5.0414368773885089E-3</v>
      </c>
      <c r="E27" s="39">
        <f t="shared" si="2"/>
        <v>3.6920404172103201</v>
      </c>
      <c r="F27" s="12">
        <v>16252.5</v>
      </c>
      <c r="G27" s="12">
        <v>29404.1</v>
      </c>
      <c r="H27" s="40">
        <v>86339.383401753366</v>
      </c>
      <c r="I27" s="53">
        <f t="shared" si="0"/>
        <v>5.3123755361792568</v>
      </c>
      <c r="J27" s="53">
        <f t="shared" si="1"/>
        <v>2.9363042365436578</v>
      </c>
      <c r="K27" s="43" t="s">
        <v>46</v>
      </c>
      <c r="L27" s="42">
        <v>50000</v>
      </c>
      <c r="M27" s="31">
        <f t="shared" si="3"/>
        <v>50000</v>
      </c>
    </row>
    <row r="28" spans="1:13" ht="12.5">
      <c r="A28" s="35" t="s">
        <v>105</v>
      </c>
      <c r="B28" s="12" t="s">
        <v>41</v>
      </c>
      <c r="C28" s="37">
        <v>1.4072501325808126E-2</v>
      </c>
      <c r="D28" s="38">
        <v>8.9490463867134985E-3</v>
      </c>
      <c r="E28" s="39">
        <f t="shared" si="2"/>
        <v>1.5725140666050561</v>
      </c>
      <c r="F28" s="12">
        <v>28812.5</v>
      </c>
      <c r="G28" s="12">
        <v>52195.17</v>
      </c>
      <c r="H28" s="40">
        <v>84028.649150703932</v>
      </c>
      <c r="I28" s="53">
        <f t="shared" si="0"/>
        <v>2.9163956321285531</v>
      </c>
      <c r="J28" s="53">
        <f t="shared" si="1"/>
        <v>1.6098931979856361</v>
      </c>
      <c r="K28" s="46" t="s">
        <v>48</v>
      </c>
      <c r="L28" s="42">
        <f>H28</f>
        <v>84028.649150703932</v>
      </c>
      <c r="M28" s="31">
        <f t="shared" si="3"/>
        <v>84000</v>
      </c>
    </row>
    <row r="29" spans="1:13" ht="12.5">
      <c r="A29" s="35" t="s">
        <v>108</v>
      </c>
      <c r="B29" s="12" t="s">
        <v>41</v>
      </c>
      <c r="C29" s="37">
        <v>1.1167913227279776E-2</v>
      </c>
      <c r="D29" s="38">
        <v>1.1707841774513632E-2</v>
      </c>
      <c r="E29" s="39">
        <f t="shared" si="2"/>
        <v>0.95388317013224366</v>
      </c>
      <c r="F29" s="12">
        <v>0</v>
      </c>
      <c r="G29" s="12">
        <v>68285.8</v>
      </c>
      <c r="H29" s="40">
        <v>83496.505756545943</v>
      </c>
      <c r="I29" s="53" t="str">
        <f t="shared" si="0"/>
        <v>-</v>
      </c>
      <c r="J29" s="53">
        <f t="shared" si="1"/>
        <v>1.2227506415176499</v>
      </c>
      <c r="K29" s="46" t="s">
        <v>48</v>
      </c>
      <c r="L29" s="42">
        <f>H29</f>
        <v>83496.505756545943</v>
      </c>
      <c r="M29" s="31">
        <f t="shared" si="3"/>
        <v>83000</v>
      </c>
    </row>
    <row r="30" spans="1:13" ht="12.5">
      <c r="A30" s="45" t="s">
        <v>110</v>
      </c>
      <c r="B30" s="12" t="s">
        <v>41</v>
      </c>
      <c r="C30" s="37">
        <v>1.5114839893687572E-2</v>
      </c>
      <c r="D30" s="38">
        <v>3.8811902341750349E-3</v>
      </c>
      <c r="E30" s="39">
        <f t="shared" si="2"/>
        <v>3.8943826459720805</v>
      </c>
      <c r="F30" s="12">
        <v>2337.37</v>
      </c>
      <c r="G30" s="12">
        <v>22636.98</v>
      </c>
      <c r="H30" s="40">
        <v>69335.509966698519</v>
      </c>
      <c r="I30" s="53">
        <f t="shared" si="0"/>
        <v>29.66390001013897</v>
      </c>
      <c r="J30" s="53">
        <f t="shared" si="1"/>
        <v>3.0629310962283185</v>
      </c>
      <c r="K30" s="43" t="s">
        <v>90</v>
      </c>
      <c r="L30" s="42">
        <v>50000</v>
      </c>
      <c r="M30" s="31">
        <f t="shared" si="3"/>
        <v>50000</v>
      </c>
    </row>
    <row r="31" spans="1:13" ht="12.5">
      <c r="A31" s="35" t="s">
        <v>114</v>
      </c>
      <c r="B31" s="12" t="s">
        <v>41</v>
      </c>
      <c r="C31" s="37">
        <v>1.489055096970637E-2</v>
      </c>
      <c r="D31" s="38">
        <v>3.7167114293411396E-3</v>
      </c>
      <c r="E31" s="39">
        <f t="shared" si="2"/>
        <v>4.0063780179851127</v>
      </c>
      <c r="F31" s="12">
        <v>363</v>
      </c>
      <c r="G31" s="12">
        <v>21677.66</v>
      </c>
      <c r="H31" s="40">
        <v>67916.50775652341</v>
      </c>
      <c r="I31" s="53">
        <f t="shared" si="0"/>
        <v>187.09781751108378</v>
      </c>
      <c r="J31" s="53">
        <f t="shared" si="1"/>
        <v>3.1330184049626855</v>
      </c>
      <c r="K31" s="43" t="s">
        <v>46</v>
      </c>
      <c r="L31" s="42">
        <f>G31*1.25</f>
        <v>27097.075000000001</v>
      </c>
      <c r="M31" s="31">
        <f t="shared" si="3"/>
        <v>27000</v>
      </c>
    </row>
    <row r="32" spans="1:13" ht="12.5">
      <c r="A32" s="35" t="s">
        <v>116</v>
      </c>
      <c r="B32" s="12" t="s">
        <v>41</v>
      </c>
      <c r="C32" s="37">
        <v>1.3959891534099721E-2</v>
      </c>
      <c r="D32" s="38">
        <v>9.1247571126005036E-4</v>
      </c>
      <c r="E32" s="39">
        <f t="shared" si="2"/>
        <v>15.298918493756194</v>
      </c>
      <c r="F32" s="12">
        <v>0</v>
      </c>
      <c r="G32" s="12">
        <v>5322</v>
      </c>
      <c r="H32" s="40">
        <v>54284.140445563164</v>
      </c>
      <c r="I32" s="53" t="str">
        <f t="shared" si="0"/>
        <v>-</v>
      </c>
      <c r="J32" s="53">
        <f t="shared" si="1"/>
        <v>10.199951229906645</v>
      </c>
      <c r="K32" s="43" t="s">
        <v>46</v>
      </c>
      <c r="L32" s="42">
        <v>10000</v>
      </c>
      <c r="M32" s="31">
        <f t="shared" si="3"/>
        <v>10000</v>
      </c>
    </row>
    <row r="33" spans="1:29" ht="12.5">
      <c r="A33" s="35" t="s">
        <v>119</v>
      </c>
      <c r="B33" s="12" t="s">
        <v>41</v>
      </c>
      <c r="C33" s="37">
        <v>1.4378688280122714E-2</v>
      </c>
      <c r="D33" s="38">
        <v>8.1497008612033025E-5</v>
      </c>
      <c r="E33" s="39">
        <f t="shared" si="2"/>
        <v>176.43209885865309</v>
      </c>
      <c r="F33" s="12">
        <v>0</v>
      </c>
      <c r="G33" s="12">
        <v>475.33</v>
      </c>
      <c r="H33" s="40">
        <v>52779.676303881824</v>
      </c>
      <c r="I33" s="53" t="str">
        <f t="shared" si="0"/>
        <v>-</v>
      </c>
      <c r="J33" s="53">
        <f t="shared" si="1"/>
        <v>111.0379658424291</v>
      </c>
      <c r="K33" s="43" t="s">
        <v>46</v>
      </c>
      <c r="L33" s="42">
        <v>10000</v>
      </c>
      <c r="M33" s="31">
        <f t="shared" si="3"/>
        <v>10000</v>
      </c>
    </row>
    <row r="34" spans="1:29" ht="12.5">
      <c r="A34" s="35" t="s">
        <v>121</v>
      </c>
      <c r="B34" s="12" t="s">
        <v>41</v>
      </c>
      <c r="C34" s="37">
        <v>7.4452754848531848E-3</v>
      </c>
      <c r="D34" s="38">
        <v>6.5191777469449262E-3</v>
      </c>
      <c r="E34" s="39">
        <f t="shared" si="2"/>
        <v>1.142057445563937</v>
      </c>
      <c r="F34" s="12">
        <v>16428.494999999999</v>
      </c>
      <c r="G34" s="12">
        <v>38023</v>
      </c>
      <c r="H34" s="40">
        <v>50970.254296063104</v>
      </c>
      <c r="I34" s="53">
        <f t="shared" si="0"/>
        <v>3.10255165163109</v>
      </c>
      <c r="J34" s="53">
        <f t="shared" si="1"/>
        <v>1.3405111194819741</v>
      </c>
      <c r="K34" s="46" t="s">
        <v>48</v>
      </c>
      <c r="L34" s="42">
        <f>H34</f>
        <v>50970.254296063104</v>
      </c>
      <c r="M34" s="31">
        <f t="shared" si="3"/>
        <v>51000</v>
      </c>
    </row>
    <row r="35" spans="1:29" ht="12.5">
      <c r="A35" s="45" t="s">
        <v>122</v>
      </c>
      <c r="B35" s="12" t="s">
        <v>41</v>
      </c>
      <c r="C35" s="37">
        <v>1.3029232098493073E-2</v>
      </c>
      <c r="D35" s="38">
        <v>7.964016683207317E-5</v>
      </c>
      <c r="E35" s="39">
        <f t="shared" si="2"/>
        <v>163.60126575282189</v>
      </c>
      <c r="F35" s="12">
        <v>0</v>
      </c>
      <c r="G35" s="12">
        <v>929</v>
      </c>
      <c r="H35" s="40">
        <v>47847.383768436783</v>
      </c>
      <c r="I35" s="53" t="str">
        <f t="shared" si="0"/>
        <v>-</v>
      </c>
      <c r="J35" s="53">
        <f t="shared" si="1"/>
        <v>51.504180590351758</v>
      </c>
      <c r="K35" s="43" t="s">
        <v>46</v>
      </c>
      <c r="L35" s="42">
        <v>10000</v>
      </c>
      <c r="M35" s="31">
        <f t="shared" si="3"/>
        <v>10000</v>
      </c>
    </row>
    <row r="36" spans="1:29" ht="12.5">
      <c r="A36" s="35" t="s">
        <v>124</v>
      </c>
      <c r="B36" s="12" t="s">
        <v>41</v>
      </c>
      <c r="C36" s="37">
        <v>9.7896066031463308E-3</v>
      </c>
      <c r="D36" s="38">
        <v>1.1428235350251534E-3</v>
      </c>
      <c r="E36" s="39">
        <f t="shared" si="2"/>
        <v>8.5661576814926743</v>
      </c>
      <c r="F36" s="12">
        <v>63</v>
      </c>
      <c r="G36" s="12">
        <v>6665.5</v>
      </c>
      <c r="H36" s="40">
        <v>39903.370004325916</v>
      </c>
      <c r="I36" s="53">
        <f t="shared" si="0"/>
        <v>633.38682546549069</v>
      </c>
      <c r="J36" s="53">
        <f t="shared" si="1"/>
        <v>5.9865531474496914</v>
      </c>
      <c r="K36" s="43" t="s">
        <v>46</v>
      </c>
      <c r="L36" s="42">
        <v>10000</v>
      </c>
      <c r="M36" s="31">
        <f t="shared" si="3"/>
        <v>10000</v>
      </c>
    </row>
    <row r="37" spans="1:29" ht="12.5">
      <c r="A37" s="35" t="s">
        <v>125</v>
      </c>
      <c r="B37" s="12" t="s">
        <v>41</v>
      </c>
      <c r="C37" s="37">
        <v>1.0144187848112465E-2</v>
      </c>
      <c r="D37" s="38">
        <v>1.3791722325020379E-4</v>
      </c>
      <c r="E37" s="39">
        <f t="shared" si="2"/>
        <v>73.552726838977122</v>
      </c>
      <c r="F37" s="12">
        <v>5.4</v>
      </c>
      <c r="G37" s="12">
        <v>804.4</v>
      </c>
      <c r="H37" s="40">
        <v>37529.68351047374</v>
      </c>
      <c r="I37" s="53">
        <f t="shared" si="0"/>
        <v>6949.9413908284696</v>
      </c>
      <c r="J37" s="53">
        <f t="shared" si="1"/>
        <v>46.65549914280674</v>
      </c>
      <c r="K37" s="43" t="s">
        <v>46</v>
      </c>
      <c r="L37" s="42">
        <v>10000</v>
      </c>
      <c r="M37" s="31">
        <f t="shared" si="3"/>
        <v>10000</v>
      </c>
    </row>
    <row r="38" spans="1:29" ht="12.5">
      <c r="A38" s="35" t="s">
        <v>127</v>
      </c>
      <c r="B38" s="12" t="s">
        <v>41</v>
      </c>
      <c r="C38" s="37">
        <v>9.3065943560664815E-3</v>
      </c>
      <c r="D38" s="38">
        <v>6.1191766506710253E-4</v>
      </c>
      <c r="E38" s="39">
        <f t="shared" si="2"/>
        <v>15.208899640192485</v>
      </c>
      <c r="F38" s="12">
        <v>2643</v>
      </c>
      <c r="G38" s="12">
        <v>7138</v>
      </c>
      <c r="H38" s="40">
        <v>36202.568877137579</v>
      </c>
      <c r="I38" s="53">
        <f t="shared" si="0"/>
        <v>13.697528897895413</v>
      </c>
      <c r="J38" s="53">
        <f t="shared" si="1"/>
        <v>5.0718084725606021</v>
      </c>
      <c r="K38" s="43" t="s">
        <v>46</v>
      </c>
      <c r="L38" s="42">
        <v>10000</v>
      </c>
      <c r="M38" s="31">
        <f t="shared" si="3"/>
        <v>10000</v>
      </c>
    </row>
    <row r="39" spans="1:29" ht="12.5">
      <c r="A39" s="35" t="s">
        <v>129</v>
      </c>
      <c r="B39" s="12" t="s">
        <v>41</v>
      </c>
      <c r="C39" s="37">
        <v>9.3065943560664815E-3</v>
      </c>
      <c r="D39" s="38">
        <v>3.9434312963136338E-5</v>
      </c>
      <c r="E39" s="39">
        <f t="shared" si="2"/>
        <v>236.00244702542165</v>
      </c>
      <c r="F39" s="12">
        <v>0</v>
      </c>
      <c r="G39" s="12">
        <v>230</v>
      </c>
      <c r="H39" s="40">
        <v>34113.004641958105</v>
      </c>
      <c r="I39" s="53" t="str">
        <f t="shared" si="0"/>
        <v>-</v>
      </c>
      <c r="J39" s="53">
        <f t="shared" si="1"/>
        <v>148.31741148677438</v>
      </c>
      <c r="K39" s="43" t="s">
        <v>46</v>
      </c>
      <c r="L39" s="42">
        <v>10000</v>
      </c>
      <c r="M39" s="31">
        <f t="shared" si="3"/>
        <v>10000</v>
      </c>
    </row>
    <row r="40" spans="1:29" ht="12.5">
      <c r="A40" s="45" t="s">
        <v>132</v>
      </c>
      <c r="B40" s="12" t="s">
        <v>41</v>
      </c>
      <c r="C40" s="37">
        <v>6.5146160492465365E-3</v>
      </c>
      <c r="D40" s="38">
        <v>1.9758305329877529E-3</v>
      </c>
      <c r="E40" s="39">
        <f t="shared" si="2"/>
        <v>3.2971532428924748</v>
      </c>
      <c r="F40" s="12">
        <v>20.34</v>
      </c>
      <c r="G40" s="12">
        <v>11524</v>
      </c>
      <c r="H40" s="40">
        <v>30990.130025155155</v>
      </c>
      <c r="I40" s="53">
        <f t="shared" si="0"/>
        <v>1523.6052126428297</v>
      </c>
      <c r="J40" s="53">
        <f t="shared" si="1"/>
        <v>2.6891817099232171</v>
      </c>
      <c r="K40" s="46" t="s">
        <v>133</v>
      </c>
      <c r="L40" s="42">
        <v>30000</v>
      </c>
      <c r="M40" s="31">
        <f t="shared" si="3"/>
        <v>30000</v>
      </c>
    </row>
    <row r="41" spans="1:29" ht="12.5">
      <c r="A41" s="35" t="s">
        <v>239</v>
      </c>
      <c r="B41" s="12" t="s">
        <v>41</v>
      </c>
      <c r="C41" s="37">
        <v>7.4452754848531848E-3</v>
      </c>
      <c r="D41" s="38">
        <v>1.4573550442898212E-6</v>
      </c>
      <c r="E41" s="39">
        <f t="shared" si="2"/>
        <v>5108.7588532561858</v>
      </c>
      <c r="F41" s="12">
        <v>0</v>
      </c>
      <c r="G41" s="12">
        <v>8.5</v>
      </c>
      <c r="H41" s="40">
        <v>27180.574865625782</v>
      </c>
      <c r="I41" s="53" t="str">
        <f t="shared" si="0"/>
        <v>-</v>
      </c>
      <c r="J41" s="53">
        <f t="shared" si="1"/>
        <v>3197.7146900736216</v>
      </c>
      <c r="K41" s="43" t="s">
        <v>46</v>
      </c>
      <c r="L41" s="42">
        <v>10000</v>
      </c>
      <c r="M41" s="31">
        <f t="shared" si="3"/>
        <v>10000</v>
      </c>
    </row>
    <row r="42" spans="1:29" ht="12.5">
      <c r="A42" s="35" t="s">
        <v>137</v>
      </c>
      <c r="B42" s="12" t="s">
        <v>41</v>
      </c>
      <c r="C42" s="37">
        <v>4.6532971780332407E-3</v>
      </c>
      <c r="D42" s="38">
        <v>1.1324505961805022E-3</v>
      </c>
      <c r="E42" s="39">
        <f t="shared" si="2"/>
        <v>4.1090509323124129</v>
      </c>
      <c r="F42" s="12">
        <v>0</v>
      </c>
      <c r="G42" s="12">
        <v>6605</v>
      </c>
      <c r="H42" s="40">
        <v>21117.979375880161</v>
      </c>
      <c r="I42" s="53" t="str">
        <f t="shared" si="0"/>
        <v>-</v>
      </c>
      <c r="J42" s="53">
        <f t="shared" si="1"/>
        <v>3.1972716693232641</v>
      </c>
      <c r="K42" s="43" t="s">
        <v>46</v>
      </c>
      <c r="L42" s="42">
        <v>10000</v>
      </c>
      <c r="M42" s="31">
        <f t="shared" si="3"/>
        <v>10000</v>
      </c>
    </row>
    <row r="43" spans="1:29" ht="12.5">
      <c r="B43" s="12"/>
      <c r="C43" s="10"/>
      <c r="D43" s="10"/>
      <c r="E43" s="40"/>
      <c r="F43" s="40"/>
      <c r="G43" s="40"/>
      <c r="H43" s="53"/>
      <c r="I43" s="53"/>
      <c r="K43" s="55"/>
      <c r="L43" s="42"/>
    </row>
    <row r="44" spans="1:29" ht="12.5">
      <c r="B44" s="12"/>
      <c r="C44" s="10"/>
      <c r="D44" s="10"/>
      <c r="E44" s="40"/>
      <c r="F44" s="40"/>
      <c r="G44" s="40"/>
      <c r="H44" s="53"/>
      <c r="I44" s="53"/>
      <c r="K44" s="55"/>
      <c r="L44" s="42"/>
    </row>
    <row r="45" spans="1:29" ht="12.5">
      <c r="B45" s="12"/>
      <c r="C45" s="10"/>
      <c r="D45" s="10"/>
      <c r="E45" s="40"/>
      <c r="F45" s="40"/>
      <c r="G45" s="40"/>
      <c r="H45" s="53"/>
      <c r="I45" s="53"/>
      <c r="K45" s="55"/>
      <c r="L45" s="42"/>
    </row>
    <row r="46" spans="1:29" ht="12.5">
      <c r="A46" s="25" t="s">
        <v>101</v>
      </c>
      <c r="B46" s="26" t="s">
        <v>101</v>
      </c>
      <c r="C46" s="57">
        <f>SUM(C47:C71)</f>
        <v>1.4239089364781715E-2</v>
      </c>
      <c r="D46" s="57">
        <f>SUM(D47:D71)</f>
        <v>1.0117356489660266E-2</v>
      </c>
      <c r="E46" s="26">
        <f>SUM(E47:E71)</f>
        <v>88901.027368713243</v>
      </c>
      <c r="F46" s="26">
        <f>SUM(F47:F71)</f>
        <v>33669.404999999999</v>
      </c>
      <c r="G46" s="26">
        <f>SUM(G47:G71)</f>
        <v>59320.32</v>
      </c>
      <c r="H46" s="58"/>
      <c r="I46" s="58"/>
      <c r="J46" s="25"/>
      <c r="K46" s="31"/>
      <c r="L46" s="31"/>
      <c r="M46" s="25"/>
      <c r="P46" s="25"/>
      <c r="Q46" s="25"/>
      <c r="R46" s="25"/>
      <c r="S46" s="25"/>
      <c r="T46" s="25"/>
      <c r="U46" s="25"/>
      <c r="V46" s="25"/>
      <c r="W46" s="25"/>
      <c r="X46" s="25"/>
      <c r="Y46" s="25"/>
      <c r="Z46" s="25"/>
      <c r="AA46" s="25"/>
      <c r="AB46" s="25"/>
      <c r="AC46" s="25"/>
    </row>
    <row r="47" spans="1:29" ht="12.5">
      <c r="A47" s="35" t="s">
        <v>139</v>
      </c>
      <c r="B47" s="12" t="s">
        <v>101</v>
      </c>
      <c r="C47" s="51">
        <v>4.1879674602299166E-3</v>
      </c>
      <c r="D47" s="38">
        <v>3.5100824875556901E-3</v>
      </c>
      <c r="E47" s="40">
        <v>28097.882309417466</v>
      </c>
      <c r="F47" s="40">
        <v>18946.07</v>
      </c>
      <c r="G47" s="40">
        <v>20472.5</v>
      </c>
      <c r="H47" s="53"/>
      <c r="I47" s="53"/>
      <c r="K47" s="55"/>
      <c r="L47" s="42"/>
      <c r="N47" s="25"/>
    </row>
    <row r="48" spans="1:29" ht="12.5">
      <c r="A48" s="35" t="s">
        <v>142</v>
      </c>
      <c r="B48" s="12" t="s">
        <v>101</v>
      </c>
      <c r="C48" s="51">
        <v>4.1879674602299166E-3</v>
      </c>
      <c r="D48" s="38">
        <v>0</v>
      </c>
      <c r="E48" s="40">
        <v>15286.081229839196</v>
      </c>
      <c r="F48" s="40" t="s">
        <v>59</v>
      </c>
      <c r="G48" s="40" t="s">
        <v>59</v>
      </c>
      <c r="H48" s="53"/>
      <c r="I48" s="53"/>
      <c r="K48" s="55"/>
      <c r="L48" s="42"/>
    </row>
    <row r="49" spans="1:12" ht="12.5">
      <c r="A49" s="35" t="s">
        <v>143</v>
      </c>
      <c r="B49" s="12" t="s">
        <v>101</v>
      </c>
      <c r="C49" s="51">
        <v>0</v>
      </c>
      <c r="D49" s="38">
        <v>3.240900438198629E-3</v>
      </c>
      <c r="E49" s="40">
        <v>11829.286599424995</v>
      </c>
      <c r="F49" s="40">
        <v>14723.334999999999</v>
      </c>
      <c r="G49" s="40">
        <v>18902.5</v>
      </c>
      <c r="H49" s="53"/>
      <c r="I49" s="53"/>
      <c r="K49" s="55"/>
      <c r="L49" s="42"/>
    </row>
    <row r="50" spans="1:12" ht="12.5">
      <c r="A50" s="35" t="s">
        <v>145</v>
      </c>
      <c r="B50" s="12" t="s">
        <v>101</v>
      </c>
      <c r="C50" s="51">
        <v>2.7919783068199441E-3</v>
      </c>
      <c r="D50" s="38">
        <v>2.5718030193349784E-6</v>
      </c>
      <c r="E50" s="40">
        <v>10200.107900913368</v>
      </c>
      <c r="F50" s="40" t="s">
        <v>59</v>
      </c>
      <c r="G50" s="40">
        <v>15</v>
      </c>
      <c r="H50" s="53"/>
      <c r="I50" s="53"/>
      <c r="K50" s="55"/>
      <c r="L50" s="42"/>
    </row>
    <row r="51" spans="1:12" ht="12.5">
      <c r="A51" s="35" t="s">
        <v>146</v>
      </c>
      <c r="B51" s="12" t="s">
        <v>101</v>
      </c>
      <c r="C51" s="51">
        <v>2.6058464196986146E-3</v>
      </c>
      <c r="D51" s="38">
        <v>0</v>
      </c>
      <c r="E51" s="40">
        <v>9511.3394318999435</v>
      </c>
      <c r="F51" s="40" t="s">
        <v>59</v>
      </c>
      <c r="G51" s="40" t="s">
        <v>59</v>
      </c>
      <c r="H51" s="53"/>
      <c r="I51" s="53"/>
      <c r="K51" s="55"/>
      <c r="L51" s="42"/>
    </row>
    <row r="52" spans="1:12" ht="12.5">
      <c r="A52" s="35" t="s">
        <v>147</v>
      </c>
      <c r="B52" s="12" t="s">
        <v>101</v>
      </c>
      <c r="C52" s="51">
        <v>0</v>
      </c>
      <c r="D52" s="60">
        <v>2.5297969033525073E-3</v>
      </c>
      <c r="E52" s="40">
        <v>9233.7586972366516</v>
      </c>
      <c r="F52" s="40" t="s">
        <v>59</v>
      </c>
      <c r="G52" s="40">
        <v>14755</v>
      </c>
      <c r="H52" s="53"/>
      <c r="I52" s="53"/>
      <c r="K52" s="55"/>
      <c r="L52" s="42"/>
    </row>
    <row r="53" spans="1:12" ht="12.5">
      <c r="A53" s="35" t="s">
        <v>148</v>
      </c>
      <c r="B53" s="12" t="s">
        <v>101</v>
      </c>
      <c r="C53" s="51">
        <v>4.6532971780332405E-4</v>
      </c>
      <c r="D53" s="38">
        <v>2.7780959121925688E-4</v>
      </c>
      <c r="E53" s="40">
        <v>2712.4584779324205</v>
      </c>
      <c r="F53" s="40">
        <v>0</v>
      </c>
      <c r="G53" s="40">
        <v>1620.3200000000002</v>
      </c>
      <c r="H53" s="53"/>
      <c r="I53" s="53"/>
      <c r="K53" s="55"/>
      <c r="L53" s="42"/>
    </row>
    <row r="54" spans="1:12" ht="12.5">
      <c r="A54" s="35" t="s">
        <v>149</v>
      </c>
      <c r="B54" s="12" t="s">
        <v>101</v>
      </c>
      <c r="C54" s="51">
        <v>0</v>
      </c>
      <c r="D54" s="38">
        <v>1.6879600483568575E-4</v>
      </c>
      <c r="E54" s="40">
        <v>616.105417650253</v>
      </c>
      <c r="F54" s="40" t="s">
        <v>59</v>
      </c>
      <c r="G54" s="40">
        <v>984.5</v>
      </c>
      <c r="H54" s="53"/>
      <c r="I54" s="53"/>
      <c r="K54" s="55"/>
      <c r="L54" s="42"/>
    </row>
    <row r="55" spans="1:12" ht="12.5">
      <c r="A55" s="35" t="s">
        <v>150</v>
      </c>
      <c r="B55" s="12" t="s">
        <v>101</v>
      </c>
      <c r="C55" s="51">
        <v>0</v>
      </c>
      <c r="D55" s="38">
        <v>7.7668451183916348E-5</v>
      </c>
      <c r="E55" s="40">
        <v>283.48984682129469</v>
      </c>
      <c r="F55" s="40" t="s">
        <v>59</v>
      </c>
      <c r="G55" s="40">
        <v>453</v>
      </c>
      <c r="H55" s="53"/>
      <c r="I55" s="53"/>
      <c r="K55" s="55"/>
      <c r="L55" s="42"/>
    </row>
    <row r="56" spans="1:12" ht="12.5">
      <c r="A56" s="35" t="s">
        <v>152</v>
      </c>
      <c r="B56" s="12" t="s">
        <v>101</v>
      </c>
      <c r="C56" s="51">
        <v>0</v>
      </c>
      <c r="D56" s="38">
        <v>7.552528200113721E-5</v>
      </c>
      <c r="E56" s="40">
        <v>275.66727930415084</v>
      </c>
      <c r="F56" s="40" t="s">
        <v>59</v>
      </c>
      <c r="G56" s="40">
        <v>440.5</v>
      </c>
      <c r="H56" s="53"/>
      <c r="I56" s="53"/>
      <c r="K56" s="55"/>
      <c r="L56" s="42"/>
    </row>
    <row r="57" spans="1:12" ht="12.5">
      <c r="A57" s="35" t="s">
        <v>153</v>
      </c>
      <c r="B57" s="12" t="s">
        <v>101</v>
      </c>
      <c r="C57" s="51">
        <v>0</v>
      </c>
      <c r="D57" s="38">
        <v>6.0951731558238994E-5</v>
      </c>
      <c r="E57" s="40">
        <v>222.47382018757233</v>
      </c>
      <c r="F57" s="40" t="s">
        <v>59</v>
      </c>
      <c r="G57" s="40">
        <v>355.5</v>
      </c>
      <c r="H57" s="53"/>
      <c r="I57" s="53"/>
      <c r="K57" s="55"/>
      <c r="L57" s="42"/>
    </row>
    <row r="58" spans="1:12" ht="12.5">
      <c r="A58" s="35" t="s">
        <v>154</v>
      </c>
      <c r="B58" s="12" t="s">
        <v>101</v>
      </c>
      <c r="C58" s="51">
        <v>0</v>
      </c>
      <c r="D58" s="38">
        <v>4.5092279605673292E-5</v>
      </c>
      <c r="E58" s="40">
        <v>164.58682056070751</v>
      </c>
      <c r="F58" s="40" t="s">
        <v>59</v>
      </c>
      <c r="G58" s="40">
        <v>263</v>
      </c>
      <c r="H58" s="53"/>
      <c r="I58" s="53"/>
      <c r="K58" s="55"/>
      <c r="L58" s="42"/>
    </row>
    <row r="59" spans="1:12" ht="12.5">
      <c r="A59" s="35" t="s">
        <v>156</v>
      </c>
      <c r="B59" s="12" t="s">
        <v>101</v>
      </c>
      <c r="C59" s="51">
        <v>0</v>
      </c>
      <c r="D59" s="38">
        <v>3.1718903905131405E-5</v>
      </c>
      <c r="E59" s="40">
        <v>115.77399925372963</v>
      </c>
      <c r="F59" s="40" t="s">
        <v>59</v>
      </c>
      <c r="G59" s="40">
        <v>370</v>
      </c>
      <c r="H59" s="53"/>
      <c r="I59" s="53"/>
      <c r="K59" s="55"/>
      <c r="L59" s="42"/>
    </row>
    <row r="60" spans="1:12" ht="12.5">
      <c r="A60" s="35" t="s">
        <v>157</v>
      </c>
      <c r="B60" s="12" t="s">
        <v>101</v>
      </c>
      <c r="C60" s="51">
        <v>0</v>
      </c>
      <c r="D60" s="38">
        <v>2.8975647351174093E-5</v>
      </c>
      <c r="E60" s="40">
        <v>105.76111283178544</v>
      </c>
      <c r="F60" s="40" t="s">
        <v>59</v>
      </c>
      <c r="G60" s="40">
        <v>169</v>
      </c>
      <c r="H60" s="53"/>
      <c r="I60" s="53"/>
      <c r="K60" s="55"/>
      <c r="L60" s="42"/>
    </row>
    <row r="61" spans="1:12" ht="12.5">
      <c r="A61" s="35" t="s">
        <v>158</v>
      </c>
      <c r="B61" s="12" t="s">
        <v>101</v>
      </c>
      <c r="C61" s="51">
        <v>0</v>
      </c>
      <c r="D61" s="38">
        <v>2.6146664029905616E-5</v>
      </c>
      <c r="E61" s="40">
        <v>95.435323709155497</v>
      </c>
      <c r="F61" s="40" t="s">
        <v>59</v>
      </c>
      <c r="G61" s="40">
        <v>152.5</v>
      </c>
      <c r="H61" s="53"/>
      <c r="I61" s="53"/>
      <c r="K61" s="55"/>
      <c r="L61" s="42"/>
    </row>
    <row r="62" spans="1:12" ht="12.5">
      <c r="A62" s="35" t="s">
        <v>159</v>
      </c>
      <c r="B62" s="12" t="s">
        <v>101</v>
      </c>
      <c r="C62" s="51">
        <v>0</v>
      </c>
      <c r="D62" s="38">
        <v>1.6888173160299693E-5</v>
      </c>
      <c r="E62" s="40">
        <v>61.641832035093877</v>
      </c>
      <c r="F62" s="40" t="s">
        <v>59</v>
      </c>
      <c r="G62" s="40">
        <v>197</v>
      </c>
      <c r="H62" s="53"/>
      <c r="I62" s="53"/>
      <c r="K62" s="55"/>
      <c r="L62" s="42"/>
    </row>
    <row r="63" spans="1:12" ht="12.5">
      <c r="A63" s="35" t="s">
        <v>160</v>
      </c>
      <c r="B63" s="12" t="s">
        <v>101</v>
      </c>
      <c r="C63" s="51">
        <v>0</v>
      </c>
      <c r="D63" s="38">
        <v>8.4869499638054285E-6</v>
      </c>
      <c r="E63" s="40">
        <v>30.977367367889816</v>
      </c>
      <c r="F63" s="40" t="s">
        <v>59</v>
      </c>
      <c r="G63" s="40">
        <v>49.5</v>
      </c>
      <c r="H63" s="53"/>
      <c r="I63" s="53"/>
      <c r="K63" s="55"/>
      <c r="L63" s="42"/>
    </row>
    <row r="64" spans="1:12" ht="12.5">
      <c r="A64" s="35" t="s">
        <v>161</v>
      </c>
      <c r="B64" s="12" t="s">
        <v>101</v>
      </c>
      <c r="C64" s="51">
        <v>0</v>
      </c>
      <c r="D64" s="38">
        <v>5.0578792713587915E-6</v>
      </c>
      <c r="E64" s="40">
        <v>18.461259340459588</v>
      </c>
      <c r="F64" s="40" t="s">
        <v>59</v>
      </c>
      <c r="G64" s="40">
        <v>29.5</v>
      </c>
      <c r="H64" s="53"/>
      <c r="I64" s="53"/>
      <c r="K64" s="55"/>
      <c r="L64" s="42"/>
    </row>
    <row r="65" spans="1:12" ht="12.5">
      <c r="A65" s="35" t="s">
        <v>163</v>
      </c>
      <c r="B65" s="12" t="s">
        <v>101</v>
      </c>
      <c r="C65" s="51">
        <v>0</v>
      </c>
      <c r="D65" s="38">
        <v>2.9147100885796424E-6</v>
      </c>
      <c r="E65" s="40">
        <v>10.638691823315694</v>
      </c>
      <c r="F65" s="40" t="s">
        <v>59</v>
      </c>
      <c r="G65" s="40">
        <v>17</v>
      </c>
      <c r="H65" s="53"/>
      <c r="I65" s="53"/>
      <c r="K65" s="55"/>
      <c r="L65" s="42"/>
    </row>
    <row r="66" spans="1:12" ht="12.5">
      <c r="A66" s="35" t="s">
        <v>164</v>
      </c>
      <c r="B66" s="12" t="s">
        <v>101</v>
      </c>
      <c r="C66" s="51">
        <v>0</v>
      </c>
      <c r="D66" s="38">
        <v>2.7432565539573106E-6</v>
      </c>
      <c r="E66" s="40">
        <v>10.012886421944184</v>
      </c>
      <c r="F66" s="40" t="s">
        <v>59</v>
      </c>
      <c r="G66" s="40">
        <v>32</v>
      </c>
      <c r="H66" s="53"/>
      <c r="I66" s="53"/>
      <c r="K66" s="55"/>
      <c r="L66" s="42"/>
    </row>
    <row r="67" spans="1:12" ht="12.5">
      <c r="A67" s="35" t="s">
        <v>165</v>
      </c>
      <c r="B67" s="12" t="s">
        <v>101</v>
      </c>
      <c r="C67" s="51">
        <v>0</v>
      </c>
      <c r="D67" s="38">
        <v>2.057442415467983E-6</v>
      </c>
      <c r="E67" s="40">
        <v>7.5096648164581374</v>
      </c>
      <c r="F67" s="40" t="s">
        <v>59</v>
      </c>
      <c r="G67" s="40">
        <v>12</v>
      </c>
      <c r="H67" s="53"/>
      <c r="I67" s="53"/>
      <c r="K67" s="55"/>
      <c r="L67" s="42"/>
    </row>
    <row r="68" spans="1:12" ht="12.5">
      <c r="A68" s="35" t="s">
        <v>166</v>
      </c>
      <c r="B68" s="12" t="s">
        <v>101</v>
      </c>
      <c r="C68" s="51">
        <v>0</v>
      </c>
      <c r="D68" s="38">
        <v>1.3716282769786553E-6</v>
      </c>
      <c r="E68" s="40">
        <v>5.0064432109720922</v>
      </c>
      <c r="F68" s="40" t="s">
        <v>59</v>
      </c>
      <c r="G68" s="40">
        <v>16</v>
      </c>
      <c r="H68" s="53"/>
      <c r="I68" s="53"/>
      <c r="K68" s="55"/>
      <c r="L68" s="42"/>
    </row>
    <row r="69" spans="1:12" ht="12.5">
      <c r="A69" s="35" t="s">
        <v>167</v>
      </c>
      <c r="B69" s="12" t="s">
        <v>101</v>
      </c>
      <c r="C69" s="51">
        <v>0</v>
      </c>
      <c r="D69" s="38">
        <v>1.2001747423563233E-6</v>
      </c>
      <c r="E69" s="40">
        <v>4.3806378096005796</v>
      </c>
      <c r="F69" s="40" t="s">
        <v>59</v>
      </c>
      <c r="G69" s="40">
        <v>7</v>
      </c>
      <c r="H69" s="53"/>
      <c r="I69" s="53"/>
      <c r="K69" s="55"/>
      <c r="L69" s="42"/>
    </row>
    <row r="70" spans="1:12" ht="12.5">
      <c r="A70" s="35" t="s">
        <v>168</v>
      </c>
      <c r="B70" s="12" t="s">
        <v>101</v>
      </c>
      <c r="C70" s="51">
        <v>0</v>
      </c>
      <c r="D70" s="38">
        <v>4.2863383655582978E-7</v>
      </c>
      <c r="E70" s="40">
        <v>1.5645135034287787</v>
      </c>
      <c r="F70" s="40" t="s">
        <v>59</v>
      </c>
      <c r="G70" s="40">
        <v>5</v>
      </c>
      <c r="H70" s="53"/>
      <c r="I70" s="53"/>
      <c r="K70" s="55"/>
      <c r="L70" s="42"/>
    </row>
    <row r="71" spans="1:12" ht="12.5">
      <c r="A71" s="35" t="s">
        <v>169</v>
      </c>
      <c r="B71" s="12" t="s">
        <v>101</v>
      </c>
      <c r="C71" s="51">
        <v>0</v>
      </c>
      <c r="D71" s="38">
        <v>1.7145353462233191E-7</v>
      </c>
      <c r="E71" s="40">
        <v>0.62580540137151153</v>
      </c>
      <c r="F71" s="40" t="s">
        <v>59</v>
      </c>
      <c r="G71" s="40">
        <v>2</v>
      </c>
      <c r="H71" s="53"/>
      <c r="I71" s="53"/>
      <c r="K71" s="55"/>
      <c r="L71" s="42"/>
    </row>
    <row r="72" spans="1:12" ht="12.5">
      <c r="B72" s="14"/>
      <c r="C72" s="10"/>
      <c r="D72" s="10"/>
      <c r="E72" s="61"/>
      <c r="F72" s="14"/>
      <c r="G72" s="14"/>
      <c r="H72" s="53"/>
      <c r="I72" s="53"/>
      <c r="K72" s="55"/>
      <c r="L72" s="42"/>
    </row>
    <row r="73" spans="1:12" ht="12.5">
      <c r="B73" s="14"/>
      <c r="C73" s="10"/>
      <c r="D73" s="10"/>
      <c r="E73" s="61"/>
      <c r="F73" s="14"/>
      <c r="G73" s="14"/>
      <c r="H73" s="53"/>
      <c r="I73" s="53"/>
      <c r="K73" s="55"/>
      <c r="L73" s="42"/>
    </row>
    <row r="74" spans="1:12" ht="12.5">
      <c r="B74" s="14"/>
      <c r="C74" s="10"/>
      <c r="D74" s="10"/>
      <c r="E74" s="61"/>
      <c r="F74" s="14"/>
      <c r="G74" s="14"/>
      <c r="H74" s="53"/>
      <c r="I74" s="53"/>
      <c r="K74" s="55"/>
      <c r="L74" s="42"/>
    </row>
    <row r="75" spans="1:12" ht="12.5">
      <c r="B75" s="14"/>
      <c r="C75" s="10"/>
      <c r="D75" s="10"/>
      <c r="E75" s="61"/>
      <c r="F75" s="14"/>
      <c r="G75" s="14"/>
      <c r="H75" s="53"/>
      <c r="I75" s="53"/>
      <c r="K75" s="55"/>
      <c r="L75" s="42"/>
    </row>
    <row r="76" spans="1:12" ht="12.5">
      <c r="B76" s="14"/>
      <c r="C76" s="10"/>
      <c r="D76" s="10"/>
      <c r="E76" s="61"/>
      <c r="F76" s="14"/>
      <c r="G76" s="14"/>
      <c r="H76" s="53"/>
      <c r="I76" s="53"/>
      <c r="K76" s="55"/>
      <c r="L76" s="42"/>
    </row>
    <row r="77" spans="1:12" ht="12.5">
      <c r="B77" s="14"/>
      <c r="C77" s="10"/>
      <c r="D77" s="10"/>
      <c r="E77" s="61"/>
      <c r="F77" s="14"/>
      <c r="G77" s="14"/>
      <c r="H77" s="53"/>
      <c r="I77" s="53"/>
      <c r="K77" s="55"/>
      <c r="L77" s="42"/>
    </row>
    <row r="78" spans="1:12" ht="12.5">
      <c r="B78" s="14"/>
      <c r="C78" s="10"/>
      <c r="D78" s="10"/>
      <c r="E78" s="61"/>
      <c r="F78" s="14"/>
      <c r="G78" s="14"/>
      <c r="H78" s="53"/>
      <c r="I78" s="53"/>
      <c r="K78" s="55"/>
      <c r="L78" s="42"/>
    </row>
    <row r="79" spans="1:12" ht="12.5">
      <c r="B79" s="14"/>
      <c r="C79" s="10"/>
      <c r="D79" s="10"/>
      <c r="E79" s="61"/>
      <c r="F79" s="14"/>
      <c r="G79" s="14"/>
      <c r="H79" s="53"/>
      <c r="I79" s="53"/>
      <c r="K79" s="55"/>
      <c r="L79" s="42"/>
    </row>
    <row r="80" spans="1:12" ht="12.5">
      <c r="B80" s="14"/>
      <c r="C80" s="10"/>
      <c r="D80" s="10"/>
      <c r="E80" s="61"/>
      <c r="F80" s="14"/>
      <c r="G80" s="14"/>
      <c r="H80" s="53"/>
      <c r="I80" s="53"/>
      <c r="K80" s="55"/>
      <c r="L80" s="42"/>
    </row>
    <row r="81" spans="2:12" ht="12.5">
      <c r="B81" s="14"/>
      <c r="C81" s="10"/>
      <c r="D81" s="10"/>
      <c r="E81" s="61"/>
      <c r="F81" s="14"/>
      <c r="G81" s="14"/>
      <c r="H81" s="53"/>
      <c r="I81" s="53"/>
      <c r="K81" s="55"/>
      <c r="L81" s="42"/>
    </row>
    <row r="82" spans="2:12" ht="12.5">
      <c r="B82" s="14"/>
      <c r="C82" s="10"/>
      <c r="D82" s="10"/>
      <c r="E82" s="61"/>
      <c r="F82" s="14"/>
      <c r="G82" s="14"/>
      <c r="H82" s="53"/>
      <c r="I82" s="53"/>
      <c r="K82" s="55"/>
      <c r="L82" s="42"/>
    </row>
    <row r="83" spans="2:12" ht="12.5">
      <c r="B83" s="14"/>
      <c r="C83" s="10"/>
      <c r="D83" s="10"/>
      <c r="E83" s="61"/>
      <c r="F83" s="14"/>
      <c r="G83" s="14"/>
      <c r="H83" s="53"/>
      <c r="I83" s="53"/>
      <c r="K83" s="55"/>
      <c r="L83" s="42"/>
    </row>
    <row r="84" spans="2:12" ht="12.5">
      <c r="B84" s="14"/>
      <c r="C84" s="10"/>
      <c r="D84" s="10"/>
      <c r="E84" s="61"/>
      <c r="F84" s="14"/>
      <c r="G84" s="14"/>
      <c r="H84" s="53"/>
      <c r="I84" s="53"/>
      <c r="K84" s="55"/>
      <c r="L84" s="42"/>
    </row>
    <row r="85" spans="2:12" ht="12.5">
      <c r="B85" s="14"/>
      <c r="C85" s="10"/>
      <c r="D85" s="10"/>
      <c r="E85" s="61"/>
      <c r="F85" s="14"/>
      <c r="G85" s="14"/>
      <c r="H85" s="53"/>
      <c r="I85" s="53"/>
      <c r="K85" s="55"/>
      <c r="L85" s="42"/>
    </row>
    <row r="86" spans="2:12" ht="12.5">
      <c r="B86" s="14"/>
      <c r="C86" s="10"/>
      <c r="D86" s="10"/>
      <c r="E86" s="61"/>
      <c r="F86" s="14"/>
      <c r="G86" s="14"/>
      <c r="H86" s="53"/>
      <c r="I86" s="53"/>
      <c r="K86" s="55"/>
      <c r="L86" s="42"/>
    </row>
    <row r="87" spans="2:12" ht="12.5">
      <c r="B87" s="14"/>
      <c r="C87" s="10"/>
      <c r="D87" s="10"/>
      <c r="E87" s="61"/>
      <c r="F87" s="14"/>
      <c r="G87" s="14"/>
      <c r="H87" s="53"/>
      <c r="I87" s="53"/>
      <c r="K87" s="55"/>
      <c r="L87" s="42"/>
    </row>
    <row r="88" spans="2:12" ht="12.5">
      <c r="B88" s="14"/>
      <c r="C88" s="10"/>
      <c r="D88" s="10"/>
      <c r="E88" s="61"/>
      <c r="F88" s="14"/>
      <c r="G88" s="14"/>
      <c r="H88" s="53"/>
      <c r="I88" s="53"/>
      <c r="K88" s="55"/>
      <c r="L88" s="42"/>
    </row>
    <row r="89" spans="2:12" ht="12.5">
      <c r="B89" s="14"/>
      <c r="C89" s="10"/>
      <c r="D89" s="10"/>
      <c r="E89" s="61"/>
      <c r="F89" s="14"/>
      <c r="G89" s="14"/>
      <c r="H89" s="53"/>
      <c r="I89" s="53"/>
      <c r="K89" s="55"/>
      <c r="L89" s="42"/>
    </row>
    <row r="90" spans="2:12" ht="12.5">
      <c r="B90" s="14"/>
      <c r="C90" s="10"/>
      <c r="D90" s="10"/>
      <c r="E90" s="61"/>
      <c r="F90" s="14"/>
      <c r="G90" s="14"/>
      <c r="H90" s="53"/>
      <c r="I90" s="53"/>
      <c r="K90" s="55"/>
      <c r="L90" s="42"/>
    </row>
    <row r="91" spans="2:12" ht="12.5">
      <c r="B91" s="14"/>
      <c r="C91" s="10"/>
      <c r="D91" s="10"/>
      <c r="E91" s="61"/>
      <c r="F91" s="14"/>
      <c r="G91" s="14"/>
      <c r="H91" s="53"/>
      <c r="I91" s="53"/>
      <c r="K91" s="55"/>
      <c r="L91" s="42"/>
    </row>
    <row r="92" spans="2:12" ht="12.5">
      <c r="B92" s="14"/>
      <c r="C92" s="10"/>
      <c r="D92" s="10"/>
      <c r="E92" s="61"/>
      <c r="F92" s="14"/>
      <c r="G92" s="14"/>
      <c r="H92" s="53"/>
      <c r="I92" s="53"/>
      <c r="K92" s="55"/>
      <c r="L92" s="42"/>
    </row>
    <row r="93" spans="2:12" ht="12.5">
      <c r="B93" s="14"/>
      <c r="C93" s="10"/>
      <c r="D93" s="10"/>
      <c r="E93" s="61"/>
      <c r="F93" s="14"/>
      <c r="G93" s="14"/>
      <c r="H93" s="53"/>
      <c r="I93" s="53"/>
      <c r="K93" s="55"/>
      <c r="L93" s="42"/>
    </row>
    <row r="94" spans="2:12" ht="12.5">
      <c r="B94" s="14"/>
      <c r="C94" s="10"/>
      <c r="D94" s="10"/>
      <c r="E94" s="61"/>
      <c r="F94" s="14"/>
      <c r="G94" s="14"/>
      <c r="H94" s="53"/>
      <c r="I94" s="53"/>
      <c r="K94" s="55"/>
      <c r="L94" s="42"/>
    </row>
    <row r="95" spans="2:12" ht="12.5">
      <c r="B95" s="14"/>
      <c r="C95" s="10"/>
      <c r="D95" s="10"/>
      <c r="E95" s="61"/>
      <c r="F95" s="14"/>
      <c r="G95" s="14"/>
      <c r="H95" s="53"/>
      <c r="I95" s="53"/>
      <c r="K95" s="55"/>
      <c r="L95" s="42"/>
    </row>
    <row r="96" spans="2:12" ht="12.5">
      <c r="B96" s="14"/>
      <c r="C96" s="10"/>
      <c r="D96" s="10"/>
      <c r="E96" s="61"/>
      <c r="F96" s="14"/>
      <c r="G96" s="14"/>
      <c r="H96" s="53"/>
      <c r="I96" s="53"/>
      <c r="K96" s="55"/>
      <c r="L96" s="42"/>
    </row>
    <row r="97" spans="2:12" ht="12.5">
      <c r="B97" s="14"/>
      <c r="C97" s="10"/>
      <c r="D97" s="10"/>
      <c r="E97" s="61"/>
      <c r="F97" s="14"/>
      <c r="G97" s="14"/>
      <c r="H97" s="53"/>
      <c r="I97" s="53"/>
      <c r="K97" s="55"/>
      <c r="L97" s="42"/>
    </row>
    <row r="98" spans="2:12" ht="12.5">
      <c r="B98" s="14"/>
      <c r="C98" s="10"/>
      <c r="D98" s="10"/>
      <c r="E98" s="61"/>
      <c r="F98" s="14"/>
      <c r="G98" s="14"/>
      <c r="H98" s="53"/>
      <c r="I98" s="53"/>
      <c r="K98" s="55"/>
      <c r="L98" s="42"/>
    </row>
    <row r="99" spans="2:12" ht="12.5">
      <c r="B99" s="14"/>
      <c r="C99" s="10"/>
      <c r="D99" s="10"/>
      <c r="E99" s="61"/>
      <c r="F99" s="14"/>
      <c r="G99" s="14"/>
      <c r="H99" s="53"/>
      <c r="I99" s="53"/>
      <c r="K99" s="55"/>
      <c r="L99" s="42"/>
    </row>
    <row r="100" spans="2:12" ht="12.5">
      <c r="B100" s="14"/>
      <c r="C100" s="10"/>
      <c r="D100" s="10"/>
      <c r="E100" s="61"/>
      <c r="F100" s="14"/>
      <c r="G100" s="14"/>
      <c r="H100" s="53"/>
      <c r="I100" s="53"/>
      <c r="K100" s="55"/>
      <c r="L100" s="42"/>
    </row>
    <row r="101" spans="2:12" ht="12.5">
      <c r="B101" s="14"/>
      <c r="C101" s="10"/>
      <c r="D101" s="10"/>
      <c r="E101" s="61"/>
      <c r="F101" s="14"/>
      <c r="G101" s="14"/>
      <c r="H101" s="53"/>
      <c r="I101" s="53"/>
      <c r="K101" s="55"/>
      <c r="L101" s="42"/>
    </row>
    <row r="102" spans="2:12" ht="12.5">
      <c r="B102" s="14"/>
      <c r="C102" s="10"/>
      <c r="D102" s="10"/>
      <c r="E102" s="61"/>
      <c r="F102" s="14"/>
      <c r="G102" s="14"/>
      <c r="H102" s="53"/>
      <c r="I102" s="53"/>
      <c r="K102" s="55"/>
      <c r="L102" s="42"/>
    </row>
    <row r="103" spans="2:12" ht="12.5">
      <c r="B103" s="14"/>
      <c r="C103" s="10"/>
      <c r="D103" s="10"/>
      <c r="E103" s="61"/>
      <c r="F103" s="14"/>
      <c r="G103" s="14"/>
      <c r="H103" s="53"/>
      <c r="I103" s="53"/>
      <c r="K103" s="55"/>
      <c r="L103" s="42"/>
    </row>
    <row r="104" spans="2:12" ht="12.5">
      <c r="B104" s="14"/>
      <c r="C104" s="10"/>
      <c r="D104" s="10"/>
      <c r="E104" s="61"/>
      <c r="F104" s="14"/>
      <c r="G104" s="14"/>
      <c r="H104" s="53"/>
      <c r="I104" s="53"/>
      <c r="K104" s="55"/>
      <c r="L104" s="42"/>
    </row>
    <row r="105" spans="2:12" ht="12.5">
      <c r="B105" s="14"/>
      <c r="C105" s="10"/>
      <c r="D105" s="10"/>
      <c r="E105" s="61"/>
      <c r="F105" s="14"/>
      <c r="G105" s="14"/>
      <c r="H105" s="53"/>
      <c r="I105" s="53"/>
      <c r="K105" s="55"/>
      <c r="L105" s="42"/>
    </row>
    <row r="106" spans="2:12" ht="12.5">
      <c r="B106" s="14"/>
      <c r="C106" s="10"/>
      <c r="D106" s="10"/>
      <c r="E106" s="61"/>
      <c r="F106" s="14"/>
      <c r="G106" s="14"/>
      <c r="H106" s="53"/>
      <c r="I106" s="53"/>
      <c r="K106" s="55"/>
      <c r="L106" s="42"/>
    </row>
    <row r="107" spans="2:12" ht="12.5">
      <c r="B107" s="14"/>
      <c r="C107" s="10"/>
      <c r="D107" s="10"/>
      <c r="E107" s="61"/>
      <c r="F107" s="14"/>
      <c r="G107" s="14"/>
      <c r="H107" s="53"/>
      <c r="I107" s="53"/>
      <c r="K107" s="55"/>
      <c r="L107" s="42"/>
    </row>
    <row r="108" spans="2:12" ht="12.5">
      <c r="B108" s="14"/>
      <c r="C108" s="10"/>
      <c r="D108" s="10"/>
      <c r="E108" s="61"/>
      <c r="F108" s="14"/>
      <c r="G108" s="14"/>
      <c r="H108" s="53"/>
      <c r="I108" s="53"/>
      <c r="K108" s="55"/>
      <c r="L108" s="42"/>
    </row>
    <row r="109" spans="2:12" ht="12.5">
      <c r="B109" s="14"/>
      <c r="C109" s="10"/>
      <c r="D109" s="10"/>
      <c r="E109" s="61"/>
      <c r="F109" s="14"/>
      <c r="G109" s="14"/>
      <c r="H109" s="53"/>
      <c r="I109" s="53"/>
      <c r="K109" s="55"/>
      <c r="L109" s="42"/>
    </row>
    <row r="110" spans="2:12" ht="12.5">
      <c r="B110" s="14"/>
      <c r="C110" s="10"/>
      <c r="D110" s="10"/>
      <c r="E110" s="61"/>
      <c r="F110" s="14"/>
      <c r="G110" s="14"/>
      <c r="H110" s="53"/>
      <c r="I110" s="53"/>
      <c r="K110" s="55"/>
      <c r="L110" s="42"/>
    </row>
    <row r="111" spans="2:12" ht="12.5">
      <c r="B111" s="14"/>
      <c r="C111" s="10"/>
      <c r="D111" s="10"/>
      <c r="E111" s="61"/>
      <c r="F111" s="14"/>
      <c r="G111" s="14"/>
      <c r="H111" s="53"/>
      <c r="I111" s="53"/>
      <c r="K111" s="55"/>
      <c r="L111" s="42"/>
    </row>
    <row r="112" spans="2:12" ht="12.5">
      <c r="B112" s="14"/>
      <c r="C112" s="10"/>
      <c r="D112" s="10"/>
      <c r="E112" s="61"/>
      <c r="F112" s="14"/>
      <c r="G112" s="14"/>
      <c r="H112" s="53"/>
      <c r="I112" s="53"/>
      <c r="K112" s="55"/>
      <c r="L112" s="42"/>
    </row>
    <row r="113" spans="2:12" ht="12.5">
      <c r="B113" s="14"/>
      <c r="C113" s="10"/>
      <c r="D113" s="10"/>
      <c r="E113" s="61"/>
      <c r="F113" s="14"/>
      <c r="G113" s="14"/>
      <c r="H113" s="53"/>
      <c r="I113" s="53"/>
      <c r="K113" s="55"/>
      <c r="L113" s="42"/>
    </row>
    <row r="114" spans="2:12" ht="12.5">
      <c r="B114" s="14"/>
      <c r="C114" s="10"/>
      <c r="D114" s="10"/>
      <c r="E114" s="61"/>
      <c r="F114" s="14"/>
      <c r="G114" s="14"/>
      <c r="H114" s="53"/>
      <c r="I114" s="53"/>
      <c r="K114" s="55"/>
      <c r="L114" s="42"/>
    </row>
    <row r="115" spans="2:12" ht="12.5">
      <c r="B115" s="14"/>
      <c r="C115" s="10"/>
      <c r="D115" s="10"/>
      <c r="E115" s="61"/>
      <c r="F115" s="14"/>
      <c r="G115" s="14"/>
      <c r="H115" s="53"/>
      <c r="I115" s="53"/>
      <c r="K115" s="55"/>
      <c r="L115" s="42"/>
    </row>
    <row r="116" spans="2:12" ht="12.5">
      <c r="B116" s="14"/>
      <c r="C116" s="10"/>
      <c r="D116" s="10"/>
      <c r="E116" s="61"/>
      <c r="F116" s="14"/>
      <c r="G116" s="14"/>
      <c r="H116" s="53"/>
      <c r="I116" s="53"/>
      <c r="K116" s="55"/>
      <c r="L116" s="42"/>
    </row>
    <row r="117" spans="2:12" ht="12.5">
      <c r="B117" s="14"/>
      <c r="C117" s="10"/>
      <c r="D117" s="10"/>
      <c r="E117" s="61"/>
      <c r="F117" s="14"/>
      <c r="G117" s="14"/>
      <c r="H117" s="53"/>
      <c r="I117" s="53"/>
      <c r="K117" s="55"/>
      <c r="L117" s="42"/>
    </row>
    <row r="118" spans="2:12" ht="12.5">
      <c r="B118" s="14"/>
      <c r="C118" s="10"/>
      <c r="D118" s="10"/>
      <c r="E118" s="61"/>
      <c r="F118" s="14"/>
      <c r="G118" s="14"/>
      <c r="H118" s="53"/>
      <c r="I118" s="53"/>
      <c r="K118" s="55"/>
      <c r="L118" s="42"/>
    </row>
    <row r="119" spans="2:12" ht="12.5">
      <c r="B119" s="14"/>
      <c r="C119" s="10"/>
      <c r="D119" s="10"/>
      <c r="E119" s="61"/>
      <c r="F119" s="14"/>
      <c r="G119" s="14"/>
      <c r="H119" s="53"/>
      <c r="I119" s="53"/>
      <c r="K119" s="55"/>
      <c r="L119" s="42"/>
    </row>
    <row r="120" spans="2:12" ht="12.5">
      <c r="B120" s="14"/>
      <c r="C120" s="10"/>
      <c r="D120" s="10"/>
      <c r="E120" s="61"/>
      <c r="F120" s="14"/>
      <c r="G120" s="14"/>
      <c r="H120" s="53"/>
      <c r="I120" s="53"/>
      <c r="K120" s="55"/>
      <c r="L120" s="42"/>
    </row>
    <row r="121" spans="2:12" ht="12.5">
      <c r="B121" s="14"/>
      <c r="C121" s="10"/>
      <c r="D121" s="10"/>
      <c r="E121" s="61"/>
      <c r="F121" s="14"/>
      <c r="G121" s="14"/>
      <c r="H121" s="53"/>
      <c r="I121" s="53"/>
      <c r="K121" s="55"/>
      <c r="L121" s="42"/>
    </row>
    <row r="122" spans="2:12" ht="12.5">
      <c r="B122" s="14"/>
      <c r="C122" s="10"/>
      <c r="D122" s="10"/>
      <c r="E122" s="61"/>
      <c r="F122" s="14"/>
      <c r="G122" s="14"/>
      <c r="H122" s="53"/>
      <c r="I122" s="53"/>
      <c r="K122" s="55"/>
      <c r="L122" s="42"/>
    </row>
    <row r="123" spans="2:12" ht="12.5">
      <c r="B123" s="14"/>
      <c r="C123" s="10"/>
      <c r="D123" s="10"/>
      <c r="E123" s="61"/>
      <c r="F123" s="14"/>
      <c r="G123" s="14"/>
      <c r="H123" s="53"/>
      <c r="I123" s="53"/>
      <c r="K123" s="55"/>
      <c r="L123" s="42"/>
    </row>
    <row r="124" spans="2:12" ht="12.5">
      <c r="B124" s="14"/>
      <c r="C124" s="10"/>
      <c r="D124" s="10"/>
      <c r="E124" s="61"/>
      <c r="F124" s="14"/>
      <c r="G124" s="14"/>
      <c r="H124" s="53"/>
      <c r="I124" s="53"/>
      <c r="K124" s="55"/>
      <c r="L124" s="42"/>
    </row>
    <row r="125" spans="2:12" ht="12.5">
      <c r="B125" s="14"/>
      <c r="C125" s="10"/>
      <c r="D125" s="10"/>
      <c r="E125" s="61"/>
      <c r="F125" s="14"/>
      <c r="G125" s="14"/>
      <c r="H125" s="53"/>
      <c r="I125" s="53"/>
      <c r="K125" s="55"/>
      <c r="L125" s="42"/>
    </row>
    <row r="126" spans="2:12" ht="12.5">
      <c r="B126" s="14"/>
      <c r="C126" s="10"/>
      <c r="D126" s="10"/>
      <c r="E126" s="61"/>
      <c r="F126" s="14"/>
      <c r="G126" s="14"/>
      <c r="H126" s="53"/>
      <c r="I126" s="53"/>
      <c r="K126" s="55"/>
      <c r="L126" s="42"/>
    </row>
    <row r="127" spans="2:12" ht="12.5">
      <c r="B127" s="14"/>
      <c r="C127" s="10"/>
      <c r="D127" s="10"/>
      <c r="E127" s="61"/>
      <c r="F127" s="14"/>
      <c r="G127" s="14"/>
      <c r="H127" s="53"/>
      <c r="I127" s="53"/>
      <c r="K127" s="55"/>
      <c r="L127" s="42"/>
    </row>
    <row r="128" spans="2:12" ht="12.5">
      <c r="B128" s="14"/>
      <c r="C128" s="10"/>
      <c r="D128" s="10"/>
      <c r="E128" s="61"/>
      <c r="F128" s="14"/>
      <c r="G128" s="14"/>
      <c r="H128" s="53"/>
      <c r="I128" s="53"/>
      <c r="K128" s="55"/>
      <c r="L128" s="42"/>
    </row>
    <row r="129" spans="2:12" ht="12.5">
      <c r="B129" s="14"/>
      <c r="C129" s="10"/>
      <c r="D129" s="10"/>
      <c r="E129" s="61"/>
      <c r="F129" s="14"/>
      <c r="G129" s="14"/>
      <c r="H129" s="53"/>
      <c r="I129" s="53"/>
      <c r="K129" s="55"/>
      <c r="L129" s="42"/>
    </row>
    <row r="130" spans="2:12" ht="12.5">
      <c r="B130" s="14"/>
      <c r="C130" s="10"/>
      <c r="D130" s="10"/>
      <c r="E130" s="61"/>
      <c r="F130" s="14"/>
      <c r="G130" s="14"/>
      <c r="H130" s="53"/>
      <c r="I130" s="53"/>
      <c r="K130" s="55"/>
      <c r="L130" s="42"/>
    </row>
    <row r="131" spans="2:12" ht="12.5">
      <c r="B131" s="14"/>
      <c r="C131" s="10"/>
      <c r="D131" s="10"/>
      <c r="E131" s="61"/>
      <c r="F131" s="14"/>
      <c r="G131" s="14"/>
      <c r="H131" s="53"/>
      <c r="I131" s="53"/>
      <c r="K131" s="55"/>
      <c r="L131" s="42"/>
    </row>
    <row r="132" spans="2:12" ht="12.5">
      <c r="B132" s="14"/>
      <c r="C132" s="10"/>
      <c r="D132" s="10"/>
      <c r="E132" s="61"/>
      <c r="F132" s="14"/>
      <c r="G132" s="14"/>
      <c r="H132" s="53"/>
      <c r="I132" s="53"/>
      <c r="K132" s="55"/>
      <c r="L132" s="42"/>
    </row>
    <row r="133" spans="2:12" ht="12.5">
      <c r="B133" s="14"/>
      <c r="C133" s="10"/>
      <c r="D133" s="10"/>
      <c r="E133" s="61"/>
      <c r="F133" s="14"/>
      <c r="G133" s="14"/>
      <c r="H133" s="53"/>
      <c r="I133" s="53"/>
      <c r="K133" s="55"/>
      <c r="L133" s="42"/>
    </row>
    <row r="134" spans="2:12" ht="12.5">
      <c r="B134" s="14"/>
      <c r="C134" s="10"/>
      <c r="D134" s="10"/>
      <c r="E134" s="61"/>
      <c r="F134" s="14"/>
      <c r="G134" s="14"/>
      <c r="H134" s="53"/>
      <c r="I134" s="53"/>
      <c r="K134" s="55"/>
      <c r="L134" s="42"/>
    </row>
    <row r="135" spans="2:12" ht="12.5">
      <c r="B135" s="14"/>
      <c r="C135" s="10"/>
      <c r="D135" s="10"/>
      <c r="E135" s="61"/>
      <c r="F135" s="14"/>
      <c r="G135" s="14"/>
      <c r="H135" s="53"/>
      <c r="I135" s="53"/>
      <c r="K135" s="55"/>
      <c r="L135" s="42"/>
    </row>
    <row r="136" spans="2:12" ht="12.5">
      <c r="B136" s="14"/>
      <c r="C136" s="10"/>
      <c r="D136" s="10"/>
      <c r="E136" s="61"/>
      <c r="F136" s="14"/>
      <c r="G136" s="14"/>
      <c r="H136" s="53"/>
      <c r="I136" s="53"/>
      <c r="K136" s="55"/>
      <c r="L136" s="42"/>
    </row>
    <row r="137" spans="2:12" ht="12.5">
      <c r="B137" s="14"/>
      <c r="C137" s="10"/>
      <c r="D137" s="10"/>
      <c r="E137" s="61"/>
      <c r="F137" s="14"/>
      <c r="G137" s="14"/>
      <c r="H137" s="53"/>
      <c r="I137" s="53"/>
      <c r="K137" s="55"/>
      <c r="L137" s="42"/>
    </row>
    <row r="138" spans="2:12" ht="12.5">
      <c r="B138" s="14"/>
      <c r="C138" s="10"/>
      <c r="D138" s="10"/>
      <c r="E138" s="61"/>
      <c r="F138" s="14"/>
      <c r="G138" s="14"/>
      <c r="H138" s="53"/>
      <c r="I138" s="53"/>
      <c r="K138" s="55"/>
      <c r="L138" s="42"/>
    </row>
    <row r="139" spans="2:12" ht="12.5">
      <c r="B139" s="14"/>
      <c r="C139" s="10"/>
      <c r="D139" s="10"/>
      <c r="E139" s="61"/>
      <c r="F139" s="14"/>
      <c r="G139" s="14"/>
      <c r="H139" s="53"/>
      <c r="I139" s="53"/>
      <c r="K139" s="55"/>
      <c r="L139" s="42"/>
    </row>
    <row r="140" spans="2:12" ht="12.5">
      <c r="B140" s="14"/>
      <c r="C140" s="10"/>
      <c r="D140" s="10"/>
      <c r="E140" s="61"/>
      <c r="F140" s="14"/>
      <c r="G140" s="14"/>
      <c r="H140" s="53"/>
      <c r="I140" s="53"/>
      <c r="K140" s="55"/>
      <c r="L140" s="42"/>
    </row>
    <row r="141" spans="2:12" ht="12.5">
      <c r="B141" s="14"/>
      <c r="C141" s="10"/>
      <c r="D141" s="10"/>
      <c r="E141" s="61"/>
      <c r="F141" s="14"/>
      <c r="G141" s="14"/>
      <c r="H141" s="53"/>
      <c r="I141" s="53"/>
      <c r="K141" s="55"/>
      <c r="L141" s="42"/>
    </row>
    <row r="142" spans="2:12" ht="12.5">
      <c r="B142" s="14"/>
      <c r="C142" s="10"/>
      <c r="D142" s="10"/>
      <c r="E142" s="61"/>
      <c r="F142" s="14"/>
      <c r="G142" s="14"/>
      <c r="H142" s="53"/>
      <c r="I142" s="53"/>
      <c r="K142" s="55"/>
      <c r="L142" s="42"/>
    </row>
    <row r="143" spans="2:12" ht="12.5">
      <c r="B143" s="14"/>
      <c r="C143" s="10"/>
      <c r="D143" s="10"/>
      <c r="E143" s="61"/>
      <c r="F143" s="14"/>
      <c r="G143" s="14"/>
      <c r="H143" s="53"/>
      <c r="I143" s="53"/>
      <c r="K143" s="55"/>
      <c r="L143" s="42"/>
    </row>
    <row r="144" spans="2:12" ht="12.5">
      <c r="B144" s="14"/>
      <c r="C144" s="10"/>
      <c r="D144" s="10"/>
      <c r="E144" s="61"/>
      <c r="F144" s="14"/>
      <c r="G144" s="14"/>
      <c r="H144" s="53"/>
      <c r="I144" s="53"/>
      <c r="K144" s="55"/>
      <c r="L144" s="42"/>
    </row>
    <row r="145" spans="2:12" ht="12.5">
      <c r="B145" s="14"/>
      <c r="C145" s="10"/>
      <c r="D145" s="10"/>
      <c r="E145" s="61"/>
      <c r="F145" s="14"/>
      <c r="G145" s="14"/>
      <c r="H145" s="53"/>
      <c r="I145" s="53"/>
      <c r="K145" s="55"/>
      <c r="L145" s="42"/>
    </row>
    <row r="146" spans="2:12" ht="12.5">
      <c r="B146" s="14"/>
      <c r="C146" s="10"/>
      <c r="D146" s="10"/>
      <c r="E146" s="61"/>
      <c r="F146" s="14"/>
      <c r="G146" s="14"/>
      <c r="H146" s="53"/>
      <c r="I146" s="53"/>
      <c r="K146" s="55"/>
      <c r="L146" s="42"/>
    </row>
    <row r="147" spans="2:12" ht="12.5">
      <c r="B147" s="14"/>
      <c r="C147" s="10"/>
      <c r="D147" s="10"/>
      <c r="E147" s="61"/>
      <c r="F147" s="14"/>
      <c r="G147" s="14"/>
      <c r="H147" s="53"/>
      <c r="I147" s="53"/>
      <c r="K147" s="55"/>
      <c r="L147" s="42"/>
    </row>
    <row r="148" spans="2:12" ht="12.5">
      <c r="B148" s="14"/>
      <c r="C148" s="10"/>
      <c r="D148" s="10"/>
      <c r="E148" s="61"/>
      <c r="F148" s="14"/>
      <c r="G148" s="14"/>
      <c r="H148" s="53"/>
      <c r="I148" s="53"/>
      <c r="K148" s="55"/>
      <c r="L148" s="42"/>
    </row>
    <row r="149" spans="2:12" ht="12.5">
      <c r="B149" s="14"/>
      <c r="C149" s="10"/>
      <c r="D149" s="10"/>
      <c r="E149" s="61"/>
      <c r="F149" s="14"/>
      <c r="G149" s="14"/>
      <c r="H149" s="53"/>
      <c r="I149" s="53"/>
      <c r="K149" s="55"/>
      <c r="L149" s="42"/>
    </row>
    <row r="150" spans="2:12" ht="12.5">
      <c r="B150" s="14"/>
      <c r="C150" s="10"/>
      <c r="D150" s="10"/>
      <c r="E150" s="61"/>
      <c r="F150" s="14"/>
      <c r="G150" s="14"/>
      <c r="H150" s="53"/>
      <c r="I150" s="53"/>
      <c r="K150" s="55"/>
      <c r="L150" s="42"/>
    </row>
    <row r="151" spans="2:12" ht="12.5">
      <c r="B151" s="14"/>
      <c r="C151" s="10"/>
      <c r="D151" s="10"/>
      <c r="E151" s="61"/>
      <c r="F151" s="14"/>
      <c r="G151" s="14"/>
      <c r="H151" s="53"/>
      <c r="I151" s="53"/>
      <c r="K151" s="55"/>
      <c r="L151" s="42"/>
    </row>
    <row r="152" spans="2:12" ht="12.5">
      <c r="B152" s="14"/>
      <c r="C152" s="10"/>
      <c r="D152" s="10"/>
      <c r="E152" s="61"/>
      <c r="F152" s="14"/>
      <c r="G152" s="14"/>
      <c r="H152" s="53"/>
      <c r="I152" s="53"/>
      <c r="K152" s="55"/>
      <c r="L152" s="42"/>
    </row>
    <row r="153" spans="2:12" ht="12.5">
      <c r="B153" s="14"/>
      <c r="C153" s="10"/>
      <c r="D153" s="10"/>
      <c r="E153" s="61"/>
      <c r="F153" s="14"/>
      <c r="G153" s="14"/>
      <c r="H153" s="53"/>
      <c r="I153" s="53"/>
      <c r="K153" s="55"/>
      <c r="L153" s="42"/>
    </row>
    <row r="154" spans="2:12" ht="12.5">
      <c r="B154" s="14"/>
      <c r="C154" s="10"/>
      <c r="D154" s="10"/>
      <c r="E154" s="61"/>
      <c r="F154" s="14"/>
      <c r="G154" s="14"/>
      <c r="H154" s="53"/>
      <c r="I154" s="53"/>
      <c r="K154" s="55"/>
      <c r="L154" s="42"/>
    </row>
    <row r="155" spans="2:12" ht="12.5">
      <c r="B155" s="14"/>
      <c r="C155" s="10"/>
      <c r="D155" s="10"/>
      <c r="E155" s="61"/>
      <c r="F155" s="14"/>
      <c r="G155" s="14"/>
      <c r="H155" s="53"/>
      <c r="I155" s="53"/>
      <c r="K155" s="55"/>
      <c r="L155" s="42"/>
    </row>
    <row r="156" spans="2:12" ht="12.5">
      <c r="B156" s="14"/>
      <c r="C156" s="10"/>
      <c r="D156" s="10"/>
      <c r="E156" s="61"/>
      <c r="F156" s="14"/>
      <c r="G156" s="14"/>
      <c r="H156" s="53"/>
      <c r="I156" s="53"/>
      <c r="K156" s="55"/>
      <c r="L156" s="42"/>
    </row>
    <row r="157" spans="2:12" ht="12.5">
      <c r="B157" s="14"/>
      <c r="C157" s="10"/>
      <c r="D157" s="10"/>
      <c r="E157" s="61"/>
      <c r="F157" s="14"/>
      <c r="G157" s="14"/>
      <c r="H157" s="53"/>
      <c r="I157" s="53"/>
      <c r="K157" s="55"/>
      <c r="L157" s="42"/>
    </row>
    <row r="158" spans="2:12" ht="12.5">
      <c r="B158" s="14"/>
      <c r="C158" s="10"/>
      <c r="D158" s="10"/>
      <c r="E158" s="61"/>
      <c r="F158" s="14"/>
      <c r="G158" s="14"/>
      <c r="H158" s="53"/>
      <c r="I158" s="53"/>
      <c r="K158" s="55"/>
      <c r="L158" s="42"/>
    </row>
    <row r="159" spans="2:12" ht="12.5">
      <c r="B159" s="14"/>
      <c r="C159" s="10"/>
      <c r="D159" s="10"/>
      <c r="E159" s="61"/>
      <c r="F159" s="14"/>
      <c r="G159" s="14"/>
      <c r="H159" s="53"/>
      <c r="I159" s="53"/>
      <c r="K159" s="55"/>
      <c r="L159" s="42"/>
    </row>
    <row r="160" spans="2:12" ht="12.5">
      <c r="B160" s="14"/>
      <c r="C160" s="10"/>
      <c r="D160" s="10"/>
      <c r="E160" s="61"/>
      <c r="F160" s="14"/>
      <c r="G160" s="14"/>
      <c r="H160" s="53"/>
      <c r="I160" s="53"/>
      <c r="K160" s="55"/>
      <c r="L160" s="42"/>
    </row>
    <row r="161" spans="2:12" ht="12.5">
      <c r="B161" s="14"/>
      <c r="C161" s="10"/>
      <c r="D161" s="10"/>
      <c r="E161" s="61"/>
      <c r="F161" s="14"/>
      <c r="G161" s="14"/>
      <c r="H161" s="53"/>
      <c r="I161" s="53"/>
      <c r="K161" s="55"/>
      <c r="L161" s="42"/>
    </row>
    <row r="162" spans="2:12" ht="12.5">
      <c r="B162" s="14"/>
      <c r="C162" s="10"/>
      <c r="D162" s="10"/>
      <c r="E162" s="61"/>
      <c r="F162" s="14"/>
      <c r="G162" s="14"/>
      <c r="H162" s="53"/>
      <c r="I162" s="53"/>
      <c r="K162" s="55"/>
      <c r="L162" s="42"/>
    </row>
    <row r="163" spans="2:12" ht="12.5">
      <c r="B163" s="14"/>
      <c r="C163" s="10"/>
      <c r="D163" s="10"/>
      <c r="E163" s="61"/>
      <c r="F163" s="14"/>
      <c r="G163" s="14"/>
      <c r="H163" s="53"/>
      <c r="I163" s="53"/>
      <c r="K163" s="55"/>
      <c r="L163" s="42"/>
    </row>
    <row r="164" spans="2:12" ht="12.5">
      <c r="B164" s="14"/>
      <c r="C164" s="10"/>
      <c r="D164" s="10"/>
      <c r="E164" s="61"/>
      <c r="F164" s="14"/>
      <c r="G164" s="14"/>
      <c r="H164" s="53"/>
      <c r="I164" s="53"/>
      <c r="K164" s="55"/>
      <c r="L164" s="42"/>
    </row>
    <row r="165" spans="2:12" ht="12.5">
      <c r="B165" s="14"/>
      <c r="C165" s="10"/>
      <c r="D165" s="10"/>
      <c r="E165" s="61"/>
      <c r="F165" s="14"/>
      <c r="G165" s="14"/>
      <c r="H165" s="53"/>
      <c r="I165" s="53"/>
      <c r="K165" s="55"/>
      <c r="L165" s="42"/>
    </row>
    <row r="166" spans="2:12" ht="12.5">
      <c r="B166" s="14"/>
      <c r="C166" s="10"/>
      <c r="D166" s="10"/>
      <c r="E166" s="61"/>
      <c r="F166" s="14"/>
      <c r="G166" s="14"/>
      <c r="H166" s="53"/>
      <c r="I166" s="53"/>
      <c r="K166" s="55"/>
      <c r="L166" s="42"/>
    </row>
    <row r="167" spans="2:12" ht="12.5">
      <c r="B167" s="14"/>
      <c r="C167" s="10"/>
      <c r="D167" s="10"/>
      <c r="E167" s="61"/>
      <c r="F167" s="14"/>
      <c r="G167" s="14"/>
      <c r="H167" s="53"/>
      <c r="I167" s="53"/>
      <c r="K167" s="55"/>
      <c r="L167" s="42"/>
    </row>
    <row r="168" spans="2:12" ht="12.5">
      <c r="B168" s="14"/>
      <c r="C168" s="10"/>
      <c r="D168" s="10"/>
      <c r="E168" s="61"/>
      <c r="F168" s="14"/>
      <c r="G168" s="14"/>
      <c r="H168" s="53"/>
      <c r="I168" s="53"/>
      <c r="K168" s="55"/>
      <c r="L168" s="42"/>
    </row>
    <row r="169" spans="2:12" ht="12.5">
      <c r="B169" s="14"/>
      <c r="C169" s="10"/>
      <c r="D169" s="10"/>
      <c r="E169" s="61"/>
      <c r="F169" s="14"/>
      <c r="G169" s="14"/>
      <c r="H169" s="53"/>
      <c r="I169" s="53"/>
      <c r="K169" s="55"/>
      <c r="L169" s="42"/>
    </row>
    <row r="170" spans="2:12" ht="12.5">
      <c r="B170" s="14"/>
      <c r="C170" s="10"/>
      <c r="D170" s="10"/>
      <c r="E170" s="61"/>
      <c r="F170" s="14"/>
      <c r="G170" s="14"/>
      <c r="H170" s="53"/>
      <c r="I170" s="53"/>
      <c r="K170" s="55"/>
      <c r="L170" s="42"/>
    </row>
    <row r="171" spans="2:12" ht="12.5">
      <c r="B171" s="14"/>
      <c r="C171" s="10"/>
      <c r="D171" s="10"/>
      <c r="E171" s="61"/>
      <c r="F171" s="14"/>
      <c r="G171" s="14"/>
      <c r="H171" s="53"/>
      <c r="I171" s="53"/>
      <c r="K171" s="55"/>
      <c r="L171" s="42"/>
    </row>
    <row r="172" spans="2:12" ht="12.5">
      <c r="B172" s="14"/>
      <c r="C172" s="10"/>
      <c r="D172" s="10"/>
      <c r="E172" s="61"/>
      <c r="F172" s="14"/>
      <c r="G172" s="14"/>
      <c r="H172" s="53"/>
      <c r="I172" s="53"/>
      <c r="K172" s="55"/>
      <c r="L172" s="42"/>
    </row>
    <row r="173" spans="2:12" ht="12.5">
      <c r="B173" s="14"/>
      <c r="C173" s="10"/>
      <c r="D173" s="10"/>
      <c r="E173" s="61"/>
      <c r="F173" s="14"/>
      <c r="G173" s="14"/>
      <c r="H173" s="53"/>
      <c r="I173" s="53"/>
      <c r="K173" s="55"/>
      <c r="L173" s="42"/>
    </row>
    <row r="174" spans="2:12" ht="12.5">
      <c r="B174" s="14"/>
      <c r="C174" s="10"/>
      <c r="D174" s="10"/>
      <c r="E174" s="61"/>
      <c r="F174" s="14"/>
      <c r="G174" s="14"/>
      <c r="H174" s="53"/>
      <c r="I174" s="53"/>
      <c r="K174" s="55"/>
      <c r="L174" s="42"/>
    </row>
    <row r="175" spans="2:12" ht="12.5">
      <c r="B175" s="14"/>
      <c r="C175" s="10"/>
      <c r="D175" s="10"/>
      <c r="E175" s="61"/>
      <c r="F175" s="14"/>
      <c r="G175" s="14"/>
      <c r="H175" s="53"/>
      <c r="I175" s="53"/>
      <c r="K175" s="55"/>
      <c r="L175" s="42"/>
    </row>
    <row r="176" spans="2:12" ht="12.5">
      <c r="B176" s="14"/>
      <c r="C176" s="10"/>
      <c r="D176" s="10"/>
      <c r="E176" s="61"/>
      <c r="F176" s="14"/>
      <c r="G176" s="14"/>
      <c r="H176" s="53"/>
      <c r="I176" s="53"/>
      <c r="K176" s="55"/>
      <c r="L176" s="42"/>
    </row>
    <row r="177" spans="2:12" ht="12.5">
      <c r="B177" s="14"/>
      <c r="C177" s="10"/>
      <c r="D177" s="10"/>
      <c r="E177" s="61"/>
      <c r="F177" s="14"/>
      <c r="G177" s="14"/>
      <c r="H177" s="53"/>
      <c r="I177" s="53"/>
      <c r="K177" s="55"/>
      <c r="L177" s="42"/>
    </row>
    <row r="178" spans="2:12" ht="12.5">
      <c r="B178" s="14"/>
      <c r="C178" s="10"/>
      <c r="D178" s="10"/>
      <c r="E178" s="61"/>
      <c r="F178" s="14"/>
      <c r="G178" s="14"/>
      <c r="H178" s="53"/>
      <c r="I178" s="53"/>
      <c r="K178" s="55"/>
      <c r="L178" s="42"/>
    </row>
    <row r="179" spans="2:12" ht="12.5">
      <c r="B179" s="14"/>
      <c r="C179" s="10"/>
      <c r="D179" s="10"/>
      <c r="E179" s="61"/>
      <c r="F179" s="14"/>
      <c r="G179" s="14"/>
      <c r="H179" s="53"/>
      <c r="I179" s="53"/>
      <c r="K179" s="55"/>
      <c r="L179" s="42"/>
    </row>
    <row r="180" spans="2:12" ht="12.5">
      <c r="B180" s="14"/>
      <c r="C180" s="10"/>
      <c r="D180" s="10"/>
      <c r="E180" s="61"/>
      <c r="F180" s="14"/>
      <c r="G180" s="14"/>
      <c r="H180" s="53"/>
      <c r="I180" s="53"/>
      <c r="K180" s="55"/>
      <c r="L180" s="42"/>
    </row>
    <row r="181" spans="2:12" ht="12.5">
      <c r="B181" s="14"/>
      <c r="C181" s="10"/>
      <c r="D181" s="10"/>
      <c r="E181" s="61"/>
      <c r="F181" s="14"/>
      <c r="G181" s="14"/>
      <c r="H181" s="53"/>
      <c r="I181" s="53"/>
      <c r="K181" s="55"/>
      <c r="L181" s="42"/>
    </row>
    <row r="182" spans="2:12" ht="12.5">
      <c r="B182" s="14"/>
      <c r="C182" s="10"/>
      <c r="D182" s="10"/>
      <c r="E182" s="61"/>
      <c r="F182" s="14"/>
      <c r="G182" s="14"/>
      <c r="H182" s="53"/>
      <c r="I182" s="53"/>
      <c r="K182" s="55"/>
      <c r="L182" s="42"/>
    </row>
    <row r="183" spans="2:12" ht="12.5">
      <c r="B183" s="14"/>
      <c r="C183" s="10"/>
      <c r="D183" s="10"/>
      <c r="E183" s="61"/>
      <c r="F183" s="14"/>
      <c r="G183" s="14"/>
      <c r="H183" s="53"/>
      <c r="I183" s="53"/>
      <c r="K183" s="55"/>
      <c r="L183" s="42"/>
    </row>
    <row r="184" spans="2:12" ht="12.5">
      <c r="B184" s="14"/>
      <c r="C184" s="10"/>
      <c r="D184" s="10"/>
      <c r="E184" s="61"/>
      <c r="F184" s="14"/>
      <c r="G184" s="14"/>
      <c r="H184" s="53"/>
      <c r="I184" s="53"/>
      <c r="K184" s="55"/>
      <c r="L184" s="42"/>
    </row>
    <row r="185" spans="2:12" ht="12.5">
      <c r="B185" s="14"/>
      <c r="C185" s="10"/>
      <c r="D185" s="10"/>
      <c r="E185" s="61"/>
      <c r="F185" s="14"/>
      <c r="G185" s="14"/>
      <c r="H185" s="53"/>
      <c r="I185" s="53"/>
      <c r="K185" s="55"/>
      <c r="L185" s="42"/>
    </row>
    <row r="186" spans="2:12" ht="12.5">
      <c r="B186" s="14"/>
      <c r="C186" s="10"/>
      <c r="D186" s="10"/>
      <c r="E186" s="61"/>
      <c r="F186" s="14"/>
      <c r="G186" s="14"/>
      <c r="H186" s="53"/>
      <c r="I186" s="53"/>
      <c r="K186" s="55"/>
      <c r="L186" s="42"/>
    </row>
    <row r="187" spans="2:12" ht="12.5">
      <c r="B187" s="14"/>
      <c r="C187" s="10"/>
      <c r="D187" s="10"/>
      <c r="E187" s="61"/>
      <c r="F187" s="14"/>
      <c r="G187" s="14"/>
      <c r="H187" s="53"/>
      <c r="I187" s="53"/>
      <c r="K187" s="55"/>
      <c r="L187" s="42"/>
    </row>
    <row r="188" spans="2:12" ht="12.5">
      <c r="B188" s="14"/>
      <c r="C188" s="10"/>
      <c r="D188" s="10"/>
      <c r="E188" s="61"/>
      <c r="F188" s="14"/>
      <c r="G188" s="14"/>
      <c r="H188" s="53"/>
      <c r="I188" s="53"/>
      <c r="K188" s="55"/>
      <c r="L188" s="42"/>
    </row>
    <row r="189" spans="2:12" ht="12.5">
      <c r="B189" s="14"/>
      <c r="C189" s="10"/>
      <c r="D189" s="10"/>
      <c r="E189" s="61"/>
      <c r="F189" s="14"/>
      <c r="G189" s="14"/>
      <c r="H189" s="53"/>
      <c r="I189" s="53"/>
      <c r="K189" s="55"/>
      <c r="L189" s="42"/>
    </row>
    <row r="190" spans="2:12" ht="12.5">
      <c r="B190" s="14"/>
      <c r="C190" s="10"/>
      <c r="D190" s="10"/>
      <c r="E190" s="61"/>
      <c r="F190" s="14"/>
      <c r="G190" s="14"/>
      <c r="H190" s="53"/>
      <c r="I190" s="53"/>
      <c r="K190" s="55"/>
      <c r="L190" s="42"/>
    </row>
    <row r="191" spans="2:12" ht="12.5">
      <c r="B191" s="14"/>
      <c r="C191" s="10"/>
      <c r="D191" s="10"/>
      <c r="E191" s="61"/>
      <c r="F191" s="14"/>
      <c r="G191" s="14"/>
      <c r="H191" s="53"/>
      <c r="I191" s="53"/>
      <c r="K191" s="55"/>
      <c r="L191" s="42"/>
    </row>
    <row r="192" spans="2:12" ht="12.5">
      <c r="B192" s="14"/>
      <c r="C192" s="10"/>
      <c r="D192" s="10"/>
      <c r="E192" s="61"/>
      <c r="F192" s="14"/>
      <c r="G192" s="14"/>
      <c r="H192" s="53"/>
      <c r="I192" s="53"/>
      <c r="K192" s="55"/>
      <c r="L192" s="42"/>
    </row>
    <row r="193" spans="2:12" ht="12.5">
      <c r="B193" s="14"/>
      <c r="C193" s="10"/>
      <c r="D193" s="10"/>
      <c r="E193" s="61"/>
      <c r="F193" s="14"/>
      <c r="G193" s="14"/>
      <c r="H193" s="53"/>
      <c r="I193" s="53"/>
      <c r="K193" s="55"/>
      <c r="L193" s="42"/>
    </row>
    <row r="194" spans="2:12" ht="12.5">
      <c r="B194" s="14"/>
      <c r="C194" s="10"/>
      <c r="D194" s="10"/>
      <c r="E194" s="61"/>
      <c r="F194" s="14"/>
      <c r="G194" s="14"/>
      <c r="H194" s="53"/>
      <c r="I194" s="53"/>
      <c r="K194" s="55"/>
      <c r="L194" s="42"/>
    </row>
    <row r="195" spans="2:12" ht="12.5">
      <c r="B195" s="14"/>
      <c r="C195" s="10"/>
      <c r="D195" s="10"/>
      <c r="E195" s="61"/>
      <c r="F195" s="14"/>
      <c r="G195" s="14"/>
      <c r="H195" s="53"/>
      <c r="I195" s="53"/>
      <c r="K195" s="55"/>
      <c r="L195" s="42"/>
    </row>
    <row r="196" spans="2:12" ht="12.5">
      <c r="B196" s="14"/>
      <c r="C196" s="10"/>
      <c r="D196" s="10"/>
      <c r="E196" s="61"/>
      <c r="F196" s="14"/>
      <c r="G196" s="14"/>
      <c r="H196" s="53"/>
      <c r="I196" s="53"/>
      <c r="K196" s="55"/>
      <c r="L196" s="42"/>
    </row>
    <row r="197" spans="2:12" ht="12.5">
      <c r="B197" s="14"/>
      <c r="C197" s="10"/>
      <c r="D197" s="10"/>
      <c r="E197" s="61"/>
      <c r="F197" s="14"/>
      <c r="G197" s="14"/>
      <c r="H197" s="53"/>
      <c r="I197" s="53"/>
      <c r="K197" s="55"/>
      <c r="L197" s="42"/>
    </row>
    <row r="198" spans="2:12" ht="12.5">
      <c r="B198" s="14"/>
      <c r="C198" s="10"/>
      <c r="D198" s="10"/>
      <c r="E198" s="61"/>
      <c r="F198" s="14"/>
      <c r="G198" s="14"/>
      <c r="H198" s="53"/>
      <c r="I198" s="53"/>
      <c r="K198" s="55"/>
      <c r="L198" s="42"/>
    </row>
    <row r="199" spans="2:12" ht="12.5">
      <c r="B199" s="14"/>
      <c r="C199" s="10"/>
      <c r="D199" s="10"/>
      <c r="E199" s="61"/>
      <c r="F199" s="14"/>
      <c r="G199" s="14"/>
      <c r="H199" s="53"/>
      <c r="I199" s="53"/>
      <c r="K199" s="55"/>
      <c r="L199" s="42"/>
    </row>
    <row r="200" spans="2:12" ht="12.5">
      <c r="B200" s="14"/>
      <c r="C200" s="10"/>
      <c r="D200" s="10"/>
      <c r="E200" s="61"/>
      <c r="F200" s="14"/>
      <c r="G200" s="14"/>
      <c r="H200" s="53"/>
      <c r="I200" s="53"/>
      <c r="K200" s="55"/>
      <c r="L200" s="42"/>
    </row>
    <row r="201" spans="2:12" ht="12.5">
      <c r="B201" s="14"/>
      <c r="C201" s="10"/>
      <c r="D201" s="10"/>
      <c r="E201" s="61"/>
      <c r="F201" s="14"/>
      <c r="G201" s="14"/>
      <c r="H201" s="53"/>
      <c r="I201" s="53"/>
      <c r="K201" s="55"/>
      <c r="L201" s="42"/>
    </row>
    <row r="202" spans="2:12" ht="12.5">
      <c r="B202" s="14"/>
      <c r="C202" s="10"/>
      <c r="D202" s="10"/>
      <c r="E202" s="61"/>
      <c r="F202" s="14"/>
      <c r="G202" s="14"/>
      <c r="H202" s="53"/>
      <c r="I202" s="53"/>
      <c r="K202" s="55"/>
      <c r="L202" s="42"/>
    </row>
    <row r="203" spans="2:12" ht="12.5">
      <c r="B203" s="14"/>
      <c r="C203" s="10"/>
      <c r="D203" s="10"/>
      <c r="E203" s="61"/>
      <c r="F203" s="14"/>
      <c r="G203" s="14"/>
      <c r="H203" s="53"/>
      <c r="I203" s="53"/>
      <c r="K203" s="55"/>
      <c r="L203" s="42"/>
    </row>
    <row r="204" spans="2:12" ht="12.5">
      <c r="B204" s="14"/>
      <c r="C204" s="10"/>
      <c r="D204" s="10"/>
      <c r="E204" s="61"/>
      <c r="F204" s="14"/>
      <c r="G204" s="14"/>
      <c r="H204" s="53"/>
      <c r="I204" s="53"/>
      <c r="K204" s="55"/>
      <c r="L204" s="42"/>
    </row>
    <row r="205" spans="2:12" ht="12.5">
      <c r="B205" s="14"/>
      <c r="C205" s="10"/>
      <c r="D205" s="10"/>
      <c r="E205" s="61"/>
      <c r="F205" s="14"/>
      <c r="G205" s="14"/>
      <c r="H205" s="53"/>
      <c r="I205" s="53"/>
      <c r="K205" s="55"/>
      <c r="L205" s="42"/>
    </row>
    <row r="206" spans="2:12" ht="12.5">
      <c r="B206" s="14"/>
      <c r="C206" s="10"/>
      <c r="D206" s="10"/>
      <c r="E206" s="61"/>
      <c r="F206" s="14"/>
      <c r="G206" s="14"/>
      <c r="H206" s="53"/>
      <c r="I206" s="53"/>
      <c r="K206" s="55"/>
      <c r="L206" s="42"/>
    </row>
    <row r="207" spans="2:12" ht="12.5">
      <c r="B207" s="14"/>
      <c r="C207" s="10"/>
      <c r="D207" s="10"/>
      <c r="E207" s="61"/>
      <c r="F207" s="14"/>
      <c r="G207" s="14"/>
      <c r="H207" s="53"/>
      <c r="I207" s="53"/>
      <c r="K207" s="55"/>
      <c r="L207" s="42"/>
    </row>
    <row r="208" spans="2:12" ht="12.5">
      <c r="B208" s="14"/>
      <c r="C208" s="10"/>
      <c r="D208" s="10"/>
      <c r="E208" s="61"/>
      <c r="F208" s="14"/>
      <c r="G208" s="14"/>
      <c r="H208" s="53"/>
      <c r="I208" s="53"/>
      <c r="K208" s="55"/>
      <c r="L208" s="42"/>
    </row>
    <row r="209" spans="2:12" ht="12.5">
      <c r="B209" s="14"/>
      <c r="C209" s="10"/>
      <c r="D209" s="10"/>
      <c r="E209" s="61"/>
      <c r="F209" s="14"/>
      <c r="G209" s="14"/>
      <c r="H209" s="53"/>
      <c r="I209" s="53"/>
      <c r="K209" s="55"/>
      <c r="L209" s="42"/>
    </row>
    <row r="210" spans="2:12" ht="12.5">
      <c r="B210" s="14"/>
      <c r="C210" s="10"/>
      <c r="D210" s="10"/>
      <c r="E210" s="61"/>
      <c r="F210" s="14"/>
      <c r="G210" s="14"/>
      <c r="H210" s="53"/>
      <c r="I210" s="53"/>
      <c r="K210" s="55"/>
      <c r="L210" s="42"/>
    </row>
    <row r="211" spans="2:12" ht="12.5">
      <c r="B211" s="14"/>
      <c r="C211" s="10"/>
      <c r="D211" s="10"/>
      <c r="E211" s="61"/>
      <c r="F211" s="14"/>
      <c r="G211" s="14"/>
      <c r="H211" s="53"/>
      <c r="I211" s="53"/>
      <c r="K211" s="55"/>
      <c r="L211" s="42"/>
    </row>
    <row r="212" spans="2:12" ht="12.5">
      <c r="B212" s="14"/>
      <c r="C212" s="10"/>
      <c r="D212" s="10"/>
      <c r="E212" s="61"/>
      <c r="F212" s="14"/>
      <c r="G212" s="14"/>
      <c r="H212" s="53"/>
      <c r="I212" s="53"/>
      <c r="K212" s="55"/>
      <c r="L212" s="42"/>
    </row>
    <row r="213" spans="2:12" ht="12.5">
      <c r="B213" s="14"/>
      <c r="C213" s="10"/>
      <c r="D213" s="10"/>
      <c r="E213" s="61"/>
      <c r="F213" s="14"/>
      <c r="G213" s="14"/>
      <c r="H213" s="53"/>
      <c r="I213" s="53"/>
      <c r="K213" s="55"/>
      <c r="L213" s="42"/>
    </row>
    <row r="214" spans="2:12" ht="12.5">
      <c r="B214" s="14"/>
      <c r="C214" s="10"/>
      <c r="D214" s="10"/>
      <c r="E214" s="61"/>
      <c r="F214" s="14"/>
      <c r="G214" s="14"/>
      <c r="H214" s="53"/>
      <c r="I214" s="53"/>
      <c r="K214" s="55"/>
      <c r="L214" s="42"/>
    </row>
    <row r="215" spans="2:12" ht="12.5">
      <c r="B215" s="14"/>
      <c r="C215" s="10"/>
      <c r="D215" s="10"/>
      <c r="E215" s="61"/>
      <c r="F215" s="14"/>
      <c r="G215" s="14"/>
      <c r="H215" s="53"/>
      <c r="I215" s="53"/>
      <c r="K215" s="55"/>
      <c r="L215" s="42"/>
    </row>
    <row r="216" spans="2:12" ht="12.5">
      <c r="B216" s="14"/>
      <c r="C216" s="10"/>
      <c r="D216" s="10"/>
      <c r="E216" s="61"/>
      <c r="F216" s="14"/>
      <c r="G216" s="14"/>
      <c r="H216" s="53"/>
      <c r="I216" s="53"/>
      <c r="K216" s="55"/>
      <c r="L216" s="42"/>
    </row>
    <row r="217" spans="2:12" ht="12.5">
      <c r="B217" s="14"/>
      <c r="C217" s="10"/>
      <c r="D217" s="10"/>
      <c r="E217" s="61"/>
      <c r="F217" s="14"/>
      <c r="G217" s="14"/>
      <c r="H217" s="53"/>
      <c r="I217" s="53"/>
      <c r="K217" s="55"/>
      <c r="L217" s="42"/>
    </row>
    <row r="218" spans="2:12" ht="12.5">
      <c r="B218" s="14"/>
      <c r="C218" s="10"/>
      <c r="D218" s="10"/>
      <c r="E218" s="61"/>
      <c r="F218" s="14"/>
      <c r="G218" s="14"/>
      <c r="H218" s="53"/>
      <c r="I218" s="53"/>
      <c r="K218" s="55"/>
      <c r="L218" s="42"/>
    </row>
    <row r="219" spans="2:12" ht="12.5">
      <c r="B219" s="14"/>
      <c r="C219" s="10"/>
      <c r="D219" s="10"/>
      <c r="E219" s="61"/>
      <c r="F219" s="14"/>
      <c r="G219" s="14"/>
      <c r="H219" s="53"/>
      <c r="I219" s="53"/>
      <c r="K219" s="55"/>
      <c r="L219" s="42"/>
    </row>
    <row r="220" spans="2:12" ht="12.5">
      <c r="B220" s="14"/>
      <c r="C220" s="10"/>
      <c r="D220" s="10"/>
      <c r="E220" s="61"/>
      <c r="F220" s="14"/>
      <c r="G220" s="14"/>
      <c r="H220" s="53"/>
      <c r="I220" s="53"/>
      <c r="K220" s="55"/>
      <c r="L220" s="42"/>
    </row>
    <row r="221" spans="2:12" ht="12.5">
      <c r="B221" s="14"/>
      <c r="C221" s="10"/>
      <c r="D221" s="10"/>
      <c r="E221" s="61"/>
      <c r="F221" s="14"/>
      <c r="G221" s="14"/>
      <c r="H221" s="53"/>
      <c r="I221" s="53"/>
      <c r="K221" s="55"/>
      <c r="L221" s="42"/>
    </row>
    <row r="222" spans="2:12" ht="12.5">
      <c r="B222" s="14"/>
      <c r="C222" s="10"/>
      <c r="D222" s="10"/>
      <c r="E222" s="61"/>
      <c r="F222" s="14"/>
      <c r="G222" s="14"/>
      <c r="H222" s="53"/>
      <c r="I222" s="53"/>
      <c r="K222" s="55"/>
      <c r="L222" s="42"/>
    </row>
    <row r="223" spans="2:12" ht="12.5">
      <c r="B223" s="14"/>
      <c r="C223" s="10"/>
      <c r="D223" s="10"/>
      <c r="E223" s="61"/>
      <c r="F223" s="14"/>
      <c r="G223" s="14"/>
      <c r="H223" s="53"/>
      <c r="I223" s="53"/>
      <c r="K223" s="55"/>
      <c r="L223" s="42"/>
    </row>
    <row r="224" spans="2:12" ht="12.5">
      <c r="B224" s="14"/>
      <c r="C224" s="10"/>
      <c r="D224" s="10"/>
      <c r="E224" s="61"/>
      <c r="F224" s="14"/>
      <c r="G224" s="14"/>
      <c r="H224" s="53"/>
      <c r="I224" s="53"/>
      <c r="K224" s="55"/>
      <c r="L224" s="42"/>
    </row>
    <row r="225" spans="2:12" ht="12.5">
      <c r="B225" s="14"/>
      <c r="C225" s="10"/>
      <c r="D225" s="10"/>
      <c r="E225" s="61"/>
      <c r="F225" s="14"/>
      <c r="G225" s="14"/>
      <c r="H225" s="53"/>
      <c r="I225" s="53"/>
      <c r="K225" s="55"/>
      <c r="L225" s="42"/>
    </row>
    <row r="226" spans="2:12" ht="12.5">
      <c r="B226" s="14"/>
      <c r="C226" s="10"/>
      <c r="D226" s="10"/>
      <c r="E226" s="61"/>
      <c r="F226" s="14"/>
      <c r="G226" s="14"/>
      <c r="H226" s="53"/>
      <c r="I226" s="53"/>
      <c r="K226" s="55"/>
      <c r="L226" s="42"/>
    </row>
    <row r="227" spans="2:12" ht="12.5">
      <c r="B227" s="14"/>
      <c r="C227" s="10"/>
      <c r="D227" s="10"/>
      <c r="E227" s="61"/>
      <c r="F227" s="14"/>
      <c r="G227" s="14"/>
      <c r="H227" s="53"/>
      <c r="I227" s="53"/>
      <c r="K227" s="55"/>
      <c r="L227" s="42"/>
    </row>
    <row r="228" spans="2:12" ht="12.5">
      <c r="B228" s="14"/>
      <c r="C228" s="10"/>
      <c r="D228" s="10"/>
      <c r="E228" s="61"/>
      <c r="F228" s="14"/>
      <c r="G228" s="14"/>
      <c r="H228" s="53"/>
      <c r="I228" s="53"/>
      <c r="K228" s="55"/>
      <c r="L228" s="42"/>
    </row>
    <row r="229" spans="2:12" ht="12.5">
      <c r="B229" s="14"/>
      <c r="C229" s="10"/>
      <c r="D229" s="10"/>
      <c r="E229" s="61"/>
      <c r="F229" s="14"/>
      <c r="G229" s="14"/>
      <c r="H229" s="53"/>
      <c r="I229" s="53"/>
      <c r="K229" s="55"/>
      <c r="L229" s="42"/>
    </row>
    <row r="230" spans="2:12" ht="12.5">
      <c r="B230" s="14"/>
      <c r="C230" s="10"/>
      <c r="D230" s="10"/>
      <c r="E230" s="61"/>
      <c r="F230" s="14"/>
      <c r="G230" s="14"/>
      <c r="H230" s="53"/>
      <c r="I230" s="53"/>
      <c r="K230" s="55"/>
      <c r="L230" s="42"/>
    </row>
    <row r="231" spans="2:12" ht="12.5">
      <c r="B231" s="14"/>
      <c r="C231" s="10"/>
      <c r="D231" s="10"/>
      <c r="E231" s="61"/>
      <c r="F231" s="14"/>
      <c r="G231" s="14"/>
      <c r="H231" s="53"/>
      <c r="I231" s="53"/>
      <c r="K231" s="55"/>
      <c r="L231" s="42"/>
    </row>
    <row r="232" spans="2:12" ht="12.5">
      <c r="B232" s="14"/>
      <c r="C232" s="10"/>
      <c r="D232" s="10"/>
      <c r="E232" s="61"/>
      <c r="F232" s="14"/>
      <c r="G232" s="14"/>
      <c r="H232" s="53"/>
      <c r="I232" s="53"/>
      <c r="K232" s="55"/>
      <c r="L232" s="42"/>
    </row>
    <row r="233" spans="2:12" ht="12.5">
      <c r="B233" s="14"/>
      <c r="C233" s="10"/>
      <c r="D233" s="10"/>
      <c r="E233" s="61"/>
      <c r="F233" s="14"/>
      <c r="G233" s="14"/>
      <c r="H233" s="53"/>
      <c r="I233" s="53"/>
      <c r="K233" s="55"/>
      <c r="L233" s="42"/>
    </row>
    <row r="234" spans="2:12" ht="12.5">
      <c r="B234" s="14"/>
      <c r="C234" s="10"/>
      <c r="D234" s="10"/>
      <c r="E234" s="61"/>
      <c r="F234" s="14"/>
      <c r="G234" s="14"/>
      <c r="H234" s="53"/>
      <c r="I234" s="53"/>
      <c r="K234" s="55"/>
      <c r="L234" s="42"/>
    </row>
    <row r="235" spans="2:12" ht="12.5">
      <c r="B235" s="14"/>
      <c r="C235" s="10"/>
      <c r="D235" s="10"/>
      <c r="E235" s="61"/>
      <c r="F235" s="14"/>
      <c r="G235" s="14"/>
      <c r="H235" s="53"/>
      <c r="I235" s="53"/>
      <c r="K235" s="55"/>
      <c r="L235" s="42"/>
    </row>
    <row r="236" spans="2:12" ht="12.5">
      <c r="B236" s="14"/>
      <c r="C236" s="10"/>
      <c r="D236" s="10"/>
      <c r="E236" s="61"/>
      <c r="F236" s="14"/>
      <c r="G236" s="14"/>
      <c r="H236" s="53"/>
      <c r="I236" s="53"/>
      <c r="K236" s="55"/>
      <c r="L236" s="42"/>
    </row>
    <row r="237" spans="2:12" ht="12.5">
      <c r="B237" s="14"/>
      <c r="C237" s="10"/>
      <c r="D237" s="10"/>
      <c r="E237" s="61"/>
      <c r="F237" s="14"/>
      <c r="G237" s="14"/>
      <c r="H237" s="53"/>
      <c r="I237" s="53"/>
      <c r="K237" s="55"/>
      <c r="L237" s="42"/>
    </row>
    <row r="238" spans="2:12" ht="12.5">
      <c r="B238" s="14"/>
      <c r="C238" s="10"/>
      <c r="D238" s="10"/>
      <c r="E238" s="61"/>
      <c r="F238" s="14"/>
      <c r="G238" s="14"/>
      <c r="H238" s="53"/>
      <c r="I238" s="53"/>
      <c r="K238" s="55"/>
      <c r="L238" s="42"/>
    </row>
    <row r="239" spans="2:12" ht="12.5">
      <c r="B239" s="14"/>
      <c r="C239" s="10"/>
      <c r="D239" s="10"/>
      <c r="E239" s="61"/>
      <c r="F239" s="14"/>
      <c r="G239" s="14"/>
      <c r="H239" s="53"/>
      <c r="I239" s="53"/>
      <c r="K239" s="55"/>
      <c r="L239" s="42"/>
    </row>
    <row r="240" spans="2:12" ht="12.5">
      <c r="B240" s="14"/>
      <c r="C240" s="10"/>
      <c r="D240" s="10"/>
      <c r="E240" s="61"/>
      <c r="F240" s="14"/>
      <c r="G240" s="14"/>
      <c r="H240" s="53"/>
      <c r="I240" s="53"/>
      <c r="K240" s="55"/>
      <c r="L240" s="42"/>
    </row>
    <row r="241" spans="2:12" ht="12.5">
      <c r="B241" s="14"/>
      <c r="C241" s="10"/>
      <c r="D241" s="10"/>
      <c r="E241" s="61"/>
      <c r="F241" s="14"/>
      <c r="G241" s="14"/>
      <c r="H241" s="53"/>
      <c r="I241" s="53"/>
      <c r="K241" s="55"/>
      <c r="L241" s="42"/>
    </row>
    <row r="242" spans="2:12" ht="12.5">
      <c r="B242" s="14"/>
      <c r="C242" s="10"/>
      <c r="D242" s="10"/>
      <c r="E242" s="61"/>
      <c r="F242" s="14"/>
      <c r="G242" s="14"/>
      <c r="H242" s="53"/>
      <c r="I242" s="53"/>
      <c r="K242" s="55"/>
      <c r="L242" s="42"/>
    </row>
    <row r="243" spans="2:12" ht="12.5">
      <c r="B243" s="14"/>
      <c r="C243" s="10"/>
      <c r="D243" s="10"/>
      <c r="E243" s="61"/>
      <c r="F243" s="14"/>
      <c r="G243" s="14"/>
      <c r="H243" s="53"/>
      <c r="I243" s="53"/>
      <c r="K243" s="55"/>
      <c r="L243" s="42"/>
    </row>
    <row r="244" spans="2:12" ht="12.5">
      <c r="B244" s="14"/>
      <c r="C244" s="10"/>
      <c r="D244" s="10"/>
      <c r="E244" s="61"/>
      <c r="F244" s="14"/>
      <c r="G244" s="14"/>
      <c r="H244" s="53"/>
      <c r="I244" s="53"/>
      <c r="K244" s="55"/>
      <c r="L244" s="42"/>
    </row>
    <row r="245" spans="2:12" ht="12.5">
      <c r="B245" s="14"/>
      <c r="C245" s="10"/>
      <c r="D245" s="10"/>
      <c r="E245" s="61"/>
      <c r="F245" s="14"/>
      <c r="G245" s="14"/>
      <c r="H245" s="53"/>
      <c r="I245" s="53"/>
      <c r="K245" s="55"/>
      <c r="L245" s="42"/>
    </row>
    <row r="246" spans="2:12" ht="12.5">
      <c r="B246" s="14"/>
      <c r="C246" s="10"/>
      <c r="D246" s="10"/>
      <c r="E246" s="61"/>
      <c r="F246" s="14"/>
      <c r="G246" s="14"/>
      <c r="H246" s="53"/>
      <c r="I246" s="53"/>
      <c r="K246" s="55"/>
      <c r="L246" s="42"/>
    </row>
    <row r="247" spans="2:12" ht="12.5">
      <c r="B247" s="14"/>
      <c r="C247" s="10"/>
      <c r="D247" s="10"/>
      <c r="E247" s="61"/>
      <c r="F247" s="14"/>
      <c r="G247" s="14"/>
      <c r="H247" s="53"/>
      <c r="I247" s="53"/>
      <c r="K247" s="55"/>
      <c r="L247" s="42"/>
    </row>
    <row r="248" spans="2:12" ht="12.5">
      <c r="B248" s="14"/>
      <c r="C248" s="10"/>
      <c r="D248" s="10"/>
      <c r="E248" s="61"/>
      <c r="F248" s="14"/>
      <c r="G248" s="14"/>
      <c r="H248" s="53"/>
      <c r="I248" s="53"/>
      <c r="K248" s="55"/>
      <c r="L248" s="42"/>
    </row>
    <row r="249" spans="2:12" ht="12.5">
      <c r="B249" s="14"/>
      <c r="C249" s="10"/>
      <c r="D249" s="10"/>
      <c r="E249" s="61"/>
      <c r="F249" s="14"/>
      <c r="G249" s="14"/>
      <c r="H249" s="53"/>
      <c r="I249" s="53"/>
      <c r="K249" s="55"/>
      <c r="L249" s="42"/>
    </row>
    <row r="250" spans="2:12" ht="12.5">
      <c r="B250" s="14"/>
      <c r="C250" s="10"/>
      <c r="D250" s="10"/>
      <c r="E250" s="61"/>
      <c r="F250" s="14"/>
      <c r="G250" s="14"/>
      <c r="H250" s="53"/>
      <c r="I250" s="53"/>
      <c r="K250" s="55"/>
      <c r="L250" s="42"/>
    </row>
    <row r="251" spans="2:12" ht="12.5">
      <c r="B251" s="14"/>
      <c r="C251" s="10"/>
      <c r="D251" s="10"/>
      <c r="E251" s="61"/>
      <c r="F251" s="14"/>
      <c r="G251" s="14"/>
      <c r="H251" s="53"/>
      <c r="I251" s="53"/>
      <c r="K251" s="55"/>
      <c r="L251" s="42"/>
    </row>
    <row r="252" spans="2:12" ht="12.5">
      <c r="B252" s="14"/>
      <c r="C252" s="10"/>
      <c r="D252" s="10"/>
      <c r="E252" s="61"/>
      <c r="F252" s="14"/>
      <c r="G252" s="14"/>
      <c r="H252" s="53"/>
      <c r="I252" s="53"/>
      <c r="K252" s="55"/>
      <c r="L252" s="42"/>
    </row>
    <row r="253" spans="2:12" ht="12.5">
      <c r="B253" s="14"/>
      <c r="C253" s="10"/>
      <c r="D253" s="10"/>
      <c r="E253" s="61"/>
      <c r="F253" s="14"/>
      <c r="G253" s="14"/>
      <c r="H253" s="53"/>
      <c r="I253" s="53"/>
      <c r="K253" s="55"/>
      <c r="L253" s="42"/>
    </row>
    <row r="254" spans="2:12" ht="12.5">
      <c r="B254" s="14"/>
      <c r="C254" s="10"/>
      <c r="D254" s="10"/>
      <c r="E254" s="61"/>
      <c r="F254" s="14"/>
      <c r="G254" s="14"/>
      <c r="H254" s="53"/>
      <c r="I254" s="53"/>
      <c r="K254" s="55"/>
      <c r="L254" s="42"/>
    </row>
    <row r="255" spans="2:12" ht="12.5">
      <c r="B255" s="14"/>
      <c r="C255" s="10"/>
      <c r="D255" s="10"/>
      <c r="E255" s="61"/>
      <c r="F255" s="14"/>
      <c r="G255" s="14"/>
      <c r="H255" s="53"/>
      <c r="I255" s="53"/>
      <c r="K255" s="55"/>
      <c r="L255" s="42"/>
    </row>
    <row r="256" spans="2:12" ht="12.5">
      <c r="B256" s="14"/>
      <c r="C256" s="10"/>
      <c r="D256" s="10"/>
      <c r="E256" s="61"/>
      <c r="F256" s="14"/>
      <c r="G256" s="14"/>
      <c r="H256" s="53"/>
      <c r="I256" s="53"/>
      <c r="K256" s="55"/>
      <c r="L256" s="42"/>
    </row>
    <row r="257" spans="2:12" ht="12.5">
      <c r="B257" s="14"/>
      <c r="C257" s="10"/>
      <c r="D257" s="10"/>
      <c r="E257" s="61"/>
      <c r="F257" s="14"/>
      <c r="G257" s="14"/>
      <c r="H257" s="53"/>
      <c r="I257" s="53"/>
      <c r="K257" s="55"/>
      <c r="L257" s="42"/>
    </row>
    <row r="258" spans="2:12" ht="12.5">
      <c r="B258" s="14"/>
      <c r="C258" s="10"/>
      <c r="D258" s="10"/>
      <c r="E258" s="61"/>
      <c r="F258" s="14"/>
      <c r="G258" s="14"/>
      <c r="H258" s="53"/>
      <c r="I258" s="53"/>
      <c r="K258" s="55"/>
      <c r="L258" s="42"/>
    </row>
    <row r="259" spans="2:12" ht="12.5">
      <c r="B259" s="14"/>
      <c r="C259" s="10"/>
      <c r="D259" s="10"/>
      <c r="E259" s="61"/>
      <c r="F259" s="14"/>
      <c r="G259" s="14"/>
      <c r="H259" s="53"/>
      <c r="I259" s="53"/>
      <c r="K259" s="55"/>
      <c r="L259" s="42"/>
    </row>
    <row r="260" spans="2:12" ht="12.5">
      <c r="B260" s="14"/>
      <c r="C260" s="10"/>
      <c r="D260" s="10"/>
      <c r="E260" s="61"/>
      <c r="F260" s="14"/>
      <c r="G260" s="14"/>
      <c r="H260" s="53"/>
      <c r="I260" s="53"/>
      <c r="K260" s="55"/>
      <c r="L260" s="42"/>
    </row>
    <row r="261" spans="2:12" ht="12.5">
      <c r="B261" s="14"/>
      <c r="C261" s="10"/>
      <c r="D261" s="10"/>
      <c r="E261" s="61"/>
      <c r="F261" s="14"/>
      <c r="G261" s="14"/>
      <c r="H261" s="53"/>
      <c r="I261" s="53"/>
      <c r="K261" s="55"/>
      <c r="L261" s="42"/>
    </row>
    <row r="262" spans="2:12" ht="12.5">
      <c r="B262" s="14"/>
      <c r="C262" s="10"/>
      <c r="D262" s="10"/>
      <c r="E262" s="61"/>
      <c r="F262" s="14"/>
      <c r="G262" s="14"/>
      <c r="H262" s="53"/>
      <c r="I262" s="53"/>
      <c r="K262" s="55"/>
      <c r="L262" s="42"/>
    </row>
    <row r="263" spans="2:12" ht="12.5">
      <c r="B263" s="14"/>
      <c r="C263" s="10"/>
      <c r="D263" s="10"/>
      <c r="E263" s="61"/>
      <c r="F263" s="14"/>
      <c r="G263" s="14"/>
      <c r="H263" s="53"/>
      <c r="I263" s="53"/>
      <c r="K263" s="55"/>
      <c r="L263" s="42"/>
    </row>
    <row r="264" spans="2:12" ht="12.5">
      <c r="B264" s="14"/>
      <c r="C264" s="10"/>
      <c r="D264" s="10"/>
      <c r="E264" s="61"/>
      <c r="F264" s="14"/>
      <c r="G264" s="14"/>
      <c r="H264" s="53"/>
      <c r="I264" s="53"/>
      <c r="K264" s="55"/>
      <c r="L264" s="42"/>
    </row>
    <row r="265" spans="2:12" ht="12.5">
      <c r="B265" s="14"/>
      <c r="C265" s="10"/>
      <c r="D265" s="10"/>
      <c r="E265" s="61"/>
      <c r="F265" s="14"/>
      <c r="G265" s="14"/>
      <c r="H265" s="53"/>
      <c r="I265" s="53"/>
      <c r="K265" s="55"/>
      <c r="L265" s="42"/>
    </row>
    <row r="266" spans="2:12" ht="12.5">
      <c r="B266" s="14"/>
      <c r="C266" s="10"/>
      <c r="D266" s="10"/>
      <c r="E266" s="61"/>
      <c r="F266" s="14"/>
      <c r="G266" s="14"/>
      <c r="H266" s="53"/>
      <c r="I266" s="53"/>
      <c r="K266" s="55"/>
      <c r="L266" s="42"/>
    </row>
    <row r="267" spans="2:12" ht="12.5">
      <c r="B267" s="14"/>
      <c r="C267" s="10"/>
      <c r="D267" s="10"/>
      <c r="E267" s="61"/>
      <c r="F267" s="14"/>
      <c r="G267" s="14"/>
      <c r="H267" s="53"/>
      <c r="I267" s="53"/>
      <c r="K267" s="55"/>
      <c r="L267" s="42"/>
    </row>
    <row r="268" spans="2:12" ht="12.5">
      <c r="B268" s="14"/>
      <c r="C268" s="10"/>
      <c r="D268" s="10"/>
      <c r="E268" s="61"/>
      <c r="F268" s="14"/>
      <c r="G268" s="14"/>
      <c r="H268" s="53"/>
      <c r="I268" s="53"/>
      <c r="K268" s="55"/>
      <c r="L268" s="42"/>
    </row>
    <row r="269" spans="2:12" ht="12.5">
      <c r="B269" s="14"/>
      <c r="C269" s="10"/>
      <c r="D269" s="10"/>
      <c r="E269" s="61"/>
      <c r="F269" s="14"/>
      <c r="G269" s="14"/>
      <c r="H269" s="53"/>
      <c r="I269" s="53"/>
      <c r="K269" s="55"/>
      <c r="L269" s="42"/>
    </row>
    <row r="270" spans="2:12" ht="12.5">
      <c r="B270" s="14"/>
      <c r="C270" s="10"/>
      <c r="D270" s="10"/>
      <c r="E270" s="61"/>
      <c r="F270" s="14"/>
      <c r="G270" s="14"/>
      <c r="H270" s="53"/>
      <c r="I270" s="53"/>
      <c r="K270" s="55"/>
      <c r="L270" s="42"/>
    </row>
    <row r="271" spans="2:12" ht="12.5">
      <c r="B271" s="14"/>
      <c r="C271" s="10"/>
      <c r="D271" s="10"/>
      <c r="E271" s="61"/>
      <c r="F271" s="14"/>
      <c r="G271" s="14"/>
      <c r="H271" s="53"/>
      <c r="I271" s="53"/>
      <c r="K271" s="55"/>
      <c r="L271" s="42"/>
    </row>
    <row r="272" spans="2:12" ht="12.5">
      <c r="B272" s="14"/>
      <c r="C272" s="10"/>
      <c r="D272" s="10"/>
      <c r="E272" s="61"/>
      <c r="F272" s="14"/>
      <c r="G272" s="14"/>
      <c r="H272" s="53"/>
      <c r="I272" s="53"/>
      <c r="K272" s="55"/>
      <c r="L272" s="42"/>
    </row>
    <row r="273" spans="2:12" ht="12.5">
      <c r="B273" s="14"/>
      <c r="C273" s="10"/>
      <c r="D273" s="10"/>
      <c r="E273" s="61"/>
      <c r="F273" s="14"/>
      <c r="G273" s="14"/>
      <c r="H273" s="53"/>
      <c r="I273" s="53"/>
      <c r="K273" s="55"/>
      <c r="L273" s="42"/>
    </row>
    <row r="274" spans="2:12" ht="12.5">
      <c r="B274" s="14"/>
      <c r="C274" s="10"/>
      <c r="D274" s="10"/>
      <c r="E274" s="61"/>
      <c r="F274" s="14"/>
      <c r="G274" s="14"/>
      <c r="H274" s="53"/>
      <c r="I274" s="53"/>
      <c r="K274" s="55"/>
      <c r="L274" s="42"/>
    </row>
    <row r="275" spans="2:12" ht="12.5">
      <c r="B275" s="14"/>
      <c r="C275" s="10"/>
      <c r="D275" s="10"/>
      <c r="E275" s="61"/>
      <c r="F275" s="14"/>
      <c r="G275" s="14"/>
      <c r="H275" s="53"/>
      <c r="I275" s="53"/>
      <c r="K275" s="55"/>
      <c r="L275" s="42"/>
    </row>
    <row r="276" spans="2:12" ht="12.5">
      <c r="B276" s="14"/>
      <c r="C276" s="10"/>
      <c r="D276" s="10"/>
      <c r="E276" s="61"/>
      <c r="F276" s="14"/>
      <c r="G276" s="14"/>
      <c r="H276" s="53"/>
      <c r="I276" s="53"/>
      <c r="K276" s="55"/>
      <c r="L276" s="42"/>
    </row>
    <row r="277" spans="2:12" ht="12.5">
      <c r="B277" s="14"/>
      <c r="C277" s="10"/>
      <c r="D277" s="10"/>
      <c r="E277" s="61"/>
      <c r="F277" s="14"/>
      <c r="G277" s="14"/>
      <c r="H277" s="53"/>
      <c r="I277" s="53"/>
      <c r="K277" s="55"/>
      <c r="L277" s="42"/>
    </row>
    <row r="278" spans="2:12" ht="12.5">
      <c r="B278" s="14"/>
      <c r="C278" s="10"/>
      <c r="D278" s="10"/>
      <c r="E278" s="61"/>
      <c r="F278" s="14"/>
      <c r="G278" s="14"/>
      <c r="H278" s="53"/>
      <c r="I278" s="53"/>
      <c r="K278" s="55"/>
      <c r="L278" s="42"/>
    </row>
    <row r="279" spans="2:12" ht="12.5">
      <c r="B279" s="14"/>
      <c r="C279" s="10"/>
      <c r="D279" s="10"/>
      <c r="E279" s="61"/>
      <c r="F279" s="14"/>
      <c r="G279" s="14"/>
      <c r="H279" s="53"/>
      <c r="I279" s="53"/>
      <c r="K279" s="55"/>
      <c r="L279" s="42"/>
    </row>
    <row r="280" spans="2:12" ht="12.5">
      <c r="B280" s="14"/>
      <c r="C280" s="10"/>
      <c r="D280" s="10"/>
      <c r="E280" s="61"/>
      <c r="F280" s="14"/>
      <c r="G280" s="14"/>
      <c r="H280" s="53"/>
      <c r="I280" s="53"/>
      <c r="K280" s="55"/>
      <c r="L280" s="42"/>
    </row>
    <row r="281" spans="2:12" ht="12.5">
      <c r="B281" s="14"/>
      <c r="C281" s="10"/>
      <c r="D281" s="10"/>
      <c r="E281" s="61"/>
      <c r="F281" s="14"/>
      <c r="G281" s="14"/>
      <c r="H281" s="53"/>
      <c r="I281" s="53"/>
      <c r="K281" s="55"/>
      <c r="L281" s="42"/>
    </row>
    <row r="282" spans="2:12" ht="12.5">
      <c r="B282" s="14"/>
      <c r="C282" s="10"/>
      <c r="D282" s="10"/>
      <c r="E282" s="61"/>
      <c r="F282" s="14"/>
      <c r="G282" s="14"/>
      <c r="H282" s="53"/>
      <c r="I282" s="53"/>
      <c r="K282" s="55"/>
      <c r="L282" s="42"/>
    </row>
    <row r="283" spans="2:12" ht="12.5">
      <c r="B283" s="14"/>
      <c r="C283" s="10"/>
      <c r="D283" s="10"/>
      <c r="E283" s="61"/>
      <c r="F283" s="14"/>
      <c r="G283" s="14"/>
      <c r="H283" s="53"/>
      <c r="I283" s="53"/>
      <c r="K283" s="55"/>
      <c r="L283" s="42"/>
    </row>
    <row r="284" spans="2:12" ht="12.5">
      <c r="B284" s="14"/>
      <c r="C284" s="10"/>
      <c r="D284" s="10"/>
      <c r="E284" s="61"/>
      <c r="F284" s="14"/>
      <c r="G284" s="14"/>
      <c r="H284" s="53"/>
      <c r="I284" s="53"/>
      <c r="K284" s="55"/>
      <c r="L284" s="42"/>
    </row>
    <row r="285" spans="2:12" ht="12.5">
      <c r="B285" s="14"/>
      <c r="C285" s="10"/>
      <c r="D285" s="10"/>
      <c r="E285" s="61"/>
      <c r="F285" s="14"/>
      <c r="G285" s="14"/>
      <c r="H285" s="53"/>
      <c r="I285" s="53"/>
      <c r="K285" s="55"/>
      <c r="L285" s="42"/>
    </row>
    <row r="286" spans="2:12" ht="12.5">
      <c r="B286" s="14"/>
      <c r="C286" s="10"/>
      <c r="D286" s="10"/>
      <c r="E286" s="61"/>
      <c r="F286" s="14"/>
      <c r="G286" s="14"/>
      <c r="H286" s="53"/>
      <c r="I286" s="53"/>
      <c r="K286" s="55"/>
      <c r="L286" s="42"/>
    </row>
    <row r="287" spans="2:12" ht="12.5">
      <c r="B287" s="14"/>
      <c r="C287" s="10"/>
      <c r="D287" s="10"/>
      <c r="E287" s="61"/>
      <c r="F287" s="14"/>
      <c r="G287" s="14"/>
      <c r="H287" s="53"/>
      <c r="I287" s="53"/>
      <c r="K287" s="55"/>
      <c r="L287" s="42"/>
    </row>
    <row r="288" spans="2:12" ht="12.5">
      <c r="B288" s="14"/>
      <c r="C288" s="10"/>
      <c r="D288" s="10"/>
      <c r="E288" s="61"/>
      <c r="F288" s="14"/>
      <c r="G288" s="14"/>
      <c r="H288" s="53"/>
      <c r="I288" s="53"/>
      <c r="K288" s="55"/>
      <c r="L288" s="42"/>
    </row>
    <row r="289" spans="2:12" ht="12.5">
      <c r="B289" s="14"/>
      <c r="C289" s="10"/>
      <c r="D289" s="10"/>
      <c r="E289" s="61"/>
      <c r="F289" s="14"/>
      <c r="G289" s="14"/>
      <c r="H289" s="53"/>
      <c r="I289" s="53"/>
      <c r="K289" s="55"/>
      <c r="L289" s="42"/>
    </row>
    <row r="290" spans="2:12" ht="12.5">
      <c r="B290" s="14"/>
      <c r="C290" s="10"/>
      <c r="D290" s="10"/>
      <c r="E290" s="61"/>
      <c r="F290" s="14"/>
      <c r="G290" s="14"/>
      <c r="H290" s="53"/>
      <c r="I290" s="53"/>
      <c r="K290" s="55"/>
      <c r="L290" s="42"/>
    </row>
    <row r="291" spans="2:12" ht="12.5">
      <c r="B291" s="14"/>
      <c r="C291" s="10"/>
      <c r="D291" s="10"/>
      <c r="E291" s="61"/>
      <c r="F291" s="14"/>
      <c r="G291" s="14"/>
      <c r="H291" s="53"/>
      <c r="I291" s="53"/>
      <c r="K291" s="55"/>
      <c r="L291" s="42"/>
    </row>
    <row r="292" spans="2:12" ht="12.5">
      <c r="B292" s="14"/>
      <c r="C292" s="10"/>
      <c r="D292" s="10"/>
      <c r="E292" s="61"/>
      <c r="F292" s="14"/>
      <c r="G292" s="14"/>
      <c r="H292" s="53"/>
      <c r="I292" s="53"/>
      <c r="K292" s="55"/>
      <c r="L292" s="42"/>
    </row>
    <row r="293" spans="2:12" ht="12.5">
      <c r="B293" s="14"/>
      <c r="C293" s="10"/>
      <c r="D293" s="10"/>
      <c r="E293" s="61"/>
      <c r="F293" s="14"/>
      <c r="G293" s="14"/>
      <c r="H293" s="53"/>
      <c r="I293" s="53"/>
      <c r="K293" s="55"/>
      <c r="L293" s="42"/>
    </row>
    <row r="294" spans="2:12" ht="12.5">
      <c r="B294" s="14"/>
      <c r="C294" s="10"/>
      <c r="D294" s="10"/>
      <c r="E294" s="61"/>
      <c r="F294" s="14"/>
      <c r="G294" s="14"/>
      <c r="H294" s="53"/>
      <c r="I294" s="53"/>
      <c r="K294" s="55"/>
      <c r="L294" s="42"/>
    </row>
    <row r="295" spans="2:12" ht="12.5">
      <c r="B295" s="14"/>
      <c r="C295" s="10"/>
      <c r="D295" s="10"/>
      <c r="E295" s="61"/>
      <c r="F295" s="14"/>
      <c r="G295" s="14"/>
      <c r="H295" s="53"/>
      <c r="I295" s="53"/>
      <c r="K295" s="55"/>
      <c r="L295" s="42"/>
    </row>
    <row r="296" spans="2:12" ht="12.5">
      <c r="B296" s="14"/>
      <c r="C296" s="10"/>
      <c r="D296" s="10"/>
      <c r="E296" s="61"/>
      <c r="F296" s="14"/>
      <c r="G296" s="14"/>
      <c r="H296" s="53"/>
      <c r="I296" s="53"/>
      <c r="K296" s="55"/>
      <c r="L296" s="42"/>
    </row>
    <row r="297" spans="2:12" ht="12.5">
      <c r="B297" s="14"/>
      <c r="C297" s="10"/>
      <c r="D297" s="10"/>
      <c r="E297" s="61"/>
      <c r="F297" s="14"/>
      <c r="G297" s="14"/>
      <c r="H297" s="53"/>
      <c r="I297" s="53"/>
      <c r="K297" s="55"/>
      <c r="L297" s="42"/>
    </row>
    <row r="298" spans="2:12" ht="12.5">
      <c r="B298" s="14"/>
      <c r="C298" s="10"/>
      <c r="D298" s="10"/>
      <c r="E298" s="61"/>
      <c r="F298" s="14"/>
      <c r="G298" s="14"/>
      <c r="H298" s="53"/>
      <c r="I298" s="53"/>
      <c r="K298" s="55"/>
      <c r="L298" s="42"/>
    </row>
    <row r="299" spans="2:12" ht="12.5">
      <c r="B299" s="14"/>
      <c r="C299" s="10"/>
      <c r="D299" s="10"/>
      <c r="E299" s="61"/>
      <c r="F299" s="14"/>
      <c r="G299" s="14"/>
      <c r="H299" s="53"/>
      <c r="I299" s="53"/>
      <c r="K299" s="55"/>
      <c r="L299" s="42"/>
    </row>
    <row r="300" spans="2:12" ht="12.5">
      <c r="B300" s="14"/>
      <c r="C300" s="10"/>
      <c r="D300" s="10"/>
      <c r="E300" s="61"/>
      <c r="F300" s="14"/>
      <c r="G300" s="14"/>
      <c r="H300" s="53"/>
      <c r="I300" s="53"/>
      <c r="K300" s="55"/>
      <c r="L300" s="42"/>
    </row>
    <row r="301" spans="2:12" ht="12.5">
      <c r="B301" s="14"/>
      <c r="C301" s="10"/>
      <c r="D301" s="10"/>
      <c r="E301" s="61"/>
      <c r="F301" s="14"/>
      <c r="G301" s="14"/>
      <c r="H301" s="53"/>
      <c r="I301" s="53"/>
      <c r="K301" s="55"/>
      <c r="L301" s="42"/>
    </row>
    <row r="302" spans="2:12" ht="12.5">
      <c r="B302" s="14"/>
      <c r="C302" s="10"/>
      <c r="D302" s="10"/>
      <c r="E302" s="61"/>
      <c r="F302" s="14"/>
      <c r="G302" s="14"/>
      <c r="H302" s="53"/>
      <c r="I302" s="53"/>
      <c r="K302" s="55"/>
      <c r="L302" s="42"/>
    </row>
    <row r="303" spans="2:12" ht="12.5">
      <c r="B303" s="14"/>
      <c r="C303" s="10"/>
      <c r="D303" s="10"/>
      <c r="E303" s="61"/>
      <c r="F303" s="14"/>
      <c r="G303" s="14"/>
      <c r="H303" s="53"/>
      <c r="I303" s="53"/>
      <c r="K303" s="55"/>
      <c r="L303" s="42"/>
    </row>
    <row r="304" spans="2:12" ht="12.5">
      <c r="B304" s="14"/>
      <c r="C304" s="10"/>
      <c r="D304" s="10"/>
      <c r="E304" s="61"/>
      <c r="F304" s="14"/>
      <c r="G304" s="14"/>
      <c r="H304" s="53"/>
      <c r="I304" s="53"/>
      <c r="K304" s="55"/>
      <c r="L304" s="42"/>
    </row>
    <row r="305" spans="2:12" ht="12.5">
      <c r="B305" s="14"/>
      <c r="C305" s="10"/>
      <c r="D305" s="10"/>
      <c r="E305" s="61"/>
      <c r="F305" s="14"/>
      <c r="G305" s="14"/>
      <c r="H305" s="53"/>
      <c r="I305" s="53"/>
      <c r="K305" s="55"/>
      <c r="L305" s="42"/>
    </row>
    <row r="306" spans="2:12" ht="12.5">
      <c r="B306" s="14"/>
      <c r="C306" s="10"/>
      <c r="D306" s="10"/>
      <c r="E306" s="61"/>
      <c r="F306" s="14"/>
      <c r="G306" s="14"/>
      <c r="H306" s="53"/>
      <c r="I306" s="53"/>
      <c r="K306" s="55"/>
      <c r="L306" s="42"/>
    </row>
    <row r="307" spans="2:12" ht="12.5">
      <c r="B307" s="14"/>
      <c r="C307" s="10"/>
      <c r="D307" s="10"/>
      <c r="E307" s="61"/>
      <c r="F307" s="14"/>
      <c r="G307" s="14"/>
      <c r="H307" s="53"/>
      <c r="I307" s="53"/>
      <c r="K307" s="55"/>
      <c r="L307" s="42"/>
    </row>
    <row r="308" spans="2:12" ht="12.5">
      <c r="B308" s="14"/>
      <c r="C308" s="10"/>
      <c r="D308" s="10"/>
      <c r="E308" s="61"/>
      <c r="F308" s="14"/>
      <c r="G308" s="14"/>
      <c r="H308" s="53"/>
      <c r="I308" s="53"/>
      <c r="K308" s="55"/>
      <c r="L308" s="42"/>
    </row>
    <row r="309" spans="2:12" ht="12.5">
      <c r="B309" s="14"/>
      <c r="C309" s="10"/>
      <c r="D309" s="10"/>
      <c r="E309" s="61"/>
      <c r="F309" s="14"/>
      <c r="G309" s="14"/>
      <c r="H309" s="53"/>
      <c r="I309" s="53"/>
      <c r="K309" s="55"/>
      <c r="L309" s="42"/>
    </row>
    <row r="310" spans="2:12" ht="12.5">
      <c r="B310" s="14"/>
      <c r="C310" s="10"/>
      <c r="D310" s="10"/>
      <c r="E310" s="61"/>
      <c r="F310" s="14"/>
      <c r="G310" s="14"/>
      <c r="H310" s="53"/>
      <c r="I310" s="53"/>
      <c r="K310" s="55"/>
      <c r="L310" s="42"/>
    </row>
    <row r="311" spans="2:12" ht="12.5">
      <c r="B311" s="14"/>
      <c r="C311" s="10"/>
      <c r="D311" s="10"/>
      <c r="E311" s="61"/>
      <c r="F311" s="14"/>
      <c r="G311" s="14"/>
      <c r="H311" s="53"/>
      <c r="I311" s="53"/>
      <c r="K311" s="55"/>
      <c r="L311" s="42"/>
    </row>
    <row r="312" spans="2:12" ht="12.5">
      <c r="B312" s="14"/>
      <c r="C312" s="10"/>
      <c r="D312" s="10"/>
      <c r="E312" s="61"/>
      <c r="F312" s="14"/>
      <c r="G312" s="14"/>
      <c r="H312" s="53"/>
      <c r="I312" s="53"/>
      <c r="K312" s="55"/>
      <c r="L312" s="42"/>
    </row>
    <row r="313" spans="2:12" ht="12.5">
      <c r="B313" s="14"/>
      <c r="C313" s="10"/>
      <c r="D313" s="10"/>
      <c r="E313" s="61"/>
      <c r="F313" s="14"/>
      <c r="G313" s="14"/>
      <c r="H313" s="53"/>
      <c r="I313" s="53"/>
      <c r="K313" s="55"/>
      <c r="L313" s="42"/>
    </row>
    <row r="314" spans="2:12" ht="12.5">
      <c r="B314" s="14"/>
      <c r="C314" s="10"/>
      <c r="D314" s="10"/>
      <c r="E314" s="61"/>
      <c r="F314" s="14"/>
      <c r="G314" s="14"/>
      <c r="H314" s="53"/>
      <c r="I314" s="53"/>
      <c r="K314" s="55"/>
      <c r="L314" s="42"/>
    </row>
    <row r="315" spans="2:12" ht="12.5">
      <c r="B315" s="14"/>
      <c r="C315" s="10"/>
      <c r="D315" s="10"/>
      <c r="E315" s="61"/>
      <c r="F315" s="14"/>
      <c r="G315" s="14"/>
      <c r="H315" s="53"/>
      <c r="I315" s="53"/>
      <c r="K315" s="55"/>
      <c r="L315" s="42"/>
    </row>
    <row r="316" spans="2:12" ht="12.5">
      <c r="B316" s="14"/>
      <c r="C316" s="10"/>
      <c r="D316" s="10"/>
      <c r="E316" s="61"/>
      <c r="F316" s="14"/>
      <c r="G316" s="14"/>
      <c r="H316" s="53"/>
      <c r="I316" s="53"/>
      <c r="K316" s="55"/>
      <c r="L316" s="42"/>
    </row>
    <row r="317" spans="2:12" ht="12.5">
      <c r="B317" s="14"/>
      <c r="C317" s="10"/>
      <c r="D317" s="10"/>
      <c r="E317" s="61"/>
      <c r="F317" s="14"/>
      <c r="G317" s="14"/>
      <c r="H317" s="53"/>
      <c r="I317" s="53"/>
      <c r="K317" s="55"/>
      <c r="L317" s="42"/>
    </row>
    <row r="318" spans="2:12" ht="12.5">
      <c r="B318" s="14"/>
      <c r="C318" s="10"/>
      <c r="D318" s="10"/>
      <c r="E318" s="61"/>
      <c r="F318" s="14"/>
      <c r="G318" s="14"/>
      <c r="H318" s="53"/>
      <c r="I318" s="53"/>
      <c r="K318" s="55"/>
      <c r="L318" s="42"/>
    </row>
    <row r="319" spans="2:12" ht="12.5">
      <c r="B319" s="14"/>
      <c r="C319" s="10"/>
      <c r="D319" s="10"/>
      <c r="E319" s="61"/>
      <c r="F319" s="14"/>
      <c r="G319" s="14"/>
      <c r="H319" s="53"/>
      <c r="I319" s="53"/>
      <c r="K319" s="55"/>
      <c r="L319" s="42"/>
    </row>
    <row r="320" spans="2:12" ht="12.5">
      <c r="B320" s="14"/>
      <c r="C320" s="10"/>
      <c r="D320" s="10"/>
      <c r="E320" s="61"/>
      <c r="F320" s="14"/>
      <c r="G320" s="14"/>
      <c r="H320" s="53"/>
      <c r="I320" s="53"/>
      <c r="K320" s="55"/>
      <c r="L320" s="42"/>
    </row>
    <row r="321" spans="2:12" ht="12.5">
      <c r="B321" s="14"/>
      <c r="C321" s="10"/>
      <c r="D321" s="10"/>
      <c r="E321" s="61"/>
      <c r="F321" s="14"/>
      <c r="G321" s="14"/>
      <c r="H321" s="53"/>
      <c r="I321" s="53"/>
      <c r="K321" s="55"/>
      <c r="L321" s="42"/>
    </row>
    <row r="322" spans="2:12" ht="12.5">
      <c r="B322" s="14"/>
      <c r="C322" s="10"/>
      <c r="D322" s="10"/>
      <c r="E322" s="61"/>
      <c r="F322" s="14"/>
      <c r="G322" s="14"/>
      <c r="H322" s="53"/>
      <c r="I322" s="53"/>
      <c r="K322" s="55"/>
      <c r="L322" s="42"/>
    </row>
    <row r="323" spans="2:12" ht="12.5">
      <c r="B323" s="14"/>
      <c r="C323" s="10"/>
      <c r="D323" s="10"/>
      <c r="E323" s="61"/>
      <c r="F323" s="14"/>
      <c r="G323" s="14"/>
      <c r="H323" s="53"/>
      <c r="I323" s="53"/>
      <c r="K323" s="55"/>
      <c r="L323" s="42"/>
    </row>
    <row r="324" spans="2:12" ht="12.5">
      <c r="B324" s="14"/>
      <c r="C324" s="10"/>
      <c r="D324" s="10"/>
      <c r="E324" s="61"/>
      <c r="F324" s="14"/>
      <c r="G324" s="14"/>
      <c r="H324" s="53"/>
      <c r="I324" s="53"/>
      <c r="K324" s="55"/>
      <c r="L324" s="42"/>
    </row>
    <row r="325" spans="2:12" ht="12.5">
      <c r="B325" s="14"/>
      <c r="C325" s="10"/>
      <c r="D325" s="10"/>
      <c r="E325" s="61"/>
      <c r="F325" s="14"/>
      <c r="G325" s="14"/>
      <c r="H325" s="53"/>
      <c r="I325" s="53"/>
      <c r="K325" s="55"/>
      <c r="L325" s="42"/>
    </row>
    <row r="326" spans="2:12" ht="12.5">
      <c r="B326" s="14"/>
      <c r="C326" s="10"/>
      <c r="D326" s="10"/>
      <c r="E326" s="61"/>
      <c r="F326" s="14"/>
      <c r="G326" s="14"/>
      <c r="H326" s="53"/>
      <c r="I326" s="53"/>
      <c r="K326" s="55"/>
      <c r="L326" s="42"/>
    </row>
    <row r="327" spans="2:12" ht="12.5">
      <c r="B327" s="14"/>
      <c r="C327" s="10"/>
      <c r="D327" s="10"/>
      <c r="E327" s="61"/>
      <c r="F327" s="14"/>
      <c r="G327" s="14"/>
      <c r="H327" s="53"/>
      <c r="I327" s="53"/>
      <c r="K327" s="55"/>
      <c r="L327" s="42"/>
    </row>
    <row r="328" spans="2:12" ht="12.5">
      <c r="B328" s="14"/>
      <c r="C328" s="10"/>
      <c r="D328" s="10"/>
      <c r="E328" s="61"/>
      <c r="F328" s="14"/>
      <c r="G328" s="14"/>
      <c r="H328" s="53"/>
      <c r="I328" s="53"/>
      <c r="K328" s="55"/>
      <c r="L328" s="42"/>
    </row>
    <row r="329" spans="2:12" ht="12.5">
      <c r="B329" s="14"/>
      <c r="C329" s="10"/>
      <c r="D329" s="10"/>
      <c r="E329" s="61"/>
      <c r="F329" s="14"/>
      <c r="G329" s="14"/>
      <c r="H329" s="53"/>
      <c r="I329" s="53"/>
      <c r="K329" s="55"/>
      <c r="L329" s="42"/>
    </row>
    <row r="330" spans="2:12" ht="12.5">
      <c r="B330" s="14"/>
      <c r="C330" s="10"/>
      <c r="D330" s="10"/>
      <c r="E330" s="61"/>
      <c r="F330" s="14"/>
      <c r="G330" s="14"/>
      <c r="H330" s="53"/>
      <c r="I330" s="53"/>
      <c r="K330" s="55"/>
      <c r="L330" s="42"/>
    </row>
    <row r="331" spans="2:12" ht="12.5">
      <c r="B331" s="14"/>
      <c r="C331" s="10"/>
      <c r="D331" s="10"/>
      <c r="E331" s="61"/>
      <c r="F331" s="14"/>
      <c r="G331" s="14"/>
      <c r="H331" s="53"/>
      <c r="I331" s="53"/>
      <c r="K331" s="55"/>
      <c r="L331" s="42"/>
    </row>
    <row r="332" spans="2:12" ht="12.5">
      <c r="B332" s="14"/>
      <c r="C332" s="10"/>
      <c r="D332" s="10"/>
      <c r="E332" s="61"/>
      <c r="F332" s="14"/>
      <c r="G332" s="14"/>
      <c r="H332" s="53"/>
      <c r="I332" s="53"/>
      <c r="K332" s="55"/>
      <c r="L332" s="42"/>
    </row>
    <row r="333" spans="2:12" ht="12.5">
      <c r="B333" s="14"/>
      <c r="C333" s="10"/>
      <c r="D333" s="10"/>
      <c r="E333" s="61"/>
      <c r="F333" s="14"/>
      <c r="G333" s="14"/>
      <c r="H333" s="53"/>
      <c r="I333" s="53"/>
      <c r="K333" s="55"/>
      <c r="L333" s="42"/>
    </row>
    <row r="334" spans="2:12" ht="12.5">
      <c r="B334" s="14"/>
      <c r="C334" s="10"/>
      <c r="D334" s="10"/>
      <c r="E334" s="61"/>
      <c r="F334" s="14"/>
      <c r="G334" s="14"/>
      <c r="H334" s="53"/>
      <c r="I334" s="53"/>
      <c r="K334" s="55"/>
      <c r="L334" s="42"/>
    </row>
    <row r="335" spans="2:12" ht="12.5">
      <c r="B335" s="14"/>
      <c r="C335" s="10"/>
      <c r="D335" s="10"/>
      <c r="E335" s="61"/>
      <c r="F335" s="14"/>
      <c r="G335" s="14"/>
      <c r="H335" s="53"/>
      <c r="I335" s="53"/>
      <c r="K335" s="55"/>
      <c r="L335" s="42"/>
    </row>
    <row r="336" spans="2:12" ht="12.5">
      <c r="B336" s="14"/>
      <c r="C336" s="10"/>
      <c r="D336" s="10"/>
      <c r="E336" s="61"/>
      <c r="F336" s="14"/>
      <c r="G336" s="14"/>
      <c r="H336" s="53"/>
      <c r="I336" s="53"/>
      <c r="K336" s="55"/>
      <c r="L336" s="42"/>
    </row>
    <row r="337" spans="2:12" ht="12.5">
      <c r="B337" s="14"/>
      <c r="C337" s="10"/>
      <c r="D337" s="10"/>
      <c r="E337" s="61"/>
      <c r="F337" s="14"/>
      <c r="G337" s="14"/>
      <c r="H337" s="53"/>
      <c r="I337" s="53"/>
      <c r="K337" s="55"/>
      <c r="L337" s="42"/>
    </row>
    <row r="338" spans="2:12" ht="12.5">
      <c r="B338" s="14"/>
      <c r="C338" s="10"/>
      <c r="D338" s="10"/>
      <c r="E338" s="61"/>
      <c r="F338" s="14"/>
      <c r="G338" s="14"/>
      <c r="H338" s="53"/>
      <c r="I338" s="53"/>
      <c r="K338" s="55"/>
      <c r="L338" s="42"/>
    </row>
    <row r="339" spans="2:12" ht="12.5">
      <c r="B339" s="14"/>
      <c r="C339" s="10"/>
      <c r="D339" s="10"/>
      <c r="E339" s="61"/>
      <c r="F339" s="14"/>
      <c r="G339" s="14"/>
      <c r="H339" s="53"/>
      <c r="I339" s="53"/>
      <c r="K339" s="55"/>
      <c r="L339" s="42"/>
    </row>
    <row r="340" spans="2:12" ht="12.5">
      <c r="B340" s="14"/>
      <c r="C340" s="10"/>
      <c r="D340" s="10"/>
      <c r="E340" s="61"/>
      <c r="F340" s="14"/>
      <c r="G340" s="14"/>
      <c r="H340" s="53"/>
      <c r="I340" s="53"/>
      <c r="K340" s="55"/>
      <c r="L340" s="42"/>
    </row>
    <row r="341" spans="2:12" ht="12.5">
      <c r="B341" s="14"/>
      <c r="C341" s="10"/>
      <c r="D341" s="10"/>
      <c r="E341" s="61"/>
      <c r="F341" s="14"/>
      <c r="G341" s="14"/>
      <c r="H341" s="53"/>
      <c r="I341" s="53"/>
      <c r="K341" s="55"/>
      <c r="L341" s="42"/>
    </row>
    <row r="342" spans="2:12" ht="12.5">
      <c r="B342" s="14"/>
      <c r="C342" s="10"/>
      <c r="D342" s="10"/>
      <c r="E342" s="61"/>
      <c r="F342" s="14"/>
      <c r="G342" s="14"/>
      <c r="H342" s="53"/>
      <c r="I342" s="53"/>
      <c r="K342" s="55"/>
      <c r="L342" s="42"/>
    </row>
    <row r="343" spans="2:12" ht="12.5">
      <c r="B343" s="14"/>
      <c r="C343" s="10"/>
      <c r="D343" s="10"/>
      <c r="E343" s="61"/>
      <c r="F343" s="14"/>
      <c r="G343" s="14"/>
      <c r="H343" s="53"/>
      <c r="I343" s="53"/>
      <c r="K343" s="55"/>
      <c r="L343" s="42"/>
    </row>
    <row r="344" spans="2:12" ht="12.5">
      <c r="B344" s="14"/>
      <c r="C344" s="10"/>
      <c r="D344" s="10"/>
      <c r="E344" s="61"/>
      <c r="F344" s="14"/>
      <c r="G344" s="14"/>
      <c r="H344" s="53"/>
      <c r="I344" s="53"/>
      <c r="K344" s="55"/>
      <c r="L344" s="42"/>
    </row>
    <row r="345" spans="2:12" ht="12.5">
      <c r="B345" s="14"/>
      <c r="C345" s="10"/>
      <c r="D345" s="10"/>
      <c r="E345" s="61"/>
      <c r="F345" s="14"/>
      <c r="G345" s="14"/>
      <c r="H345" s="53"/>
      <c r="I345" s="53"/>
      <c r="K345" s="55"/>
      <c r="L345" s="42"/>
    </row>
    <row r="346" spans="2:12" ht="12.5">
      <c r="B346" s="14"/>
      <c r="C346" s="10"/>
      <c r="D346" s="10"/>
      <c r="E346" s="61"/>
      <c r="F346" s="14"/>
      <c r="G346" s="14"/>
      <c r="H346" s="53"/>
      <c r="I346" s="53"/>
      <c r="K346" s="55"/>
      <c r="L346" s="42"/>
    </row>
    <row r="347" spans="2:12" ht="12.5">
      <c r="B347" s="14"/>
      <c r="C347" s="10"/>
      <c r="D347" s="10"/>
      <c r="E347" s="61"/>
      <c r="F347" s="14"/>
      <c r="G347" s="14"/>
      <c r="H347" s="53"/>
      <c r="I347" s="53"/>
      <c r="K347" s="55"/>
      <c r="L347" s="42"/>
    </row>
    <row r="348" spans="2:12" ht="12.5">
      <c r="B348" s="14"/>
      <c r="C348" s="10"/>
      <c r="D348" s="10"/>
      <c r="E348" s="61"/>
      <c r="F348" s="14"/>
      <c r="G348" s="14"/>
      <c r="H348" s="53"/>
      <c r="I348" s="53"/>
      <c r="K348" s="55"/>
      <c r="L348" s="42"/>
    </row>
    <row r="349" spans="2:12" ht="12.5">
      <c r="B349" s="14"/>
      <c r="C349" s="10"/>
      <c r="D349" s="10"/>
      <c r="E349" s="61"/>
      <c r="F349" s="14"/>
      <c r="G349" s="14"/>
      <c r="H349" s="53"/>
      <c r="I349" s="53"/>
      <c r="K349" s="55"/>
      <c r="L349" s="42"/>
    </row>
    <row r="350" spans="2:12" ht="12.5">
      <c r="B350" s="14"/>
      <c r="C350" s="10"/>
      <c r="D350" s="10"/>
      <c r="E350" s="61"/>
      <c r="F350" s="14"/>
      <c r="G350" s="14"/>
      <c r="H350" s="53"/>
      <c r="I350" s="53"/>
      <c r="K350" s="55"/>
      <c r="L350" s="42"/>
    </row>
    <row r="351" spans="2:12" ht="12.5">
      <c r="B351" s="14"/>
      <c r="C351" s="10"/>
      <c r="D351" s="10"/>
      <c r="E351" s="61"/>
      <c r="F351" s="14"/>
      <c r="G351" s="14"/>
      <c r="H351" s="53"/>
      <c r="I351" s="53"/>
      <c r="K351" s="55"/>
      <c r="L351" s="42"/>
    </row>
    <row r="352" spans="2:12" ht="12.5">
      <c r="B352" s="14"/>
      <c r="C352" s="10"/>
      <c r="D352" s="10"/>
      <c r="E352" s="61"/>
      <c r="F352" s="14"/>
      <c r="G352" s="14"/>
      <c r="H352" s="53"/>
      <c r="I352" s="53"/>
      <c r="K352" s="55"/>
      <c r="L352" s="42"/>
    </row>
    <row r="353" spans="2:12" ht="12.5">
      <c r="B353" s="14"/>
      <c r="C353" s="10"/>
      <c r="D353" s="10"/>
      <c r="E353" s="61"/>
      <c r="F353" s="14"/>
      <c r="G353" s="14"/>
      <c r="H353" s="53"/>
      <c r="I353" s="53"/>
      <c r="K353" s="55"/>
      <c r="L353" s="42"/>
    </row>
    <row r="354" spans="2:12" ht="12.5">
      <c r="B354" s="14"/>
      <c r="C354" s="10"/>
      <c r="D354" s="10"/>
      <c r="E354" s="61"/>
      <c r="F354" s="14"/>
      <c r="G354" s="14"/>
      <c r="H354" s="53"/>
      <c r="I354" s="53"/>
      <c r="K354" s="55"/>
      <c r="L354" s="42"/>
    </row>
    <row r="355" spans="2:12" ht="12.5">
      <c r="B355" s="14"/>
      <c r="C355" s="10"/>
      <c r="D355" s="10"/>
      <c r="E355" s="61"/>
      <c r="F355" s="14"/>
      <c r="G355" s="14"/>
      <c r="H355" s="53"/>
      <c r="I355" s="53"/>
      <c r="K355" s="55"/>
      <c r="L355" s="42"/>
    </row>
    <row r="356" spans="2:12" ht="12.5">
      <c r="B356" s="14"/>
      <c r="C356" s="10"/>
      <c r="D356" s="10"/>
      <c r="E356" s="61"/>
      <c r="F356" s="14"/>
      <c r="G356" s="14"/>
      <c r="H356" s="53"/>
      <c r="I356" s="53"/>
      <c r="K356" s="55"/>
      <c r="L356" s="42"/>
    </row>
    <row r="357" spans="2:12" ht="12.5">
      <c r="B357" s="14"/>
      <c r="C357" s="10"/>
      <c r="D357" s="10"/>
      <c r="E357" s="61"/>
      <c r="F357" s="14"/>
      <c r="G357" s="14"/>
      <c r="H357" s="53"/>
      <c r="I357" s="53"/>
      <c r="K357" s="55"/>
      <c r="L357" s="42"/>
    </row>
    <row r="358" spans="2:12" ht="12.5">
      <c r="B358" s="14"/>
      <c r="C358" s="10"/>
      <c r="D358" s="10"/>
      <c r="E358" s="61"/>
      <c r="F358" s="14"/>
      <c r="G358" s="14"/>
      <c r="H358" s="53"/>
      <c r="I358" s="53"/>
      <c r="K358" s="55"/>
      <c r="L358" s="42"/>
    </row>
    <row r="359" spans="2:12" ht="12.5">
      <c r="B359" s="14"/>
      <c r="C359" s="10"/>
      <c r="D359" s="10"/>
      <c r="E359" s="61"/>
      <c r="F359" s="14"/>
      <c r="G359" s="14"/>
      <c r="H359" s="53"/>
      <c r="I359" s="53"/>
      <c r="K359" s="55"/>
      <c r="L359" s="42"/>
    </row>
    <row r="360" spans="2:12" ht="12.5">
      <c r="B360" s="14"/>
      <c r="C360" s="10"/>
      <c r="D360" s="10"/>
      <c r="E360" s="61"/>
      <c r="F360" s="14"/>
      <c r="G360" s="14"/>
      <c r="H360" s="53"/>
      <c r="I360" s="53"/>
      <c r="K360" s="55"/>
      <c r="L360" s="42"/>
    </row>
    <row r="361" spans="2:12" ht="12.5">
      <c r="B361" s="14"/>
      <c r="C361" s="10"/>
      <c r="D361" s="10"/>
      <c r="E361" s="61"/>
      <c r="F361" s="14"/>
      <c r="G361" s="14"/>
      <c r="H361" s="53"/>
      <c r="I361" s="53"/>
      <c r="K361" s="55"/>
      <c r="L361" s="42"/>
    </row>
    <row r="362" spans="2:12" ht="12.5">
      <c r="B362" s="14"/>
      <c r="C362" s="10"/>
      <c r="D362" s="10"/>
      <c r="E362" s="61"/>
      <c r="F362" s="14"/>
      <c r="G362" s="14"/>
      <c r="H362" s="53"/>
      <c r="I362" s="53"/>
      <c r="K362" s="55"/>
      <c r="L362" s="42"/>
    </row>
    <row r="363" spans="2:12" ht="12.5">
      <c r="B363" s="14"/>
      <c r="C363" s="10"/>
      <c r="D363" s="10"/>
      <c r="E363" s="61"/>
      <c r="F363" s="14"/>
      <c r="G363" s="14"/>
      <c r="H363" s="53"/>
      <c r="I363" s="53"/>
      <c r="K363" s="55"/>
      <c r="L363" s="42"/>
    </row>
    <row r="364" spans="2:12" ht="12.5">
      <c r="B364" s="14"/>
      <c r="C364" s="10"/>
      <c r="D364" s="10"/>
      <c r="E364" s="61"/>
      <c r="F364" s="14"/>
      <c r="G364" s="14"/>
      <c r="H364" s="53"/>
      <c r="I364" s="53"/>
      <c r="K364" s="55"/>
      <c r="L364" s="42"/>
    </row>
    <row r="365" spans="2:12" ht="12.5">
      <c r="B365" s="14"/>
      <c r="C365" s="10"/>
      <c r="D365" s="10"/>
      <c r="E365" s="61"/>
      <c r="F365" s="14"/>
      <c r="G365" s="14"/>
      <c r="H365" s="53"/>
      <c r="I365" s="53"/>
      <c r="K365" s="55"/>
      <c r="L365" s="42"/>
    </row>
    <row r="366" spans="2:12" ht="12.5">
      <c r="B366" s="14"/>
      <c r="C366" s="10"/>
      <c r="D366" s="10"/>
      <c r="E366" s="61"/>
      <c r="F366" s="14"/>
      <c r="G366" s="14"/>
      <c r="H366" s="53"/>
      <c r="I366" s="53"/>
      <c r="K366" s="55"/>
      <c r="L366" s="42"/>
    </row>
    <row r="367" spans="2:12" ht="12.5">
      <c r="B367" s="14"/>
      <c r="C367" s="10"/>
      <c r="D367" s="10"/>
      <c r="E367" s="61"/>
      <c r="F367" s="14"/>
      <c r="G367" s="14"/>
      <c r="H367" s="53"/>
      <c r="I367" s="53"/>
      <c r="K367" s="55"/>
      <c r="L367" s="42"/>
    </row>
    <row r="368" spans="2:12" ht="12.5">
      <c r="B368" s="14"/>
      <c r="C368" s="10"/>
      <c r="D368" s="10"/>
      <c r="E368" s="61"/>
      <c r="F368" s="14"/>
      <c r="G368" s="14"/>
      <c r="H368" s="53"/>
      <c r="I368" s="53"/>
      <c r="K368" s="55"/>
      <c r="L368" s="42"/>
    </row>
    <row r="369" spans="2:12" ht="12.5">
      <c r="B369" s="14"/>
      <c r="C369" s="10"/>
      <c r="D369" s="10"/>
      <c r="E369" s="61"/>
      <c r="F369" s="14"/>
      <c r="G369" s="14"/>
      <c r="H369" s="53"/>
      <c r="I369" s="53"/>
      <c r="K369" s="55"/>
      <c r="L369" s="42"/>
    </row>
    <row r="370" spans="2:12" ht="12.5">
      <c r="B370" s="14"/>
      <c r="C370" s="10"/>
      <c r="D370" s="10"/>
      <c r="E370" s="61"/>
      <c r="F370" s="14"/>
      <c r="G370" s="14"/>
      <c r="H370" s="53"/>
      <c r="I370" s="53"/>
      <c r="K370" s="55"/>
      <c r="L370" s="42"/>
    </row>
    <row r="371" spans="2:12" ht="12.5">
      <c r="B371" s="14"/>
      <c r="C371" s="10"/>
      <c r="D371" s="10"/>
      <c r="E371" s="61"/>
      <c r="F371" s="14"/>
      <c r="G371" s="14"/>
      <c r="H371" s="53"/>
      <c r="I371" s="53"/>
      <c r="K371" s="55"/>
      <c r="L371" s="42"/>
    </row>
    <row r="372" spans="2:12" ht="12.5">
      <c r="B372" s="14"/>
      <c r="C372" s="10"/>
      <c r="D372" s="10"/>
      <c r="E372" s="61"/>
      <c r="F372" s="14"/>
      <c r="G372" s="14"/>
      <c r="H372" s="53"/>
      <c r="I372" s="53"/>
      <c r="K372" s="55"/>
      <c r="L372" s="42"/>
    </row>
    <row r="373" spans="2:12" ht="12.5">
      <c r="B373" s="14"/>
      <c r="C373" s="10"/>
      <c r="D373" s="10"/>
      <c r="E373" s="61"/>
      <c r="F373" s="14"/>
      <c r="G373" s="14"/>
      <c r="H373" s="53"/>
      <c r="I373" s="53"/>
      <c r="K373" s="55"/>
      <c r="L373" s="42"/>
    </row>
    <row r="374" spans="2:12" ht="12.5">
      <c r="B374" s="14"/>
      <c r="C374" s="10"/>
      <c r="D374" s="10"/>
      <c r="E374" s="61"/>
      <c r="F374" s="14"/>
      <c r="G374" s="14"/>
      <c r="H374" s="53"/>
      <c r="I374" s="53"/>
      <c r="K374" s="55"/>
      <c r="L374" s="42"/>
    </row>
    <row r="375" spans="2:12" ht="12.5">
      <c r="B375" s="14"/>
      <c r="C375" s="10"/>
      <c r="D375" s="10"/>
      <c r="E375" s="61"/>
      <c r="F375" s="14"/>
      <c r="G375" s="14"/>
      <c r="H375" s="53"/>
      <c r="I375" s="53"/>
      <c r="K375" s="55"/>
      <c r="L375" s="42"/>
    </row>
    <row r="376" spans="2:12" ht="12.5">
      <c r="B376" s="14"/>
      <c r="C376" s="10"/>
      <c r="D376" s="10"/>
      <c r="E376" s="61"/>
      <c r="F376" s="14"/>
      <c r="G376" s="14"/>
      <c r="H376" s="53"/>
      <c r="I376" s="53"/>
      <c r="K376" s="55"/>
      <c r="L376" s="42"/>
    </row>
    <row r="377" spans="2:12" ht="12.5">
      <c r="B377" s="14"/>
      <c r="C377" s="10"/>
      <c r="D377" s="10"/>
      <c r="E377" s="61"/>
      <c r="F377" s="14"/>
      <c r="G377" s="14"/>
      <c r="H377" s="53"/>
      <c r="I377" s="53"/>
      <c r="K377" s="55"/>
      <c r="L377" s="42"/>
    </row>
    <row r="378" spans="2:12" ht="12.5">
      <c r="B378" s="14"/>
      <c r="C378" s="10"/>
      <c r="D378" s="10"/>
      <c r="E378" s="61"/>
      <c r="F378" s="14"/>
      <c r="G378" s="14"/>
      <c r="H378" s="53"/>
      <c r="I378" s="53"/>
      <c r="K378" s="55"/>
      <c r="L378" s="42"/>
    </row>
    <row r="379" spans="2:12" ht="12.5">
      <c r="B379" s="14"/>
      <c r="C379" s="10"/>
      <c r="D379" s="10"/>
      <c r="E379" s="61"/>
      <c r="F379" s="14"/>
      <c r="G379" s="14"/>
      <c r="H379" s="53"/>
      <c r="I379" s="53"/>
      <c r="K379" s="55"/>
      <c r="L379" s="42"/>
    </row>
    <row r="380" spans="2:12" ht="12.5">
      <c r="B380" s="14"/>
      <c r="C380" s="10"/>
      <c r="D380" s="10"/>
      <c r="E380" s="61"/>
      <c r="F380" s="14"/>
      <c r="G380" s="14"/>
      <c r="H380" s="53"/>
      <c r="I380" s="53"/>
      <c r="K380" s="55"/>
      <c r="L380" s="42"/>
    </row>
    <row r="381" spans="2:12" ht="12.5">
      <c r="B381" s="14"/>
      <c r="C381" s="10"/>
      <c r="D381" s="10"/>
      <c r="E381" s="61"/>
      <c r="F381" s="14"/>
      <c r="G381" s="14"/>
      <c r="H381" s="53"/>
      <c r="I381" s="53"/>
      <c r="K381" s="55"/>
      <c r="L381" s="42"/>
    </row>
    <row r="382" spans="2:12" ht="12.5">
      <c r="B382" s="14"/>
      <c r="C382" s="10"/>
      <c r="D382" s="10"/>
      <c r="E382" s="61"/>
      <c r="F382" s="14"/>
      <c r="G382" s="14"/>
      <c r="H382" s="53"/>
      <c r="I382" s="53"/>
      <c r="K382" s="55"/>
      <c r="L382" s="42"/>
    </row>
    <row r="383" spans="2:12" ht="12.5">
      <c r="B383" s="14"/>
      <c r="C383" s="10"/>
      <c r="D383" s="10"/>
      <c r="E383" s="61"/>
      <c r="F383" s="14"/>
      <c r="G383" s="14"/>
      <c r="H383" s="53"/>
      <c r="I383" s="53"/>
      <c r="K383" s="55"/>
      <c r="L383" s="42"/>
    </row>
    <row r="384" spans="2:12" ht="12.5">
      <c r="B384" s="14"/>
      <c r="C384" s="10"/>
      <c r="D384" s="10"/>
      <c r="E384" s="61"/>
      <c r="F384" s="14"/>
      <c r="G384" s="14"/>
      <c r="H384" s="53"/>
      <c r="I384" s="53"/>
      <c r="K384" s="55"/>
      <c r="L384" s="42"/>
    </row>
    <row r="385" spans="2:12" ht="12.5">
      <c r="B385" s="14"/>
      <c r="C385" s="10"/>
      <c r="D385" s="10"/>
      <c r="E385" s="61"/>
      <c r="F385" s="14"/>
      <c r="G385" s="14"/>
      <c r="H385" s="53"/>
      <c r="I385" s="53"/>
      <c r="K385" s="55"/>
      <c r="L385" s="42"/>
    </row>
    <row r="386" spans="2:12" ht="12.5">
      <c r="B386" s="14"/>
      <c r="C386" s="10"/>
      <c r="D386" s="10"/>
      <c r="E386" s="61"/>
      <c r="F386" s="14"/>
      <c r="G386" s="14"/>
      <c r="H386" s="53"/>
      <c r="I386" s="53"/>
      <c r="K386" s="55"/>
      <c r="L386" s="42"/>
    </row>
    <row r="387" spans="2:12" ht="12.5">
      <c r="B387" s="14"/>
      <c r="C387" s="10"/>
      <c r="D387" s="10"/>
      <c r="E387" s="61"/>
      <c r="F387" s="14"/>
      <c r="G387" s="14"/>
      <c r="H387" s="53"/>
      <c r="I387" s="53"/>
      <c r="K387" s="55"/>
      <c r="L387" s="42"/>
    </row>
    <row r="388" spans="2:12" ht="12.5">
      <c r="B388" s="14"/>
      <c r="C388" s="10"/>
      <c r="D388" s="10"/>
      <c r="E388" s="61"/>
      <c r="F388" s="14"/>
      <c r="G388" s="14"/>
      <c r="H388" s="53"/>
      <c r="I388" s="53"/>
      <c r="K388" s="55"/>
      <c r="L388" s="42"/>
    </row>
    <row r="389" spans="2:12" ht="12.5">
      <c r="B389" s="14"/>
      <c r="C389" s="10"/>
      <c r="D389" s="10"/>
      <c r="E389" s="61"/>
      <c r="F389" s="14"/>
      <c r="G389" s="14"/>
      <c r="H389" s="53"/>
      <c r="I389" s="53"/>
      <c r="K389" s="55"/>
      <c r="L389" s="42"/>
    </row>
    <row r="390" spans="2:12" ht="12.5">
      <c r="B390" s="14"/>
      <c r="C390" s="10"/>
      <c r="D390" s="10"/>
      <c r="E390" s="61"/>
      <c r="F390" s="14"/>
      <c r="G390" s="14"/>
      <c r="H390" s="53"/>
      <c r="I390" s="53"/>
      <c r="K390" s="55"/>
      <c r="L390" s="42"/>
    </row>
    <row r="391" spans="2:12" ht="12.5">
      <c r="B391" s="14"/>
      <c r="C391" s="10"/>
      <c r="D391" s="10"/>
      <c r="E391" s="61"/>
      <c r="F391" s="14"/>
      <c r="G391" s="14"/>
      <c r="H391" s="53"/>
      <c r="I391" s="53"/>
      <c r="K391" s="55"/>
      <c r="L391" s="42"/>
    </row>
    <row r="392" spans="2:12" ht="12.5">
      <c r="B392" s="14"/>
      <c r="C392" s="10"/>
      <c r="D392" s="10"/>
      <c r="E392" s="61"/>
      <c r="F392" s="14"/>
      <c r="G392" s="14"/>
      <c r="H392" s="53"/>
      <c r="I392" s="53"/>
      <c r="K392" s="55"/>
      <c r="L392" s="42"/>
    </row>
    <row r="393" spans="2:12" ht="12.5">
      <c r="B393" s="14"/>
      <c r="C393" s="10"/>
      <c r="D393" s="10"/>
      <c r="E393" s="61"/>
      <c r="F393" s="14"/>
      <c r="G393" s="14"/>
      <c r="H393" s="53"/>
      <c r="I393" s="53"/>
      <c r="K393" s="55"/>
      <c r="L393" s="42"/>
    </row>
    <row r="394" spans="2:12" ht="12.5">
      <c r="B394" s="14"/>
      <c r="C394" s="10"/>
      <c r="D394" s="10"/>
      <c r="E394" s="61"/>
      <c r="F394" s="14"/>
      <c r="G394" s="14"/>
      <c r="H394" s="53"/>
      <c r="I394" s="53"/>
      <c r="K394" s="55"/>
      <c r="L394" s="42"/>
    </row>
    <row r="395" spans="2:12" ht="12.5">
      <c r="B395" s="14"/>
      <c r="C395" s="10"/>
      <c r="D395" s="10"/>
      <c r="E395" s="61"/>
      <c r="F395" s="14"/>
      <c r="G395" s="14"/>
      <c r="H395" s="53"/>
      <c r="I395" s="53"/>
      <c r="K395" s="55"/>
      <c r="L395" s="42"/>
    </row>
    <row r="396" spans="2:12" ht="12.5">
      <c r="B396" s="14"/>
      <c r="C396" s="10"/>
      <c r="D396" s="10"/>
      <c r="E396" s="61"/>
      <c r="F396" s="14"/>
      <c r="G396" s="14"/>
      <c r="H396" s="53"/>
      <c r="I396" s="53"/>
      <c r="K396" s="55"/>
      <c r="L396" s="42"/>
    </row>
    <row r="397" spans="2:12" ht="12.5">
      <c r="B397" s="14"/>
      <c r="C397" s="10"/>
      <c r="D397" s="10"/>
      <c r="E397" s="61"/>
      <c r="F397" s="14"/>
      <c r="G397" s="14"/>
      <c r="H397" s="53"/>
      <c r="I397" s="53"/>
      <c r="K397" s="55"/>
      <c r="L397" s="42"/>
    </row>
    <row r="398" spans="2:12" ht="12.5">
      <c r="B398" s="14"/>
      <c r="C398" s="10"/>
      <c r="D398" s="10"/>
      <c r="E398" s="61"/>
      <c r="F398" s="14"/>
      <c r="G398" s="14"/>
      <c r="H398" s="53"/>
      <c r="I398" s="53"/>
      <c r="K398" s="55"/>
      <c r="L398" s="42"/>
    </row>
    <row r="399" spans="2:12" ht="12.5">
      <c r="B399" s="14"/>
      <c r="C399" s="10"/>
      <c r="D399" s="10"/>
      <c r="E399" s="61"/>
      <c r="F399" s="14"/>
      <c r="G399" s="14"/>
      <c r="H399" s="53"/>
      <c r="I399" s="53"/>
      <c r="K399" s="55"/>
      <c r="L399" s="42"/>
    </row>
    <row r="400" spans="2:12" ht="12.5">
      <c r="B400" s="14"/>
      <c r="C400" s="10"/>
      <c r="D400" s="10"/>
      <c r="E400" s="61"/>
      <c r="F400" s="14"/>
      <c r="G400" s="14"/>
      <c r="H400" s="53"/>
      <c r="I400" s="53"/>
      <c r="K400" s="55"/>
      <c r="L400" s="42"/>
    </row>
    <row r="401" spans="2:12" ht="12.5">
      <c r="B401" s="14"/>
      <c r="C401" s="10"/>
      <c r="D401" s="10"/>
      <c r="E401" s="61"/>
      <c r="F401" s="14"/>
      <c r="G401" s="14"/>
      <c r="H401" s="53"/>
      <c r="I401" s="53"/>
      <c r="K401" s="55"/>
      <c r="L401" s="42"/>
    </row>
    <row r="402" spans="2:12" ht="12.5">
      <c r="B402" s="14"/>
      <c r="C402" s="10"/>
      <c r="D402" s="10"/>
      <c r="E402" s="61"/>
      <c r="F402" s="14"/>
      <c r="G402" s="14"/>
      <c r="H402" s="53"/>
      <c r="I402" s="53"/>
      <c r="K402" s="55"/>
      <c r="L402" s="42"/>
    </row>
    <row r="403" spans="2:12" ht="12.5">
      <c r="B403" s="14"/>
      <c r="C403" s="10"/>
      <c r="D403" s="10"/>
      <c r="E403" s="61"/>
      <c r="F403" s="14"/>
      <c r="G403" s="14"/>
      <c r="H403" s="53"/>
      <c r="I403" s="53"/>
      <c r="K403" s="55"/>
      <c r="L403" s="42"/>
    </row>
    <row r="404" spans="2:12" ht="12.5">
      <c r="B404" s="14"/>
      <c r="C404" s="10"/>
      <c r="D404" s="10"/>
      <c r="E404" s="61"/>
      <c r="F404" s="14"/>
      <c r="G404" s="14"/>
      <c r="H404" s="53"/>
      <c r="I404" s="53"/>
      <c r="K404" s="55"/>
      <c r="L404" s="42"/>
    </row>
    <row r="405" spans="2:12" ht="12.5">
      <c r="B405" s="14"/>
      <c r="C405" s="10"/>
      <c r="D405" s="10"/>
      <c r="E405" s="61"/>
      <c r="F405" s="14"/>
      <c r="G405" s="14"/>
      <c r="H405" s="53"/>
      <c r="I405" s="53"/>
      <c r="K405" s="55"/>
      <c r="L405" s="42"/>
    </row>
    <row r="406" spans="2:12" ht="12.5">
      <c r="B406" s="14"/>
      <c r="C406" s="10"/>
      <c r="D406" s="10"/>
      <c r="E406" s="61"/>
      <c r="F406" s="14"/>
      <c r="G406" s="14"/>
      <c r="H406" s="53"/>
      <c r="I406" s="53"/>
      <c r="K406" s="55"/>
      <c r="L406" s="42"/>
    </row>
    <row r="407" spans="2:12" ht="12.5">
      <c r="B407" s="14"/>
      <c r="C407" s="10"/>
      <c r="D407" s="10"/>
      <c r="E407" s="61"/>
      <c r="F407" s="14"/>
      <c r="G407" s="14"/>
      <c r="H407" s="53"/>
      <c r="I407" s="53"/>
      <c r="K407" s="55"/>
      <c r="L407" s="42"/>
    </row>
    <row r="408" spans="2:12" ht="12.5">
      <c r="B408" s="14"/>
      <c r="C408" s="10"/>
      <c r="D408" s="10"/>
      <c r="E408" s="61"/>
      <c r="F408" s="14"/>
      <c r="G408" s="14"/>
      <c r="H408" s="53"/>
      <c r="I408" s="53"/>
      <c r="K408" s="55"/>
      <c r="L408" s="42"/>
    </row>
    <row r="409" spans="2:12" ht="12.5">
      <c r="B409" s="14"/>
      <c r="C409" s="10"/>
      <c r="D409" s="10"/>
      <c r="E409" s="61"/>
      <c r="F409" s="14"/>
      <c r="G409" s="14"/>
      <c r="H409" s="53"/>
      <c r="I409" s="53"/>
      <c r="K409" s="55"/>
      <c r="L409" s="42"/>
    </row>
    <row r="410" spans="2:12" ht="12.5">
      <c r="B410" s="14"/>
      <c r="C410" s="10"/>
      <c r="D410" s="10"/>
      <c r="E410" s="61"/>
      <c r="F410" s="14"/>
      <c r="G410" s="14"/>
      <c r="H410" s="53"/>
      <c r="I410" s="53"/>
      <c r="K410" s="55"/>
      <c r="L410" s="42"/>
    </row>
    <row r="411" spans="2:12" ht="12.5">
      <c r="B411" s="14"/>
      <c r="C411" s="10"/>
      <c r="D411" s="10"/>
      <c r="E411" s="61"/>
      <c r="F411" s="14"/>
      <c r="G411" s="14"/>
      <c r="H411" s="53"/>
      <c r="I411" s="53"/>
      <c r="K411" s="55"/>
      <c r="L411" s="42"/>
    </row>
    <row r="412" spans="2:12" ht="12.5">
      <c r="B412" s="14"/>
      <c r="C412" s="10"/>
      <c r="D412" s="10"/>
      <c r="E412" s="61"/>
      <c r="F412" s="14"/>
      <c r="G412" s="14"/>
      <c r="H412" s="53"/>
      <c r="I412" s="53"/>
      <c r="K412" s="55"/>
      <c r="L412" s="42"/>
    </row>
    <row r="413" spans="2:12" ht="12.5">
      <c r="B413" s="14"/>
      <c r="C413" s="10"/>
      <c r="D413" s="10"/>
      <c r="E413" s="61"/>
      <c r="F413" s="14"/>
      <c r="G413" s="14"/>
      <c r="H413" s="53"/>
      <c r="I413" s="53"/>
      <c r="K413" s="55"/>
      <c r="L413" s="42"/>
    </row>
    <row r="414" spans="2:12" ht="12.5">
      <c r="B414" s="14"/>
      <c r="C414" s="10"/>
      <c r="D414" s="10"/>
      <c r="E414" s="61"/>
      <c r="F414" s="14"/>
      <c r="G414" s="14"/>
      <c r="H414" s="53"/>
      <c r="I414" s="53"/>
      <c r="K414" s="55"/>
      <c r="L414" s="42"/>
    </row>
    <row r="415" spans="2:12" ht="12.5">
      <c r="B415" s="14"/>
      <c r="C415" s="10"/>
      <c r="D415" s="10"/>
      <c r="E415" s="61"/>
      <c r="F415" s="14"/>
      <c r="G415" s="14"/>
      <c r="H415" s="53"/>
      <c r="I415" s="53"/>
      <c r="K415" s="55"/>
      <c r="L415" s="42"/>
    </row>
    <row r="416" spans="2:12" ht="12.5">
      <c r="B416" s="14"/>
      <c r="C416" s="10"/>
      <c r="D416" s="10"/>
      <c r="E416" s="61"/>
      <c r="F416" s="14"/>
      <c r="G416" s="14"/>
      <c r="H416" s="53"/>
      <c r="I416" s="53"/>
      <c r="K416" s="55"/>
      <c r="L416" s="42"/>
    </row>
    <row r="417" spans="2:12" ht="12.5">
      <c r="B417" s="14"/>
      <c r="C417" s="10"/>
      <c r="D417" s="10"/>
      <c r="E417" s="61"/>
      <c r="F417" s="14"/>
      <c r="G417" s="14"/>
      <c r="H417" s="53"/>
      <c r="I417" s="53"/>
      <c r="K417" s="55"/>
      <c r="L417" s="42"/>
    </row>
    <row r="418" spans="2:12" ht="12.5">
      <c r="B418" s="14"/>
      <c r="C418" s="10"/>
      <c r="D418" s="10"/>
      <c r="E418" s="61"/>
      <c r="F418" s="14"/>
      <c r="G418" s="14"/>
      <c r="H418" s="53"/>
      <c r="I418" s="53"/>
      <c r="K418" s="55"/>
      <c r="L418" s="42"/>
    </row>
    <row r="419" spans="2:12" ht="12.5">
      <c r="B419" s="14"/>
      <c r="C419" s="10"/>
      <c r="D419" s="10"/>
      <c r="E419" s="61"/>
      <c r="F419" s="14"/>
      <c r="G419" s="14"/>
      <c r="H419" s="53"/>
      <c r="I419" s="53"/>
      <c r="K419" s="55"/>
      <c r="L419" s="42"/>
    </row>
    <row r="420" spans="2:12" ht="12.5">
      <c r="B420" s="14"/>
      <c r="C420" s="10"/>
      <c r="D420" s="10"/>
      <c r="E420" s="61"/>
      <c r="F420" s="14"/>
      <c r="G420" s="14"/>
      <c r="H420" s="53"/>
      <c r="I420" s="53"/>
      <c r="K420" s="55"/>
      <c r="L420" s="42"/>
    </row>
    <row r="421" spans="2:12" ht="12.5">
      <c r="B421" s="14"/>
      <c r="C421" s="10"/>
      <c r="D421" s="10"/>
      <c r="E421" s="61"/>
      <c r="F421" s="14"/>
      <c r="G421" s="14"/>
      <c r="H421" s="53"/>
      <c r="I421" s="53"/>
      <c r="K421" s="55"/>
      <c r="L421" s="42"/>
    </row>
    <row r="422" spans="2:12" ht="12.5">
      <c r="B422" s="14"/>
      <c r="C422" s="10"/>
      <c r="D422" s="10"/>
      <c r="E422" s="61"/>
      <c r="F422" s="14"/>
      <c r="G422" s="14"/>
      <c r="H422" s="53"/>
      <c r="I422" s="53"/>
      <c r="K422" s="55"/>
      <c r="L422" s="42"/>
    </row>
    <row r="423" spans="2:12" ht="12.5">
      <c r="B423" s="14"/>
      <c r="C423" s="10"/>
      <c r="D423" s="10"/>
      <c r="E423" s="61"/>
      <c r="F423" s="14"/>
      <c r="G423" s="14"/>
      <c r="H423" s="53"/>
      <c r="I423" s="53"/>
      <c r="K423" s="55"/>
      <c r="L423" s="42"/>
    </row>
    <row r="424" spans="2:12" ht="12.5">
      <c r="B424" s="14"/>
      <c r="C424" s="10"/>
      <c r="D424" s="10"/>
      <c r="E424" s="61"/>
      <c r="F424" s="14"/>
      <c r="G424" s="14"/>
      <c r="H424" s="53"/>
      <c r="I424" s="53"/>
      <c r="K424" s="55"/>
      <c r="L424" s="42"/>
    </row>
    <row r="425" spans="2:12" ht="12.5">
      <c r="B425" s="14"/>
      <c r="C425" s="10"/>
      <c r="D425" s="10"/>
      <c r="E425" s="61"/>
      <c r="F425" s="14"/>
      <c r="G425" s="14"/>
      <c r="H425" s="53"/>
      <c r="I425" s="53"/>
      <c r="K425" s="55"/>
      <c r="L425" s="42"/>
    </row>
    <row r="426" spans="2:12" ht="12.5">
      <c r="B426" s="14"/>
      <c r="C426" s="10"/>
      <c r="D426" s="10"/>
      <c r="E426" s="61"/>
      <c r="F426" s="14"/>
      <c r="G426" s="14"/>
      <c r="H426" s="53"/>
      <c r="I426" s="53"/>
      <c r="K426" s="55"/>
      <c r="L426" s="42"/>
    </row>
    <row r="427" spans="2:12" ht="12.5">
      <c r="B427" s="14"/>
      <c r="C427" s="10"/>
      <c r="D427" s="10"/>
      <c r="E427" s="61"/>
      <c r="F427" s="14"/>
      <c r="G427" s="14"/>
      <c r="H427" s="53"/>
      <c r="I427" s="53"/>
      <c r="K427" s="55"/>
      <c r="L427" s="42"/>
    </row>
    <row r="428" spans="2:12" ht="12.5">
      <c r="B428" s="14"/>
      <c r="C428" s="10"/>
      <c r="D428" s="10"/>
      <c r="E428" s="61"/>
      <c r="F428" s="14"/>
      <c r="G428" s="14"/>
      <c r="H428" s="53"/>
      <c r="I428" s="53"/>
      <c r="K428" s="55"/>
      <c r="L428" s="42"/>
    </row>
    <row r="429" spans="2:12" ht="12.5">
      <c r="B429" s="14"/>
      <c r="C429" s="10"/>
      <c r="D429" s="10"/>
      <c r="E429" s="61"/>
      <c r="F429" s="14"/>
      <c r="G429" s="14"/>
      <c r="H429" s="53"/>
      <c r="I429" s="53"/>
      <c r="K429" s="55"/>
      <c r="L429" s="42"/>
    </row>
    <row r="430" spans="2:12" ht="12.5">
      <c r="B430" s="14"/>
      <c r="C430" s="10"/>
      <c r="D430" s="10"/>
      <c r="E430" s="61"/>
      <c r="F430" s="14"/>
      <c r="G430" s="14"/>
      <c r="H430" s="53"/>
      <c r="I430" s="53"/>
      <c r="K430" s="55"/>
      <c r="L430" s="42"/>
    </row>
    <row r="431" spans="2:12" ht="12.5">
      <c r="B431" s="14"/>
      <c r="C431" s="10"/>
      <c r="D431" s="10"/>
      <c r="E431" s="61"/>
      <c r="F431" s="14"/>
      <c r="G431" s="14"/>
      <c r="H431" s="53"/>
      <c r="I431" s="53"/>
      <c r="K431" s="55"/>
      <c r="L431" s="42"/>
    </row>
    <row r="432" spans="2:12" ht="12.5">
      <c r="B432" s="14"/>
      <c r="C432" s="10"/>
      <c r="D432" s="10"/>
      <c r="E432" s="61"/>
      <c r="F432" s="14"/>
      <c r="G432" s="14"/>
      <c r="H432" s="53"/>
      <c r="I432" s="53"/>
      <c r="K432" s="55"/>
      <c r="L432" s="42"/>
    </row>
    <row r="433" spans="2:12" ht="12.5">
      <c r="B433" s="14"/>
      <c r="C433" s="10"/>
      <c r="D433" s="10"/>
      <c r="E433" s="61"/>
      <c r="F433" s="14"/>
      <c r="G433" s="14"/>
      <c r="H433" s="53"/>
      <c r="I433" s="53"/>
      <c r="K433" s="55"/>
      <c r="L433" s="42"/>
    </row>
    <row r="434" spans="2:12" ht="12.5">
      <c r="B434" s="14"/>
      <c r="C434" s="10"/>
      <c r="D434" s="10"/>
      <c r="E434" s="61"/>
      <c r="F434" s="14"/>
      <c r="G434" s="14"/>
      <c r="H434" s="53"/>
      <c r="I434" s="53"/>
      <c r="K434" s="55"/>
      <c r="L434" s="42"/>
    </row>
    <row r="435" spans="2:12" ht="12.5">
      <c r="B435" s="14"/>
      <c r="C435" s="10"/>
      <c r="D435" s="10"/>
      <c r="E435" s="61"/>
      <c r="F435" s="14"/>
      <c r="G435" s="14"/>
      <c r="H435" s="53"/>
      <c r="I435" s="53"/>
      <c r="K435" s="55"/>
      <c r="L435" s="42"/>
    </row>
    <row r="436" spans="2:12" ht="12.5">
      <c r="B436" s="14"/>
      <c r="C436" s="10"/>
      <c r="D436" s="10"/>
      <c r="E436" s="61"/>
      <c r="F436" s="14"/>
      <c r="G436" s="14"/>
      <c r="H436" s="53"/>
      <c r="I436" s="53"/>
      <c r="K436" s="55"/>
      <c r="L436" s="42"/>
    </row>
    <row r="437" spans="2:12" ht="12.5">
      <c r="B437" s="14"/>
      <c r="C437" s="10"/>
      <c r="D437" s="10"/>
      <c r="E437" s="61"/>
      <c r="F437" s="14"/>
      <c r="G437" s="14"/>
      <c r="H437" s="53"/>
      <c r="I437" s="53"/>
      <c r="K437" s="55"/>
      <c r="L437" s="42"/>
    </row>
    <row r="438" spans="2:12" ht="12.5">
      <c r="B438" s="14"/>
      <c r="C438" s="10"/>
      <c r="D438" s="10"/>
      <c r="E438" s="61"/>
      <c r="F438" s="14"/>
      <c r="G438" s="14"/>
      <c r="H438" s="53"/>
      <c r="I438" s="53"/>
      <c r="K438" s="55"/>
      <c r="L438" s="42"/>
    </row>
    <row r="439" spans="2:12" ht="12.5">
      <c r="B439" s="14"/>
      <c r="C439" s="10"/>
      <c r="D439" s="10"/>
      <c r="E439" s="61"/>
      <c r="F439" s="14"/>
      <c r="G439" s="14"/>
      <c r="H439" s="53"/>
      <c r="I439" s="53"/>
      <c r="K439" s="55"/>
      <c r="L439" s="42"/>
    </row>
    <row r="440" spans="2:12" ht="12.5">
      <c r="B440" s="14"/>
      <c r="C440" s="10"/>
      <c r="D440" s="10"/>
      <c r="E440" s="61"/>
      <c r="F440" s="14"/>
      <c r="G440" s="14"/>
      <c r="H440" s="53"/>
      <c r="I440" s="53"/>
      <c r="K440" s="55"/>
      <c r="L440" s="42"/>
    </row>
    <row r="441" spans="2:12" ht="12.5">
      <c r="B441" s="14"/>
      <c r="C441" s="10"/>
      <c r="D441" s="10"/>
      <c r="E441" s="61"/>
      <c r="F441" s="14"/>
      <c r="G441" s="14"/>
      <c r="H441" s="53"/>
      <c r="I441" s="53"/>
      <c r="K441" s="55"/>
      <c r="L441" s="42"/>
    </row>
    <row r="442" spans="2:12" ht="12.5">
      <c r="B442" s="14"/>
      <c r="C442" s="10"/>
      <c r="D442" s="10"/>
      <c r="E442" s="61"/>
      <c r="F442" s="14"/>
      <c r="G442" s="14"/>
      <c r="H442" s="53"/>
      <c r="I442" s="53"/>
      <c r="K442" s="55"/>
      <c r="L442" s="42"/>
    </row>
    <row r="443" spans="2:12" ht="12.5">
      <c r="B443" s="14"/>
      <c r="C443" s="10"/>
      <c r="D443" s="10"/>
      <c r="E443" s="61"/>
      <c r="F443" s="14"/>
      <c r="G443" s="14"/>
      <c r="H443" s="53"/>
      <c r="I443" s="53"/>
      <c r="K443" s="55"/>
      <c r="L443" s="42"/>
    </row>
    <row r="444" spans="2:12" ht="12.5">
      <c r="B444" s="14"/>
      <c r="C444" s="10"/>
      <c r="D444" s="10"/>
      <c r="E444" s="61"/>
      <c r="F444" s="14"/>
      <c r="G444" s="14"/>
      <c r="H444" s="53"/>
      <c r="I444" s="53"/>
      <c r="K444" s="55"/>
      <c r="L444" s="42"/>
    </row>
    <row r="445" spans="2:12" ht="12.5">
      <c r="B445" s="14"/>
      <c r="C445" s="10"/>
      <c r="D445" s="10"/>
      <c r="E445" s="61"/>
      <c r="F445" s="14"/>
      <c r="G445" s="14"/>
      <c r="H445" s="53"/>
      <c r="I445" s="53"/>
      <c r="K445" s="55"/>
      <c r="L445" s="42"/>
    </row>
    <row r="446" spans="2:12" ht="12.5">
      <c r="B446" s="14"/>
      <c r="C446" s="10"/>
      <c r="D446" s="10"/>
      <c r="E446" s="61"/>
      <c r="F446" s="14"/>
      <c r="G446" s="14"/>
      <c r="H446" s="53"/>
      <c r="I446" s="53"/>
      <c r="K446" s="55"/>
      <c r="L446" s="42"/>
    </row>
    <row r="447" spans="2:12" ht="12.5">
      <c r="B447" s="14"/>
      <c r="C447" s="10"/>
      <c r="D447" s="10"/>
      <c r="E447" s="61"/>
      <c r="F447" s="14"/>
      <c r="G447" s="14"/>
      <c r="H447" s="53"/>
      <c r="I447" s="53"/>
      <c r="K447" s="55"/>
      <c r="L447" s="42"/>
    </row>
    <row r="448" spans="2:12" ht="12.5">
      <c r="B448" s="14"/>
      <c r="C448" s="10"/>
      <c r="D448" s="10"/>
      <c r="E448" s="61"/>
      <c r="F448" s="14"/>
      <c r="G448" s="14"/>
      <c r="H448" s="53"/>
      <c r="I448" s="53"/>
      <c r="K448" s="55"/>
      <c r="L448" s="42"/>
    </row>
    <row r="449" spans="2:12" ht="12.5">
      <c r="B449" s="14"/>
      <c r="C449" s="10"/>
      <c r="D449" s="10"/>
      <c r="E449" s="61"/>
      <c r="F449" s="14"/>
      <c r="G449" s="14"/>
      <c r="H449" s="53"/>
      <c r="I449" s="53"/>
      <c r="K449" s="55"/>
      <c r="L449" s="42"/>
    </row>
    <row r="450" spans="2:12" ht="12.5">
      <c r="B450" s="14"/>
      <c r="C450" s="10"/>
      <c r="D450" s="10"/>
      <c r="E450" s="61"/>
      <c r="F450" s="14"/>
      <c r="G450" s="14"/>
      <c r="H450" s="53"/>
      <c r="I450" s="53"/>
      <c r="K450" s="55"/>
      <c r="L450" s="42"/>
    </row>
    <row r="451" spans="2:12" ht="12.5">
      <c r="B451" s="14"/>
      <c r="C451" s="10"/>
      <c r="D451" s="10"/>
      <c r="E451" s="61"/>
      <c r="F451" s="14"/>
      <c r="G451" s="14"/>
      <c r="H451" s="53"/>
      <c r="I451" s="53"/>
      <c r="K451" s="55"/>
      <c r="L451" s="42"/>
    </row>
    <row r="452" spans="2:12" ht="12.5">
      <c r="B452" s="14"/>
      <c r="C452" s="10"/>
      <c r="D452" s="10"/>
      <c r="E452" s="61"/>
      <c r="F452" s="14"/>
      <c r="G452" s="14"/>
      <c r="H452" s="53"/>
      <c r="I452" s="53"/>
      <c r="K452" s="55"/>
      <c r="L452" s="42"/>
    </row>
    <row r="453" spans="2:12" ht="12.5">
      <c r="B453" s="14"/>
      <c r="C453" s="10"/>
      <c r="D453" s="10"/>
      <c r="E453" s="61"/>
      <c r="F453" s="14"/>
      <c r="G453" s="14"/>
      <c r="H453" s="53"/>
      <c r="I453" s="53"/>
      <c r="K453" s="55"/>
      <c r="L453" s="42"/>
    </row>
    <row r="454" spans="2:12" ht="12.5">
      <c r="B454" s="14"/>
      <c r="C454" s="10"/>
      <c r="D454" s="10"/>
      <c r="E454" s="61"/>
      <c r="F454" s="14"/>
      <c r="G454" s="14"/>
      <c r="H454" s="53"/>
      <c r="I454" s="53"/>
      <c r="K454" s="55"/>
      <c r="L454" s="42"/>
    </row>
    <row r="455" spans="2:12" ht="12.5">
      <c r="B455" s="14"/>
      <c r="C455" s="10"/>
      <c r="D455" s="10"/>
      <c r="E455" s="61"/>
      <c r="F455" s="14"/>
      <c r="G455" s="14"/>
      <c r="H455" s="53"/>
      <c r="I455" s="53"/>
      <c r="K455" s="55"/>
      <c r="L455" s="42"/>
    </row>
    <row r="456" spans="2:12" ht="12.5">
      <c r="B456" s="14"/>
      <c r="C456" s="10"/>
      <c r="D456" s="10"/>
      <c r="E456" s="61"/>
      <c r="F456" s="14"/>
      <c r="G456" s="14"/>
      <c r="H456" s="53"/>
      <c r="I456" s="53"/>
      <c r="K456" s="55"/>
      <c r="L456" s="42"/>
    </row>
    <row r="457" spans="2:12" ht="12.5">
      <c r="B457" s="14"/>
      <c r="C457" s="10"/>
      <c r="D457" s="10"/>
      <c r="E457" s="61"/>
      <c r="F457" s="14"/>
      <c r="G457" s="14"/>
      <c r="H457" s="53"/>
      <c r="I457" s="53"/>
      <c r="K457" s="55"/>
      <c r="L457" s="42"/>
    </row>
    <row r="458" spans="2:12" ht="12.5">
      <c r="B458" s="14"/>
      <c r="C458" s="10"/>
      <c r="D458" s="10"/>
      <c r="E458" s="61"/>
      <c r="F458" s="14"/>
      <c r="G458" s="14"/>
      <c r="H458" s="53"/>
      <c r="I458" s="53"/>
      <c r="K458" s="55"/>
      <c r="L458" s="42"/>
    </row>
    <row r="459" spans="2:12" ht="12.5">
      <c r="B459" s="14"/>
      <c r="C459" s="10"/>
      <c r="D459" s="10"/>
      <c r="E459" s="61"/>
      <c r="F459" s="14"/>
      <c r="G459" s="14"/>
      <c r="H459" s="53"/>
      <c r="I459" s="53"/>
      <c r="K459" s="55"/>
      <c r="L459" s="42"/>
    </row>
    <row r="460" spans="2:12" ht="12.5">
      <c r="B460" s="14"/>
      <c r="C460" s="10"/>
      <c r="D460" s="10"/>
      <c r="E460" s="61"/>
      <c r="F460" s="14"/>
      <c r="G460" s="14"/>
      <c r="H460" s="53"/>
      <c r="I460" s="53"/>
      <c r="K460" s="55"/>
      <c r="L460" s="42"/>
    </row>
    <row r="461" spans="2:12" ht="12.5">
      <c r="B461" s="14"/>
      <c r="C461" s="10"/>
      <c r="D461" s="10"/>
      <c r="E461" s="61"/>
      <c r="F461" s="14"/>
      <c r="G461" s="14"/>
      <c r="H461" s="53"/>
      <c r="I461" s="53"/>
      <c r="K461" s="55"/>
      <c r="L461" s="42"/>
    </row>
    <row r="462" spans="2:12" ht="12.5">
      <c r="B462" s="14"/>
      <c r="C462" s="10"/>
      <c r="D462" s="10"/>
      <c r="E462" s="61"/>
      <c r="F462" s="14"/>
      <c r="G462" s="14"/>
      <c r="H462" s="53"/>
      <c r="I462" s="53"/>
      <c r="K462" s="55"/>
      <c r="L462" s="42"/>
    </row>
    <row r="463" spans="2:12" ht="12.5">
      <c r="B463" s="14"/>
      <c r="C463" s="10"/>
      <c r="D463" s="10"/>
      <c r="E463" s="61"/>
      <c r="F463" s="14"/>
      <c r="G463" s="14"/>
      <c r="H463" s="53"/>
      <c r="I463" s="53"/>
      <c r="K463" s="55"/>
      <c r="L463" s="42"/>
    </row>
    <row r="464" spans="2:12" ht="12.5">
      <c r="B464" s="14"/>
      <c r="C464" s="10"/>
      <c r="D464" s="10"/>
      <c r="E464" s="61"/>
      <c r="F464" s="14"/>
      <c r="G464" s="14"/>
      <c r="H464" s="53"/>
      <c r="I464" s="53"/>
      <c r="K464" s="55"/>
      <c r="L464" s="42"/>
    </row>
    <row r="465" spans="2:12" ht="12.5">
      <c r="B465" s="14"/>
      <c r="C465" s="10"/>
      <c r="D465" s="10"/>
      <c r="E465" s="61"/>
      <c r="F465" s="14"/>
      <c r="G465" s="14"/>
      <c r="H465" s="53"/>
      <c r="I465" s="53"/>
      <c r="K465" s="55"/>
      <c r="L465" s="42"/>
    </row>
    <row r="466" spans="2:12" ht="12.5">
      <c r="B466" s="14"/>
      <c r="C466" s="10"/>
      <c r="D466" s="10"/>
      <c r="E466" s="61"/>
      <c r="F466" s="14"/>
      <c r="G466" s="14"/>
      <c r="H466" s="53"/>
      <c r="I466" s="53"/>
      <c r="K466" s="55"/>
      <c r="L466" s="42"/>
    </row>
    <row r="467" spans="2:12" ht="12.5">
      <c r="B467" s="14"/>
      <c r="C467" s="10"/>
      <c r="D467" s="10"/>
      <c r="E467" s="61"/>
      <c r="F467" s="14"/>
      <c r="G467" s="14"/>
      <c r="H467" s="53"/>
      <c r="I467" s="53"/>
      <c r="K467" s="55"/>
      <c r="L467" s="42"/>
    </row>
    <row r="468" spans="2:12" ht="12.5">
      <c r="B468" s="14"/>
      <c r="C468" s="10"/>
      <c r="D468" s="10"/>
      <c r="E468" s="61"/>
      <c r="F468" s="14"/>
      <c r="G468" s="14"/>
      <c r="H468" s="53"/>
      <c r="I468" s="53"/>
      <c r="K468" s="55"/>
      <c r="L468" s="42"/>
    </row>
    <row r="469" spans="2:12" ht="12.5">
      <c r="B469" s="14"/>
      <c r="C469" s="10"/>
      <c r="D469" s="10"/>
      <c r="E469" s="61"/>
      <c r="F469" s="14"/>
      <c r="G469" s="14"/>
      <c r="H469" s="53"/>
      <c r="I469" s="53"/>
      <c r="K469" s="55"/>
      <c r="L469" s="42"/>
    </row>
    <row r="470" spans="2:12" ht="12.5">
      <c r="B470" s="14"/>
      <c r="C470" s="10"/>
      <c r="D470" s="10"/>
      <c r="E470" s="61"/>
      <c r="F470" s="14"/>
      <c r="G470" s="14"/>
      <c r="H470" s="53"/>
      <c r="I470" s="53"/>
      <c r="K470" s="55"/>
      <c r="L470" s="42"/>
    </row>
    <row r="471" spans="2:12" ht="12.5">
      <c r="B471" s="14"/>
      <c r="C471" s="10"/>
      <c r="D471" s="10"/>
      <c r="E471" s="61"/>
      <c r="F471" s="14"/>
      <c r="G471" s="14"/>
      <c r="H471" s="53"/>
      <c r="I471" s="53"/>
      <c r="K471" s="55"/>
      <c r="L471" s="42"/>
    </row>
    <row r="472" spans="2:12" ht="12.5">
      <c r="B472" s="14"/>
      <c r="C472" s="10"/>
      <c r="D472" s="10"/>
      <c r="E472" s="61"/>
      <c r="F472" s="14"/>
      <c r="G472" s="14"/>
      <c r="H472" s="53"/>
      <c r="I472" s="53"/>
      <c r="K472" s="55"/>
      <c r="L472" s="42"/>
    </row>
    <row r="473" spans="2:12" ht="12.5">
      <c r="B473" s="14"/>
      <c r="C473" s="10"/>
      <c r="D473" s="10"/>
      <c r="E473" s="61"/>
      <c r="F473" s="14"/>
      <c r="G473" s="14"/>
      <c r="H473" s="53"/>
      <c r="I473" s="53"/>
      <c r="K473" s="55"/>
      <c r="L473" s="42"/>
    </row>
    <row r="474" spans="2:12" ht="12.5">
      <c r="B474" s="14"/>
      <c r="C474" s="10"/>
      <c r="D474" s="10"/>
      <c r="E474" s="61"/>
      <c r="F474" s="14"/>
      <c r="G474" s="14"/>
      <c r="H474" s="53"/>
      <c r="I474" s="53"/>
      <c r="K474" s="55"/>
      <c r="L474" s="42"/>
    </row>
    <row r="475" spans="2:12" ht="12.5">
      <c r="B475" s="14"/>
      <c r="C475" s="10"/>
      <c r="D475" s="10"/>
      <c r="E475" s="61"/>
      <c r="F475" s="14"/>
      <c r="G475" s="14"/>
      <c r="H475" s="53"/>
      <c r="I475" s="53"/>
      <c r="K475" s="55"/>
      <c r="L475" s="42"/>
    </row>
    <row r="476" spans="2:12" ht="12.5">
      <c r="B476" s="14"/>
      <c r="C476" s="10"/>
      <c r="D476" s="10"/>
      <c r="E476" s="61"/>
      <c r="F476" s="14"/>
      <c r="G476" s="14"/>
      <c r="H476" s="53"/>
      <c r="I476" s="53"/>
      <c r="K476" s="55"/>
      <c r="L476" s="42"/>
    </row>
    <row r="477" spans="2:12" ht="12.5">
      <c r="B477" s="14"/>
      <c r="C477" s="10"/>
      <c r="D477" s="10"/>
      <c r="E477" s="61"/>
      <c r="F477" s="14"/>
      <c r="G477" s="14"/>
      <c r="H477" s="53"/>
      <c r="I477" s="53"/>
      <c r="K477" s="55"/>
      <c r="L477" s="42"/>
    </row>
    <row r="478" spans="2:12" ht="12.5">
      <c r="B478" s="14"/>
      <c r="C478" s="10"/>
      <c r="D478" s="10"/>
      <c r="E478" s="61"/>
      <c r="F478" s="14"/>
      <c r="G478" s="14"/>
      <c r="H478" s="53"/>
      <c r="I478" s="53"/>
      <c r="K478" s="55"/>
      <c r="L478" s="42"/>
    </row>
    <row r="479" spans="2:12" ht="12.5">
      <c r="B479" s="14"/>
      <c r="C479" s="10"/>
      <c r="D479" s="10"/>
      <c r="E479" s="61"/>
      <c r="F479" s="14"/>
      <c r="G479" s="14"/>
      <c r="H479" s="53"/>
      <c r="I479" s="53"/>
      <c r="K479" s="55"/>
      <c r="L479" s="42"/>
    </row>
    <row r="480" spans="2:12" ht="12.5">
      <c r="B480" s="14"/>
      <c r="C480" s="10"/>
      <c r="D480" s="10"/>
      <c r="E480" s="61"/>
      <c r="F480" s="14"/>
      <c r="G480" s="14"/>
      <c r="H480" s="53"/>
      <c r="I480" s="53"/>
      <c r="K480" s="55"/>
      <c r="L480" s="42"/>
    </row>
    <row r="481" spans="2:12" ht="12.5">
      <c r="B481" s="14"/>
      <c r="C481" s="10"/>
      <c r="D481" s="10"/>
      <c r="E481" s="61"/>
      <c r="F481" s="14"/>
      <c r="G481" s="14"/>
      <c r="H481" s="53"/>
      <c r="I481" s="53"/>
      <c r="K481" s="55"/>
      <c r="L481" s="42"/>
    </row>
    <row r="482" spans="2:12" ht="12.5">
      <c r="B482" s="14"/>
      <c r="C482" s="10"/>
      <c r="D482" s="10"/>
      <c r="E482" s="61"/>
      <c r="F482" s="14"/>
      <c r="G482" s="14"/>
      <c r="H482" s="53"/>
      <c r="I482" s="53"/>
      <c r="K482" s="55"/>
      <c r="L482" s="42"/>
    </row>
    <row r="483" spans="2:12" ht="12.5">
      <c r="B483" s="14"/>
      <c r="C483" s="10"/>
      <c r="D483" s="10"/>
      <c r="E483" s="61"/>
      <c r="F483" s="14"/>
      <c r="G483" s="14"/>
      <c r="H483" s="53"/>
      <c r="I483" s="53"/>
      <c r="K483" s="55"/>
      <c r="L483" s="42"/>
    </row>
    <row r="484" spans="2:12" ht="12.5">
      <c r="B484" s="14"/>
      <c r="C484" s="10"/>
      <c r="D484" s="10"/>
      <c r="E484" s="61"/>
      <c r="F484" s="14"/>
      <c r="G484" s="14"/>
      <c r="H484" s="53"/>
      <c r="I484" s="53"/>
      <c r="K484" s="55"/>
      <c r="L484" s="42"/>
    </row>
    <row r="485" spans="2:12" ht="12.5">
      <c r="B485" s="14"/>
      <c r="C485" s="10"/>
      <c r="D485" s="10"/>
      <c r="E485" s="61"/>
      <c r="F485" s="14"/>
      <c r="G485" s="14"/>
      <c r="H485" s="53"/>
      <c r="I485" s="53"/>
      <c r="K485" s="55"/>
      <c r="L485" s="42"/>
    </row>
    <row r="486" spans="2:12" ht="12.5">
      <c r="B486" s="14"/>
      <c r="C486" s="10"/>
      <c r="D486" s="10"/>
      <c r="E486" s="61"/>
      <c r="F486" s="14"/>
      <c r="G486" s="14"/>
      <c r="H486" s="53"/>
      <c r="I486" s="53"/>
      <c r="K486" s="55"/>
      <c r="L486" s="42"/>
    </row>
    <row r="487" spans="2:12" ht="12.5">
      <c r="B487" s="14"/>
      <c r="C487" s="10"/>
      <c r="D487" s="10"/>
      <c r="E487" s="61"/>
      <c r="F487" s="14"/>
      <c r="G487" s="14"/>
      <c r="H487" s="53"/>
      <c r="I487" s="53"/>
      <c r="K487" s="55"/>
      <c r="L487" s="42"/>
    </row>
    <row r="488" spans="2:12" ht="12.5">
      <c r="B488" s="14"/>
      <c r="C488" s="10"/>
      <c r="D488" s="10"/>
      <c r="E488" s="61"/>
      <c r="F488" s="14"/>
      <c r="G488" s="14"/>
      <c r="H488" s="53"/>
      <c r="I488" s="53"/>
      <c r="K488" s="55"/>
      <c r="L488" s="42"/>
    </row>
    <row r="489" spans="2:12" ht="12.5">
      <c r="B489" s="14"/>
      <c r="C489" s="10"/>
      <c r="D489" s="10"/>
      <c r="E489" s="61"/>
      <c r="F489" s="14"/>
      <c r="G489" s="14"/>
      <c r="H489" s="53"/>
      <c r="I489" s="53"/>
      <c r="K489" s="55"/>
      <c r="L489" s="42"/>
    </row>
    <row r="490" spans="2:12" ht="12.5">
      <c r="B490" s="14"/>
      <c r="C490" s="10"/>
      <c r="D490" s="10"/>
      <c r="E490" s="61"/>
      <c r="F490" s="14"/>
      <c r="G490" s="14"/>
      <c r="H490" s="53"/>
      <c r="I490" s="53"/>
      <c r="K490" s="55"/>
      <c r="L490" s="42"/>
    </row>
    <row r="491" spans="2:12" ht="12.5">
      <c r="B491" s="14"/>
      <c r="C491" s="10"/>
      <c r="D491" s="10"/>
      <c r="E491" s="61"/>
      <c r="F491" s="14"/>
      <c r="G491" s="14"/>
      <c r="H491" s="53"/>
      <c r="I491" s="53"/>
      <c r="K491" s="55"/>
      <c r="L491" s="42"/>
    </row>
    <row r="492" spans="2:12" ht="12.5">
      <c r="B492" s="14"/>
      <c r="C492" s="10"/>
      <c r="D492" s="10"/>
      <c r="E492" s="61"/>
      <c r="F492" s="14"/>
      <c r="G492" s="14"/>
      <c r="H492" s="53"/>
      <c r="I492" s="53"/>
      <c r="K492" s="55"/>
      <c r="L492" s="42"/>
    </row>
    <row r="493" spans="2:12" ht="12.5">
      <c r="B493" s="14"/>
      <c r="C493" s="10"/>
      <c r="D493" s="10"/>
      <c r="E493" s="61"/>
      <c r="F493" s="14"/>
      <c r="G493" s="14"/>
      <c r="H493" s="53"/>
      <c r="I493" s="53"/>
      <c r="K493" s="55"/>
      <c r="L493" s="42"/>
    </row>
    <row r="494" spans="2:12" ht="12.5">
      <c r="B494" s="14"/>
      <c r="C494" s="10"/>
      <c r="D494" s="10"/>
      <c r="E494" s="61"/>
      <c r="F494" s="14"/>
      <c r="G494" s="14"/>
      <c r="H494" s="53"/>
      <c r="I494" s="53"/>
      <c r="K494" s="55"/>
      <c r="L494" s="42"/>
    </row>
    <row r="495" spans="2:12" ht="12.5">
      <c r="B495" s="14"/>
      <c r="C495" s="10"/>
      <c r="D495" s="10"/>
      <c r="E495" s="61"/>
      <c r="F495" s="14"/>
      <c r="G495" s="14"/>
      <c r="H495" s="53"/>
      <c r="I495" s="53"/>
      <c r="K495" s="55"/>
      <c r="L495" s="42"/>
    </row>
    <row r="496" spans="2:12" ht="12.5">
      <c r="B496" s="14"/>
      <c r="C496" s="10"/>
      <c r="D496" s="10"/>
      <c r="E496" s="61"/>
      <c r="F496" s="14"/>
      <c r="G496" s="14"/>
      <c r="H496" s="53"/>
      <c r="I496" s="53"/>
      <c r="K496" s="55"/>
      <c r="L496" s="42"/>
    </row>
    <row r="497" spans="2:12" ht="12.5">
      <c r="B497" s="14"/>
      <c r="C497" s="10"/>
      <c r="D497" s="10"/>
      <c r="E497" s="61"/>
      <c r="F497" s="14"/>
      <c r="G497" s="14"/>
      <c r="H497" s="53"/>
      <c r="I497" s="53"/>
      <c r="K497" s="55"/>
      <c r="L497" s="42"/>
    </row>
    <row r="498" spans="2:12" ht="12.5">
      <c r="B498" s="14"/>
      <c r="C498" s="10"/>
      <c r="D498" s="10"/>
      <c r="E498" s="61"/>
      <c r="F498" s="14"/>
      <c r="G498" s="14"/>
      <c r="H498" s="53"/>
      <c r="I498" s="53"/>
      <c r="K498" s="55"/>
      <c r="L498" s="42"/>
    </row>
    <row r="499" spans="2:12" ht="12.5">
      <c r="B499" s="14"/>
      <c r="C499" s="10"/>
      <c r="D499" s="10"/>
      <c r="E499" s="61"/>
      <c r="F499" s="14"/>
      <c r="G499" s="14"/>
      <c r="H499" s="53"/>
      <c r="I499" s="53"/>
      <c r="K499" s="55"/>
      <c r="L499" s="42"/>
    </row>
    <row r="500" spans="2:12" ht="12.5">
      <c r="B500" s="14"/>
      <c r="C500" s="10"/>
      <c r="D500" s="10"/>
      <c r="E500" s="61"/>
      <c r="F500" s="14"/>
      <c r="G500" s="14"/>
      <c r="H500" s="53"/>
      <c r="I500" s="53"/>
      <c r="K500" s="55"/>
      <c r="L500" s="42"/>
    </row>
    <row r="501" spans="2:12" ht="12.5">
      <c r="B501" s="14"/>
      <c r="C501" s="10"/>
      <c r="D501" s="10"/>
      <c r="E501" s="61"/>
      <c r="F501" s="14"/>
      <c r="G501" s="14"/>
      <c r="H501" s="53"/>
      <c r="I501" s="53"/>
      <c r="K501" s="55"/>
      <c r="L501" s="42"/>
    </row>
    <row r="502" spans="2:12" ht="12.5">
      <c r="B502" s="14"/>
      <c r="C502" s="10"/>
      <c r="D502" s="10"/>
      <c r="E502" s="61"/>
      <c r="F502" s="14"/>
      <c r="G502" s="14"/>
      <c r="H502" s="53"/>
      <c r="I502" s="53"/>
      <c r="K502" s="55"/>
      <c r="L502" s="42"/>
    </row>
    <row r="503" spans="2:12" ht="12.5">
      <c r="B503" s="14"/>
      <c r="C503" s="10"/>
      <c r="D503" s="10"/>
      <c r="E503" s="61"/>
      <c r="F503" s="14"/>
      <c r="G503" s="14"/>
      <c r="H503" s="53"/>
      <c r="I503" s="53"/>
      <c r="K503" s="55"/>
      <c r="L503" s="42"/>
    </row>
    <row r="504" spans="2:12" ht="12.5">
      <c r="B504" s="14"/>
      <c r="C504" s="10"/>
      <c r="D504" s="10"/>
      <c r="E504" s="61"/>
      <c r="F504" s="14"/>
      <c r="G504" s="14"/>
      <c r="H504" s="53"/>
      <c r="I504" s="53"/>
      <c r="K504" s="55"/>
      <c r="L504" s="42"/>
    </row>
    <row r="505" spans="2:12" ht="12.5">
      <c r="B505" s="14"/>
      <c r="C505" s="10"/>
      <c r="D505" s="10"/>
      <c r="E505" s="61"/>
      <c r="F505" s="14"/>
      <c r="G505" s="14"/>
      <c r="H505" s="53"/>
      <c r="I505" s="53"/>
      <c r="K505" s="55"/>
      <c r="L505" s="42"/>
    </row>
    <row r="506" spans="2:12" ht="12.5">
      <c r="B506" s="14"/>
      <c r="C506" s="10"/>
      <c r="D506" s="10"/>
      <c r="E506" s="61"/>
      <c r="F506" s="14"/>
      <c r="G506" s="14"/>
      <c r="H506" s="53"/>
      <c r="I506" s="53"/>
      <c r="K506" s="55"/>
      <c r="L506" s="42"/>
    </row>
    <row r="507" spans="2:12" ht="12.5">
      <c r="B507" s="14"/>
      <c r="C507" s="10"/>
      <c r="D507" s="10"/>
      <c r="E507" s="61"/>
      <c r="F507" s="14"/>
      <c r="G507" s="14"/>
      <c r="H507" s="53"/>
      <c r="I507" s="53"/>
      <c r="K507" s="55"/>
      <c r="L507" s="42"/>
    </row>
    <row r="508" spans="2:12" ht="12.5">
      <c r="B508" s="14"/>
      <c r="C508" s="10"/>
      <c r="D508" s="10"/>
      <c r="E508" s="61"/>
      <c r="F508" s="14"/>
      <c r="G508" s="14"/>
      <c r="H508" s="53"/>
      <c r="I508" s="53"/>
      <c r="K508" s="55"/>
      <c r="L508" s="42"/>
    </row>
    <row r="509" spans="2:12" ht="12.5">
      <c r="B509" s="14"/>
      <c r="C509" s="10"/>
      <c r="D509" s="10"/>
      <c r="E509" s="61"/>
      <c r="F509" s="14"/>
      <c r="G509" s="14"/>
      <c r="H509" s="53"/>
      <c r="I509" s="53"/>
      <c r="K509" s="55"/>
      <c r="L509" s="42"/>
    </row>
    <row r="510" spans="2:12" ht="12.5">
      <c r="B510" s="14"/>
      <c r="C510" s="10"/>
      <c r="D510" s="10"/>
      <c r="E510" s="61"/>
      <c r="F510" s="14"/>
      <c r="G510" s="14"/>
      <c r="H510" s="53"/>
      <c r="I510" s="53"/>
      <c r="K510" s="55"/>
      <c r="L510" s="42"/>
    </row>
    <row r="511" spans="2:12" ht="12.5">
      <c r="B511" s="14"/>
      <c r="C511" s="10"/>
      <c r="D511" s="10"/>
      <c r="E511" s="61"/>
      <c r="F511" s="14"/>
      <c r="G511" s="14"/>
      <c r="H511" s="53"/>
      <c r="I511" s="53"/>
      <c r="K511" s="55"/>
      <c r="L511" s="42"/>
    </row>
    <row r="512" spans="2:12" ht="12.5">
      <c r="B512" s="14"/>
      <c r="C512" s="10"/>
      <c r="D512" s="10"/>
      <c r="E512" s="61"/>
      <c r="F512" s="14"/>
      <c r="G512" s="14"/>
      <c r="H512" s="53"/>
      <c r="I512" s="53"/>
      <c r="K512" s="55"/>
      <c r="L512" s="42"/>
    </row>
    <row r="513" spans="2:12" ht="12.5">
      <c r="B513" s="14"/>
      <c r="C513" s="10"/>
      <c r="D513" s="10"/>
      <c r="E513" s="61"/>
      <c r="F513" s="14"/>
      <c r="G513" s="14"/>
      <c r="H513" s="53"/>
      <c r="I513" s="53"/>
      <c r="K513" s="55"/>
      <c r="L513" s="42"/>
    </row>
    <row r="514" spans="2:12" ht="12.5">
      <c r="B514" s="14"/>
      <c r="C514" s="10"/>
      <c r="D514" s="10"/>
      <c r="E514" s="61"/>
      <c r="F514" s="14"/>
      <c r="G514" s="14"/>
      <c r="H514" s="53"/>
      <c r="I514" s="53"/>
      <c r="K514" s="55"/>
      <c r="L514" s="42"/>
    </row>
    <row r="515" spans="2:12" ht="12.5">
      <c r="B515" s="14"/>
      <c r="C515" s="10"/>
      <c r="D515" s="10"/>
      <c r="E515" s="61"/>
      <c r="F515" s="14"/>
      <c r="G515" s="14"/>
      <c r="H515" s="53"/>
      <c r="I515" s="53"/>
      <c r="K515" s="55"/>
      <c r="L515" s="42"/>
    </row>
    <row r="516" spans="2:12" ht="12.5">
      <c r="B516" s="14"/>
      <c r="C516" s="10"/>
      <c r="D516" s="10"/>
      <c r="E516" s="61"/>
      <c r="F516" s="14"/>
      <c r="G516" s="14"/>
      <c r="H516" s="53"/>
      <c r="I516" s="53"/>
      <c r="K516" s="55"/>
      <c r="L516" s="42"/>
    </row>
    <row r="517" spans="2:12" ht="12.5">
      <c r="B517" s="14"/>
      <c r="C517" s="10"/>
      <c r="D517" s="10"/>
      <c r="E517" s="61"/>
      <c r="F517" s="14"/>
      <c r="G517" s="14"/>
      <c r="H517" s="53"/>
      <c r="I517" s="53"/>
      <c r="K517" s="55"/>
      <c r="L517" s="42"/>
    </row>
    <row r="518" spans="2:12" ht="12.5">
      <c r="B518" s="14"/>
      <c r="C518" s="10"/>
      <c r="D518" s="10"/>
      <c r="E518" s="61"/>
      <c r="F518" s="14"/>
      <c r="G518" s="14"/>
      <c r="H518" s="53"/>
      <c r="I518" s="53"/>
      <c r="K518" s="55"/>
      <c r="L518" s="42"/>
    </row>
    <row r="519" spans="2:12" ht="12.5">
      <c r="B519" s="14"/>
      <c r="C519" s="10"/>
      <c r="D519" s="10"/>
      <c r="E519" s="61"/>
      <c r="F519" s="14"/>
      <c r="G519" s="14"/>
      <c r="H519" s="53"/>
      <c r="I519" s="53"/>
      <c r="K519" s="55"/>
      <c r="L519" s="42"/>
    </row>
    <row r="520" spans="2:12" ht="12.5">
      <c r="B520" s="14"/>
      <c r="C520" s="10"/>
      <c r="D520" s="10"/>
      <c r="E520" s="61"/>
      <c r="F520" s="14"/>
      <c r="G520" s="14"/>
      <c r="H520" s="53"/>
      <c r="I520" s="53"/>
      <c r="K520" s="55"/>
      <c r="L520" s="42"/>
    </row>
    <row r="521" spans="2:12" ht="12.5">
      <c r="B521" s="14"/>
      <c r="C521" s="10"/>
      <c r="D521" s="10"/>
      <c r="E521" s="61"/>
      <c r="F521" s="14"/>
      <c r="G521" s="14"/>
      <c r="H521" s="53"/>
      <c r="I521" s="53"/>
      <c r="K521" s="55"/>
      <c r="L521" s="42"/>
    </row>
    <row r="522" spans="2:12" ht="12.5">
      <c r="B522" s="14"/>
      <c r="C522" s="10"/>
      <c r="D522" s="10"/>
      <c r="E522" s="61"/>
      <c r="F522" s="14"/>
      <c r="G522" s="14"/>
      <c r="H522" s="53"/>
      <c r="I522" s="53"/>
      <c r="K522" s="55"/>
      <c r="L522" s="42"/>
    </row>
    <row r="523" spans="2:12" ht="12.5">
      <c r="B523" s="14"/>
      <c r="C523" s="10"/>
      <c r="D523" s="10"/>
      <c r="E523" s="61"/>
      <c r="F523" s="14"/>
      <c r="G523" s="14"/>
      <c r="H523" s="53"/>
      <c r="I523" s="53"/>
      <c r="K523" s="55"/>
      <c r="L523" s="42"/>
    </row>
    <row r="524" spans="2:12" ht="12.5">
      <c r="B524" s="14"/>
      <c r="C524" s="10"/>
      <c r="D524" s="10"/>
      <c r="E524" s="61"/>
      <c r="F524" s="14"/>
      <c r="G524" s="14"/>
      <c r="H524" s="53"/>
      <c r="I524" s="53"/>
      <c r="K524" s="55"/>
      <c r="L524" s="42"/>
    </row>
    <row r="525" spans="2:12" ht="12.5">
      <c r="B525" s="14"/>
      <c r="C525" s="10"/>
      <c r="D525" s="10"/>
      <c r="E525" s="61"/>
      <c r="F525" s="14"/>
      <c r="G525" s="14"/>
      <c r="H525" s="53"/>
      <c r="I525" s="53"/>
      <c r="K525" s="55"/>
      <c r="L525" s="42"/>
    </row>
    <row r="526" spans="2:12" ht="12.5">
      <c r="B526" s="14"/>
      <c r="C526" s="10"/>
      <c r="D526" s="10"/>
      <c r="E526" s="61"/>
      <c r="F526" s="14"/>
      <c r="G526" s="14"/>
      <c r="H526" s="53"/>
      <c r="I526" s="53"/>
      <c r="K526" s="55"/>
      <c r="L526" s="42"/>
    </row>
    <row r="527" spans="2:12" ht="12.5">
      <c r="B527" s="14"/>
      <c r="C527" s="10"/>
      <c r="D527" s="10"/>
      <c r="E527" s="61"/>
      <c r="F527" s="14"/>
      <c r="G527" s="14"/>
      <c r="H527" s="53"/>
      <c r="I527" s="53"/>
      <c r="K527" s="55"/>
      <c r="L527" s="42"/>
    </row>
    <row r="528" spans="2:12" ht="12.5">
      <c r="B528" s="14"/>
      <c r="C528" s="10"/>
      <c r="D528" s="10"/>
      <c r="E528" s="61"/>
      <c r="F528" s="14"/>
      <c r="G528" s="14"/>
      <c r="H528" s="53"/>
      <c r="I528" s="53"/>
      <c r="K528" s="55"/>
      <c r="L528" s="42"/>
    </row>
    <row r="529" spans="2:12" ht="12.5">
      <c r="B529" s="14"/>
      <c r="C529" s="10"/>
      <c r="D529" s="10"/>
      <c r="E529" s="61"/>
      <c r="F529" s="14"/>
      <c r="G529" s="14"/>
      <c r="H529" s="53"/>
      <c r="I529" s="53"/>
      <c r="K529" s="55"/>
      <c r="L529" s="42"/>
    </row>
    <row r="530" spans="2:12" ht="12.5">
      <c r="B530" s="14"/>
      <c r="C530" s="10"/>
      <c r="D530" s="10"/>
      <c r="E530" s="61"/>
      <c r="F530" s="14"/>
      <c r="G530" s="14"/>
      <c r="H530" s="53"/>
      <c r="I530" s="53"/>
      <c r="K530" s="55"/>
      <c r="L530" s="42"/>
    </row>
    <row r="531" spans="2:12" ht="12.5">
      <c r="B531" s="14"/>
      <c r="C531" s="10"/>
      <c r="D531" s="10"/>
      <c r="E531" s="61"/>
      <c r="F531" s="14"/>
      <c r="G531" s="14"/>
      <c r="H531" s="53"/>
      <c r="I531" s="53"/>
      <c r="K531" s="55"/>
      <c r="L531" s="42"/>
    </row>
    <row r="532" spans="2:12" ht="12.5">
      <c r="B532" s="14"/>
      <c r="C532" s="10"/>
      <c r="D532" s="10"/>
      <c r="E532" s="61"/>
      <c r="F532" s="14"/>
      <c r="G532" s="14"/>
      <c r="H532" s="53"/>
      <c r="I532" s="53"/>
      <c r="K532" s="55"/>
      <c r="L532" s="42"/>
    </row>
    <row r="533" spans="2:12" ht="12.5">
      <c r="B533" s="14"/>
      <c r="C533" s="10"/>
      <c r="D533" s="10"/>
      <c r="E533" s="61"/>
      <c r="F533" s="14"/>
      <c r="G533" s="14"/>
      <c r="H533" s="53"/>
      <c r="I533" s="53"/>
      <c r="K533" s="55"/>
      <c r="L533" s="42"/>
    </row>
    <row r="534" spans="2:12" ht="12.5">
      <c r="B534" s="14"/>
      <c r="C534" s="10"/>
      <c r="D534" s="10"/>
      <c r="E534" s="61"/>
      <c r="F534" s="14"/>
      <c r="G534" s="14"/>
      <c r="H534" s="53"/>
      <c r="I534" s="53"/>
      <c r="K534" s="55"/>
      <c r="L534" s="42"/>
    </row>
    <row r="535" spans="2:12" ht="12.5">
      <c r="B535" s="14"/>
      <c r="C535" s="10"/>
      <c r="D535" s="10"/>
      <c r="E535" s="61"/>
      <c r="F535" s="14"/>
      <c r="G535" s="14"/>
      <c r="H535" s="53"/>
      <c r="I535" s="53"/>
      <c r="K535" s="55"/>
      <c r="L535" s="42"/>
    </row>
    <row r="536" spans="2:12" ht="12.5">
      <c r="B536" s="14"/>
      <c r="C536" s="10"/>
      <c r="D536" s="10"/>
      <c r="E536" s="61"/>
      <c r="F536" s="14"/>
      <c r="G536" s="14"/>
      <c r="H536" s="53"/>
      <c r="I536" s="53"/>
      <c r="K536" s="55"/>
      <c r="L536" s="42"/>
    </row>
    <row r="537" spans="2:12" ht="12.5">
      <c r="B537" s="14"/>
      <c r="C537" s="10"/>
      <c r="D537" s="10"/>
      <c r="E537" s="61"/>
      <c r="F537" s="14"/>
      <c r="G537" s="14"/>
      <c r="H537" s="53"/>
      <c r="I537" s="53"/>
      <c r="K537" s="55"/>
      <c r="L537" s="42"/>
    </row>
    <row r="538" spans="2:12" ht="12.5">
      <c r="B538" s="14"/>
      <c r="C538" s="10"/>
      <c r="D538" s="10"/>
      <c r="E538" s="61"/>
      <c r="F538" s="14"/>
      <c r="G538" s="14"/>
      <c r="H538" s="53"/>
      <c r="I538" s="53"/>
      <c r="K538" s="55"/>
      <c r="L538" s="42"/>
    </row>
    <row r="539" spans="2:12" ht="12.5">
      <c r="B539" s="14"/>
      <c r="C539" s="10"/>
      <c r="D539" s="10"/>
      <c r="E539" s="61"/>
      <c r="F539" s="14"/>
      <c r="G539" s="14"/>
      <c r="H539" s="53"/>
      <c r="I539" s="53"/>
      <c r="K539" s="55"/>
      <c r="L539" s="42"/>
    </row>
    <row r="540" spans="2:12" ht="12.5">
      <c r="B540" s="14"/>
      <c r="C540" s="10"/>
      <c r="D540" s="10"/>
      <c r="E540" s="61"/>
      <c r="F540" s="14"/>
      <c r="G540" s="14"/>
      <c r="H540" s="53"/>
      <c r="I540" s="53"/>
      <c r="K540" s="55"/>
      <c r="L540" s="42"/>
    </row>
    <row r="541" spans="2:12" ht="12.5">
      <c r="B541" s="14"/>
      <c r="C541" s="10"/>
      <c r="D541" s="10"/>
      <c r="E541" s="61"/>
      <c r="F541" s="14"/>
      <c r="G541" s="14"/>
      <c r="H541" s="53"/>
      <c r="I541" s="53"/>
      <c r="K541" s="55"/>
      <c r="L541" s="42"/>
    </row>
    <row r="542" spans="2:12" ht="12.5">
      <c r="B542" s="14"/>
      <c r="C542" s="10"/>
      <c r="D542" s="10"/>
      <c r="E542" s="61"/>
      <c r="F542" s="14"/>
      <c r="G542" s="14"/>
      <c r="H542" s="53"/>
      <c r="I542" s="53"/>
      <c r="K542" s="55"/>
      <c r="L542" s="42"/>
    </row>
    <row r="543" spans="2:12" ht="12.5">
      <c r="B543" s="14"/>
      <c r="C543" s="10"/>
      <c r="D543" s="10"/>
      <c r="E543" s="61"/>
      <c r="F543" s="14"/>
      <c r="G543" s="14"/>
      <c r="H543" s="53"/>
      <c r="I543" s="53"/>
      <c r="K543" s="55"/>
      <c r="L543" s="42"/>
    </row>
    <row r="544" spans="2:12" ht="12.5">
      <c r="B544" s="14"/>
      <c r="C544" s="10"/>
      <c r="D544" s="10"/>
      <c r="E544" s="61"/>
      <c r="F544" s="14"/>
      <c r="G544" s="14"/>
      <c r="H544" s="53"/>
      <c r="I544" s="53"/>
      <c r="K544" s="55"/>
      <c r="L544" s="42"/>
    </row>
    <row r="545" spans="2:12" ht="12.5">
      <c r="B545" s="14"/>
      <c r="C545" s="10"/>
      <c r="D545" s="10"/>
      <c r="E545" s="61"/>
      <c r="F545" s="14"/>
      <c r="G545" s="14"/>
      <c r="H545" s="53"/>
      <c r="I545" s="53"/>
      <c r="K545" s="55"/>
      <c r="L545" s="42"/>
    </row>
    <row r="546" spans="2:12" ht="12.5">
      <c r="B546" s="14"/>
      <c r="C546" s="10"/>
      <c r="D546" s="10"/>
      <c r="E546" s="61"/>
      <c r="F546" s="14"/>
      <c r="G546" s="14"/>
      <c r="H546" s="53"/>
      <c r="I546" s="53"/>
      <c r="K546" s="55"/>
      <c r="L546" s="42"/>
    </row>
    <row r="547" spans="2:12" ht="12.5">
      <c r="B547" s="14"/>
      <c r="C547" s="10"/>
      <c r="D547" s="10"/>
      <c r="E547" s="61"/>
      <c r="F547" s="14"/>
      <c r="G547" s="14"/>
      <c r="H547" s="53"/>
      <c r="I547" s="53"/>
      <c r="K547" s="55"/>
      <c r="L547" s="42"/>
    </row>
    <row r="548" spans="2:12" ht="12.5">
      <c r="B548" s="14"/>
      <c r="C548" s="10"/>
      <c r="D548" s="10"/>
      <c r="E548" s="61"/>
      <c r="F548" s="14"/>
      <c r="G548" s="14"/>
      <c r="H548" s="53"/>
      <c r="I548" s="53"/>
      <c r="K548" s="55"/>
      <c r="L548" s="42"/>
    </row>
    <row r="549" spans="2:12" ht="12.5">
      <c r="B549" s="14"/>
      <c r="C549" s="10"/>
      <c r="D549" s="10"/>
      <c r="E549" s="61"/>
      <c r="F549" s="14"/>
      <c r="G549" s="14"/>
      <c r="H549" s="53"/>
      <c r="I549" s="53"/>
      <c r="K549" s="55"/>
      <c r="L549" s="42"/>
    </row>
    <row r="550" spans="2:12" ht="12.5">
      <c r="B550" s="14"/>
      <c r="C550" s="10"/>
      <c r="D550" s="10"/>
      <c r="E550" s="61"/>
      <c r="F550" s="14"/>
      <c r="G550" s="14"/>
      <c r="H550" s="53"/>
      <c r="I550" s="53"/>
      <c r="K550" s="55"/>
      <c r="L550" s="42"/>
    </row>
    <row r="551" spans="2:12" ht="12.5">
      <c r="B551" s="14"/>
      <c r="C551" s="10"/>
      <c r="D551" s="10"/>
      <c r="E551" s="61"/>
      <c r="F551" s="14"/>
      <c r="G551" s="14"/>
      <c r="H551" s="53"/>
      <c r="I551" s="53"/>
      <c r="K551" s="55"/>
      <c r="L551" s="42"/>
    </row>
    <row r="552" spans="2:12" ht="12.5">
      <c r="B552" s="14"/>
      <c r="C552" s="10"/>
      <c r="D552" s="10"/>
      <c r="E552" s="61"/>
      <c r="F552" s="14"/>
      <c r="G552" s="14"/>
      <c r="H552" s="53"/>
      <c r="I552" s="53"/>
      <c r="K552" s="55"/>
      <c r="L552" s="42"/>
    </row>
    <row r="553" spans="2:12" ht="12.5">
      <c r="B553" s="14"/>
      <c r="C553" s="10"/>
      <c r="D553" s="10"/>
      <c r="E553" s="61"/>
      <c r="F553" s="14"/>
      <c r="G553" s="14"/>
      <c r="H553" s="53"/>
      <c r="I553" s="53"/>
      <c r="K553" s="55"/>
      <c r="L553" s="42"/>
    </row>
    <row r="554" spans="2:12" ht="12.5">
      <c r="B554" s="14"/>
      <c r="C554" s="10"/>
      <c r="D554" s="10"/>
      <c r="E554" s="61"/>
      <c r="F554" s="14"/>
      <c r="G554" s="14"/>
      <c r="H554" s="53"/>
      <c r="I554" s="53"/>
      <c r="K554" s="55"/>
      <c r="L554" s="42"/>
    </row>
    <row r="555" spans="2:12" ht="12.5">
      <c r="B555" s="14"/>
      <c r="C555" s="10"/>
      <c r="D555" s="10"/>
      <c r="E555" s="61"/>
      <c r="F555" s="14"/>
      <c r="G555" s="14"/>
      <c r="H555" s="53"/>
      <c r="I555" s="53"/>
      <c r="K555" s="55"/>
      <c r="L555" s="42"/>
    </row>
    <row r="556" spans="2:12" ht="12.5">
      <c r="B556" s="14"/>
      <c r="C556" s="10"/>
      <c r="D556" s="10"/>
      <c r="E556" s="61"/>
      <c r="F556" s="14"/>
      <c r="G556" s="14"/>
      <c r="H556" s="53"/>
      <c r="I556" s="53"/>
      <c r="K556" s="55"/>
      <c r="L556" s="42"/>
    </row>
    <row r="557" spans="2:12" ht="12.5">
      <c r="B557" s="14"/>
      <c r="C557" s="10"/>
      <c r="D557" s="10"/>
      <c r="E557" s="61"/>
      <c r="F557" s="14"/>
      <c r="G557" s="14"/>
      <c r="H557" s="53"/>
      <c r="I557" s="53"/>
      <c r="K557" s="55"/>
      <c r="L557" s="42"/>
    </row>
    <row r="558" spans="2:12" ht="12.5">
      <c r="B558" s="14"/>
      <c r="C558" s="10"/>
      <c r="D558" s="10"/>
      <c r="E558" s="61"/>
      <c r="F558" s="14"/>
      <c r="G558" s="14"/>
      <c r="H558" s="53"/>
      <c r="I558" s="53"/>
      <c r="K558" s="55"/>
      <c r="L558" s="42"/>
    </row>
    <row r="559" spans="2:12" ht="12.5">
      <c r="B559" s="14"/>
      <c r="C559" s="10"/>
      <c r="D559" s="10"/>
      <c r="E559" s="61"/>
      <c r="F559" s="14"/>
      <c r="G559" s="14"/>
      <c r="H559" s="53"/>
      <c r="I559" s="53"/>
      <c r="K559" s="55"/>
      <c r="L559" s="42"/>
    </row>
    <row r="560" spans="2:12" ht="12.5">
      <c r="B560" s="14"/>
      <c r="C560" s="10"/>
      <c r="D560" s="10"/>
      <c r="E560" s="61"/>
      <c r="F560" s="14"/>
      <c r="G560" s="14"/>
      <c r="H560" s="53"/>
      <c r="I560" s="53"/>
      <c r="K560" s="55"/>
      <c r="L560" s="42"/>
    </row>
    <row r="561" spans="2:12" ht="12.5">
      <c r="B561" s="14"/>
      <c r="C561" s="10"/>
      <c r="D561" s="10"/>
      <c r="E561" s="61"/>
      <c r="F561" s="14"/>
      <c r="G561" s="14"/>
      <c r="H561" s="53"/>
      <c r="I561" s="53"/>
      <c r="K561" s="55"/>
      <c r="L561" s="42"/>
    </row>
    <row r="562" spans="2:12" ht="12.5">
      <c r="B562" s="14"/>
      <c r="C562" s="10"/>
      <c r="D562" s="10"/>
      <c r="E562" s="61"/>
      <c r="F562" s="14"/>
      <c r="G562" s="14"/>
      <c r="H562" s="53"/>
      <c r="I562" s="53"/>
      <c r="K562" s="55"/>
      <c r="L562" s="42"/>
    </row>
    <row r="563" spans="2:12" ht="12.5">
      <c r="B563" s="14"/>
      <c r="C563" s="10"/>
      <c r="D563" s="10"/>
      <c r="E563" s="61"/>
      <c r="F563" s="14"/>
      <c r="G563" s="14"/>
      <c r="H563" s="53"/>
      <c r="I563" s="53"/>
      <c r="K563" s="55"/>
      <c r="L563" s="42"/>
    </row>
    <row r="564" spans="2:12" ht="12.5">
      <c r="B564" s="14"/>
      <c r="C564" s="10"/>
      <c r="D564" s="10"/>
      <c r="E564" s="61"/>
      <c r="F564" s="14"/>
      <c r="G564" s="14"/>
      <c r="H564" s="53"/>
      <c r="I564" s="53"/>
      <c r="K564" s="55"/>
      <c r="L564" s="42"/>
    </row>
    <row r="565" spans="2:12" ht="12.5">
      <c r="B565" s="14"/>
      <c r="C565" s="10"/>
      <c r="D565" s="10"/>
      <c r="E565" s="61"/>
      <c r="F565" s="14"/>
      <c r="G565" s="14"/>
      <c r="H565" s="53"/>
      <c r="I565" s="53"/>
      <c r="K565" s="55"/>
      <c r="L565" s="42"/>
    </row>
    <row r="566" spans="2:12" ht="12.5">
      <c r="B566" s="14"/>
      <c r="C566" s="10"/>
      <c r="D566" s="10"/>
      <c r="E566" s="61"/>
      <c r="F566" s="14"/>
      <c r="G566" s="14"/>
      <c r="H566" s="53"/>
      <c r="I566" s="53"/>
      <c r="K566" s="55"/>
      <c r="L566" s="42"/>
    </row>
    <row r="567" spans="2:12" ht="12.5">
      <c r="B567" s="14"/>
      <c r="C567" s="10"/>
      <c r="D567" s="10"/>
      <c r="E567" s="61"/>
      <c r="F567" s="14"/>
      <c r="G567" s="14"/>
      <c r="H567" s="53"/>
      <c r="I567" s="53"/>
      <c r="K567" s="55"/>
      <c r="L567" s="42"/>
    </row>
    <row r="568" spans="2:12" ht="12.5">
      <c r="B568" s="14"/>
      <c r="C568" s="10"/>
      <c r="D568" s="10"/>
      <c r="E568" s="61"/>
      <c r="F568" s="14"/>
      <c r="G568" s="14"/>
      <c r="H568" s="53"/>
      <c r="I568" s="53"/>
      <c r="K568" s="55"/>
      <c r="L568" s="42"/>
    </row>
    <row r="569" spans="2:12" ht="12.5">
      <c r="B569" s="14"/>
      <c r="C569" s="10"/>
      <c r="D569" s="10"/>
      <c r="E569" s="61"/>
      <c r="F569" s="14"/>
      <c r="G569" s="14"/>
      <c r="H569" s="53"/>
      <c r="I569" s="53"/>
      <c r="K569" s="55"/>
      <c r="L569" s="42"/>
    </row>
    <row r="570" spans="2:12" ht="12.5">
      <c r="B570" s="14"/>
      <c r="C570" s="10"/>
      <c r="D570" s="10"/>
      <c r="E570" s="61"/>
      <c r="F570" s="14"/>
      <c r="G570" s="14"/>
      <c r="H570" s="53"/>
      <c r="I570" s="53"/>
      <c r="K570" s="55"/>
      <c r="L570" s="42"/>
    </row>
    <row r="571" spans="2:12" ht="12.5">
      <c r="B571" s="14"/>
      <c r="C571" s="10"/>
      <c r="D571" s="10"/>
      <c r="E571" s="61"/>
      <c r="F571" s="14"/>
      <c r="G571" s="14"/>
      <c r="H571" s="53"/>
      <c r="I571" s="53"/>
      <c r="K571" s="55"/>
      <c r="L571" s="42"/>
    </row>
    <row r="572" spans="2:12" ht="12.5">
      <c r="B572" s="14"/>
      <c r="C572" s="10"/>
      <c r="D572" s="10"/>
      <c r="E572" s="61"/>
      <c r="F572" s="14"/>
      <c r="G572" s="14"/>
      <c r="H572" s="53"/>
      <c r="I572" s="53"/>
      <c r="K572" s="55"/>
      <c r="L572" s="42"/>
    </row>
    <row r="573" spans="2:12" ht="12.5">
      <c r="B573" s="14"/>
      <c r="C573" s="10"/>
      <c r="D573" s="10"/>
      <c r="E573" s="61"/>
      <c r="F573" s="14"/>
      <c r="G573" s="14"/>
      <c r="H573" s="53"/>
      <c r="I573" s="53"/>
      <c r="K573" s="55"/>
      <c r="L573" s="42"/>
    </row>
    <row r="574" spans="2:12" ht="12.5">
      <c r="B574" s="14"/>
      <c r="C574" s="10"/>
      <c r="D574" s="10"/>
      <c r="E574" s="61"/>
      <c r="F574" s="14"/>
      <c r="G574" s="14"/>
      <c r="H574" s="53"/>
      <c r="I574" s="53"/>
      <c r="K574" s="55"/>
      <c r="L574" s="42"/>
    </row>
    <row r="575" spans="2:12" ht="12.5">
      <c r="B575" s="14"/>
      <c r="C575" s="10"/>
      <c r="D575" s="10"/>
      <c r="E575" s="61"/>
      <c r="F575" s="14"/>
      <c r="G575" s="14"/>
      <c r="H575" s="53"/>
      <c r="I575" s="53"/>
      <c r="K575" s="55"/>
      <c r="L575" s="42"/>
    </row>
    <row r="576" spans="2:12" ht="12.5">
      <c r="B576" s="14"/>
      <c r="C576" s="10"/>
      <c r="D576" s="10"/>
      <c r="E576" s="61"/>
      <c r="F576" s="14"/>
      <c r="G576" s="14"/>
      <c r="H576" s="53"/>
      <c r="I576" s="53"/>
      <c r="K576" s="55"/>
      <c r="L576" s="42"/>
    </row>
    <row r="577" spans="2:12" ht="12.5">
      <c r="B577" s="14"/>
      <c r="C577" s="10"/>
      <c r="D577" s="10"/>
      <c r="E577" s="61"/>
      <c r="F577" s="14"/>
      <c r="G577" s="14"/>
      <c r="H577" s="53"/>
      <c r="I577" s="53"/>
      <c r="K577" s="55"/>
      <c r="L577" s="42"/>
    </row>
    <row r="578" spans="2:12" ht="12.5">
      <c r="B578" s="14"/>
      <c r="C578" s="10"/>
      <c r="D578" s="10"/>
      <c r="E578" s="61"/>
      <c r="F578" s="14"/>
      <c r="G578" s="14"/>
      <c r="H578" s="53"/>
      <c r="I578" s="53"/>
      <c r="K578" s="55"/>
      <c r="L578" s="42"/>
    </row>
    <row r="579" spans="2:12" ht="12.5">
      <c r="B579" s="14"/>
      <c r="C579" s="10"/>
      <c r="D579" s="10"/>
      <c r="E579" s="61"/>
      <c r="F579" s="14"/>
      <c r="G579" s="14"/>
      <c r="H579" s="53"/>
      <c r="I579" s="53"/>
      <c r="K579" s="55"/>
      <c r="L579" s="42"/>
    </row>
    <row r="580" spans="2:12" ht="12.5">
      <c r="B580" s="14"/>
      <c r="C580" s="10"/>
      <c r="D580" s="10"/>
      <c r="E580" s="61"/>
      <c r="F580" s="14"/>
      <c r="G580" s="14"/>
      <c r="H580" s="53"/>
      <c r="I580" s="53"/>
      <c r="K580" s="55"/>
      <c r="L580" s="42"/>
    </row>
    <row r="581" spans="2:12" ht="12.5">
      <c r="B581" s="14"/>
      <c r="C581" s="10"/>
      <c r="D581" s="10"/>
      <c r="E581" s="61"/>
      <c r="F581" s="14"/>
      <c r="G581" s="14"/>
      <c r="H581" s="53"/>
      <c r="I581" s="53"/>
      <c r="K581" s="55"/>
      <c r="L581" s="42"/>
    </row>
    <row r="582" spans="2:12" ht="12.5">
      <c r="B582" s="14"/>
      <c r="C582" s="10"/>
      <c r="D582" s="10"/>
      <c r="E582" s="61"/>
      <c r="F582" s="14"/>
      <c r="G582" s="14"/>
      <c r="H582" s="53"/>
      <c r="I582" s="53"/>
      <c r="K582" s="55"/>
      <c r="L582" s="42"/>
    </row>
    <row r="583" spans="2:12" ht="12.5">
      <c r="B583" s="14"/>
      <c r="C583" s="10"/>
      <c r="D583" s="10"/>
      <c r="E583" s="61"/>
      <c r="F583" s="14"/>
      <c r="G583" s="14"/>
      <c r="H583" s="53"/>
      <c r="I583" s="53"/>
      <c r="K583" s="55"/>
      <c r="L583" s="42"/>
    </row>
    <row r="584" spans="2:12" ht="12.5">
      <c r="B584" s="14"/>
      <c r="C584" s="10"/>
      <c r="D584" s="10"/>
      <c r="E584" s="61"/>
      <c r="F584" s="14"/>
      <c r="G584" s="14"/>
      <c r="H584" s="53"/>
      <c r="I584" s="53"/>
      <c r="K584" s="55"/>
      <c r="L584" s="42"/>
    </row>
    <row r="585" spans="2:12" ht="12.5">
      <c r="B585" s="14"/>
      <c r="C585" s="10"/>
      <c r="D585" s="10"/>
      <c r="E585" s="61"/>
      <c r="F585" s="14"/>
      <c r="G585" s="14"/>
      <c r="H585" s="53"/>
      <c r="I585" s="53"/>
      <c r="K585" s="55"/>
      <c r="L585" s="42"/>
    </row>
    <row r="586" spans="2:12" ht="12.5">
      <c r="B586" s="14"/>
      <c r="C586" s="10"/>
      <c r="D586" s="10"/>
      <c r="E586" s="61"/>
      <c r="F586" s="14"/>
      <c r="G586" s="14"/>
      <c r="H586" s="53"/>
      <c r="I586" s="53"/>
      <c r="K586" s="55"/>
      <c r="L586" s="42"/>
    </row>
    <row r="587" spans="2:12" ht="12.5">
      <c r="B587" s="14"/>
      <c r="C587" s="10"/>
      <c r="D587" s="10"/>
      <c r="E587" s="61"/>
      <c r="F587" s="14"/>
      <c r="G587" s="14"/>
      <c r="H587" s="53"/>
      <c r="I587" s="53"/>
      <c r="K587" s="55"/>
      <c r="L587" s="42"/>
    </row>
    <row r="588" spans="2:12" ht="12.5">
      <c r="B588" s="14"/>
      <c r="C588" s="10"/>
      <c r="D588" s="10"/>
      <c r="E588" s="61"/>
      <c r="F588" s="14"/>
      <c r="G588" s="14"/>
      <c r="H588" s="53"/>
      <c r="I588" s="53"/>
      <c r="K588" s="55"/>
      <c r="L588" s="42"/>
    </row>
    <row r="589" spans="2:12" ht="12.5">
      <c r="B589" s="14"/>
      <c r="C589" s="10"/>
      <c r="D589" s="10"/>
      <c r="E589" s="61"/>
      <c r="F589" s="14"/>
      <c r="G589" s="14"/>
      <c r="H589" s="53"/>
      <c r="I589" s="53"/>
      <c r="K589" s="55"/>
      <c r="L589" s="42"/>
    </row>
    <row r="590" spans="2:12" ht="12.5">
      <c r="B590" s="14"/>
      <c r="C590" s="10"/>
      <c r="D590" s="10"/>
      <c r="E590" s="61"/>
      <c r="F590" s="14"/>
      <c r="G590" s="14"/>
      <c r="H590" s="53"/>
      <c r="I590" s="53"/>
      <c r="K590" s="55"/>
      <c r="L590" s="42"/>
    </row>
    <row r="591" spans="2:12" ht="12.5">
      <c r="B591" s="14"/>
      <c r="C591" s="10"/>
      <c r="D591" s="10"/>
      <c r="E591" s="61"/>
      <c r="F591" s="14"/>
      <c r="G591" s="14"/>
      <c r="H591" s="53"/>
      <c r="I591" s="53"/>
      <c r="K591" s="55"/>
      <c r="L591" s="42"/>
    </row>
    <row r="592" spans="2:12" ht="12.5">
      <c r="B592" s="14"/>
      <c r="C592" s="10"/>
      <c r="D592" s="10"/>
      <c r="E592" s="61"/>
      <c r="F592" s="14"/>
      <c r="G592" s="14"/>
      <c r="H592" s="53"/>
      <c r="I592" s="53"/>
      <c r="K592" s="55"/>
      <c r="L592" s="42"/>
    </row>
    <row r="593" spans="2:12" ht="12.5">
      <c r="B593" s="14"/>
      <c r="C593" s="10"/>
      <c r="D593" s="10"/>
      <c r="E593" s="61"/>
      <c r="F593" s="14"/>
      <c r="G593" s="14"/>
      <c r="H593" s="53"/>
      <c r="I593" s="53"/>
      <c r="K593" s="55"/>
      <c r="L593" s="42"/>
    </row>
    <row r="594" spans="2:12" ht="12.5">
      <c r="B594" s="14"/>
      <c r="C594" s="10"/>
      <c r="D594" s="10"/>
      <c r="E594" s="61"/>
      <c r="F594" s="14"/>
      <c r="G594" s="14"/>
      <c r="H594" s="53"/>
      <c r="I594" s="53"/>
      <c r="K594" s="55"/>
      <c r="L594" s="42"/>
    </row>
    <row r="595" spans="2:12" ht="12.5">
      <c r="B595" s="14"/>
      <c r="C595" s="10"/>
      <c r="D595" s="10"/>
      <c r="E595" s="61"/>
      <c r="F595" s="14"/>
      <c r="G595" s="14"/>
      <c r="H595" s="53"/>
      <c r="I595" s="53"/>
      <c r="K595" s="55"/>
      <c r="L595" s="42"/>
    </row>
    <row r="596" spans="2:12" ht="12.5">
      <c r="B596" s="14"/>
      <c r="C596" s="10"/>
      <c r="D596" s="10"/>
      <c r="E596" s="61"/>
      <c r="F596" s="14"/>
      <c r="G596" s="14"/>
      <c r="H596" s="53"/>
      <c r="I596" s="53"/>
      <c r="K596" s="55"/>
      <c r="L596" s="42"/>
    </row>
    <row r="597" spans="2:12" ht="12.5">
      <c r="B597" s="14"/>
      <c r="C597" s="10"/>
      <c r="D597" s="10"/>
      <c r="E597" s="61"/>
      <c r="F597" s="14"/>
      <c r="G597" s="14"/>
      <c r="H597" s="53"/>
      <c r="I597" s="53"/>
      <c r="K597" s="55"/>
      <c r="L597" s="42"/>
    </row>
    <row r="598" spans="2:12" ht="12.5">
      <c r="B598" s="14"/>
      <c r="C598" s="10"/>
      <c r="D598" s="10"/>
      <c r="E598" s="61"/>
      <c r="F598" s="14"/>
      <c r="G598" s="14"/>
      <c r="H598" s="53"/>
      <c r="I598" s="53"/>
      <c r="K598" s="55"/>
      <c r="L598" s="42"/>
    </row>
    <row r="599" spans="2:12" ht="12.5">
      <c r="B599" s="14"/>
      <c r="C599" s="10"/>
      <c r="D599" s="10"/>
      <c r="E599" s="61"/>
      <c r="F599" s="14"/>
      <c r="G599" s="14"/>
      <c r="H599" s="53"/>
      <c r="I599" s="53"/>
      <c r="K599" s="55"/>
      <c r="L599" s="42"/>
    </row>
    <row r="600" spans="2:12" ht="12.5">
      <c r="B600" s="14"/>
      <c r="C600" s="10"/>
      <c r="D600" s="10"/>
      <c r="E600" s="61"/>
      <c r="F600" s="14"/>
      <c r="G600" s="14"/>
      <c r="H600" s="53"/>
      <c r="I600" s="53"/>
      <c r="K600" s="55"/>
      <c r="L600" s="42"/>
    </row>
    <row r="601" spans="2:12" ht="12.5">
      <c r="B601" s="14"/>
      <c r="C601" s="10"/>
      <c r="D601" s="10"/>
      <c r="E601" s="61"/>
      <c r="F601" s="14"/>
      <c r="G601" s="14"/>
      <c r="H601" s="53"/>
      <c r="I601" s="53"/>
      <c r="K601" s="55"/>
      <c r="L601" s="42"/>
    </row>
    <row r="602" spans="2:12" ht="12.5">
      <c r="B602" s="14"/>
      <c r="C602" s="10"/>
      <c r="D602" s="10"/>
      <c r="E602" s="61"/>
      <c r="F602" s="14"/>
      <c r="G602" s="14"/>
      <c r="H602" s="53"/>
      <c r="I602" s="53"/>
      <c r="K602" s="55"/>
      <c r="L602" s="42"/>
    </row>
    <row r="603" spans="2:12" ht="12.5">
      <c r="B603" s="14"/>
      <c r="C603" s="10"/>
      <c r="D603" s="10"/>
      <c r="E603" s="61"/>
      <c r="F603" s="14"/>
      <c r="G603" s="14"/>
      <c r="H603" s="53"/>
      <c r="I603" s="53"/>
      <c r="K603" s="55"/>
      <c r="L603" s="42"/>
    </row>
    <row r="604" spans="2:12" ht="12.5">
      <c r="B604" s="14"/>
      <c r="C604" s="10"/>
      <c r="D604" s="10"/>
      <c r="E604" s="61"/>
      <c r="F604" s="14"/>
      <c r="G604" s="14"/>
      <c r="H604" s="53"/>
      <c r="I604" s="53"/>
      <c r="K604" s="55"/>
      <c r="L604" s="42"/>
    </row>
    <row r="605" spans="2:12" ht="12.5">
      <c r="B605" s="14"/>
      <c r="C605" s="10"/>
      <c r="D605" s="10"/>
      <c r="E605" s="61"/>
      <c r="F605" s="14"/>
      <c r="G605" s="14"/>
      <c r="H605" s="53"/>
      <c r="I605" s="53"/>
      <c r="K605" s="55"/>
      <c r="L605" s="42"/>
    </row>
    <row r="606" spans="2:12" ht="12.5">
      <c r="B606" s="14"/>
      <c r="C606" s="10"/>
      <c r="D606" s="10"/>
      <c r="E606" s="61"/>
      <c r="F606" s="14"/>
      <c r="G606" s="14"/>
      <c r="H606" s="53"/>
      <c r="I606" s="53"/>
      <c r="K606" s="55"/>
      <c r="L606" s="42"/>
    </row>
    <row r="607" spans="2:12" ht="12.5">
      <c r="B607" s="14"/>
      <c r="C607" s="10"/>
      <c r="D607" s="10"/>
      <c r="E607" s="61"/>
      <c r="F607" s="14"/>
      <c r="G607" s="14"/>
      <c r="H607" s="53"/>
      <c r="I607" s="53"/>
      <c r="K607" s="55"/>
      <c r="L607" s="42"/>
    </row>
    <row r="608" spans="2:12" ht="12.5">
      <c r="B608" s="14"/>
      <c r="C608" s="10"/>
      <c r="D608" s="10"/>
      <c r="E608" s="61"/>
      <c r="F608" s="14"/>
      <c r="G608" s="14"/>
      <c r="H608" s="53"/>
      <c r="I608" s="53"/>
      <c r="K608" s="55"/>
      <c r="L608" s="42"/>
    </row>
    <row r="609" spans="2:12" ht="12.5">
      <c r="B609" s="14"/>
      <c r="C609" s="10"/>
      <c r="D609" s="10"/>
      <c r="E609" s="61"/>
      <c r="F609" s="14"/>
      <c r="G609" s="14"/>
      <c r="H609" s="53"/>
      <c r="I609" s="53"/>
      <c r="K609" s="55"/>
      <c r="L609" s="42"/>
    </row>
    <row r="610" spans="2:12" ht="12.5">
      <c r="B610" s="14"/>
      <c r="C610" s="10"/>
      <c r="D610" s="10"/>
      <c r="E610" s="61"/>
      <c r="F610" s="14"/>
      <c r="G610" s="14"/>
      <c r="H610" s="53"/>
      <c r="I610" s="53"/>
      <c r="K610" s="55"/>
      <c r="L610" s="42"/>
    </row>
    <row r="611" spans="2:12" ht="12.5">
      <c r="B611" s="14"/>
      <c r="C611" s="10"/>
      <c r="D611" s="10"/>
      <c r="E611" s="61"/>
      <c r="F611" s="14"/>
      <c r="G611" s="14"/>
      <c r="H611" s="53"/>
      <c r="I611" s="53"/>
      <c r="K611" s="55"/>
      <c r="L611" s="42"/>
    </row>
    <row r="612" spans="2:12" ht="12.5">
      <c r="B612" s="14"/>
      <c r="C612" s="10"/>
      <c r="D612" s="10"/>
      <c r="E612" s="61"/>
      <c r="F612" s="14"/>
      <c r="G612" s="14"/>
      <c r="H612" s="53"/>
      <c r="I612" s="53"/>
      <c r="K612" s="55"/>
      <c r="L612" s="42"/>
    </row>
    <row r="613" spans="2:12" ht="12.5">
      <c r="B613" s="14"/>
      <c r="C613" s="10"/>
      <c r="D613" s="10"/>
      <c r="E613" s="61"/>
      <c r="F613" s="14"/>
      <c r="G613" s="14"/>
      <c r="H613" s="53"/>
      <c r="I613" s="53"/>
      <c r="K613" s="55"/>
      <c r="L613" s="42"/>
    </row>
    <row r="614" spans="2:12" ht="12.5">
      <c r="B614" s="14"/>
      <c r="C614" s="10"/>
      <c r="D614" s="10"/>
      <c r="E614" s="61"/>
      <c r="F614" s="14"/>
      <c r="G614" s="14"/>
      <c r="H614" s="53"/>
      <c r="I614" s="53"/>
      <c r="K614" s="55"/>
      <c r="L614" s="42"/>
    </row>
    <row r="615" spans="2:12" ht="12.5">
      <c r="B615" s="14"/>
      <c r="C615" s="10"/>
      <c r="D615" s="10"/>
      <c r="E615" s="61"/>
      <c r="F615" s="14"/>
      <c r="G615" s="14"/>
      <c r="H615" s="53"/>
      <c r="I615" s="53"/>
      <c r="K615" s="55"/>
      <c r="L615" s="42"/>
    </row>
    <row r="616" spans="2:12" ht="12.5">
      <c r="B616" s="14"/>
      <c r="C616" s="10"/>
      <c r="D616" s="10"/>
      <c r="E616" s="61"/>
      <c r="F616" s="14"/>
      <c r="G616" s="14"/>
      <c r="H616" s="53"/>
      <c r="I616" s="53"/>
      <c r="K616" s="55"/>
      <c r="L616" s="42"/>
    </row>
    <row r="617" spans="2:12" ht="12.5">
      <c r="B617" s="14"/>
      <c r="C617" s="10"/>
      <c r="D617" s="10"/>
      <c r="E617" s="61"/>
      <c r="F617" s="14"/>
      <c r="G617" s="14"/>
      <c r="H617" s="53"/>
      <c r="I617" s="53"/>
      <c r="K617" s="55"/>
      <c r="L617" s="42"/>
    </row>
    <row r="618" spans="2:12" ht="12.5">
      <c r="B618" s="14"/>
      <c r="C618" s="10"/>
      <c r="D618" s="10"/>
      <c r="E618" s="61"/>
      <c r="F618" s="14"/>
      <c r="G618" s="14"/>
      <c r="H618" s="53"/>
      <c r="I618" s="53"/>
      <c r="K618" s="55"/>
      <c r="L618" s="42"/>
    </row>
    <row r="619" spans="2:12" ht="12.5">
      <c r="B619" s="14"/>
      <c r="C619" s="10"/>
      <c r="D619" s="10"/>
      <c r="E619" s="61"/>
      <c r="F619" s="14"/>
      <c r="G619" s="14"/>
      <c r="H619" s="53"/>
      <c r="I619" s="53"/>
      <c r="K619" s="55"/>
      <c r="L619" s="42"/>
    </row>
    <row r="620" spans="2:12" ht="12.5">
      <c r="B620" s="14"/>
      <c r="C620" s="10"/>
      <c r="D620" s="10"/>
      <c r="E620" s="61"/>
      <c r="F620" s="14"/>
      <c r="G620" s="14"/>
      <c r="H620" s="53"/>
      <c r="I620" s="53"/>
      <c r="K620" s="55"/>
      <c r="L620" s="42"/>
    </row>
    <row r="621" spans="2:12" ht="12.5">
      <c r="B621" s="14"/>
      <c r="C621" s="10"/>
      <c r="D621" s="10"/>
      <c r="E621" s="61"/>
      <c r="F621" s="14"/>
      <c r="G621" s="14"/>
      <c r="H621" s="53"/>
      <c r="I621" s="53"/>
      <c r="K621" s="55"/>
      <c r="L621" s="42"/>
    </row>
    <row r="622" spans="2:12" ht="12.5">
      <c r="B622" s="14"/>
      <c r="C622" s="10"/>
      <c r="D622" s="10"/>
      <c r="E622" s="61"/>
      <c r="F622" s="14"/>
      <c r="G622" s="14"/>
      <c r="H622" s="53"/>
      <c r="I622" s="53"/>
      <c r="K622" s="55"/>
      <c r="L622" s="42"/>
    </row>
    <row r="623" spans="2:12" ht="12.5">
      <c r="B623" s="14"/>
      <c r="C623" s="10"/>
      <c r="D623" s="10"/>
      <c r="E623" s="61"/>
      <c r="F623" s="14"/>
      <c r="G623" s="14"/>
      <c r="H623" s="53"/>
      <c r="I623" s="53"/>
      <c r="K623" s="55"/>
      <c r="L623" s="42"/>
    </row>
    <row r="624" spans="2:12" ht="12.5">
      <c r="B624" s="14"/>
      <c r="C624" s="10"/>
      <c r="D624" s="10"/>
      <c r="E624" s="61"/>
      <c r="F624" s="14"/>
      <c r="G624" s="14"/>
      <c r="H624" s="53"/>
      <c r="I624" s="53"/>
      <c r="K624" s="55"/>
      <c r="L624" s="42"/>
    </row>
    <row r="625" spans="2:12" ht="12.5">
      <c r="B625" s="14"/>
      <c r="C625" s="10"/>
      <c r="D625" s="10"/>
      <c r="E625" s="61"/>
      <c r="F625" s="14"/>
      <c r="G625" s="14"/>
      <c r="H625" s="53"/>
      <c r="I625" s="53"/>
      <c r="K625" s="55"/>
      <c r="L625" s="42"/>
    </row>
    <row r="626" spans="2:12" ht="12.5">
      <c r="B626" s="14"/>
      <c r="C626" s="10"/>
      <c r="D626" s="10"/>
      <c r="E626" s="61"/>
      <c r="F626" s="14"/>
      <c r="G626" s="14"/>
      <c r="H626" s="53"/>
      <c r="I626" s="53"/>
      <c r="K626" s="55"/>
      <c r="L626" s="42"/>
    </row>
    <row r="627" spans="2:12" ht="12.5">
      <c r="B627" s="14"/>
      <c r="C627" s="10"/>
      <c r="D627" s="10"/>
      <c r="E627" s="61"/>
      <c r="F627" s="14"/>
      <c r="G627" s="14"/>
      <c r="H627" s="53"/>
      <c r="I627" s="53"/>
      <c r="K627" s="55"/>
      <c r="L627" s="42"/>
    </row>
    <row r="628" spans="2:12" ht="12.5">
      <c r="B628" s="14"/>
      <c r="C628" s="10"/>
      <c r="D628" s="10"/>
      <c r="E628" s="61"/>
      <c r="F628" s="14"/>
      <c r="G628" s="14"/>
      <c r="H628" s="53"/>
      <c r="I628" s="53"/>
      <c r="K628" s="55"/>
      <c r="L628" s="42"/>
    </row>
    <row r="629" spans="2:12" ht="12.5">
      <c r="B629" s="14"/>
      <c r="C629" s="10"/>
      <c r="D629" s="10"/>
      <c r="E629" s="61"/>
      <c r="F629" s="14"/>
      <c r="G629" s="14"/>
      <c r="H629" s="53"/>
      <c r="I629" s="53"/>
      <c r="K629" s="55"/>
      <c r="L629" s="42"/>
    </row>
    <row r="630" spans="2:12" ht="12.5">
      <c r="B630" s="14"/>
      <c r="C630" s="10"/>
      <c r="D630" s="10"/>
      <c r="E630" s="61"/>
      <c r="F630" s="14"/>
      <c r="G630" s="14"/>
      <c r="H630" s="53"/>
      <c r="I630" s="53"/>
      <c r="K630" s="55"/>
      <c r="L630" s="42"/>
    </row>
    <row r="631" spans="2:12" ht="12.5">
      <c r="B631" s="14"/>
      <c r="C631" s="10"/>
      <c r="D631" s="10"/>
      <c r="E631" s="61"/>
      <c r="F631" s="14"/>
      <c r="G631" s="14"/>
      <c r="H631" s="53"/>
      <c r="I631" s="53"/>
      <c r="K631" s="55"/>
      <c r="L631" s="42"/>
    </row>
    <row r="632" spans="2:12" ht="12.5">
      <c r="B632" s="14"/>
      <c r="C632" s="10"/>
      <c r="D632" s="10"/>
      <c r="E632" s="61"/>
      <c r="F632" s="14"/>
      <c r="G632" s="14"/>
      <c r="H632" s="53"/>
      <c r="I632" s="53"/>
      <c r="K632" s="55"/>
      <c r="L632" s="42"/>
    </row>
    <row r="633" spans="2:12" ht="12.5">
      <c r="B633" s="14"/>
      <c r="C633" s="10"/>
      <c r="D633" s="10"/>
      <c r="E633" s="61"/>
      <c r="F633" s="14"/>
      <c r="G633" s="14"/>
      <c r="H633" s="53"/>
      <c r="I633" s="53"/>
      <c r="K633" s="55"/>
      <c r="L633" s="42"/>
    </row>
    <row r="634" spans="2:12" ht="12.5">
      <c r="B634" s="14"/>
      <c r="C634" s="10"/>
      <c r="D634" s="10"/>
      <c r="E634" s="61"/>
      <c r="F634" s="14"/>
      <c r="G634" s="14"/>
      <c r="H634" s="53"/>
      <c r="I634" s="53"/>
      <c r="K634" s="55"/>
      <c r="L634" s="42"/>
    </row>
    <row r="635" spans="2:12" ht="12.5">
      <c r="B635" s="14"/>
      <c r="C635" s="10"/>
      <c r="D635" s="10"/>
      <c r="E635" s="61"/>
      <c r="F635" s="14"/>
      <c r="G635" s="14"/>
      <c r="H635" s="53"/>
      <c r="I635" s="53"/>
      <c r="K635" s="55"/>
      <c r="L635" s="42"/>
    </row>
    <row r="636" spans="2:12" ht="12.5">
      <c r="B636" s="14"/>
      <c r="C636" s="10"/>
      <c r="D636" s="10"/>
      <c r="E636" s="61"/>
      <c r="F636" s="14"/>
      <c r="G636" s="14"/>
      <c r="H636" s="53"/>
      <c r="I636" s="53"/>
      <c r="K636" s="55"/>
      <c r="L636" s="42"/>
    </row>
    <row r="637" spans="2:12" ht="12.5">
      <c r="B637" s="14"/>
      <c r="C637" s="10"/>
      <c r="D637" s="10"/>
      <c r="E637" s="61"/>
      <c r="F637" s="14"/>
      <c r="G637" s="14"/>
      <c r="H637" s="53"/>
      <c r="I637" s="53"/>
      <c r="K637" s="55"/>
      <c r="L637" s="42"/>
    </row>
    <row r="638" spans="2:12" ht="12.5">
      <c r="B638" s="14"/>
      <c r="C638" s="10"/>
      <c r="D638" s="10"/>
      <c r="E638" s="61"/>
      <c r="F638" s="14"/>
      <c r="G638" s="14"/>
      <c r="H638" s="53"/>
      <c r="I638" s="53"/>
      <c r="K638" s="55"/>
      <c r="L638" s="42"/>
    </row>
    <row r="639" spans="2:12" ht="12.5">
      <c r="B639" s="14"/>
      <c r="C639" s="10"/>
      <c r="D639" s="10"/>
      <c r="E639" s="61"/>
      <c r="F639" s="14"/>
      <c r="G639" s="14"/>
      <c r="H639" s="53"/>
      <c r="I639" s="53"/>
      <c r="K639" s="55"/>
      <c r="L639" s="42"/>
    </row>
    <row r="640" spans="2:12" ht="12.5">
      <c r="B640" s="14"/>
      <c r="C640" s="10"/>
      <c r="D640" s="10"/>
      <c r="E640" s="61"/>
      <c r="F640" s="14"/>
      <c r="G640" s="14"/>
      <c r="H640" s="53"/>
      <c r="I640" s="53"/>
      <c r="K640" s="55"/>
      <c r="L640" s="42"/>
    </row>
    <row r="641" spans="2:12" ht="12.5">
      <c r="B641" s="14"/>
      <c r="C641" s="10"/>
      <c r="D641" s="10"/>
      <c r="E641" s="61"/>
      <c r="F641" s="14"/>
      <c r="G641" s="14"/>
      <c r="H641" s="53"/>
      <c r="I641" s="53"/>
      <c r="K641" s="55"/>
      <c r="L641" s="42"/>
    </row>
    <row r="642" spans="2:12" ht="12.5">
      <c r="B642" s="14"/>
      <c r="C642" s="10"/>
      <c r="D642" s="10"/>
      <c r="E642" s="61"/>
      <c r="F642" s="14"/>
      <c r="G642" s="14"/>
      <c r="H642" s="53"/>
      <c r="I642" s="53"/>
      <c r="K642" s="55"/>
      <c r="L642" s="42"/>
    </row>
    <row r="643" spans="2:12" ht="12.5">
      <c r="B643" s="14"/>
      <c r="C643" s="10"/>
      <c r="D643" s="10"/>
      <c r="E643" s="61"/>
      <c r="F643" s="14"/>
      <c r="G643" s="14"/>
      <c r="H643" s="53"/>
      <c r="I643" s="53"/>
      <c r="K643" s="55"/>
      <c r="L643" s="42"/>
    </row>
    <row r="644" spans="2:12" ht="12.5">
      <c r="B644" s="14"/>
      <c r="C644" s="10"/>
      <c r="D644" s="10"/>
      <c r="E644" s="61"/>
      <c r="F644" s="14"/>
      <c r="G644" s="14"/>
      <c r="H644" s="53"/>
      <c r="I644" s="53"/>
      <c r="K644" s="55"/>
      <c r="L644" s="42"/>
    </row>
    <row r="645" spans="2:12" ht="12.5">
      <c r="B645" s="14"/>
      <c r="C645" s="10"/>
      <c r="D645" s="10"/>
      <c r="E645" s="61"/>
      <c r="F645" s="14"/>
      <c r="G645" s="14"/>
      <c r="H645" s="53"/>
      <c r="I645" s="53"/>
      <c r="K645" s="55"/>
      <c r="L645" s="42"/>
    </row>
    <row r="646" spans="2:12" ht="12.5">
      <c r="B646" s="14"/>
      <c r="C646" s="10"/>
      <c r="D646" s="10"/>
      <c r="E646" s="61"/>
      <c r="F646" s="14"/>
      <c r="G646" s="14"/>
      <c r="H646" s="53"/>
      <c r="I646" s="53"/>
      <c r="K646" s="55"/>
      <c r="L646" s="42"/>
    </row>
    <row r="647" spans="2:12" ht="12.5">
      <c r="B647" s="14"/>
      <c r="C647" s="10"/>
      <c r="D647" s="10"/>
      <c r="E647" s="61"/>
      <c r="F647" s="14"/>
      <c r="G647" s="14"/>
      <c r="H647" s="53"/>
      <c r="I647" s="53"/>
      <c r="K647" s="55"/>
      <c r="L647" s="42"/>
    </row>
    <row r="648" spans="2:12" ht="12.5">
      <c r="B648" s="14"/>
      <c r="C648" s="10"/>
      <c r="D648" s="10"/>
      <c r="E648" s="61"/>
      <c r="F648" s="14"/>
      <c r="G648" s="14"/>
      <c r="H648" s="53"/>
      <c r="I648" s="53"/>
      <c r="K648" s="55"/>
      <c r="L648" s="42"/>
    </row>
    <row r="649" spans="2:12" ht="12.5">
      <c r="B649" s="14"/>
      <c r="C649" s="10"/>
      <c r="D649" s="10"/>
      <c r="E649" s="61"/>
      <c r="F649" s="14"/>
      <c r="G649" s="14"/>
      <c r="H649" s="53"/>
      <c r="I649" s="53"/>
      <c r="K649" s="55"/>
      <c r="L649" s="42"/>
    </row>
    <row r="650" spans="2:12" ht="12.5">
      <c r="B650" s="14"/>
      <c r="C650" s="10"/>
      <c r="D650" s="10"/>
      <c r="E650" s="61"/>
      <c r="F650" s="14"/>
      <c r="G650" s="14"/>
      <c r="H650" s="53"/>
      <c r="I650" s="53"/>
      <c r="K650" s="55"/>
      <c r="L650" s="42"/>
    </row>
    <row r="651" spans="2:12" ht="12.5">
      <c r="B651" s="14"/>
      <c r="C651" s="10"/>
      <c r="D651" s="10"/>
      <c r="E651" s="61"/>
      <c r="F651" s="14"/>
      <c r="G651" s="14"/>
      <c r="H651" s="53"/>
      <c r="I651" s="53"/>
      <c r="K651" s="55"/>
      <c r="L651" s="42"/>
    </row>
    <row r="652" spans="2:12" ht="12.5">
      <c r="B652" s="14"/>
      <c r="C652" s="10"/>
      <c r="D652" s="10"/>
      <c r="E652" s="61"/>
      <c r="F652" s="14"/>
      <c r="G652" s="14"/>
      <c r="H652" s="53"/>
      <c r="I652" s="53"/>
      <c r="K652" s="55"/>
      <c r="L652" s="42"/>
    </row>
    <row r="653" spans="2:12" ht="12.5">
      <c r="B653" s="14"/>
      <c r="C653" s="10"/>
      <c r="D653" s="10"/>
      <c r="E653" s="61"/>
      <c r="F653" s="14"/>
      <c r="G653" s="14"/>
      <c r="H653" s="53"/>
      <c r="I653" s="53"/>
      <c r="K653" s="55"/>
      <c r="L653" s="42"/>
    </row>
    <row r="654" spans="2:12" ht="12.5">
      <c r="B654" s="14"/>
      <c r="C654" s="10"/>
      <c r="D654" s="10"/>
      <c r="E654" s="61"/>
      <c r="F654" s="14"/>
      <c r="G654" s="14"/>
      <c r="H654" s="53"/>
      <c r="I654" s="53"/>
      <c r="K654" s="55"/>
      <c r="L654" s="42"/>
    </row>
    <row r="655" spans="2:12" ht="12.5">
      <c r="B655" s="14"/>
      <c r="C655" s="10"/>
      <c r="D655" s="10"/>
      <c r="E655" s="61"/>
      <c r="F655" s="14"/>
      <c r="G655" s="14"/>
      <c r="H655" s="53"/>
      <c r="I655" s="53"/>
      <c r="K655" s="55"/>
      <c r="L655" s="42"/>
    </row>
    <row r="656" spans="2:12" ht="12.5">
      <c r="B656" s="14"/>
      <c r="C656" s="10"/>
      <c r="D656" s="10"/>
      <c r="E656" s="61"/>
      <c r="F656" s="14"/>
      <c r="G656" s="14"/>
      <c r="H656" s="53"/>
      <c r="I656" s="53"/>
      <c r="K656" s="55"/>
      <c r="L656" s="42"/>
    </row>
    <row r="657" spans="2:12" ht="12.5">
      <c r="B657" s="14"/>
      <c r="C657" s="10"/>
      <c r="D657" s="10"/>
      <c r="E657" s="61"/>
      <c r="F657" s="14"/>
      <c r="G657" s="14"/>
      <c r="H657" s="53"/>
      <c r="I657" s="53"/>
      <c r="K657" s="55"/>
      <c r="L657" s="42"/>
    </row>
    <row r="658" spans="2:12" ht="12.5">
      <c r="B658" s="14"/>
      <c r="C658" s="10"/>
      <c r="D658" s="10"/>
      <c r="E658" s="61"/>
      <c r="F658" s="14"/>
      <c r="G658" s="14"/>
      <c r="H658" s="53"/>
      <c r="I658" s="53"/>
      <c r="K658" s="55"/>
      <c r="L658" s="42"/>
    </row>
    <row r="659" spans="2:12" ht="12.5">
      <c r="B659" s="14"/>
      <c r="C659" s="10"/>
      <c r="D659" s="10"/>
      <c r="E659" s="61"/>
      <c r="F659" s="14"/>
      <c r="G659" s="14"/>
      <c r="H659" s="53"/>
      <c r="I659" s="53"/>
      <c r="K659" s="55"/>
      <c r="L659" s="42"/>
    </row>
    <row r="660" spans="2:12" ht="12.5">
      <c r="B660" s="14"/>
      <c r="C660" s="10"/>
      <c r="D660" s="10"/>
      <c r="E660" s="61"/>
      <c r="F660" s="14"/>
      <c r="G660" s="14"/>
      <c r="H660" s="53"/>
      <c r="I660" s="53"/>
      <c r="K660" s="55"/>
      <c r="L660" s="42"/>
    </row>
    <row r="661" spans="2:12" ht="12.5">
      <c r="B661" s="14"/>
      <c r="C661" s="10"/>
      <c r="D661" s="10"/>
      <c r="E661" s="61"/>
      <c r="F661" s="14"/>
      <c r="G661" s="14"/>
      <c r="H661" s="53"/>
      <c r="I661" s="53"/>
      <c r="K661" s="55"/>
      <c r="L661" s="42"/>
    </row>
    <row r="662" spans="2:12" ht="12.5">
      <c r="B662" s="14"/>
      <c r="C662" s="10"/>
      <c r="D662" s="10"/>
      <c r="E662" s="61"/>
      <c r="F662" s="14"/>
      <c r="G662" s="14"/>
      <c r="H662" s="53"/>
      <c r="I662" s="53"/>
      <c r="K662" s="55"/>
      <c r="L662" s="42"/>
    </row>
    <row r="663" spans="2:12" ht="12.5">
      <c r="B663" s="14"/>
      <c r="C663" s="10"/>
      <c r="D663" s="10"/>
      <c r="E663" s="61"/>
      <c r="F663" s="14"/>
      <c r="G663" s="14"/>
      <c r="H663" s="53"/>
      <c r="I663" s="53"/>
      <c r="K663" s="55"/>
      <c r="L663" s="42"/>
    </row>
    <row r="664" spans="2:12" ht="12.5">
      <c r="B664" s="14"/>
      <c r="C664" s="10"/>
      <c r="D664" s="10"/>
      <c r="E664" s="61"/>
      <c r="F664" s="14"/>
      <c r="G664" s="14"/>
      <c r="H664" s="53"/>
      <c r="I664" s="53"/>
      <c r="K664" s="55"/>
      <c r="L664" s="42"/>
    </row>
    <row r="665" spans="2:12" ht="12.5">
      <c r="B665" s="14"/>
      <c r="C665" s="10"/>
      <c r="D665" s="10"/>
      <c r="E665" s="61"/>
      <c r="F665" s="14"/>
      <c r="G665" s="14"/>
      <c r="H665" s="53"/>
      <c r="I665" s="53"/>
      <c r="K665" s="55"/>
      <c r="L665" s="42"/>
    </row>
    <row r="666" spans="2:12" ht="12.5">
      <c r="B666" s="14"/>
      <c r="C666" s="10"/>
      <c r="D666" s="10"/>
      <c r="E666" s="61"/>
      <c r="F666" s="14"/>
      <c r="G666" s="14"/>
      <c r="H666" s="53"/>
      <c r="I666" s="53"/>
      <c r="K666" s="55"/>
      <c r="L666" s="42"/>
    </row>
    <row r="667" spans="2:12" ht="12.5">
      <c r="B667" s="14"/>
      <c r="C667" s="10"/>
      <c r="D667" s="10"/>
      <c r="E667" s="61"/>
      <c r="F667" s="14"/>
      <c r="G667" s="14"/>
      <c r="H667" s="53"/>
      <c r="I667" s="53"/>
      <c r="K667" s="55"/>
      <c r="L667" s="42"/>
    </row>
    <row r="668" spans="2:12" ht="12.5">
      <c r="B668" s="14"/>
      <c r="C668" s="10"/>
      <c r="D668" s="10"/>
      <c r="E668" s="61"/>
      <c r="F668" s="14"/>
      <c r="G668" s="14"/>
      <c r="H668" s="53"/>
      <c r="I668" s="53"/>
      <c r="K668" s="55"/>
      <c r="L668" s="42"/>
    </row>
    <row r="669" spans="2:12" ht="12.5">
      <c r="B669" s="14"/>
      <c r="C669" s="10"/>
      <c r="D669" s="10"/>
      <c r="E669" s="61"/>
      <c r="F669" s="14"/>
      <c r="G669" s="14"/>
      <c r="H669" s="53"/>
      <c r="I669" s="53"/>
      <c r="K669" s="55"/>
      <c r="L669" s="42"/>
    </row>
    <row r="670" spans="2:12" ht="12.5">
      <c r="B670" s="14"/>
      <c r="C670" s="10"/>
      <c r="D670" s="10"/>
      <c r="E670" s="61"/>
      <c r="F670" s="14"/>
      <c r="G670" s="14"/>
      <c r="H670" s="53"/>
      <c r="I670" s="53"/>
      <c r="K670" s="55"/>
      <c r="L670" s="42"/>
    </row>
    <row r="671" spans="2:12" ht="12.5">
      <c r="B671" s="14"/>
      <c r="C671" s="10"/>
      <c r="D671" s="10"/>
      <c r="E671" s="61"/>
      <c r="F671" s="14"/>
      <c r="G671" s="14"/>
      <c r="H671" s="53"/>
      <c r="I671" s="53"/>
      <c r="K671" s="55"/>
      <c r="L671" s="42"/>
    </row>
    <row r="672" spans="2:12" ht="12.5">
      <c r="B672" s="14"/>
      <c r="C672" s="10"/>
      <c r="D672" s="10"/>
      <c r="E672" s="61"/>
      <c r="F672" s="14"/>
      <c r="G672" s="14"/>
      <c r="H672" s="53"/>
      <c r="I672" s="53"/>
      <c r="K672" s="55"/>
      <c r="L672" s="42"/>
    </row>
    <row r="673" spans="2:12" ht="12.5">
      <c r="B673" s="14"/>
      <c r="C673" s="10"/>
      <c r="D673" s="10"/>
      <c r="E673" s="61"/>
      <c r="F673" s="14"/>
      <c r="G673" s="14"/>
      <c r="H673" s="53"/>
      <c r="I673" s="53"/>
      <c r="K673" s="55"/>
      <c r="L673" s="42"/>
    </row>
    <row r="674" spans="2:12" ht="12.5">
      <c r="B674" s="14"/>
      <c r="C674" s="10"/>
      <c r="D674" s="10"/>
      <c r="E674" s="61"/>
      <c r="F674" s="14"/>
      <c r="G674" s="14"/>
      <c r="H674" s="53"/>
      <c r="I674" s="53"/>
      <c r="K674" s="55"/>
      <c r="L674" s="42"/>
    </row>
    <row r="675" spans="2:12" ht="12.5">
      <c r="B675" s="14"/>
      <c r="C675" s="10"/>
      <c r="D675" s="10"/>
      <c r="E675" s="61"/>
      <c r="F675" s="14"/>
      <c r="G675" s="14"/>
      <c r="H675" s="53"/>
      <c r="I675" s="53"/>
      <c r="K675" s="55"/>
      <c r="L675" s="42"/>
    </row>
    <row r="676" spans="2:12" ht="12.5">
      <c r="B676" s="14"/>
      <c r="C676" s="10"/>
      <c r="D676" s="10"/>
      <c r="E676" s="61"/>
      <c r="F676" s="14"/>
      <c r="G676" s="14"/>
      <c r="H676" s="53"/>
      <c r="I676" s="53"/>
      <c r="K676" s="55"/>
      <c r="L676" s="42"/>
    </row>
    <row r="677" spans="2:12" ht="12.5">
      <c r="B677" s="14"/>
      <c r="C677" s="10"/>
      <c r="D677" s="10"/>
      <c r="E677" s="61"/>
      <c r="F677" s="14"/>
      <c r="G677" s="14"/>
      <c r="H677" s="53"/>
      <c r="I677" s="53"/>
      <c r="K677" s="55"/>
      <c r="L677" s="42"/>
    </row>
    <row r="678" spans="2:12" ht="12.5">
      <c r="B678" s="14"/>
      <c r="C678" s="10"/>
      <c r="D678" s="10"/>
      <c r="E678" s="61"/>
      <c r="F678" s="14"/>
      <c r="G678" s="14"/>
      <c r="H678" s="53"/>
      <c r="I678" s="53"/>
      <c r="K678" s="55"/>
      <c r="L678" s="42"/>
    </row>
    <row r="679" spans="2:12" ht="12.5">
      <c r="B679" s="14"/>
      <c r="C679" s="10"/>
      <c r="D679" s="10"/>
      <c r="E679" s="61"/>
      <c r="F679" s="14"/>
      <c r="G679" s="14"/>
      <c r="H679" s="53"/>
      <c r="I679" s="53"/>
      <c r="K679" s="55"/>
      <c r="L679" s="42"/>
    </row>
    <row r="680" spans="2:12" ht="12.5">
      <c r="B680" s="14"/>
      <c r="C680" s="10"/>
      <c r="D680" s="10"/>
      <c r="E680" s="61"/>
      <c r="F680" s="14"/>
      <c r="G680" s="14"/>
      <c r="H680" s="53"/>
      <c r="I680" s="53"/>
      <c r="K680" s="55"/>
      <c r="L680" s="42"/>
    </row>
    <row r="681" spans="2:12" ht="12.5">
      <c r="B681" s="14"/>
      <c r="C681" s="10"/>
      <c r="D681" s="10"/>
      <c r="E681" s="61"/>
      <c r="F681" s="14"/>
      <c r="G681" s="14"/>
      <c r="H681" s="53"/>
      <c r="I681" s="53"/>
      <c r="K681" s="55"/>
      <c r="L681" s="42"/>
    </row>
    <row r="682" spans="2:12" ht="12.5">
      <c r="B682" s="14"/>
      <c r="C682" s="10"/>
      <c r="D682" s="10"/>
      <c r="E682" s="61"/>
      <c r="F682" s="14"/>
      <c r="G682" s="14"/>
      <c r="H682" s="53"/>
      <c r="I682" s="53"/>
      <c r="K682" s="55"/>
      <c r="L682" s="42"/>
    </row>
    <row r="683" spans="2:12" ht="12.5">
      <c r="B683" s="14"/>
      <c r="C683" s="10"/>
      <c r="D683" s="10"/>
      <c r="E683" s="61"/>
      <c r="F683" s="14"/>
      <c r="G683" s="14"/>
      <c r="H683" s="53"/>
      <c r="I683" s="53"/>
      <c r="K683" s="55"/>
      <c r="L683" s="42"/>
    </row>
    <row r="684" spans="2:12" ht="12.5">
      <c r="B684" s="14"/>
      <c r="C684" s="10"/>
      <c r="D684" s="10"/>
      <c r="E684" s="61"/>
      <c r="F684" s="14"/>
      <c r="G684" s="14"/>
      <c r="H684" s="53"/>
      <c r="I684" s="53"/>
      <c r="K684" s="55"/>
      <c r="L684" s="42"/>
    </row>
    <row r="685" spans="2:12" ht="12.5">
      <c r="B685" s="14"/>
      <c r="C685" s="10"/>
      <c r="D685" s="10"/>
      <c r="E685" s="61"/>
      <c r="F685" s="14"/>
      <c r="G685" s="14"/>
      <c r="H685" s="53"/>
      <c r="I685" s="53"/>
      <c r="K685" s="55"/>
      <c r="L685" s="42"/>
    </row>
    <row r="686" spans="2:12" ht="12.5">
      <c r="B686" s="14"/>
      <c r="C686" s="10"/>
      <c r="D686" s="10"/>
      <c r="E686" s="61"/>
      <c r="F686" s="14"/>
      <c r="G686" s="14"/>
      <c r="H686" s="53"/>
      <c r="I686" s="53"/>
      <c r="K686" s="55"/>
      <c r="L686" s="42"/>
    </row>
    <row r="687" spans="2:12" ht="12.5">
      <c r="B687" s="14"/>
      <c r="C687" s="10"/>
      <c r="D687" s="10"/>
      <c r="E687" s="61"/>
      <c r="F687" s="14"/>
      <c r="G687" s="14"/>
      <c r="H687" s="53"/>
      <c r="I687" s="53"/>
      <c r="K687" s="55"/>
      <c r="L687" s="42"/>
    </row>
    <row r="688" spans="2:12" ht="12.5">
      <c r="B688" s="14"/>
      <c r="C688" s="10"/>
      <c r="D688" s="10"/>
      <c r="E688" s="61"/>
      <c r="F688" s="14"/>
      <c r="G688" s="14"/>
      <c r="H688" s="53"/>
      <c r="I688" s="53"/>
      <c r="K688" s="55"/>
      <c r="L688" s="42"/>
    </row>
    <row r="689" spans="2:12" ht="12.5">
      <c r="B689" s="14"/>
      <c r="C689" s="10"/>
      <c r="D689" s="10"/>
      <c r="E689" s="61"/>
      <c r="F689" s="14"/>
      <c r="G689" s="14"/>
      <c r="H689" s="53"/>
      <c r="I689" s="53"/>
      <c r="K689" s="55"/>
      <c r="L689" s="42"/>
    </row>
    <row r="690" spans="2:12" ht="12.5">
      <c r="B690" s="14"/>
      <c r="C690" s="10"/>
      <c r="D690" s="10"/>
      <c r="E690" s="61"/>
      <c r="F690" s="14"/>
      <c r="G690" s="14"/>
      <c r="H690" s="53"/>
      <c r="I690" s="53"/>
      <c r="K690" s="55"/>
      <c r="L690" s="42"/>
    </row>
    <row r="691" spans="2:12" ht="12.5">
      <c r="B691" s="14"/>
      <c r="C691" s="10"/>
      <c r="D691" s="10"/>
      <c r="E691" s="61"/>
      <c r="F691" s="14"/>
      <c r="G691" s="14"/>
      <c r="H691" s="53"/>
      <c r="I691" s="53"/>
      <c r="K691" s="55"/>
      <c r="L691" s="42"/>
    </row>
    <row r="692" spans="2:12" ht="12.5">
      <c r="B692" s="14"/>
      <c r="C692" s="10"/>
      <c r="D692" s="10"/>
      <c r="E692" s="61"/>
      <c r="F692" s="14"/>
      <c r="G692" s="14"/>
      <c r="H692" s="53"/>
      <c r="I692" s="53"/>
      <c r="K692" s="55"/>
      <c r="L692" s="42"/>
    </row>
    <row r="693" spans="2:12" ht="12.5">
      <c r="B693" s="14"/>
      <c r="C693" s="10"/>
      <c r="D693" s="10"/>
      <c r="E693" s="61"/>
      <c r="F693" s="14"/>
      <c r="G693" s="14"/>
      <c r="H693" s="53"/>
      <c r="I693" s="53"/>
      <c r="K693" s="55"/>
      <c r="L693" s="42"/>
    </row>
    <row r="694" spans="2:12" ht="12.5">
      <c r="B694" s="14"/>
      <c r="C694" s="10"/>
      <c r="D694" s="10"/>
      <c r="E694" s="61"/>
      <c r="F694" s="14"/>
      <c r="G694" s="14"/>
      <c r="H694" s="53"/>
      <c r="I694" s="53"/>
      <c r="K694" s="55"/>
      <c r="L694" s="42"/>
    </row>
    <row r="695" spans="2:12" ht="12.5">
      <c r="B695" s="14"/>
      <c r="C695" s="10"/>
      <c r="D695" s="10"/>
      <c r="E695" s="61"/>
      <c r="F695" s="14"/>
      <c r="G695" s="14"/>
      <c r="H695" s="53"/>
      <c r="I695" s="53"/>
      <c r="K695" s="55"/>
      <c r="L695" s="42"/>
    </row>
    <row r="696" spans="2:12" ht="12.5">
      <c r="B696" s="14"/>
      <c r="C696" s="10"/>
      <c r="D696" s="10"/>
      <c r="E696" s="61"/>
      <c r="F696" s="14"/>
      <c r="G696" s="14"/>
      <c r="H696" s="53"/>
      <c r="I696" s="53"/>
      <c r="K696" s="55"/>
      <c r="L696" s="42"/>
    </row>
    <row r="697" spans="2:12" ht="12.5">
      <c r="B697" s="14"/>
      <c r="C697" s="10"/>
      <c r="D697" s="10"/>
      <c r="E697" s="61"/>
      <c r="F697" s="14"/>
      <c r="G697" s="14"/>
      <c r="H697" s="53"/>
      <c r="I697" s="53"/>
      <c r="K697" s="55"/>
      <c r="L697" s="42"/>
    </row>
    <row r="698" spans="2:12" ht="12.5">
      <c r="B698" s="14"/>
      <c r="C698" s="10"/>
      <c r="D698" s="10"/>
      <c r="E698" s="61"/>
      <c r="F698" s="14"/>
      <c r="G698" s="14"/>
      <c r="H698" s="53"/>
      <c r="I698" s="53"/>
      <c r="K698" s="55"/>
      <c r="L698" s="42"/>
    </row>
    <row r="699" spans="2:12" ht="12.5">
      <c r="B699" s="14"/>
      <c r="C699" s="10"/>
      <c r="D699" s="10"/>
      <c r="E699" s="61"/>
      <c r="F699" s="14"/>
      <c r="G699" s="14"/>
      <c r="H699" s="53"/>
      <c r="I699" s="53"/>
      <c r="K699" s="55"/>
      <c r="L699" s="42"/>
    </row>
    <row r="700" spans="2:12" ht="12.5">
      <c r="B700" s="14"/>
      <c r="C700" s="10"/>
      <c r="D700" s="10"/>
      <c r="E700" s="61"/>
      <c r="F700" s="14"/>
      <c r="G700" s="14"/>
      <c r="H700" s="53"/>
      <c r="I700" s="53"/>
      <c r="K700" s="55"/>
      <c r="L700" s="42"/>
    </row>
    <row r="701" spans="2:12" ht="12.5">
      <c r="B701" s="14"/>
      <c r="C701" s="10"/>
      <c r="D701" s="10"/>
      <c r="E701" s="61"/>
      <c r="F701" s="14"/>
      <c r="G701" s="14"/>
      <c r="H701" s="53"/>
      <c r="I701" s="53"/>
      <c r="K701" s="55"/>
      <c r="L701" s="42"/>
    </row>
    <row r="702" spans="2:12" ht="12.5">
      <c r="B702" s="14"/>
      <c r="C702" s="10"/>
      <c r="D702" s="10"/>
      <c r="E702" s="61"/>
      <c r="F702" s="14"/>
      <c r="G702" s="14"/>
      <c r="H702" s="53"/>
      <c r="I702" s="53"/>
      <c r="K702" s="55"/>
      <c r="L702" s="42"/>
    </row>
    <row r="703" spans="2:12" ht="12.5">
      <c r="B703" s="14"/>
      <c r="C703" s="10"/>
      <c r="D703" s="10"/>
      <c r="E703" s="61"/>
      <c r="F703" s="14"/>
      <c r="G703" s="14"/>
      <c r="H703" s="53"/>
      <c r="I703" s="53"/>
      <c r="K703" s="55"/>
      <c r="L703" s="42"/>
    </row>
    <row r="704" spans="2:12" ht="12.5">
      <c r="B704" s="14"/>
      <c r="C704" s="10"/>
      <c r="D704" s="10"/>
      <c r="E704" s="61"/>
      <c r="F704" s="14"/>
      <c r="G704" s="14"/>
      <c r="H704" s="53"/>
      <c r="I704" s="53"/>
      <c r="K704" s="55"/>
      <c r="L704" s="42"/>
    </row>
    <row r="705" spans="2:12" ht="12.5">
      <c r="B705" s="14"/>
      <c r="C705" s="10"/>
      <c r="D705" s="10"/>
      <c r="E705" s="61"/>
      <c r="F705" s="14"/>
      <c r="G705" s="14"/>
      <c r="H705" s="53"/>
      <c r="I705" s="53"/>
      <c r="K705" s="55"/>
      <c r="L705" s="42"/>
    </row>
    <row r="706" spans="2:12" ht="12.5">
      <c r="B706" s="14"/>
      <c r="C706" s="10"/>
      <c r="D706" s="10"/>
      <c r="E706" s="61"/>
      <c r="F706" s="14"/>
      <c r="G706" s="14"/>
      <c r="H706" s="53"/>
      <c r="I706" s="53"/>
      <c r="K706" s="55"/>
      <c r="L706" s="42"/>
    </row>
    <row r="707" spans="2:12" ht="12.5">
      <c r="B707" s="14"/>
      <c r="C707" s="10"/>
      <c r="D707" s="10"/>
      <c r="E707" s="61"/>
      <c r="F707" s="14"/>
      <c r="G707" s="14"/>
      <c r="H707" s="53"/>
      <c r="I707" s="53"/>
      <c r="K707" s="55"/>
      <c r="L707" s="42"/>
    </row>
    <row r="708" spans="2:12" ht="12.5">
      <c r="B708" s="14"/>
      <c r="C708" s="10"/>
      <c r="D708" s="10"/>
      <c r="E708" s="61"/>
      <c r="F708" s="14"/>
      <c r="G708" s="14"/>
      <c r="H708" s="53"/>
      <c r="I708" s="53"/>
      <c r="K708" s="55"/>
      <c r="L708" s="42"/>
    </row>
    <row r="709" spans="2:12" ht="12.5">
      <c r="B709" s="14"/>
      <c r="C709" s="10"/>
      <c r="D709" s="10"/>
      <c r="E709" s="61"/>
      <c r="F709" s="14"/>
      <c r="G709" s="14"/>
      <c r="H709" s="53"/>
      <c r="I709" s="53"/>
      <c r="K709" s="55"/>
      <c r="L709" s="42"/>
    </row>
    <row r="710" spans="2:12" ht="12.5">
      <c r="B710" s="14"/>
      <c r="C710" s="10"/>
      <c r="D710" s="10"/>
      <c r="E710" s="61"/>
      <c r="F710" s="14"/>
      <c r="G710" s="14"/>
      <c r="H710" s="53"/>
      <c r="I710" s="53"/>
      <c r="K710" s="55"/>
      <c r="L710" s="42"/>
    </row>
    <row r="711" spans="2:12" ht="12.5">
      <c r="B711" s="14"/>
      <c r="C711" s="10"/>
      <c r="D711" s="10"/>
      <c r="E711" s="61"/>
      <c r="F711" s="14"/>
      <c r="G711" s="14"/>
      <c r="H711" s="53"/>
      <c r="I711" s="53"/>
      <c r="K711" s="55"/>
      <c r="L711" s="42"/>
    </row>
    <row r="712" spans="2:12" ht="12.5">
      <c r="B712" s="14"/>
      <c r="C712" s="10"/>
      <c r="D712" s="10"/>
      <c r="E712" s="61"/>
      <c r="F712" s="14"/>
      <c r="G712" s="14"/>
      <c r="H712" s="53"/>
      <c r="I712" s="53"/>
      <c r="K712" s="55"/>
      <c r="L712" s="42"/>
    </row>
    <row r="713" spans="2:12" ht="12.5">
      <c r="B713" s="14"/>
      <c r="C713" s="10"/>
      <c r="D713" s="10"/>
      <c r="E713" s="61"/>
      <c r="F713" s="14"/>
      <c r="G713" s="14"/>
      <c r="H713" s="53"/>
      <c r="I713" s="53"/>
      <c r="K713" s="55"/>
      <c r="L713" s="42"/>
    </row>
    <row r="714" spans="2:12" ht="12.5">
      <c r="B714" s="14"/>
      <c r="C714" s="10"/>
      <c r="D714" s="10"/>
      <c r="E714" s="61"/>
      <c r="F714" s="14"/>
      <c r="G714" s="14"/>
      <c r="H714" s="53"/>
      <c r="I714" s="53"/>
      <c r="K714" s="55"/>
      <c r="L714" s="42"/>
    </row>
    <row r="715" spans="2:12" ht="12.5">
      <c r="B715" s="14"/>
      <c r="C715" s="10"/>
      <c r="D715" s="10"/>
      <c r="E715" s="61"/>
      <c r="F715" s="14"/>
      <c r="G715" s="14"/>
      <c r="H715" s="53"/>
      <c r="I715" s="53"/>
      <c r="K715" s="55"/>
      <c r="L715" s="42"/>
    </row>
    <row r="716" spans="2:12" ht="12.5">
      <c r="B716" s="14"/>
      <c r="C716" s="10"/>
      <c r="D716" s="10"/>
      <c r="E716" s="61"/>
      <c r="F716" s="14"/>
      <c r="G716" s="14"/>
      <c r="H716" s="53"/>
      <c r="I716" s="53"/>
      <c r="K716" s="55"/>
      <c r="L716" s="42"/>
    </row>
    <row r="717" spans="2:12" ht="12.5">
      <c r="B717" s="14"/>
      <c r="C717" s="10"/>
      <c r="D717" s="10"/>
      <c r="E717" s="61"/>
      <c r="F717" s="14"/>
      <c r="G717" s="14"/>
      <c r="H717" s="53"/>
      <c r="I717" s="53"/>
      <c r="K717" s="55"/>
      <c r="L717" s="42"/>
    </row>
    <row r="718" spans="2:12" ht="12.5">
      <c r="B718" s="14"/>
      <c r="C718" s="10"/>
      <c r="D718" s="10"/>
      <c r="E718" s="61"/>
      <c r="F718" s="14"/>
      <c r="G718" s="14"/>
      <c r="H718" s="53"/>
      <c r="I718" s="53"/>
      <c r="K718" s="55"/>
      <c r="L718" s="42"/>
    </row>
    <row r="719" spans="2:12" ht="12.5">
      <c r="B719" s="14"/>
      <c r="C719" s="10"/>
      <c r="D719" s="10"/>
      <c r="E719" s="61"/>
      <c r="F719" s="14"/>
      <c r="G719" s="14"/>
      <c r="H719" s="53"/>
      <c r="I719" s="53"/>
      <c r="K719" s="55"/>
      <c r="L719" s="42"/>
    </row>
    <row r="720" spans="2:12" ht="12.5">
      <c r="B720" s="14"/>
      <c r="C720" s="10"/>
      <c r="D720" s="10"/>
      <c r="E720" s="61"/>
      <c r="F720" s="14"/>
      <c r="G720" s="14"/>
      <c r="H720" s="53"/>
      <c r="I720" s="53"/>
      <c r="K720" s="55"/>
      <c r="L720" s="42"/>
    </row>
    <row r="721" spans="2:12" ht="12.5">
      <c r="B721" s="14"/>
      <c r="C721" s="10"/>
      <c r="D721" s="10"/>
      <c r="E721" s="61"/>
      <c r="F721" s="14"/>
      <c r="G721" s="14"/>
      <c r="H721" s="53"/>
      <c r="I721" s="53"/>
      <c r="K721" s="55"/>
      <c r="L721" s="42"/>
    </row>
    <row r="722" spans="2:12" ht="12.5">
      <c r="B722" s="14"/>
      <c r="C722" s="10"/>
      <c r="D722" s="10"/>
      <c r="E722" s="61"/>
      <c r="F722" s="14"/>
      <c r="G722" s="14"/>
      <c r="H722" s="53"/>
      <c r="I722" s="53"/>
      <c r="K722" s="55"/>
      <c r="L722" s="42"/>
    </row>
    <row r="723" spans="2:12" ht="12.5">
      <c r="B723" s="14"/>
      <c r="C723" s="10"/>
      <c r="D723" s="10"/>
      <c r="E723" s="61"/>
      <c r="F723" s="14"/>
      <c r="G723" s="14"/>
      <c r="H723" s="53"/>
      <c r="I723" s="53"/>
      <c r="K723" s="55"/>
      <c r="L723" s="42"/>
    </row>
    <row r="724" spans="2:12" ht="12.5">
      <c r="B724" s="14"/>
      <c r="C724" s="10"/>
      <c r="D724" s="10"/>
      <c r="E724" s="61"/>
      <c r="F724" s="14"/>
      <c r="G724" s="14"/>
      <c r="H724" s="53"/>
      <c r="I724" s="53"/>
      <c r="K724" s="55"/>
      <c r="L724" s="42"/>
    </row>
    <row r="725" spans="2:12" ht="12.5">
      <c r="B725" s="14"/>
      <c r="C725" s="10"/>
      <c r="D725" s="10"/>
      <c r="E725" s="61"/>
      <c r="F725" s="14"/>
      <c r="G725" s="14"/>
      <c r="H725" s="53"/>
      <c r="I725" s="53"/>
      <c r="K725" s="55"/>
      <c r="L725" s="42"/>
    </row>
    <row r="726" spans="2:12" ht="12.5">
      <c r="B726" s="14"/>
      <c r="C726" s="10"/>
      <c r="D726" s="10"/>
      <c r="E726" s="61"/>
      <c r="F726" s="14"/>
      <c r="G726" s="14"/>
      <c r="H726" s="53"/>
      <c r="I726" s="53"/>
      <c r="K726" s="55"/>
      <c r="L726" s="42"/>
    </row>
    <row r="727" spans="2:12" ht="12.5">
      <c r="B727" s="14"/>
      <c r="C727" s="10"/>
      <c r="D727" s="10"/>
      <c r="E727" s="61"/>
      <c r="F727" s="14"/>
      <c r="G727" s="14"/>
      <c r="H727" s="53"/>
      <c r="I727" s="53"/>
      <c r="K727" s="55"/>
      <c r="L727" s="42"/>
    </row>
    <row r="728" spans="2:12" ht="12.5">
      <c r="B728" s="14"/>
      <c r="C728" s="10"/>
      <c r="D728" s="10"/>
      <c r="E728" s="61"/>
      <c r="F728" s="14"/>
      <c r="G728" s="14"/>
      <c r="H728" s="53"/>
      <c r="I728" s="53"/>
      <c r="K728" s="55"/>
      <c r="L728" s="42"/>
    </row>
    <row r="729" spans="2:12" ht="12.5">
      <c r="B729" s="14"/>
      <c r="C729" s="10"/>
      <c r="D729" s="10"/>
      <c r="E729" s="61"/>
      <c r="F729" s="14"/>
      <c r="G729" s="14"/>
      <c r="H729" s="53"/>
      <c r="I729" s="53"/>
      <c r="K729" s="55"/>
      <c r="L729" s="42"/>
    </row>
    <row r="730" spans="2:12" ht="12.5">
      <c r="B730" s="14"/>
      <c r="C730" s="10"/>
      <c r="D730" s="10"/>
      <c r="E730" s="61"/>
      <c r="F730" s="14"/>
      <c r="G730" s="14"/>
      <c r="H730" s="53"/>
      <c r="I730" s="53"/>
      <c r="K730" s="55"/>
      <c r="L730" s="42"/>
    </row>
    <row r="731" spans="2:12" ht="12.5">
      <c r="B731" s="14"/>
      <c r="C731" s="10"/>
      <c r="D731" s="10"/>
      <c r="E731" s="61"/>
      <c r="F731" s="14"/>
      <c r="G731" s="14"/>
      <c r="H731" s="53"/>
      <c r="I731" s="53"/>
      <c r="K731" s="55"/>
      <c r="L731" s="42"/>
    </row>
    <row r="732" spans="2:12" ht="12.5">
      <c r="B732" s="14"/>
      <c r="C732" s="10"/>
      <c r="D732" s="10"/>
      <c r="E732" s="61"/>
      <c r="F732" s="14"/>
      <c r="G732" s="14"/>
      <c r="H732" s="53"/>
      <c r="I732" s="53"/>
      <c r="K732" s="55"/>
      <c r="L732" s="42"/>
    </row>
    <row r="733" spans="2:12" ht="12.5">
      <c r="B733" s="14"/>
      <c r="C733" s="10"/>
      <c r="D733" s="10"/>
      <c r="E733" s="61"/>
      <c r="F733" s="14"/>
      <c r="G733" s="14"/>
      <c r="H733" s="53"/>
      <c r="I733" s="53"/>
      <c r="K733" s="55"/>
      <c r="L733" s="42"/>
    </row>
    <row r="734" spans="2:12" ht="12.5">
      <c r="B734" s="14"/>
      <c r="C734" s="10"/>
      <c r="D734" s="10"/>
      <c r="E734" s="61"/>
      <c r="F734" s="14"/>
      <c r="G734" s="14"/>
      <c r="H734" s="53"/>
      <c r="I734" s="53"/>
      <c r="K734" s="55"/>
      <c r="L734" s="42"/>
    </row>
    <row r="735" spans="2:12" ht="12.5">
      <c r="B735" s="14"/>
      <c r="C735" s="10"/>
      <c r="D735" s="10"/>
      <c r="E735" s="61"/>
      <c r="F735" s="14"/>
      <c r="G735" s="14"/>
      <c r="H735" s="53"/>
      <c r="I735" s="53"/>
      <c r="K735" s="55"/>
      <c r="L735" s="42"/>
    </row>
    <row r="736" spans="2:12" ht="12.5">
      <c r="B736" s="14"/>
      <c r="C736" s="10"/>
      <c r="D736" s="10"/>
      <c r="E736" s="61"/>
      <c r="F736" s="14"/>
      <c r="G736" s="14"/>
      <c r="H736" s="53"/>
      <c r="I736" s="53"/>
      <c r="K736" s="55"/>
      <c r="L736" s="42"/>
    </row>
    <row r="737" spans="2:12" ht="12.5">
      <c r="B737" s="14"/>
      <c r="C737" s="10"/>
      <c r="D737" s="10"/>
      <c r="E737" s="61"/>
      <c r="F737" s="14"/>
      <c r="G737" s="14"/>
      <c r="H737" s="53"/>
      <c r="I737" s="53"/>
      <c r="K737" s="55"/>
      <c r="L737" s="42"/>
    </row>
    <row r="738" spans="2:12" ht="12.5">
      <c r="B738" s="14"/>
      <c r="C738" s="10"/>
      <c r="D738" s="10"/>
      <c r="E738" s="61"/>
      <c r="F738" s="14"/>
      <c r="G738" s="14"/>
      <c r="H738" s="53"/>
      <c r="I738" s="53"/>
      <c r="K738" s="55"/>
      <c r="L738" s="42"/>
    </row>
    <row r="739" spans="2:12" ht="12.5">
      <c r="B739" s="14"/>
      <c r="C739" s="10"/>
      <c r="D739" s="10"/>
      <c r="E739" s="61"/>
      <c r="F739" s="14"/>
      <c r="G739" s="14"/>
      <c r="H739" s="53"/>
      <c r="I739" s="53"/>
      <c r="K739" s="55"/>
      <c r="L739" s="42"/>
    </row>
    <row r="740" spans="2:12" ht="12.5">
      <c r="B740" s="14"/>
      <c r="C740" s="10"/>
      <c r="D740" s="10"/>
      <c r="E740" s="61"/>
      <c r="F740" s="14"/>
      <c r="G740" s="14"/>
      <c r="H740" s="53"/>
      <c r="I740" s="53"/>
      <c r="K740" s="55"/>
      <c r="L740" s="42"/>
    </row>
    <row r="741" spans="2:12" ht="12.5">
      <c r="B741" s="14"/>
      <c r="C741" s="10"/>
      <c r="D741" s="10"/>
      <c r="E741" s="61"/>
      <c r="F741" s="14"/>
      <c r="G741" s="14"/>
      <c r="H741" s="53"/>
      <c r="I741" s="53"/>
      <c r="K741" s="55"/>
      <c r="L741" s="42"/>
    </row>
    <row r="742" spans="2:12" ht="12.5">
      <c r="B742" s="14"/>
      <c r="C742" s="10"/>
      <c r="D742" s="10"/>
      <c r="E742" s="61"/>
      <c r="F742" s="14"/>
      <c r="G742" s="14"/>
      <c r="H742" s="53"/>
      <c r="I742" s="53"/>
      <c r="K742" s="55"/>
      <c r="L742" s="42"/>
    </row>
    <row r="743" spans="2:12" ht="12.5">
      <c r="B743" s="14"/>
      <c r="C743" s="10"/>
      <c r="D743" s="10"/>
      <c r="E743" s="61"/>
      <c r="F743" s="14"/>
      <c r="G743" s="14"/>
      <c r="H743" s="53"/>
      <c r="I743" s="53"/>
      <c r="K743" s="55"/>
      <c r="L743" s="42"/>
    </row>
    <row r="744" spans="2:12" ht="12.5">
      <c r="B744" s="14"/>
      <c r="C744" s="10"/>
      <c r="D744" s="10"/>
      <c r="E744" s="61"/>
      <c r="F744" s="14"/>
      <c r="G744" s="14"/>
      <c r="H744" s="53"/>
      <c r="I744" s="53"/>
      <c r="K744" s="55"/>
      <c r="L744" s="42"/>
    </row>
    <row r="745" spans="2:12" ht="12.5">
      <c r="B745" s="14"/>
      <c r="C745" s="10"/>
      <c r="D745" s="10"/>
      <c r="E745" s="61"/>
      <c r="F745" s="14"/>
      <c r="G745" s="14"/>
      <c r="H745" s="53"/>
      <c r="I745" s="53"/>
      <c r="K745" s="55"/>
      <c r="L745" s="42"/>
    </row>
    <row r="746" spans="2:12" ht="12.5">
      <c r="B746" s="14"/>
      <c r="C746" s="10"/>
      <c r="D746" s="10"/>
      <c r="E746" s="61"/>
      <c r="F746" s="14"/>
      <c r="G746" s="14"/>
      <c r="H746" s="53"/>
      <c r="I746" s="53"/>
      <c r="K746" s="55"/>
      <c r="L746" s="42"/>
    </row>
    <row r="747" spans="2:12" ht="12.5">
      <c r="B747" s="14"/>
      <c r="C747" s="10"/>
      <c r="D747" s="10"/>
      <c r="E747" s="61"/>
      <c r="F747" s="14"/>
      <c r="G747" s="14"/>
      <c r="H747" s="53"/>
      <c r="I747" s="53"/>
      <c r="K747" s="55"/>
      <c r="L747" s="42"/>
    </row>
    <row r="748" spans="2:12" ht="12.5">
      <c r="B748" s="14"/>
      <c r="C748" s="10"/>
      <c r="D748" s="10"/>
      <c r="E748" s="61"/>
      <c r="F748" s="14"/>
      <c r="G748" s="14"/>
      <c r="H748" s="53"/>
      <c r="I748" s="53"/>
      <c r="K748" s="55"/>
      <c r="L748" s="42"/>
    </row>
    <row r="749" spans="2:12" ht="12.5">
      <c r="B749" s="14"/>
      <c r="C749" s="10"/>
      <c r="D749" s="10"/>
      <c r="E749" s="61"/>
      <c r="F749" s="14"/>
      <c r="G749" s="14"/>
      <c r="H749" s="53"/>
      <c r="I749" s="53"/>
      <c r="K749" s="55"/>
      <c r="L749" s="42"/>
    </row>
    <row r="750" spans="2:12" ht="12.5">
      <c r="B750" s="14"/>
      <c r="C750" s="10"/>
      <c r="D750" s="10"/>
      <c r="E750" s="61"/>
      <c r="F750" s="14"/>
      <c r="G750" s="14"/>
      <c r="H750" s="53"/>
      <c r="I750" s="53"/>
      <c r="K750" s="55"/>
      <c r="L750" s="42"/>
    </row>
    <row r="751" spans="2:12" ht="12.5">
      <c r="B751" s="14"/>
      <c r="C751" s="10"/>
      <c r="D751" s="10"/>
      <c r="E751" s="61"/>
      <c r="F751" s="14"/>
      <c r="G751" s="14"/>
      <c r="H751" s="53"/>
      <c r="I751" s="53"/>
      <c r="K751" s="55"/>
      <c r="L751" s="42"/>
    </row>
    <row r="752" spans="2:12" ht="12.5">
      <c r="B752" s="14"/>
      <c r="C752" s="10"/>
      <c r="D752" s="10"/>
      <c r="E752" s="61"/>
      <c r="F752" s="14"/>
      <c r="G752" s="14"/>
      <c r="H752" s="53"/>
      <c r="I752" s="53"/>
      <c r="K752" s="55"/>
      <c r="L752" s="42"/>
    </row>
    <row r="753" spans="2:12" ht="12.5">
      <c r="B753" s="14"/>
      <c r="C753" s="10"/>
      <c r="D753" s="10"/>
      <c r="E753" s="61"/>
      <c r="F753" s="14"/>
      <c r="G753" s="14"/>
      <c r="H753" s="53"/>
      <c r="I753" s="53"/>
      <c r="K753" s="55"/>
      <c r="L753" s="42"/>
    </row>
    <row r="754" spans="2:12" ht="12.5">
      <c r="B754" s="14"/>
      <c r="C754" s="10"/>
      <c r="D754" s="10"/>
      <c r="E754" s="61"/>
      <c r="F754" s="14"/>
      <c r="G754" s="14"/>
      <c r="H754" s="53"/>
      <c r="I754" s="53"/>
      <c r="K754" s="55"/>
      <c r="L754" s="42"/>
    </row>
    <row r="755" spans="2:12" ht="12.5">
      <c r="B755" s="14"/>
      <c r="C755" s="10"/>
      <c r="D755" s="10"/>
      <c r="E755" s="61"/>
      <c r="F755" s="14"/>
      <c r="G755" s="14"/>
      <c r="H755" s="53"/>
      <c r="I755" s="53"/>
      <c r="K755" s="55"/>
      <c r="L755" s="42"/>
    </row>
    <row r="756" spans="2:12" ht="12.5">
      <c r="B756" s="14"/>
      <c r="C756" s="10"/>
      <c r="D756" s="10"/>
      <c r="E756" s="61"/>
      <c r="F756" s="14"/>
      <c r="G756" s="14"/>
      <c r="H756" s="53"/>
      <c r="I756" s="53"/>
      <c r="K756" s="55"/>
      <c r="L756" s="42"/>
    </row>
    <row r="757" spans="2:12" ht="12.5">
      <c r="B757" s="14"/>
      <c r="C757" s="10"/>
      <c r="D757" s="10"/>
      <c r="E757" s="61"/>
      <c r="F757" s="14"/>
      <c r="G757" s="14"/>
      <c r="H757" s="53"/>
      <c r="I757" s="53"/>
      <c r="K757" s="55"/>
      <c r="L757" s="42"/>
    </row>
    <row r="758" spans="2:12" ht="12.5">
      <c r="B758" s="14"/>
      <c r="C758" s="10"/>
      <c r="D758" s="10"/>
      <c r="E758" s="61"/>
      <c r="F758" s="14"/>
      <c r="G758" s="14"/>
      <c r="H758" s="53"/>
      <c r="I758" s="53"/>
      <c r="K758" s="55"/>
      <c r="L758" s="42"/>
    </row>
    <row r="759" spans="2:12" ht="12.5">
      <c r="B759" s="14"/>
      <c r="C759" s="10"/>
      <c r="D759" s="10"/>
      <c r="E759" s="61"/>
      <c r="F759" s="14"/>
      <c r="G759" s="14"/>
      <c r="H759" s="53"/>
      <c r="I759" s="53"/>
      <c r="K759" s="55"/>
      <c r="L759" s="42"/>
    </row>
    <row r="760" spans="2:12" ht="12.5">
      <c r="B760" s="14"/>
      <c r="C760" s="10"/>
      <c r="D760" s="10"/>
      <c r="E760" s="61"/>
      <c r="F760" s="14"/>
      <c r="G760" s="14"/>
      <c r="H760" s="53"/>
      <c r="I760" s="53"/>
      <c r="K760" s="55"/>
      <c r="L760" s="42"/>
    </row>
    <row r="761" spans="2:12" ht="12.5">
      <c r="B761" s="14"/>
      <c r="C761" s="10"/>
      <c r="D761" s="10"/>
      <c r="E761" s="61"/>
      <c r="F761" s="14"/>
      <c r="G761" s="14"/>
      <c r="H761" s="53"/>
      <c r="I761" s="53"/>
      <c r="K761" s="55"/>
      <c r="L761" s="42"/>
    </row>
    <row r="762" spans="2:12" ht="12.5">
      <c r="B762" s="14"/>
      <c r="C762" s="10"/>
      <c r="D762" s="10"/>
      <c r="E762" s="61"/>
      <c r="F762" s="14"/>
      <c r="G762" s="14"/>
      <c r="H762" s="53"/>
      <c r="I762" s="53"/>
      <c r="K762" s="55"/>
      <c r="L762" s="42"/>
    </row>
    <row r="763" spans="2:12" ht="12.5">
      <c r="B763" s="14"/>
      <c r="C763" s="10"/>
      <c r="D763" s="10"/>
      <c r="E763" s="61"/>
      <c r="F763" s="14"/>
      <c r="G763" s="14"/>
      <c r="H763" s="53"/>
      <c r="I763" s="53"/>
      <c r="K763" s="55"/>
      <c r="L763" s="42"/>
    </row>
    <row r="764" spans="2:12" ht="12.5">
      <c r="B764" s="14"/>
      <c r="C764" s="10"/>
      <c r="D764" s="10"/>
      <c r="E764" s="61"/>
      <c r="F764" s="14"/>
      <c r="G764" s="14"/>
      <c r="H764" s="53"/>
      <c r="I764" s="53"/>
      <c r="K764" s="55"/>
      <c r="L764" s="42"/>
    </row>
    <row r="765" spans="2:12" ht="12.5">
      <c r="B765" s="14"/>
      <c r="C765" s="10"/>
      <c r="D765" s="10"/>
      <c r="E765" s="61"/>
      <c r="F765" s="14"/>
      <c r="G765" s="14"/>
      <c r="H765" s="53"/>
      <c r="I765" s="53"/>
      <c r="K765" s="55"/>
      <c r="L765" s="42"/>
    </row>
    <row r="766" spans="2:12" ht="12.5">
      <c r="B766" s="14"/>
      <c r="C766" s="10"/>
      <c r="D766" s="10"/>
      <c r="E766" s="61"/>
      <c r="F766" s="14"/>
      <c r="G766" s="14"/>
      <c r="H766" s="53"/>
      <c r="I766" s="53"/>
      <c r="K766" s="55"/>
      <c r="L766" s="42"/>
    </row>
    <row r="767" spans="2:12" ht="12.5">
      <c r="B767" s="14"/>
      <c r="C767" s="10"/>
      <c r="D767" s="10"/>
      <c r="E767" s="61"/>
      <c r="F767" s="14"/>
      <c r="G767" s="14"/>
      <c r="H767" s="53"/>
      <c r="I767" s="53"/>
      <c r="K767" s="55"/>
      <c r="L767" s="42"/>
    </row>
    <row r="768" spans="2:12" ht="12.5">
      <c r="B768" s="14"/>
      <c r="C768" s="10"/>
      <c r="D768" s="10"/>
      <c r="E768" s="61"/>
      <c r="F768" s="14"/>
      <c r="G768" s="14"/>
      <c r="H768" s="53"/>
      <c r="I768" s="53"/>
      <c r="K768" s="55"/>
      <c r="L768" s="42"/>
    </row>
    <row r="769" spans="2:12" ht="12.5">
      <c r="B769" s="14"/>
      <c r="C769" s="10"/>
      <c r="D769" s="10"/>
      <c r="E769" s="61"/>
      <c r="F769" s="14"/>
      <c r="G769" s="14"/>
      <c r="H769" s="53"/>
      <c r="I769" s="53"/>
      <c r="K769" s="55"/>
      <c r="L769" s="42"/>
    </row>
    <row r="770" spans="2:12" ht="12.5">
      <c r="B770" s="14"/>
      <c r="C770" s="10"/>
      <c r="D770" s="10"/>
      <c r="E770" s="61"/>
      <c r="F770" s="14"/>
      <c r="G770" s="14"/>
      <c r="H770" s="53"/>
      <c r="I770" s="53"/>
      <c r="K770" s="55"/>
      <c r="L770" s="42"/>
    </row>
    <row r="771" spans="2:12" ht="12.5">
      <c r="B771" s="14"/>
      <c r="C771" s="10"/>
      <c r="D771" s="10"/>
      <c r="E771" s="61"/>
      <c r="F771" s="14"/>
      <c r="G771" s="14"/>
      <c r="H771" s="53"/>
      <c r="I771" s="53"/>
      <c r="K771" s="55"/>
      <c r="L771" s="42"/>
    </row>
    <row r="772" spans="2:12" ht="12.5">
      <c r="B772" s="14"/>
      <c r="C772" s="10"/>
      <c r="D772" s="10"/>
      <c r="E772" s="61"/>
      <c r="F772" s="14"/>
      <c r="G772" s="14"/>
      <c r="H772" s="53"/>
      <c r="I772" s="53"/>
      <c r="K772" s="55"/>
      <c r="L772" s="42"/>
    </row>
    <row r="773" spans="2:12" ht="12.5">
      <c r="B773" s="14"/>
      <c r="C773" s="10"/>
      <c r="D773" s="10"/>
      <c r="E773" s="61"/>
      <c r="F773" s="14"/>
      <c r="G773" s="14"/>
      <c r="H773" s="53"/>
      <c r="I773" s="53"/>
      <c r="K773" s="55"/>
      <c r="L773" s="42"/>
    </row>
    <row r="774" spans="2:12" ht="12.5">
      <c r="B774" s="14"/>
      <c r="C774" s="10"/>
      <c r="D774" s="10"/>
      <c r="E774" s="61"/>
      <c r="F774" s="14"/>
      <c r="G774" s="14"/>
      <c r="H774" s="53"/>
      <c r="I774" s="53"/>
      <c r="K774" s="55"/>
      <c r="L774" s="42"/>
    </row>
    <row r="775" spans="2:12" ht="12.5">
      <c r="B775" s="14"/>
      <c r="C775" s="10"/>
      <c r="D775" s="10"/>
      <c r="E775" s="61"/>
      <c r="F775" s="14"/>
      <c r="G775" s="14"/>
      <c r="H775" s="53"/>
      <c r="I775" s="53"/>
      <c r="K775" s="55"/>
      <c r="L775" s="42"/>
    </row>
    <row r="776" spans="2:12" ht="12.5">
      <c r="B776" s="14"/>
      <c r="C776" s="10"/>
      <c r="D776" s="10"/>
      <c r="E776" s="61"/>
      <c r="F776" s="14"/>
      <c r="G776" s="14"/>
      <c r="H776" s="53"/>
      <c r="I776" s="53"/>
      <c r="K776" s="55"/>
      <c r="L776" s="42"/>
    </row>
    <row r="777" spans="2:12" ht="12.5">
      <c r="B777" s="14"/>
      <c r="C777" s="10"/>
      <c r="D777" s="10"/>
      <c r="E777" s="61"/>
      <c r="F777" s="14"/>
      <c r="G777" s="14"/>
      <c r="H777" s="53"/>
      <c r="I777" s="53"/>
      <c r="K777" s="55"/>
      <c r="L777" s="42"/>
    </row>
    <row r="778" spans="2:12" ht="12.5">
      <c r="B778" s="14"/>
      <c r="C778" s="10"/>
      <c r="D778" s="10"/>
      <c r="E778" s="61"/>
      <c r="F778" s="14"/>
      <c r="G778" s="14"/>
      <c r="H778" s="53"/>
      <c r="I778" s="53"/>
      <c r="K778" s="55"/>
      <c r="L778" s="42"/>
    </row>
    <row r="779" spans="2:12" ht="12.5">
      <c r="B779" s="14"/>
      <c r="C779" s="10"/>
      <c r="D779" s="10"/>
      <c r="E779" s="61"/>
      <c r="F779" s="14"/>
      <c r="G779" s="14"/>
      <c r="H779" s="53"/>
      <c r="I779" s="53"/>
      <c r="K779" s="55"/>
      <c r="L779" s="42"/>
    </row>
    <row r="780" spans="2:12" ht="12.5">
      <c r="B780" s="14"/>
      <c r="C780" s="10"/>
      <c r="D780" s="10"/>
      <c r="E780" s="61"/>
      <c r="F780" s="14"/>
      <c r="G780" s="14"/>
      <c r="H780" s="53"/>
      <c r="I780" s="53"/>
      <c r="K780" s="55"/>
      <c r="L780" s="42"/>
    </row>
    <row r="781" spans="2:12" ht="12.5">
      <c r="B781" s="14"/>
      <c r="C781" s="10"/>
      <c r="D781" s="10"/>
      <c r="E781" s="61"/>
      <c r="F781" s="14"/>
      <c r="G781" s="14"/>
      <c r="H781" s="53"/>
      <c r="I781" s="53"/>
      <c r="K781" s="55"/>
      <c r="L781" s="42"/>
    </row>
    <row r="782" spans="2:12" ht="12.5">
      <c r="B782" s="14"/>
      <c r="C782" s="10"/>
      <c r="D782" s="10"/>
      <c r="E782" s="61"/>
      <c r="F782" s="14"/>
      <c r="G782" s="14"/>
      <c r="H782" s="53"/>
      <c r="I782" s="53"/>
      <c r="K782" s="55"/>
      <c r="L782" s="42"/>
    </row>
    <row r="783" spans="2:12" ht="12.5">
      <c r="B783" s="14"/>
      <c r="C783" s="10"/>
      <c r="D783" s="10"/>
      <c r="E783" s="61"/>
      <c r="F783" s="14"/>
      <c r="G783" s="14"/>
      <c r="H783" s="53"/>
      <c r="I783" s="53"/>
      <c r="K783" s="55"/>
      <c r="L783" s="42"/>
    </row>
    <row r="784" spans="2:12" ht="12.5">
      <c r="B784" s="14"/>
      <c r="C784" s="10"/>
      <c r="D784" s="10"/>
      <c r="E784" s="61"/>
      <c r="F784" s="14"/>
      <c r="G784" s="14"/>
      <c r="H784" s="53"/>
      <c r="I784" s="53"/>
      <c r="K784" s="55"/>
      <c r="L784" s="42"/>
    </row>
    <row r="785" spans="2:12" ht="12.5">
      <c r="B785" s="14"/>
      <c r="C785" s="10"/>
      <c r="D785" s="10"/>
      <c r="E785" s="61"/>
      <c r="F785" s="14"/>
      <c r="G785" s="14"/>
      <c r="H785" s="53"/>
      <c r="I785" s="53"/>
      <c r="K785" s="55"/>
      <c r="L785" s="42"/>
    </row>
    <row r="786" spans="2:12" ht="12.5">
      <c r="B786" s="14"/>
      <c r="C786" s="10"/>
      <c r="D786" s="10"/>
      <c r="E786" s="61"/>
      <c r="F786" s="14"/>
      <c r="G786" s="14"/>
      <c r="H786" s="53"/>
      <c r="I786" s="53"/>
      <c r="K786" s="55"/>
      <c r="L786" s="42"/>
    </row>
    <row r="787" spans="2:12" ht="12.5">
      <c r="B787" s="14"/>
      <c r="C787" s="10"/>
      <c r="D787" s="10"/>
      <c r="E787" s="61"/>
      <c r="F787" s="14"/>
      <c r="G787" s="14"/>
      <c r="H787" s="53"/>
      <c r="I787" s="53"/>
      <c r="K787" s="55"/>
      <c r="L787" s="42"/>
    </row>
    <row r="788" spans="2:12" ht="12.5">
      <c r="B788" s="14"/>
      <c r="C788" s="10"/>
      <c r="D788" s="10"/>
      <c r="E788" s="61"/>
      <c r="F788" s="14"/>
      <c r="G788" s="14"/>
      <c r="H788" s="53"/>
      <c r="I788" s="53"/>
      <c r="K788" s="55"/>
      <c r="L788" s="42"/>
    </row>
    <row r="789" spans="2:12" ht="12.5">
      <c r="B789" s="14"/>
      <c r="C789" s="10"/>
      <c r="D789" s="10"/>
      <c r="E789" s="61"/>
      <c r="F789" s="14"/>
      <c r="G789" s="14"/>
      <c r="H789" s="53"/>
      <c r="I789" s="53"/>
      <c r="K789" s="55"/>
      <c r="L789" s="42"/>
    </row>
    <row r="790" spans="2:12" ht="12.5">
      <c r="B790" s="14"/>
      <c r="C790" s="10"/>
      <c r="D790" s="10"/>
      <c r="E790" s="61"/>
      <c r="F790" s="14"/>
      <c r="G790" s="14"/>
      <c r="H790" s="53"/>
      <c r="I790" s="53"/>
      <c r="K790" s="55"/>
      <c r="L790" s="42"/>
    </row>
    <row r="791" spans="2:12" ht="12.5">
      <c r="B791" s="14"/>
      <c r="C791" s="10"/>
      <c r="D791" s="10"/>
      <c r="E791" s="61"/>
      <c r="F791" s="14"/>
      <c r="G791" s="14"/>
      <c r="H791" s="53"/>
      <c r="I791" s="53"/>
      <c r="K791" s="55"/>
      <c r="L791" s="42"/>
    </row>
    <row r="792" spans="2:12" ht="12.5">
      <c r="B792" s="14"/>
      <c r="C792" s="10"/>
      <c r="D792" s="10"/>
      <c r="E792" s="61"/>
      <c r="F792" s="14"/>
      <c r="G792" s="14"/>
      <c r="H792" s="53"/>
      <c r="I792" s="53"/>
      <c r="K792" s="55"/>
      <c r="L792" s="42"/>
    </row>
    <row r="793" spans="2:12" ht="12.5">
      <c r="B793" s="14"/>
      <c r="C793" s="10"/>
      <c r="D793" s="10"/>
      <c r="E793" s="61"/>
      <c r="F793" s="14"/>
      <c r="G793" s="14"/>
      <c r="H793" s="53"/>
      <c r="I793" s="53"/>
      <c r="K793" s="55"/>
      <c r="L793" s="42"/>
    </row>
    <row r="794" spans="2:12" ht="12.5">
      <c r="B794" s="14"/>
      <c r="C794" s="10"/>
      <c r="D794" s="10"/>
      <c r="E794" s="61"/>
      <c r="F794" s="14"/>
      <c r="G794" s="14"/>
      <c r="H794" s="53"/>
      <c r="I794" s="53"/>
      <c r="K794" s="55"/>
      <c r="L794" s="42"/>
    </row>
    <row r="795" spans="2:12" ht="12.5">
      <c r="B795" s="14"/>
      <c r="C795" s="10"/>
      <c r="D795" s="10"/>
      <c r="E795" s="61"/>
      <c r="F795" s="14"/>
      <c r="G795" s="14"/>
      <c r="H795" s="53"/>
      <c r="I795" s="53"/>
      <c r="K795" s="55"/>
      <c r="L795" s="42"/>
    </row>
    <row r="796" spans="2:12" ht="12.5">
      <c r="B796" s="14"/>
      <c r="C796" s="10"/>
      <c r="D796" s="10"/>
      <c r="E796" s="61"/>
      <c r="F796" s="14"/>
      <c r="G796" s="14"/>
      <c r="H796" s="53"/>
      <c r="I796" s="53"/>
      <c r="K796" s="55"/>
      <c r="L796" s="42"/>
    </row>
    <row r="797" spans="2:12" ht="12.5">
      <c r="B797" s="14"/>
      <c r="C797" s="10"/>
      <c r="D797" s="10"/>
      <c r="E797" s="61"/>
      <c r="F797" s="14"/>
      <c r="G797" s="14"/>
      <c r="H797" s="53"/>
      <c r="I797" s="53"/>
      <c r="K797" s="55"/>
      <c r="L797" s="42"/>
    </row>
    <row r="798" spans="2:12" ht="12.5">
      <c r="B798" s="14"/>
      <c r="C798" s="10"/>
      <c r="D798" s="10"/>
      <c r="E798" s="61"/>
      <c r="F798" s="14"/>
      <c r="G798" s="14"/>
      <c r="H798" s="53"/>
      <c r="I798" s="53"/>
      <c r="K798" s="55"/>
      <c r="L798" s="42"/>
    </row>
    <row r="799" spans="2:12" ht="12.5">
      <c r="B799" s="14"/>
      <c r="C799" s="10"/>
      <c r="D799" s="10"/>
      <c r="E799" s="61"/>
      <c r="F799" s="14"/>
      <c r="G799" s="14"/>
      <c r="H799" s="53"/>
      <c r="I799" s="53"/>
      <c r="K799" s="55"/>
      <c r="L799" s="42"/>
    </row>
    <row r="800" spans="2:12" ht="12.5">
      <c r="B800" s="14"/>
      <c r="C800" s="10"/>
      <c r="D800" s="10"/>
      <c r="E800" s="61"/>
      <c r="F800" s="14"/>
      <c r="G800" s="14"/>
      <c r="H800" s="53"/>
      <c r="I800" s="53"/>
      <c r="K800" s="55"/>
      <c r="L800" s="42"/>
    </row>
    <row r="801" spans="2:12" ht="12.5">
      <c r="B801" s="14"/>
      <c r="C801" s="10"/>
      <c r="D801" s="10"/>
      <c r="E801" s="61"/>
      <c r="F801" s="14"/>
      <c r="G801" s="14"/>
      <c r="H801" s="53"/>
      <c r="I801" s="53"/>
      <c r="K801" s="55"/>
      <c r="L801" s="42"/>
    </row>
    <row r="802" spans="2:12" ht="12.5">
      <c r="B802" s="14"/>
      <c r="C802" s="10"/>
      <c r="D802" s="10"/>
      <c r="E802" s="61"/>
      <c r="F802" s="14"/>
      <c r="G802" s="14"/>
      <c r="H802" s="53"/>
      <c r="I802" s="53"/>
      <c r="K802" s="55"/>
      <c r="L802" s="42"/>
    </row>
    <row r="803" spans="2:12" ht="12.5">
      <c r="B803" s="14"/>
      <c r="C803" s="10"/>
      <c r="D803" s="10"/>
      <c r="E803" s="61"/>
      <c r="F803" s="14"/>
      <c r="G803" s="14"/>
      <c r="H803" s="53"/>
      <c r="I803" s="53"/>
      <c r="K803" s="55"/>
      <c r="L803" s="42"/>
    </row>
    <row r="804" spans="2:12" ht="12.5">
      <c r="B804" s="14"/>
      <c r="C804" s="10"/>
      <c r="D804" s="10"/>
      <c r="E804" s="61"/>
      <c r="F804" s="14"/>
      <c r="G804" s="14"/>
      <c r="H804" s="53"/>
      <c r="I804" s="53"/>
      <c r="K804" s="55"/>
      <c r="L804" s="42"/>
    </row>
    <row r="805" spans="2:12" ht="12.5">
      <c r="B805" s="14"/>
      <c r="C805" s="10"/>
      <c r="D805" s="10"/>
      <c r="E805" s="61"/>
      <c r="F805" s="14"/>
      <c r="G805" s="14"/>
      <c r="H805" s="53"/>
      <c r="I805" s="53"/>
      <c r="K805" s="55"/>
      <c r="L805" s="42"/>
    </row>
    <row r="806" spans="2:12" ht="12.5">
      <c r="B806" s="14"/>
      <c r="C806" s="10"/>
      <c r="D806" s="10"/>
      <c r="E806" s="61"/>
      <c r="F806" s="14"/>
      <c r="G806" s="14"/>
      <c r="H806" s="53"/>
      <c r="I806" s="53"/>
      <c r="K806" s="55"/>
      <c r="L806" s="42"/>
    </row>
    <row r="807" spans="2:12" ht="12.5">
      <c r="B807" s="14"/>
      <c r="C807" s="10"/>
      <c r="D807" s="10"/>
      <c r="E807" s="61"/>
      <c r="F807" s="14"/>
      <c r="G807" s="14"/>
      <c r="H807" s="53"/>
      <c r="I807" s="53"/>
      <c r="K807" s="55"/>
      <c r="L807" s="42"/>
    </row>
    <row r="808" spans="2:12" ht="12.5">
      <c r="B808" s="14"/>
      <c r="C808" s="10"/>
      <c r="D808" s="10"/>
      <c r="E808" s="61"/>
      <c r="F808" s="14"/>
      <c r="G808" s="14"/>
      <c r="H808" s="53"/>
      <c r="I808" s="53"/>
      <c r="K808" s="55"/>
      <c r="L808" s="42"/>
    </row>
    <row r="809" spans="2:12" ht="12.5">
      <c r="B809" s="14"/>
      <c r="C809" s="10"/>
      <c r="D809" s="10"/>
      <c r="E809" s="61"/>
      <c r="F809" s="14"/>
      <c r="G809" s="14"/>
      <c r="H809" s="53"/>
      <c r="I809" s="53"/>
      <c r="K809" s="55"/>
      <c r="L809" s="42"/>
    </row>
    <row r="810" spans="2:12" ht="12.5">
      <c r="B810" s="14"/>
      <c r="C810" s="10"/>
      <c r="D810" s="10"/>
      <c r="E810" s="61"/>
      <c r="F810" s="14"/>
      <c r="G810" s="14"/>
      <c r="H810" s="53"/>
      <c r="I810" s="53"/>
      <c r="K810" s="55"/>
      <c r="L810" s="42"/>
    </row>
    <row r="811" spans="2:12" ht="12.5">
      <c r="B811" s="14"/>
      <c r="C811" s="10"/>
      <c r="D811" s="10"/>
      <c r="E811" s="61"/>
      <c r="F811" s="14"/>
      <c r="G811" s="14"/>
      <c r="H811" s="53"/>
      <c r="I811" s="53"/>
      <c r="K811" s="55"/>
      <c r="L811" s="42"/>
    </row>
    <row r="812" spans="2:12" ht="12.5">
      <c r="B812" s="14"/>
      <c r="C812" s="10"/>
      <c r="D812" s="10"/>
      <c r="E812" s="61"/>
      <c r="F812" s="14"/>
      <c r="G812" s="14"/>
      <c r="H812" s="53"/>
      <c r="I812" s="53"/>
      <c r="K812" s="55"/>
      <c r="L812" s="42"/>
    </row>
    <row r="813" spans="2:12" ht="12.5">
      <c r="B813" s="14"/>
      <c r="C813" s="10"/>
      <c r="D813" s="10"/>
      <c r="E813" s="61"/>
      <c r="F813" s="14"/>
      <c r="G813" s="14"/>
      <c r="H813" s="53"/>
      <c r="I813" s="53"/>
      <c r="K813" s="55"/>
      <c r="L813" s="42"/>
    </row>
    <row r="814" spans="2:12" ht="12.5">
      <c r="B814" s="14"/>
      <c r="C814" s="10"/>
      <c r="D814" s="10"/>
      <c r="E814" s="61"/>
      <c r="F814" s="14"/>
      <c r="G814" s="14"/>
      <c r="H814" s="53"/>
      <c r="I814" s="53"/>
      <c r="K814" s="55"/>
      <c r="L814" s="42"/>
    </row>
    <row r="815" spans="2:12" ht="12.5">
      <c r="B815" s="14"/>
      <c r="C815" s="10"/>
      <c r="D815" s="10"/>
      <c r="E815" s="61"/>
      <c r="F815" s="14"/>
      <c r="G815" s="14"/>
      <c r="H815" s="53"/>
      <c r="I815" s="53"/>
      <c r="K815" s="55"/>
      <c r="L815" s="42"/>
    </row>
    <row r="816" spans="2:12" ht="12.5">
      <c r="B816" s="14"/>
      <c r="C816" s="10"/>
      <c r="D816" s="10"/>
      <c r="E816" s="61"/>
      <c r="F816" s="14"/>
      <c r="G816" s="14"/>
      <c r="H816" s="53"/>
      <c r="I816" s="53"/>
      <c r="K816" s="55"/>
      <c r="L816" s="42"/>
    </row>
    <row r="817" spans="2:12" ht="12.5">
      <c r="B817" s="14"/>
      <c r="C817" s="10"/>
      <c r="D817" s="10"/>
      <c r="E817" s="61"/>
      <c r="F817" s="14"/>
      <c r="G817" s="14"/>
      <c r="H817" s="53"/>
      <c r="I817" s="53"/>
      <c r="K817" s="55"/>
      <c r="L817" s="42"/>
    </row>
    <row r="818" spans="2:12" ht="12.5">
      <c r="B818" s="14"/>
      <c r="C818" s="10"/>
      <c r="D818" s="10"/>
      <c r="E818" s="61"/>
      <c r="F818" s="14"/>
      <c r="G818" s="14"/>
      <c r="H818" s="53"/>
      <c r="I818" s="53"/>
      <c r="K818" s="55"/>
      <c r="L818" s="42"/>
    </row>
    <row r="819" spans="2:12" ht="12.5">
      <c r="B819" s="14"/>
      <c r="C819" s="10"/>
      <c r="D819" s="10"/>
      <c r="E819" s="61"/>
      <c r="F819" s="14"/>
      <c r="G819" s="14"/>
      <c r="H819" s="53"/>
      <c r="I819" s="53"/>
      <c r="K819" s="55"/>
      <c r="L819" s="42"/>
    </row>
    <row r="820" spans="2:12" ht="12.5">
      <c r="B820" s="14"/>
      <c r="C820" s="10"/>
      <c r="D820" s="10"/>
      <c r="E820" s="61"/>
      <c r="F820" s="14"/>
      <c r="G820" s="14"/>
      <c r="H820" s="53"/>
      <c r="I820" s="53"/>
      <c r="K820" s="55"/>
      <c r="L820" s="42"/>
    </row>
    <row r="821" spans="2:12" ht="12.5">
      <c r="B821" s="14"/>
      <c r="C821" s="10"/>
      <c r="D821" s="10"/>
      <c r="E821" s="61"/>
      <c r="F821" s="14"/>
      <c r="G821" s="14"/>
      <c r="H821" s="53"/>
      <c r="I821" s="53"/>
      <c r="K821" s="55"/>
      <c r="L821" s="42"/>
    </row>
    <row r="822" spans="2:12" ht="12.5">
      <c r="B822" s="14"/>
      <c r="C822" s="10"/>
      <c r="D822" s="10"/>
      <c r="E822" s="61"/>
      <c r="F822" s="14"/>
      <c r="G822" s="14"/>
      <c r="H822" s="53"/>
      <c r="I822" s="53"/>
      <c r="K822" s="55"/>
      <c r="L822" s="42"/>
    </row>
    <row r="823" spans="2:12" ht="12.5">
      <c r="B823" s="14"/>
      <c r="C823" s="10"/>
      <c r="D823" s="10"/>
      <c r="E823" s="61"/>
      <c r="F823" s="14"/>
      <c r="G823" s="14"/>
      <c r="H823" s="53"/>
      <c r="I823" s="53"/>
      <c r="K823" s="55"/>
      <c r="L823" s="42"/>
    </row>
    <row r="824" spans="2:12" ht="12.5">
      <c r="B824" s="14"/>
      <c r="C824" s="10"/>
      <c r="D824" s="10"/>
      <c r="E824" s="61"/>
      <c r="F824" s="14"/>
      <c r="G824" s="14"/>
      <c r="H824" s="53"/>
      <c r="I824" s="53"/>
      <c r="K824" s="55"/>
      <c r="L824" s="42"/>
    </row>
    <row r="825" spans="2:12" ht="12.5">
      <c r="B825" s="14"/>
      <c r="C825" s="10"/>
      <c r="D825" s="10"/>
      <c r="E825" s="61"/>
      <c r="F825" s="14"/>
      <c r="G825" s="14"/>
      <c r="H825" s="53"/>
      <c r="I825" s="53"/>
      <c r="K825" s="55"/>
      <c r="L825" s="42"/>
    </row>
    <row r="826" spans="2:12" ht="12.5">
      <c r="B826" s="14"/>
      <c r="C826" s="10"/>
      <c r="D826" s="10"/>
      <c r="E826" s="61"/>
      <c r="F826" s="14"/>
      <c r="G826" s="14"/>
      <c r="H826" s="53"/>
      <c r="I826" s="53"/>
      <c r="K826" s="55"/>
      <c r="L826" s="42"/>
    </row>
    <row r="827" spans="2:12" ht="12.5">
      <c r="B827" s="14"/>
      <c r="C827" s="10"/>
      <c r="D827" s="10"/>
      <c r="E827" s="61"/>
      <c r="F827" s="14"/>
      <c r="G827" s="14"/>
      <c r="H827" s="53"/>
      <c r="I827" s="53"/>
      <c r="K827" s="55"/>
      <c r="L827" s="42"/>
    </row>
    <row r="828" spans="2:12" ht="12.5">
      <c r="B828" s="14"/>
      <c r="C828" s="10"/>
      <c r="D828" s="10"/>
      <c r="E828" s="61"/>
      <c r="F828" s="14"/>
      <c r="G828" s="14"/>
      <c r="H828" s="53"/>
      <c r="I828" s="53"/>
      <c r="K828" s="55"/>
      <c r="L828" s="42"/>
    </row>
    <row r="829" spans="2:12" ht="12.5">
      <c r="B829" s="14"/>
      <c r="C829" s="10"/>
      <c r="D829" s="10"/>
      <c r="E829" s="61"/>
      <c r="F829" s="14"/>
      <c r="G829" s="14"/>
      <c r="H829" s="53"/>
      <c r="I829" s="53"/>
      <c r="K829" s="55"/>
      <c r="L829" s="42"/>
    </row>
    <row r="830" spans="2:12" ht="12.5">
      <c r="B830" s="14"/>
      <c r="C830" s="10"/>
      <c r="D830" s="10"/>
      <c r="E830" s="61"/>
      <c r="F830" s="14"/>
      <c r="G830" s="14"/>
      <c r="H830" s="53"/>
      <c r="I830" s="53"/>
      <c r="K830" s="55"/>
      <c r="L830" s="42"/>
    </row>
    <row r="831" spans="2:12" ht="12.5">
      <c r="B831" s="14"/>
      <c r="C831" s="10"/>
      <c r="D831" s="10"/>
      <c r="E831" s="61"/>
      <c r="F831" s="14"/>
      <c r="G831" s="14"/>
      <c r="H831" s="53"/>
      <c r="I831" s="53"/>
      <c r="K831" s="55"/>
      <c r="L831" s="42"/>
    </row>
    <row r="832" spans="2:12" ht="12.5">
      <c r="B832" s="14"/>
      <c r="C832" s="10"/>
      <c r="D832" s="10"/>
      <c r="E832" s="61"/>
      <c r="F832" s="14"/>
      <c r="G832" s="14"/>
      <c r="H832" s="53"/>
      <c r="I832" s="53"/>
      <c r="K832" s="55"/>
      <c r="L832" s="42"/>
    </row>
    <row r="833" spans="2:12" ht="12.5">
      <c r="B833" s="14"/>
      <c r="C833" s="10"/>
      <c r="D833" s="10"/>
      <c r="E833" s="61"/>
      <c r="F833" s="14"/>
      <c r="G833" s="14"/>
      <c r="H833" s="53"/>
      <c r="I833" s="53"/>
      <c r="K833" s="55"/>
      <c r="L833" s="42"/>
    </row>
    <row r="834" spans="2:12" ht="12.5">
      <c r="B834" s="14"/>
      <c r="C834" s="10"/>
      <c r="D834" s="10"/>
      <c r="E834" s="61"/>
      <c r="F834" s="14"/>
      <c r="G834" s="14"/>
      <c r="H834" s="53"/>
      <c r="I834" s="53"/>
      <c r="K834" s="55"/>
      <c r="L834" s="42"/>
    </row>
    <row r="835" spans="2:12" ht="12.5">
      <c r="B835" s="14"/>
      <c r="C835" s="10"/>
      <c r="D835" s="10"/>
      <c r="E835" s="61"/>
      <c r="F835" s="14"/>
      <c r="G835" s="14"/>
      <c r="H835" s="53"/>
      <c r="I835" s="53"/>
      <c r="K835" s="55"/>
      <c r="L835" s="42"/>
    </row>
    <row r="836" spans="2:12" ht="12.5">
      <c r="B836" s="14"/>
      <c r="C836" s="10"/>
      <c r="D836" s="10"/>
      <c r="E836" s="61"/>
      <c r="F836" s="14"/>
      <c r="G836" s="14"/>
      <c r="H836" s="53"/>
      <c r="I836" s="53"/>
      <c r="K836" s="55"/>
      <c r="L836" s="42"/>
    </row>
    <row r="837" spans="2:12" ht="12.5">
      <c r="B837" s="14"/>
      <c r="C837" s="10"/>
      <c r="D837" s="10"/>
      <c r="E837" s="61"/>
      <c r="F837" s="14"/>
      <c r="G837" s="14"/>
      <c r="H837" s="53"/>
      <c r="I837" s="53"/>
      <c r="K837" s="55"/>
      <c r="L837" s="42"/>
    </row>
    <row r="838" spans="2:12" ht="12.5">
      <c r="B838" s="14"/>
      <c r="C838" s="10"/>
      <c r="D838" s="10"/>
      <c r="E838" s="61"/>
      <c r="F838" s="14"/>
      <c r="G838" s="14"/>
      <c r="H838" s="53"/>
      <c r="I838" s="53"/>
      <c r="K838" s="55"/>
      <c r="L838" s="42"/>
    </row>
    <row r="839" spans="2:12" ht="12.5">
      <c r="B839" s="14"/>
      <c r="C839" s="10"/>
      <c r="D839" s="10"/>
      <c r="E839" s="61"/>
      <c r="F839" s="14"/>
      <c r="G839" s="14"/>
      <c r="H839" s="53"/>
      <c r="I839" s="53"/>
      <c r="K839" s="55"/>
      <c r="L839" s="42"/>
    </row>
    <row r="840" spans="2:12" ht="12.5">
      <c r="B840" s="14"/>
      <c r="C840" s="10"/>
      <c r="D840" s="10"/>
      <c r="E840" s="61"/>
      <c r="F840" s="14"/>
      <c r="G840" s="14"/>
      <c r="H840" s="53"/>
      <c r="I840" s="53"/>
      <c r="K840" s="55"/>
      <c r="L840" s="42"/>
    </row>
    <row r="841" spans="2:12" ht="12.5">
      <c r="B841" s="14"/>
      <c r="C841" s="10"/>
      <c r="D841" s="10"/>
      <c r="E841" s="61"/>
      <c r="F841" s="14"/>
      <c r="G841" s="14"/>
      <c r="H841" s="53"/>
      <c r="I841" s="53"/>
      <c r="K841" s="55"/>
      <c r="L841" s="42"/>
    </row>
    <row r="842" spans="2:12" ht="12.5">
      <c r="B842" s="14"/>
      <c r="C842" s="10"/>
      <c r="D842" s="10"/>
      <c r="E842" s="61"/>
      <c r="F842" s="14"/>
      <c r="G842" s="14"/>
      <c r="H842" s="53"/>
      <c r="I842" s="53"/>
      <c r="K842" s="55"/>
      <c r="L842" s="42"/>
    </row>
    <row r="843" spans="2:12" ht="12.5">
      <c r="B843" s="14"/>
      <c r="C843" s="10"/>
      <c r="D843" s="10"/>
      <c r="E843" s="61"/>
      <c r="F843" s="14"/>
      <c r="G843" s="14"/>
      <c r="H843" s="53"/>
      <c r="I843" s="53"/>
      <c r="K843" s="55"/>
      <c r="L843" s="42"/>
    </row>
    <row r="844" spans="2:12" ht="12.5">
      <c r="B844" s="14"/>
      <c r="C844" s="10"/>
      <c r="D844" s="10"/>
      <c r="E844" s="61"/>
      <c r="F844" s="14"/>
      <c r="G844" s="14"/>
      <c r="H844" s="53"/>
      <c r="I844" s="53"/>
      <c r="K844" s="55"/>
      <c r="L844" s="42"/>
    </row>
    <row r="845" spans="2:12" ht="12.5">
      <c r="B845" s="14"/>
      <c r="C845" s="10"/>
      <c r="D845" s="10"/>
      <c r="E845" s="61"/>
      <c r="F845" s="14"/>
      <c r="G845" s="14"/>
      <c r="H845" s="53"/>
      <c r="I845" s="53"/>
      <c r="K845" s="55"/>
      <c r="L845" s="42"/>
    </row>
    <row r="846" spans="2:12" ht="12.5">
      <c r="B846" s="14"/>
      <c r="C846" s="10"/>
      <c r="D846" s="10"/>
      <c r="E846" s="61"/>
      <c r="F846" s="14"/>
      <c r="G846" s="14"/>
      <c r="H846" s="53"/>
      <c r="I846" s="53"/>
      <c r="K846" s="55"/>
      <c r="L846" s="42"/>
    </row>
    <row r="847" spans="2:12" ht="12.5">
      <c r="B847" s="14"/>
      <c r="C847" s="10"/>
      <c r="D847" s="10"/>
      <c r="E847" s="61"/>
      <c r="F847" s="14"/>
      <c r="G847" s="14"/>
      <c r="H847" s="53"/>
      <c r="I847" s="53"/>
      <c r="K847" s="55"/>
      <c r="L847" s="42"/>
    </row>
    <row r="848" spans="2:12" ht="12.5">
      <c r="B848" s="14"/>
      <c r="C848" s="10"/>
      <c r="D848" s="10"/>
      <c r="E848" s="61"/>
      <c r="F848" s="14"/>
      <c r="G848" s="14"/>
      <c r="H848" s="53"/>
      <c r="I848" s="53"/>
      <c r="K848" s="55"/>
      <c r="L848" s="42"/>
    </row>
    <row r="849" spans="2:12" ht="12.5">
      <c r="B849" s="14"/>
      <c r="C849" s="10"/>
      <c r="D849" s="10"/>
      <c r="E849" s="61"/>
      <c r="F849" s="14"/>
      <c r="G849" s="14"/>
      <c r="H849" s="53"/>
      <c r="I849" s="53"/>
      <c r="K849" s="55"/>
      <c r="L849" s="42"/>
    </row>
    <row r="850" spans="2:12" ht="12.5">
      <c r="B850" s="14"/>
      <c r="C850" s="10"/>
      <c r="D850" s="10"/>
      <c r="E850" s="61"/>
      <c r="F850" s="14"/>
      <c r="G850" s="14"/>
      <c r="H850" s="53"/>
      <c r="I850" s="53"/>
      <c r="K850" s="55"/>
      <c r="L850" s="42"/>
    </row>
    <row r="851" spans="2:12" ht="12.5">
      <c r="B851" s="14"/>
      <c r="C851" s="10"/>
      <c r="D851" s="10"/>
      <c r="E851" s="61"/>
      <c r="F851" s="14"/>
      <c r="G851" s="14"/>
      <c r="H851" s="53"/>
      <c r="I851" s="53"/>
      <c r="K851" s="55"/>
      <c r="L851" s="42"/>
    </row>
    <row r="852" spans="2:12" ht="12.5">
      <c r="B852" s="14"/>
      <c r="C852" s="10"/>
      <c r="D852" s="10"/>
      <c r="E852" s="61"/>
      <c r="F852" s="14"/>
      <c r="G852" s="14"/>
      <c r="H852" s="53"/>
      <c r="I852" s="53"/>
      <c r="K852" s="55"/>
      <c r="L852" s="42"/>
    </row>
    <row r="853" spans="2:12" ht="12.5">
      <c r="B853" s="14"/>
      <c r="C853" s="10"/>
      <c r="D853" s="10"/>
      <c r="E853" s="61"/>
      <c r="F853" s="14"/>
      <c r="G853" s="14"/>
      <c r="H853" s="53"/>
      <c r="I853" s="53"/>
      <c r="K853" s="55"/>
      <c r="L853" s="42"/>
    </row>
    <row r="854" spans="2:12" ht="12.5">
      <c r="B854" s="14"/>
      <c r="C854" s="10"/>
      <c r="D854" s="10"/>
      <c r="E854" s="61"/>
      <c r="F854" s="14"/>
      <c r="G854" s="14"/>
      <c r="H854" s="53"/>
      <c r="I854" s="53"/>
      <c r="K854" s="55"/>
      <c r="L854" s="42"/>
    </row>
    <row r="855" spans="2:12" ht="12.5">
      <c r="B855" s="14"/>
      <c r="C855" s="10"/>
      <c r="D855" s="10"/>
      <c r="E855" s="61"/>
      <c r="F855" s="14"/>
      <c r="G855" s="14"/>
      <c r="H855" s="53"/>
      <c r="I855" s="53"/>
      <c r="K855" s="55"/>
      <c r="L855" s="42"/>
    </row>
    <row r="856" spans="2:12" ht="12.5">
      <c r="B856" s="14"/>
      <c r="C856" s="10"/>
      <c r="D856" s="10"/>
      <c r="E856" s="61"/>
      <c r="F856" s="14"/>
      <c r="G856" s="14"/>
      <c r="H856" s="53"/>
      <c r="I856" s="53"/>
      <c r="K856" s="55"/>
      <c r="L856" s="42"/>
    </row>
    <row r="857" spans="2:12" ht="12.5">
      <c r="B857" s="14"/>
      <c r="C857" s="10"/>
      <c r="D857" s="10"/>
      <c r="E857" s="61"/>
      <c r="F857" s="14"/>
      <c r="G857" s="14"/>
      <c r="H857" s="53"/>
      <c r="I857" s="53"/>
      <c r="K857" s="55"/>
      <c r="L857" s="42"/>
    </row>
    <row r="858" spans="2:12" ht="12.5">
      <c r="B858" s="14"/>
      <c r="C858" s="10"/>
      <c r="D858" s="10"/>
      <c r="E858" s="61"/>
      <c r="F858" s="14"/>
      <c r="G858" s="14"/>
      <c r="H858" s="53"/>
      <c r="I858" s="53"/>
      <c r="K858" s="55"/>
      <c r="L858" s="42"/>
    </row>
    <row r="859" spans="2:12" ht="12.5">
      <c r="B859" s="14"/>
      <c r="C859" s="10"/>
      <c r="D859" s="10"/>
      <c r="E859" s="61"/>
      <c r="F859" s="14"/>
      <c r="G859" s="14"/>
      <c r="H859" s="53"/>
      <c r="I859" s="53"/>
      <c r="K859" s="55"/>
      <c r="L859" s="42"/>
    </row>
    <row r="860" spans="2:12" ht="12.5">
      <c r="B860" s="14"/>
      <c r="C860" s="10"/>
      <c r="D860" s="10"/>
      <c r="E860" s="61"/>
      <c r="F860" s="14"/>
      <c r="G860" s="14"/>
      <c r="H860" s="53"/>
      <c r="I860" s="53"/>
      <c r="K860" s="55"/>
      <c r="L860" s="42"/>
    </row>
    <row r="861" spans="2:12" ht="12.5">
      <c r="B861" s="14"/>
      <c r="C861" s="10"/>
      <c r="D861" s="10"/>
      <c r="E861" s="61"/>
      <c r="F861" s="14"/>
      <c r="G861" s="14"/>
      <c r="H861" s="53"/>
      <c r="I861" s="53"/>
      <c r="K861" s="55"/>
      <c r="L861" s="42"/>
    </row>
    <row r="862" spans="2:12" ht="12.5">
      <c r="B862" s="14"/>
      <c r="C862" s="10"/>
      <c r="D862" s="10"/>
      <c r="E862" s="61"/>
      <c r="F862" s="14"/>
      <c r="G862" s="14"/>
      <c r="H862" s="53"/>
      <c r="I862" s="53"/>
      <c r="K862" s="55"/>
      <c r="L862" s="42"/>
    </row>
    <row r="863" spans="2:12" ht="12.5">
      <c r="B863" s="14"/>
      <c r="C863" s="10"/>
      <c r="D863" s="10"/>
      <c r="E863" s="61"/>
      <c r="F863" s="14"/>
      <c r="G863" s="14"/>
      <c r="H863" s="53"/>
      <c r="I863" s="53"/>
      <c r="K863" s="55"/>
      <c r="L863" s="42"/>
    </row>
    <row r="864" spans="2:12" ht="12.5">
      <c r="B864" s="14"/>
      <c r="C864" s="10"/>
      <c r="D864" s="10"/>
      <c r="E864" s="61"/>
      <c r="F864" s="14"/>
      <c r="G864" s="14"/>
      <c r="H864" s="53"/>
      <c r="I864" s="53"/>
      <c r="K864" s="55"/>
      <c r="L864" s="42"/>
    </row>
    <row r="865" spans="2:12" ht="12.5">
      <c r="B865" s="14"/>
      <c r="C865" s="10"/>
      <c r="D865" s="10"/>
      <c r="E865" s="61"/>
      <c r="F865" s="14"/>
      <c r="G865" s="14"/>
      <c r="H865" s="53"/>
      <c r="I865" s="53"/>
      <c r="K865" s="55"/>
      <c r="L865" s="42"/>
    </row>
    <row r="866" spans="2:12" ht="12.5">
      <c r="B866" s="14"/>
      <c r="C866" s="10"/>
      <c r="D866" s="10"/>
      <c r="E866" s="61"/>
      <c r="F866" s="14"/>
      <c r="G866" s="14"/>
      <c r="H866" s="53"/>
      <c r="I866" s="53"/>
      <c r="K866" s="55"/>
      <c r="L866" s="42"/>
    </row>
    <row r="867" spans="2:12" ht="12.5">
      <c r="B867" s="14"/>
      <c r="C867" s="10"/>
      <c r="D867" s="10"/>
      <c r="E867" s="61"/>
      <c r="F867" s="14"/>
      <c r="G867" s="14"/>
      <c r="H867" s="53"/>
      <c r="I867" s="53"/>
      <c r="K867" s="55"/>
      <c r="L867" s="42"/>
    </row>
    <row r="868" spans="2:12" ht="12.5">
      <c r="B868" s="14"/>
      <c r="C868" s="10"/>
      <c r="D868" s="10"/>
      <c r="E868" s="61"/>
      <c r="F868" s="14"/>
      <c r="G868" s="14"/>
      <c r="H868" s="53"/>
      <c r="I868" s="53"/>
      <c r="K868" s="55"/>
      <c r="L868" s="42"/>
    </row>
    <row r="869" spans="2:12" ht="12.5">
      <c r="B869" s="14"/>
      <c r="C869" s="10"/>
      <c r="D869" s="10"/>
      <c r="E869" s="61"/>
      <c r="F869" s="14"/>
      <c r="G869" s="14"/>
      <c r="H869" s="53"/>
      <c r="I869" s="53"/>
      <c r="K869" s="55"/>
      <c r="L869" s="42"/>
    </row>
    <row r="870" spans="2:12" ht="12.5">
      <c r="B870" s="14"/>
      <c r="C870" s="10"/>
      <c r="D870" s="10"/>
      <c r="E870" s="61"/>
      <c r="F870" s="14"/>
      <c r="G870" s="14"/>
      <c r="H870" s="53"/>
      <c r="I870" s="53"/>
      <c r="K870" s="55"/>
      <c r="L870" s="42"/>
    </row>
    <row r="871" spans="2:12" ht="12.5">
      <c r="B871" s="14"/>
      <c r="C871" s="10"/>
      <c r="D871" s="10"/>
      <c r="E871" s="61"/>
      <c r="F871" s="14"/>
      <c r="G871" s="14"/>
      <c r="H871" s="53"/>
      <c r="I871" s="53"/>
      <c r="K871" s="55"/>
      <c r="L871" s="42"/>
    </row>
    <row r="872" spans="2:12" ht="12.5">
      <c r="B872" s="14"/>
      <c r="C872" s="10"/>
      <c r="D872" s="10"/>
      <c r="E872" s="61"/>
      <c r="F872" s="14"/>
      <c r="G872" s="14"/>
      <c r="H872" s="53"/>
      <c r="I872" s="53"/>
      <c r="K872" s="55"/>
      <c r="L872" s="42"/>
    </row>
    <row r="873" spans="2:12" ht="12.5">
      <c r="B873" s="14"/>
      <c r="C873" s="10"/>
      <c r="D873" s="10"/>
      <c r="E873" s="61"/>
      <c r="F873" s="14"/>
      <c r="G873" s="14"/>
      <c r="H873" s="53"/>
      <c r="I873" s="53"/>
      <c r="K873" s="55"/>
      <c r="L873" s="42"/>
    </row>
    <row r="874" spans="2:12" ht="12.5">
      <c r="B874" s="14"/>
      <c r="C874" s="10"/>
      <c r="D874" s="10"/>
      <c r="E874" s="61"/>
      <c r="F874" s="14"/>
      <c r="G874" s="14"/>
      <c r="H874" s="53"/>
      <c r="I874" s="53"/>
      <c r="K874" s="55"/>
      <c r="L874" s="42"/>
    </row>
    <row r="875" spans="2:12" ht="12.5">
      <c r="B875" s="14"/>
      <c r="C875" s="10"/>
      <c r="D875" s="10"/>
      <c r="E875" s="61"/>
      <c r="F875" s="14"/>
      <c r="G875" s="14"/>
      <c r="H875" s="53"/>
      <c r="I875" s="53"/>
      <c r="K875" s="55"/>
      <c r="L875" s="42"/>
    </row>
    <row r="876" spans="2:12" ht="12.5">
      <c r="B876" s="14"/>
      <c r="C876" s="10"/>
      <c r="D876" s="10"/>
      <c r="E876" s="61"/>
      <c r="F876" s="14"/>
      <c r="G876" s="14"/>
      <c r="H876" s="53"/>
      <c r="I876" s="53"/>
      <c r="K876" s="55"/>
      <c r="L876" s="42"/>
    </row>
    <row r="877" spans="2:12" ht="12.5">
      <c r="B877" s="14"/>
      <c r="C877" s="10"/>
      <c r="D877" s="10"/>
      <c r="E877" s="61"/>
      <c r="F877" s="14"/>
      <c r="G877" s="14"/>
      <c r="H877" s="53"/>
      <c r="I877" s="53"/>
      <c r="K877" s="55"/>
      <c r="L877" s="42"/>
    </row>
    <row r="878" spans="2:12" ht="12.5">
      <c r="B878" s="14"/>
      <c r="C878" s="10"/>
      <c r="D878" s="10"/>
      <c r="E878" s="61"/>
      <c r="F878" s="14"/>
      <c r="G878" s="14"/>
      <c r="H878" s="53"/>
      <c r="I878" s="53"/>
      <c r="K878" s="55"/>
      <c r="L878" s="42"/>
    </row>
    <row r="879" spans="2:12" ht="12.5">
      <c r="B879" s="14"/>
      <c r="C879" s="10"/>
      <c r="D879" s="10"/>
      <c r="E879" s="61"/>
      <c r="F879" s="14"/>
      <c r="G879" s="14"/>
      <c r="H879" s="53"/>
      <c r="I879" s="53"/>
      <c r="K879" s="55"/>
      <c r="L879" s="42"/>
    </row>
    <row r="880" spans="2:12" ht="12.5">
      <c r="B880" s="14"/>
      <c r="C880" s="10"/>
      <c r="D880" s="10"/>
      <c r="E880" s="61"/>
      <c r="F880" s="14"/>
      <c r="G880" s="14"/>
      <c r="H880" s="53"/>
      <c r="I880" s="53"/>
      <c r="K880" s="55"/>
      <c r="L880" s="42"/>
    </row>
    <row r="881" spans="2:12" ht="12.5">
      <c r="B881" s="14"/>
      <c r="C881" s="10"/>
      <c r="D881" s="10"/>
      <c r="E881" s="61"/>
      <c r="F881" s="14"/>
      <c r="G881" s="14"/>
      <c r="H881" s="53"/>
      <c r="I881" s="53"/>
      <c r="K881" s="55"/>
      <c r="L881" s="42"/>
    </row>
    <row r="882" spans="2:12" ht="12.5">
      <c r="B882" s="14"/>
      <c r="C882" s="10"/>
      <c r="D882" s="10"/>
      <c r="E882" s="61"/>
      <c r="F882" s="14"/>
      <c r="G882" s="14"/>
      <c r="H882" s="53"/>
      <c r="I882" s="53"/>
      <c r="K882" s="55"/>
      <c r="L882" s="42"/>
    </row>
    <row r="883" spans="2:12" ht="12.5">
      <c r="B883" s="14"/>
      <c r="C883" s="10"/>
      <c r="D883" s="10"/>
      <c r="E883" s="61"/>
      <c r="F883" s="14"/>
      <c r="G883" s="14"/>
      <c r="H883" s="53"/>
      <c r="I883" s="53"/>
      <c r="K883" s="55"/>
      <c r="L883" s="42"/>
    </row>
    <row r="884" spans="2:12" ht="12.5">
      <c r="B884" s="14"/>
      <c r="C884" s="10"/>
      <c r="D884" s="10"/>
      <c r="E884" s="61"/>
      <c r="F884" s="14"/>
      <c r="G884" s="14"/>
      <c r="H884" s="53"/>
      <c r="I884" s="53"/>
      <c r="K884" s="55"/>
      <c r="L884" s="42"/>
    </row>
    <row r="885" spans="2:12" ht="12.5">
      <c r="B885" s="14"/>
      <c r="C885" s="10"/>
      <c r="D885" s="10"/>
      <c r="E885" s="61"/>
      <c r="F885" s="14"/>
      <c r="G885" s="14"/>
      <c r="H885" s="53"/>
      <c r="I885" s="53"/>
      <c r="K885" s="55"/>
      <c r="L885" s="42"/>
    </row>
    <row r="886" spans="2:12" ht="12.5">
      <c r="B886" s="14"/>
      <c r="C886" s="10"/>
      <c r="D886" s="10"/>
      <c r="E886" s="61"/>
      <c r="F886" s="14"/>
      <c r="G886" s="14"/>
      <c r="H886" s="53"/>
      <c r="I886" s="53"/>
      <c r="K886" s="55"/>
      <c r="L886" s="42"/>
    </row>
    <row r="887" spans="2:12" ht="12.5">
      <c r="B887" s="14"/>
      <c r="C887" s="10"/>
      <c r="D887" s="10"/>
      <c r="E887" s="61"/>
      <c r="F887" s="14"/>
      <c r="G887" s="14"/>
      <c r="H887" s="53"/>
      <c r="I887" s="53"/>
      <c r="K887" s="55"/>
      <c r="L887" s="42"/>
    </row>
    <row r="888" spans="2:12" ht="12.5">
      <c r="B888" s="14"/>
      <c r="C888" s="10"/>
      <c r="D888" s="10"/>
      <c r="E888" s="61"/>
      <c r="F888" s="14"/>
      <c r="G888" s="14"/>
      <c r="H888" s="53"/>
      <c r="I888" s="53"/>
      <c r="K888" s="55"/>
      <c r="L888" s="42"/>
    </row>
    <row r="889" spans="2:12" ht="12.5">
      <c r="B889" s="14"/>
      <c r="C889" s="10"/>
      <c r="D889" s="10"/>
      <c r="E889" s="61"/>
      <c r="F889" s="14"/>
      <c r="G889" s="14"/>
      <c r="H889" s="53"/>
      <c r="I889" s="53"/>
      <c r="K889" s="55"/>
      <c r="L889" s="42"/>
    </row>
    <row r="890" spans="2:12" ht="12.5">
      <c r="B890" s="14"/>
      <c r="C890" s="10"/>
      <c r="D890" s="10"/>
      <c r="E890" s="61"/>
      <c r="F890" s="14"/>
      <c r="G890" s="14"/>
      <c r="H890" s="53"/>
      <c r="I890" s="53"/>
      <c r="K890" s="55"/>
      <c r="L890" s="42"/>
    </row>
    <row r="891" spans="2:12" ht="12.5">
      <c r="B891" s="14"/>
      <c r="C891" s="10"/>
      <c r="D891" s="10"/>
      <c r="E891" s="61"/>
      <c r="F891" s="14"/>
      <c r="G891" s="14"/>
      <c r="H891" s="53"/>
      <c r="I891" s="53"/>
      <c r="K891" s="55"/>
      <c r="L891" s="42"/>
    </row>
    <row r="892" spans="2:12" ht="12.5">
      <c r="B892" s="14"/>
      <c r="C892" s="10"/>
      <c r="D892" s="10"/>
      <c r="E892" s="61"/>
      <c r="F892" s="14"/>
      <c r="G892" s="14"/>
      <c r="H892" s="53"/>
      <c r="I892" s="53"/>
      <c r="K892" s="55"/>
      <c r="L892" s="42"/>
    </row>
    <row r="893" spans="2:12" ht="12.5">
      <c r="B893" s="14"/>
      <c r="C893" s="10"/>
      <c r="D893" s="10"/>
      <c r="E893" s="61"/>
      <c r="F893" s="14"/>
      <c r="G893" s="14"/>
      <c r="H893" s="53"/>
      <c r="I893" s="53"/>
      <c r="K893" s="55"/>
      <c r="L893" s="42"/>
    </row>
    <row r="894" spans="2:12" ht="12.5">
      <c r="B894" s="14"/>
      <c r="C894" s="10"/>
      <c r="D894" s="10"/>
      <c r="E894" s="61"/>
      <c r="F894" s="14"/>
      <c r="G894" s="14"/>
      <c r="H894" s="53"/>
      <c r="I894" s="53"/>
      <c r="K894" s="55"/>
      <c r="L894" s="42"/>
    </row>
    <row r="895" spans="2:12" ht="12.5">
      <c r="B895" s="14"/>
      <c r="C895" s="10"/>
      <c r="D895" s="10"/>
      <c r="E895" s="61"/>
      <c r="F895" s="14"/>
      <c r="G895" s="14"/>
      <c r="H895" s="53"/>
      <c r="I895" s="53"/>
      <c r="K895" s="55"/>
      <c r="L895" s="42"/>
    </row>
    <row r="896" spans="2:12" ht="12.5">
      <c r="B896" s="14"/>
      <c r="C896" s="10"/>
      <c r="D896" s="10"/>
      <c r="E896" s="61"/>
      <c r="F896" s="14"/>
      <c r="G896" s="14"/>
      <c r="H896" s="53"/>
      <c r="I896" s="53"/>
      <c r="K896" s="55"/>
      <c r="L896" s="42"/>
    </row>
    <row r="897" spans="2:12" ht="12.5">
      <c r="B897" s="14"/>
      <c r="C897" s="10"/>
      <c r="D897" s="10"/>
      <c r="E897" s="61"/>
      <c r="F897" s="14"/>
      <c r="G897" s="14"/>
      <c r="H897" s="53"/>
      <c r="I897" s="53"/>
      <c r="K897" s="55"/>
      <c r="L897" s="42"/>
    </row>
    <row r="898" spans="2:12" ht="12.5">
      <c r="B898" s="14"/>
      <c r="C898" s="10"/>
      <c r="D898" s="10"/>
      <c r="E898" s="61"/>
      <c r="F898" s="14"/>
      <c r="G898" s="14"/>
      <c r="H898" s="53"/>
      <c r="I898" s="53"/>
      <c r="K898" s="55"/>
      <c r="L898" s="42"/>
    </row>
    <row r="899" spans="2:12" ht="12.5">
      <c r="B899" s="14"/>
      <c r="C899" s="10"/>
      <c r="D899" s="10"/>
      <c r="E899" s="61"/>
      <c r="F899" s="14"/>
      <c r="G899" s="14"/>
      <c r="H899" s="53"/>
      <c r="I899" s="53"/>
      <c r="K899" s="55"/>
      <c r="L899" s="42"/>
    </row>
    <row r="900" spans="2:12" ht="12.5">
      <c r="B900" s="14"/>
      <c r="C900" s="10"/>
      <c r="D900" s="10"/>
      <c r="E900" s="61"/>
      <c r="F900" s="14"/>
      <c r="G900" s="14"/>
      <c r="H900" s="53"/>
      <c r="I900" s="53"/>
      <c r="K900" s="55"/>
      <c r="L900" s="42"/>
    </row>
    <row r="901" spans="2:12" ht="12.5">
      <c r="B901" s="14"/>
      <c r="C901" s="10"/>
      <c r="D901" s="10"/>
      <c r="E901" s="61"/>
      <c r="F901" s="14"/>
      <c r="G901" s="14"/>
      <c r="H901" s="53"/>
      <c r="I901" s="53"/>
      <c r="K901" s="55"/>
      <c r="L901" s="42"/>
    </row>
    <row r="902" spans="2:12" ht="12.5">
      <c r="B902" s="14"/>
      <c r="C902" s="10"/>
      <c r="D902" s="10"/>
      <c r="E902" s="61"/>
      <c r="F902" s="14"/>
      <c r="G902" s="14"/>
      <c r="H902" s="53"/>
      <c r="I902" s="53"/>
      <c r="K902" s="55"/>
      <c r="L902" s="42"/>
    </row>
    <row r="903" spans="2:12" ht="12.5">
      <c r="B903" s="14"/>
      <c r="C903" s="10"/>
      <c r="D903" s="10"/>
      <c r="E903" s="61"/>
      <c r="F903" s="14"/>
      <c r="G903" s="14"/>
      <c r="H903" s="53"/>
      <c r="I903" s="53"/>
      <c r="K903" s="55"/>
      <c r="L903" s="42"/>
    </row>
    <row r="904" spans="2:12" ht="12.5">
      <c r="B904" s="14"/>
      <c r="C904" s="10"/>
      <c r="D904" s="10"/>
      <c r="E904" s="61"/>
      <c r="F904" s="14"/>
      <c r="G904" s="14"/>
      <c r="H904" s="53"/>
      <c r="I904" s="53"/>
      <c r="K904" s="55"/>
      <c r="L904" s="42"/>
    </row>
    <row r="905" spans="2:12" ht="12.5">
      <c r="B905" s="14"/>
      <c r="C905" s="10"/>
      <c r="D905" s="10"/>
      <c r="E905" s="61"/>
      <c r="F905" s="14"/>
      <c r="G905" s="14"/>
      <c r="H905" s="53"/>
      <c r="I905" s="53"/>
      <c r="K905" s="55"/>
      <c r="L905" s="42"/>
    </row>
    <row r="906" spans="2:12" ht="12.5">
      <c r="B906" s="14"/>
      <c r="C906" s="10"/>
      <c r="D906" s="10"/>
      <c r="E906" s="61"/>
      <c r="F906" s="14"/>
      <c r="G906" s="14"/>
      <c r="H906" s="53"/>
      <c r="I906" s="53"/>
      <c r="K906" s="55"/>
      <c r="L906" s="42"/>
    </row>
    <row r="907" spans="2:12" ht="12.5">
      <c r="B907" s="14"/>
      <c r="C907" s="10"/>
      <c r="D907" s="10"/>
      <c r="E907" s="61"/>
      <c r="F907" s="14"/>
      <c r="G907" s="14"/>
      <c r="H907" s="53"/>
      <c r="I907" s="53"/>
      <c r="K907" s="55"/>
      <c r="L907" s="42"/>
    </row>
    <row r="908" spans="2:12" ht="12.5">
      <c r="B908" s="14"/>
      <c r="C908" s="10"/>
      <c r="D908" s="10"/>
      <c r="E908" s="61"/>
      <c r="F908" s="14"/>
      <c r="G908" s="14"/>
      <c r="H908" s="53"/>
      <c r="I908" s="53"/>
      <c r="K908" s="55"/>
      <c r="L908" s="42"/>
    </row>
    <row r="909" spans="2:12" ht="12.5">
      <c r="B909" s="14"/>
      <c r="C909" s="10"/>
      <c r="D909" s="10"/>
      <c r="E909" s="61"/>
      <c r="F909" s="14"/>
      <c r="G909" s="14"/>
      <c r="H909" s="53"/>
      <c r="I909" s="53"/>
      <c r="K909" s="55"/>
      <c r="L909" s="42"/>
    </row>
    <row r="910" spans="2:12" ht="12.5">
      <c r="B910" s="14"/>
      <c r="C910" s="10"/>
      <c r="D910" s="10"/>
      <c r="E910" s="61"/>
      <c r="F910" s="14"/>
      <c r="G910" s="14"/>
      <c r="H910" s="53"/>
      <c r="I910" s="53"/>
      <c r="K910" s="55"/>
      <c r="L910" s="42"/>
    </row>
    <row r="911" spans="2:12" ht="12.5">
      <c r="B911" s="14"/>
      <c r="C911" s="10"/>
      <c r="D911" s="10"/>
      <c r="E911" s="61"/>
      <c r="F911" s="14"/>
      <c r="G911" s="14"/>
      <c r="H911" s="53"/>
      <c r="I911" s="53"/>
      <c r="K911" s="55"/>
      <c r="L911" s="42"/>
    </row>
    <row r="912" spans="2:12" ht="12.5">
      <c r="B912" s="14"/>
      <c r="C912" s="10"/>
      <c r="D912" s="10"/>
      <c r="E912" s="61"/>
      <c r="F912" s="14"/>
      <c r="G912" s="14"/>
      <c r="H912" s="53"/>
      <c r="I912" s="53"/>
      <c r="K912" s="55"/>
      <c r="L912" s="42"/>
    </row>
    <row r="913" spans="2:12" ht="12.5">
      <c r="B913" s="14"/>
      <c r="C913" s="10"/>
      <c r="D913" s="10"/>
      <c r="E913" s="61"/>
      <c r="F913" s="14"/>
      <c r="G913" s="14"/>
      <c r="H913" s="53"/>
      <c r="I913" s="53"/>
      <c r="K913" s="55"/>
      <c r="L913" s="42"/>
    </row>
    <row r="914" spans="2:12" ht="12.5">
      <c r="B914" s="14"/>
      <c r="C914" s="10"/>
      <c r="D914" s="10"/>
      <c r="E914" s="61"/>
      <c r="F914" s="14"/>
      <c r="G914" s="14"/>
      <c r="H914" s="53"/>
      <c r="I914" s="53"/>
      <c r="K914" s="55"/>
      <c r="L914" s="42"/>
    </row>
    <row r="915" spans="2:12" ht="12.5">
      <c r="B915" s="14"/>
      <c r="C915" s="10"/>
      <c r="D915" s="10"/>
      <c r="E915" s="61"/>
      <c r="F915" s="14"/>
      <c r="G915" s="14"/>
      <c r="H915" s="53"/>
      <c r="I915" s="53"/>
      <c r="K915" s="55"/>
      <c r="L915" s="42"/>
    </row>
    <row r="916" spans="2:12" ht="12.5">
      <c r="B916" s="14"/>
      <c r="C916" s="10"/>
      <c r="D916" s="10"/>
      <c r="E916" s="61"/>
      <c r="F916" s="14"/>
      <c r="G916" s="14"/>
      <c r="H916" s="53"/>
      <c r="I916" s="53"/>
      <c r="K916" s="55"/>
      <c r="L916" s="42"/>
    </row>
    <row r="917" spans="2:12" ht="12.5">
      <c r="B917" s="14"/>
      <c r="C917" s="10"/>
      <c r="D917" s="10"/>
      <c r="E917" s="61"/>
      <c r="F917" s="14"/>
      <c r="G917" s="14"/>
      <c r="H917" s="53"/>
      <c r="I917" s="53"/>
      <c r="K917" s="55"/>
      <c r="L917" s="42"/>
    </row>
    <row r="918" spans="2:12" ht="12.5">
      <c r="B918" s="14"/>
      <c r="C918" s="10"/>
      <c r="D918" s="10"/>
      <c r="E918" s="61"/>
      <c r="F918" s="14"/>
      <c r="G918" s="14"/>
      <c r="H918" s="53"/>
      <c r="I918" s="53"/>
      <c r="K918" s="55"/>
      <c r="L918" s="42"/>
    </row>
    <row r="919" spans="2:12" ht="12.5">
      <c r="B919" s="14"/>
      <c r="C919" s="10"/>
      <c r="D919" s="10"/>
      <c r="E919" s="61"/>
      <c r="F919" s="14"/>
      <c r="G919" s="14"/>
      <c r="H919" s="53"/>
      <c r="I919" s="53"/>
      <c r="K919" s="55"/>
      <c r="L919" s="42"/>
    </row>
    <row r="920" spans="2:12" ht="12.5">
      <c r="B920" s="14"/>
      <c r="C920" s="10"/>
      <c r="D920" s="10"/>
      <c r="E920" s="61"/>
      <c r="F920" s="14"/>
      <c r="G920" s="14"/>
      <c r="H920" s="53"/>
      <c r="I920" s="53"/>
      <c r="K920" s="55"/>
      <c r="L920" s="42"/>
    </row>
    <row r="921" spans="2:12" ht="12.5">
      <c r="B921" s="14"/>
      <c r="C921" s="10"/>
      <c r="D921" s="10"/>
      <c r="E921" s="61"/>
      <c r="F921" s="14"/>
      <c r="G921" s="14"/>
      <c r="H921" s="53"/>
      <c r="I921" s="53"/>
      <c r="K921" s="55"/>
      <c r="L921" s="42"/>
    </row>
    <row r="922" spans="2:12" ht="12.5">
      <c r="B922" s="14"/>
      <c r="C922" s="10"/>
      <c r="D922" s="10"/>
      <c r="E922" s="61"/>
      <c r="F922" s="14"/>
      <c r="G922" s="14"/>
      <c r="H922" s="53"/>
      <c r="I922" s="53"/>
      <c r="K922" s="55"/>
      <c r="L922" s="42"/>
    </row>
    <row r="923" spans="2:12" ht="12.5">
      <c r="B923" s="14"/>
      <c r="C923" s="10"/>
      <c r="D923" s="10"/>
      <c r="E923" s="61"/>
      <c r="F923" s="14"/>
      <c r="G923" s="14"/>
      <c r="H923" s="53"/>
      <c r="I923" s="53"/>
      <c r="K923" s="55"/>
      <c r="L923" s="42"/>
    </row>
    <row r="924" spans="2:12" ht="12.5">
      <c r="B924" s="14"/>
      <c r="C924" s="10"/>
      <c r="D924" s="10"/>
      <c r="E924" s="61"/>
      <c r="F924" s="14"/>
      <c r="G924" s="14"/>
      <c r="H924" s="53"/>
      <c r="I924" s="53"/>
      <c r="K924" s="55"/>
      <c r="L924" s="42"/>
    </row>
    <row r="925" spans="2:12" ht="12.5">
      <c r="B925" s="14"/>
      <c r="C925" s="10"/>
      <c r="D925" s="10"/>
      <c r="E925" s="61"/>
      <c r="F925" s="14"/>
      <c r="G925" s="14"/>
      <c r="H925" s="53"/>
      <c r="I925" s="53"/>
      <c r="K925" s="55"/>
      <c r="L925" s="42"/>
    </row>
    <row r="926" spans="2:12" ht="12.5">
      <c r="B926" s="14"/>
      <c r="C926" s="10"/>
      <c r="D926" s="10"/>
      <c r="E926" s="61"/>
      <c r="F926" s="14"/>
      <c r="G926" s="14"/>
      <c r="H926" s="53"/>
      <c r="I926" s="53"/>
      <c r="K926" s="55"/>
      <c r="L926" s="42"/>
    </row>
    <row r="927" spans="2:12" ht="12.5">
      <c r="B927" s="14"/>
      <c r="C927" s="10"/>
      <c r="D927" s="10"/>
      <c r="E927" s="61"/>
      <c r="F927" s="14"/>
      <c r="G927" s="14"/>
      <c r="H927" s="53"/>
      <c r="I927" s="53"/>
      <c r="K927" s="55"/>
      <c r="L927" s="42"/>
    </row>
    <row r="928" spans="2:12" ht="12.5">
      <c r="B928" s="14"/>
      <c r="C928" s="10"/>
      <c r="D928" s="10"/>
      <c r="E928" s="61"/>
      <c r="F928" s="14"/>
      <c r="G928" s="14"/>
      <c r="H928" s="53"/>
      <c r="I928" s="53"/>
      <c r="K928" s="55"/>
      <c r="L928" s="42"/>
    </row>
    <row r="929" spans="2:12" ht="12.5">
      <c r="B929" s="14"/>
      <c r="C929" s="10"/>
      <c r="D929" s="10"/>
      <c r="E929" s="61"/>
      <c r="F929" s="14"/>
      <c r="G929" s="14"/>
      <c r="H929" s="53"/>
      <c r="I929" s="53"/>
      <c r="K929" s="55"/>
      <c r="L929" s="42"/>
    </row>
    <row r="930" spans="2:12" ht="12.5">
      <c r="B930" s="14"/>
      <c r="C930" s="10"/>
      <c r="D930" s="10"/>
      <c r="E930" s="61"/>
      <c r="F930" s="14"/>
      <c r="G930" s="14"/>
      <c r="H930" s="53"/>
      <c r="I930" s="53"/>
      <c r="K930" s="55"/>
      <c r="L930" s="42"/>
    </row>
    <row r="931" spans="2:12" ht="12.5">
      <c r="B931" s="14"/>
      <c r="C931" s="10"/>
      <c r="D931" s="10"/>
      <c r="E931" s="61"/>
      <c r="F931" s="14"/>
      <c r="G931" s="14"/>
      <c r="H931" s="53"/>
      <c r="I931" s="53"/>
      <c r="K931" s="55"/>
      <c r="L931" s="42"/>
    </row>
    <row r="932" spans="2:12" ht="12.5">
      <c r="B932" s="14"/>
      <c r="C932" s="10"/>
      <c r="D932" s="10"/>
      <c r="E932" s="61"/>
      <c r="F932" s="14"/>
      <c r="G932" s="14"/>
      <c r="H932" s="53"/>
      <c r="I932" s="53"/>
      <c r="K932" s="55"/>
      <c r="L932" s="42"/>
    </row>
    <row r="933" spans="2:12" ht="12.5">
      <c r="B933" s="14"/>
      <c r="C933" s="10"/>
      <c r="D933" s="10"/>
      <c r="E933" s="61"/>
      <c r="F933" s="14"/>
      <c r="G933" s="14"/>
      <c r="H933" s="53"/>
      <c r="I933" s="53"/>
      <c r="K933" s="55"/>
      <c r="L933" s="42"/>
    </row>
    <row r="934" spans="2:12" ht="12.5">
      <c r="B934" s="14"/>
      <c r="C934" s="10"/>
      <c r="D934" s="10"/>
      <c r="E934" s="61"/>
      <c r="F934" s="14"/>
      <c r="G934" s="14"/>
      <c r="H934" s="53"/>
      <c r="I934" s="53"/>
      <c r="K934" s="55"/>
      <c r="L934" s="42"/>
    </row>
    <row r="935" spans="2:12" ht="12.5">
      <c r="B935" s="14"/>
      <c r="C935" s="10"/>
      <c r="D935" s="10"/>
      <c r="E935" s="61"/>
      <c r="F935" s="14"/>
      <c r="G935" s="14"/>
      <c r="H935" s="53"/>
      <c r="I935" s="53"/>
      <c r="K935" s="55"/>
      <c r="L935" s="42"/>
    </row>
    <row r="936" spans="2:12" ht="12.5">
      <c r="B936" s="14"/>
      <c r="C936" s="10"/>
      <c r="D936" s="10"/>
      <c r="E936" s="61"/>
      <c r="F936" s="14"/>
      <c r="G936" s="14"/>
      <c r="H936" s="53"/>
      <c r="I936" s="53"/>
      <c r="K936" s="55"/>
      <c r="L936" s="42"/>
    </row>
    <row r="937" spans="2:12" ht="12.5">
      <c r="B937" s="14"/>
      <c r="C937" s="10"/>
      <c r="D937" s="10"/>
      <c r="E937" s="61"/>
      <c r="F937" s="14"/>
      <c r="G937" s="14"/>
      <c r="H937" s="53"/>
      <c r="I937" s="53"/>
      <c r="K937" s="55"/>
      <c r="L937" s="42"/>
    </row>
    <row r="938" spans="2:12" ht="12.5">
      <c r="B938" s="14"/>
      <c r="C938" s="10"/>
      <c r="D938" s="10"/>
      <c r="E938" s="61"/>
      <c r="F938" s="14"/>
      <c r="G938" s="14"/>
      <c r="H938" s="53"/>
      <c r="I938" s="53"/>
      <c r="K938" s="55"/>
      <c r="L938" s="42"/>
    </row>
    <row r="939" spans="2:12" ht="12.5">
      <c r="B939" s="14"/>
      <c r="C939" s="10"/>
      <c r="D939" s="10"/>
      <c r="E939" s="61"/>
      <c r="F939" s="14"/>
      <c r="G939" s="14"/>
      <c r="H939" s="53"/>
      <c r="I939" s="53"/>
      <c r="K939" s="55"/>
      <c r="L939" s="42"/>
    </row>
    <row r="940" spans="2:12" ht="12.5">
      <c r="B940" s="14"/>
      <c r="C940" s="10"/>
      <c r="D940" s="10"/>
      <c r="E940" s="61"/>
      <c r="F940" s="14"/>
      <c r="G940" s="14"/>
      <c r="H940" s="53"/>
      <c r="I940" s="53"/>
      <c r="K940" s="55"/>
      <c r="L940" s="42"/>
    </row>
    <row r="941" spans="2:12" ht="12.5">
      <c r="B941" s="14"/>
      <c r="C941" s="10"/>
      <c r="D941" s="10"/>
      <c r="E941" s="61"/>
      <c r="F941" s="14"/>
      <c r="G941" s="14"/>
      <c r="H941" s="53"/>
      <c r="I941" s="53"/>
      <c r="K941" s="55"/>
      <c r="L941" s="42"/>
    </row>
    <row r="942" spans="2:12" ht="12.5">
      <c r="B942" s="14"/>
      <c r="C942" s="10"/>
      <c r="D942" s="10"/>
      <c r="E942" s="61"/>
      <c r="F942" s="14"/>
      <c r="G942" s="14"/>
      <c r="H942" s="53"/>
      <c r="I942" s="53"/>
      <c r="K942" s="55"/>
      <c r="L942" s="42"/>
    </row>
    <row r="943" spans="2:12" ht="12.5">
      <c r="B943" s="14"/>
      <c r="C943" s="10"/>
      <c r="D943" s="10"/>
      <c r="E943" s="61"/>
      <c r="F943" s="14"/>
      <c r="G943" s="14"/>
      <c r="H943" s="53"/>
      <c r="I943" s="53"/>
      <c r="K943" s="55"/>
      <c r="L943" s="42"/>
    </row>
    <row r="944" spans="2:12" ht="12.5">
      <c r="B944" s="14"/>
      <c r="C944" s="10"/>
      <c r="D944" s="10"/>
      <c r="E944" s="61"/>
      <c r="F944" s="14"/>
      <c r="G944" s="14"/>
      <c r="H944" s="53"/>
      <c r="I944" s="53"/>
      <c r="K944" s="55"/>
      <c r="L944" s="42"/>
    </row>
    <row r="945" spans="2:12" ht="12.5">
      <c r="B945" s="14"/>
      <c r="C945" s="10"/>
      <c r="D945" s="10"/>
      <c r="E945" s="61"/>
      <c r="F945" s="14"/>
      <c r="G945" s="14"/>
      <c r="H945" s="53"/>
      <c r="I945" s="53"/>
      <c r="K945" s="55"/>
      <c r="L945" s="42"/>
    </row>
    <row r="946" spans="2:12" ht="12.5">
      <c r="B946" s="14"/>
      <c r="C946" s="10"/>
      <c r="D946" s="10"/>
      <c r="E946" s="61"/>
      <c r="F946" s="14"/>
      <c r="G946" s="14"/>
      <c r="H946" s="53"/>
      <c r="I946" s="53"/>
      <c r="K946" s="55"/>
      <c r="L946" s="42"/>
    </row>
    <row r="947" spans="2:12" ht="12.5">
      <c r="B947" s="14"/>
      <c r="C947" s="10"/>
      <c r="D947" s="10"/>
      <c r="E947" s="61"/>
      <c r="F947" s="14"/>
      <c r="G947" s="14"/>
      <c r="H947" s="53"/>
      <c r="I947" s="53"/>
      <c r="K947" s="55"/>
      <c r="L947" s="42"/>
    </row>
    <row r="948" spans="2:12" ht="12.5">
      <c r="B948" s="14"/>
      <c r="C948" s="10"/>
      <c r="D948" s="10"/>
      <c r="E948" s="61"/>
      <c r="F948" s="14"/>
      <c r="G948" s="14"/>
      <c r="H948" s="53"/>
      <c r="I948" s="53"/>
      <c r="K948" s="55"/>
      <c r="L948" s="42"/>
    </row>
    <row r="949" spans="2:12" ht="12.5">
      <c r="B949" s="14"/>
      <c r="C949" s="10"/>
      <c r="D949" s="10"/>
      <c r="E949" s="61"/>
      <c r="F949" s="14"/>
      <c r="G949" s="14"/>
      <c r="H949" s="53"/>
      <c r="I949" s="53"/>
      <c r="K949" s="55"/>
      <c r="L949" s="42"/>
    </row>
    <row r="950" spans="2:12" ht="12.5">
      <c r="B950" s="14"/>
      <c r="C950" s="10"/>
      <c r="D950" s="10"/>
      <c r="E950" s="61"/>
      <c r="F950" s="14"/>
      <c r="G950" s="14"/>
      <c r="H950" s="53"/>
      <c r="I950" s="53"/>
      <c r="K950" s="55"/>
      <c r="L950" s="42"/>
    </row>
    <row r="951" spans="2:12" ht="12.5">
      <c r="B951" s="14"/>
      <c r="C951" s="10"/>
      <c r="D951" s="10"/>
      <c r="E951" s="61"/>
      <c r="F951" s="14"/>
      <c r="G951" s="14"/>
      <c r="H951" s="53"/>
      <c r="I951" s="53"/>
      <c r="K951" s="55"/>
      <c r="L951" s="42"/>
    </row>
    <row r="952" spans="2:12" ht="12.5">
      <c r="B952" s="14"/>
      <c r="C952" s="10"/>
      <c r="D952" s="10"/>
      <c r="E952" s="61"/>
      <c r="F952" s="14"/>
      <c r="G952" s="14"/>
      <c r="H952" s="53"/>
      <c r="I952" s="53"/>
      <c r="K952" s="55"/>
      <c r="L952" s="42"/>
    </row>
    <row r="953" spans="2:12" ht="12.5">
      <c r="B953" s="14"/>
      <c r="C953" s="10"/>
      <c r="D953" s="10"/>
      <c r="E953" s="61"/>
      <c r="F953" s="14"/>
      <c r="G953" s="14"/>
      <c r="H953" s="53"/>
      <c r="I953" s="53"/>
      <c r="K953" s="55"/>
      <c r="L953" s="42"/>
    </row>
    <row r="954" spans="2:12" ht="12.5">
      <c r="B954" s="14"/>
      <c r="C954" s="10"/>
      <c r="D954" s="10"/>
      <c r="E954" s="61"/>
      <c r="F954" s="14"/>
      <c r="G954" s="14"/>
      <c r="H954" s="53"/>
      <c r="I954" s="53"/>
      <c r="K954" s="55"/>
      <c r="L954" s="42"/>
    </row>
    <row r="955" spans="2:12" ht="12.5">
      <c r="B955" s="14"/>
      <c r="C955" s="10"/>
      <c r="D955" s="10"/>
      <c r="E955" s="61"/>
      <c r="F955" s="14"/>
      <c r="G955" s="14"/>
      <c r="H955" s="53"/>
      <c r="I955" s="53"/>
      <c r="K955" s="55"/>
      <c r="L955" s="42"/>
    </row>
    <row r="956" spans="2:12" ht="12.5">
      <c r="B956" s="14"/>
      <c r="C956" s="10"/>
      <c r="D956" s="10"/>
      <c r="E956" s="61"/>
      <c r="F956" s="14"/>
      <c r="G956" s="14"/>
      <c r="H956" s="53"/>
      <c r="I956" s="53"/>
      <c r="K956" s="55"/>
      <c r="L956" s="42"/>
    </row>
    <row r="957" spans="2:12" ht="12.5">
      <c r="B957" s="14"/>
      <c r="C957" s="10"/>
      <c r="D957" s="10"/>
      <c r="E957" s="61"/>
      <c r="F957" s="14"/>
      <c r="G957" s="14"/>
      <c r="H957" s="53"/>
      <c r="I957" s="53"/>
      <c r="K957" s="55"/>
      <c r="L957" s="42"/>
    </row>
    <row r="958" spans="2:12" ht="12.5">
      <c r="B958" s="14"/>
      <c r="C958" s="10"/>
      <c r="D958" s="10"/>
      <c r="E958" s="14"/>
      <c r="F958" s="14"/>
      <c r="G958" s="14"/>
      <c r="H958" s="53"/>
      <c r="I958" s="53"/>
      <c r="K958" s="55"/>
      <c r="L958" s="42"/>
    </row>
    <row r="959" spans="2:12" ht="12.5">
      <c r="B959" s="14"/>
      <c r="C959" s="10"/>
      <c r="D959" s="10"/>
      <c r="E959" s="14"/>
      <c r="F959" s="14"/>
      <c r="G959" s="14"/>
      <c r="H959" s="53"/>
      <c r="I959" s="53"/>
      <c r="K959" s="55"/>
      <c r="L959" s="42"/>
    </row>
    <row r="960" spans="2:12" ht="12.5">
      <c r="B960" s="14"/>
      <c r="C960" s="10"/>
      <c r="D960" s="10"/>
      <c r="E960" s="14"/>
      <c r="F960" s="14"/>
      <c r="G960" s="14"/>
      <c r="H960" s="53"/>
      <c r="I960" s="53"/>
      <c r="K960" s="55"/>
      <c r="L960" s="42"/>
    </row>
  </sheetData>
  <autoFilter ref="A4:M42" xr:uid="{00000000-0009-0000-0000-000019000000}">
    <sortState xmlns:xlrd2="http://schemas.microsoft.com/office/spreadsheetml/2017/richdata2" ref="A4:M42">
      <sortCondition descending="1" ref="H4:H42"/>
    </sortState>
  </autoFilter>
  <conditionalFormatting sqref="E6:E42">
    <cfRule type="colorScale" priority="1">
      <colorScale>
        <cfvo type="formula" val="0"/>
        <cfvo type="formula" val="1"/>
        <cfvo type="formula" val="25"/>
        <color rgb="FF57BB8A"/>
        <color rgb="FFFFFFFF"/>
        <color rgb="FFE67C73"/>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README</vt:lpstr>
      <vt:lpstr>Hectares w climate adaptive mgm</vt:lpstr>
      <vt:lpstr>ARCHIVED-EG.3.1-1415 PSI</vt:lpstr>
      <vt:lpstr>EG.3.2-25 Adaptation Hectares</vt:lpstr>
      <vt:lpstr>Hectares of Cultivated Land-USD</vt:lpstr>
      <vt:lpstr>Hectares of Cultivated Land by </vt:lpstr>
      <vt:lpstr>Hectares Details</vt:lpstr>
      <vt:lpstr>Total and Adaptive Hectares by </vt:lpstr>
      <vt:lpstr>Sales-OCS Comments</vt:lpstr>
      <vt:lpstr>Sales Details</vt:lpstr>
      <vt:lpstr>Adaptation Hectares Country Tar</vt:lpstr>
      <vt:lpstr>EG.3.2-25 USDA CroplandPasture </vt:lpstr>
      <vt:lpstr>EG.3.2-25 Total Summed Hectares</vt:lpstr>
      <vt:lpstr>EG.3.2-26 Sales</vt:lpstr>
      <vt:lpstr>EG.3.2-26 No USDA</vt:lpstr>
      <vt:lpstr>EG.3.2-26 Sales USDA Disaggrega</vt:lpstr>
      <vt:lpstr>Sheet18</vt:lpstr>
      <vt:lpstr>for Ellie at USDA_dont touch</vt:lpstr>
      <vt:lpstr>Rolldown Country Targets SALES</vt:lpstr>
      <vt:lpstr>Mission response</vt:lpstr>
      <vt:lpstr>FINAL RO TARGETS</vt:lpstr>
      <vt:lpstr>FY24 budget</vt:lpstr>
      <vt:lpstr>CH sales - ARCHIVE</vt:lpstr>
      <vt:lpstr>Rolldown Country Targets PSI</vt:lpstr>
      <vt:lpstr>USDA Budget</vt:lpstr>
      <vt:lpstr>CH hectares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Thomas, Ryan (RFS/PA)</cp:lastModifiedBy>
  <dcterms:created xsi:type="dcterms:W3CDTF">2024-04-05T18:53:45Z</dcterms:created>
  <dcterms:modified xsi:type="dcterms:W3CDTF">2024-04-29T12:34:47Z</dcterms:modified>
</cp:coreProperties>
</file>