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rylee\OneDrive\Desktop\REPOS\wtdPopulationModeling\AUdeerGeneral\analyses\excel\"/>
    </mc:Choice>
  </mc:AlternateContent>
  <xr:revisionPtr revIDLastSave="0" documentId="13_ncr:1_{AB4FD2A9-9BDF-4358-AA49-6A3B2DED2215}" xr6:coauthVersionLast="47" xr6:coauthVersionMax="47" xr10:uidLastSave="{00000000-0000-0000-0000-000000000000}"/>
  <bookViews>
    <workbookView xWindow="-98" yWindow="-98" windowWidth="21795" windowHeight="11625" activeTab="1" xr2:uid="{CBF3A41C-BC52-46A3-9CD6-44F50B148C0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2" l="1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4" i="2"/>
  <c r="E15" i="1"/>
  <c r="L13" i="1"/>
  <c r="L3" i="1"/>
  <c r="L5" i="1"/>
  <c r="L4" i="1"/>
  <c r="M4" i="1" s="1"/>
  <c r="E4" i="1"/>
  <c r="F4" i="1"/>
  <c r="L8" i="1"/>
  <c r="M8" i="1" s="1"/>
  <c r="L7" i="1"/>
  <c r="M7" i="1" s="1"/>
  <c r="L6" i="1"/>
  <c r="M6" i="1" s="1"/>
  <c r="B6" i="1"/>
  <c r="E6" i="1" s="1"/>
  <c r="M5" i="1"/>
  <c r="E5" i="1"/>
  <c r="G5" i="1" s="1"/>
  <c r="M3" i="1"/>
  <c r="L2" i="1"/>
  <c r="M2" i="1" s="1"/>
  <c r="P2" i="1" l="1"/>
  <c r="B12" i="1" s="1"/>
  <c r="P5" i="1"/>
  <c r="E12" i="1"/>
  <c r="L12" i="1" s="1"/>
  <c r="G6" i="1"/>
  <c r="F6" i="1"/>
  <c r="G4" i="1"/>
  <c r="F5" i="1"/>
  <c r="P4" i="1" l="1"/>
  <c r="D12" i="1" s="1"/>
  <c r="P3" i="1"/>
  <c r="C12" i="1"/>
  <c r="J12" i="1" s="1"/>
  <c r="P6" i="1"/>
  <c r="F12" i="1"/>
  <c r="M12" i="1" s="1"/>
  <c r="S12" i="1" s="1"/>
  <c r="D13" i="1" s="1"/>
  <c r="K13" i="1" s="1"/>
  <c r="P7" i="1"/>
  <c r="G12" i="1"/>
  <c r="N12" i="1" s="1"/>
  <c r="T12" i="1" s="1"/>
  <c r="E13" i="1" s="1"/>
  <c r="I12" i="1"/>
  <c r="K12" i="1" l="1"/>
  <c r="H12" i="1"/>
  <c r="Q12" i="1"/>
  <c r="R12" i="1"/>
  <c r="C13" i="1" s="1"/>
  <c r="J13" i="1" s="1"/>
  <c r="O12" i="1"/>
  <c r="P12" i="1" l="1"/>
  <c r="V12" i="1" s="1"/>
  <c r="G13" i="1" s="1"/>
  <c r="N13" i="1" s="1"/>
  <c r="T13" i="1" s="1"/>
  <c r="U12" i="1"/>
  <c r="F13" i="1" s="1"/>
  <c r="R13" i="1"/>
  <c r="O13" i="1"/>
  <c r="B13" i="1"/>
  <c r="W12" i="1"/>
  <c r="M13" i="1" l="1"/>
  <c r="S13" i="1" s="1"/>
  <c r="C14" i="1"/>
  <c r="J14" i="1" s="1"/>
  <c r="AA13" i="1"/>
  <c r="E14" i="1"/>
  <c r="L14" i="1" s="1"/>
  <c r="AC13" i="1"/>
  <c r="I13" i="1"/>
  <c r="Q13" i="1" s="1"/>
  <c r="Z13" i="1" s="1"/>
  <c r="H13" i="1"/>
  <c r="P13" i="1"/>
  <c r="V13" i="1" s="1"/>
  <c r="U13" i="1"/>
  <c r="D14" i="1" l="1"/>
  <c r="K14" i="1" s="1"/>
  <c r="AB13" i="1"/>
  <c r="O14" i="1"/>
  <c r="U14" i="1" s="1"/>
  <c r="R14" i="1"/>
  <c r="AA14" i="1" s="1"/>
  <c r="F14" i="1"/>
  <c r="M14" i="1" s="1"/>
  <c r="S14" i="1" s="1"/>
  <c r="AD13" i="1"/>
  <c r="G14" i="1"/>
  <c r="N14" i="1" s="1"/>
  <c r="T14" i="1" s="1"/>
  <c r="AE13" i="1"/>
  <c r="C15" i="1"/>
  <c r="J15" i="1" s="1"/>
  <c r="B14" i="1"/>
  <c r="W13" i="1"/>
  <c r="L15" i="1" l="1"/>
  <c r="AC14" i="1"/>
  <c r="D15" i="1"/>
  <c r="K15" i="1" s="1"/>
  <c r="AB14" i="1"/>
  <c r="P14" i="1"/>
  <c r="V14" i="1" s="1"/>
  <c r="AE14" i="1" s="1"/>
  <c r="X13" i="1"/>
  <c r="AF13" i="1"/>
  <c r="G15" i="1"/>
  <c r="N15" i="1" s="1"/>
  <c r="T15" i="1" s="1"/>
  <c r="F15" i="1"/>
  <c r="AD14" i="1"/>
  <c r="I14" i="1"/>
  <c r="Q14" i="1" s="1"/>
  <c r="Z14" i="1" s="1"/>
  <c r="H14" i="1"/>
  <c r="M15" i="1" l="1"/>
  <c r="S15" i="1" s="1"/>
  <c r="R15" i="1"/>
  <c r="O15" i="1"/>
  <c r="E16" i="1"/>
  <c r="L16" i="1" s="1"/>
  <c r="AC15" i="1"/>
  <c r="B15" i="1"/>
  <c r="W14" i="1"/>
  <c r="D16" i="1" l="1"/>
  <c r="K16" i="1" s="1"/>
  <c r="AB15" i="1"/>
  <c r="U15" i="1"/>
  <c r="P15" i="1"/>
  <c r="V15" i="1" s="1"/>
  <c r="C16" i="1"/>
  <c r="J16" i="1" s="1"/>
  <c r="R16" i="1" s="1"/>
  <c r="AA15" i="1"/>
  <c r="X14" i="1"/>
  <c r="AF14" i="1"/>
  <c r="O16" i="1"/>
  <c r="I15" i="1"/>
  <c r="Q15" i="1" s="1"/>
  <c r="Z15" i="1" s="1"/>
  <c r="H15" i="1"/>
  <c r="G16" i="1" l="1"/>
  <c r="N16" i="1" s="1"/>
  <c r="T16" i="1" s="1"/>
  <c r="AE15" i="1"/>
  <c r="F16" i="1"/>
  <c r="M16" i="1" s="1"/>
  <c r="S16" i="1" s="1"/>
  <c r="AD15" i="1"/>
  <c r="C17" i="1"/>
  <c r="J17" i="1" s="1"/>
  <c r="AA16" i="1"/>
  <c r="U16" i="1"/>
  <c r="P16" i="1"/>
  <c r="V16" i="1" s="1"/>
  <c r="B16" i="1"/>
  <c r="W15" i="1"/>
  <c r="D17" i="1" l="1"/>
  <c r="K17" i="1" s="1"/>
  <c r="AB16" i="1"/>
  <c r="E17" i="1"/>
  <c r="L17" i="1" s="1"/>
  <c r="R17" i="1" s="1"/>
  <c r="AC16" i="1"/>
  <c r="AF15" i="1"/>
  <c r="X15" i="1"/>
  <c r="G17" i="1"/>
  <c r="N17" i="1" s="1"/>
  <c r="T17" i="1" s="1"/>
  <c r="AE16" i="1"/>
  <c r="F17" i="1"/>
  <c r="M17" i="1" s="1"/>
  <c r="S17" i="1" s="1"/>
  <c r="AD16" i="1"/>
  <c r="I16" i="1"/>
  <c r="Q16" i="1" s="1"/>
  <c r="H16" i="1"/>
  <c r="O17" i="1" l="1"/>
  <c r="P17" i="1" s="1"/>
  <c r="V17" i="1" s="1"/>
  <c r="W16" i="1"/>
  <c r="AF16" i="1" s="1"/>
  <c r="Z16" i="1"/>
  <c r="U17" i="1"/>
  <c r="C18" i="1"/>
  <c r="J18" i="1" s="1"/>
  <c r="AA17" i="1"/>
  <c r="D18" i="1"/>
  <c r="K18" i="1" s="1"/>
  <c r="AB17" i="1"/>
  <c r="E18" i="1"/>
  <c r="L18" i="1" s="1"/>
  <c r="AC17" i="1"/>
  <c r="B17" i="1"/>
  <c r="X16" i="1" l="1"/>
  <c r="F18" i="1"/>
  <c r="M18" i="1" s="1"/>
  <c r="S18" i="1" s="1"/>
  <c r="AD17" i="1"/>
  <c r="R18" i="1"/>
  <c r="O18" i="1"/>
  <c r="G18" i="1"/>
  <c r="N18" i="1" s="1"/>
  <c r="T18" i="1" s="1"/>
  <c r="AE17" i="1"/>
  <c r="I17" i="1"/>
  <c r="Q17" i="1" s="1"/>
  <c r="Z17" i="1" s="1"/>
  <c r="H17" i="1"/>
  <c r="E19" i="1" l="1"/>
  <c r="L19" i="1" s="1"/>
  <c r="AC18" i="1"/>
  <c r="U18" i="1"/>
  <c r="P18" i="1"/>
  <c r="V18" i="1" s="1"/>
  <c r="C19" i="1"/>
  <c r="J19" i="1" s="1"/>
  <c r="AA18" i="1"/>
  <c r="D19" i="1"/>
  <c r="K19" i="1" s="1"/>
  <c r="AB18" i="1"/>
  <c r="B18" i="1"/>
  <c r="W17" i="1"/>
  <c r="X17" i="1" l="1"/>
  <c r="AF17" i="1"/>
  <c r="R19" i="1"/>
  <c r="O19" i="1"/>
  <c r="G19" i="1"/>
  <c r="N19" i="1" s="1"/>
  <c r="T19" i="1" s="1"/>
  <c r="AE18" i="1"/>
  <c r="F19" i="1"/>
  <c r="M19" i="1" s="1"/>
  <c r="S19" i="1" s="1"/>
  <c r="AD18" i="1"/>
  <c r="I18" i="1"/>
  <c r="Q18" i="1" s="1"/>
  <c r="Z18" i="1" s="1"/>
  <c r="H18" i="1"/>
  <c r="D20" i="1" l="1"/>
  <c r="K20" i="1" s="1"/>
  <c r="AB19" i="1"/>
  <c r="E20" i="1"/>
  <c r="L20" i="1" s="1"/>
  <c r="AC19" i="1"/>
  <c r="P19" i="1"/>
  <c r="V19" i="1" s="1"/>
  <c r="U19" i="1"/>
  <c r="C20" i="1"/>
  <c r="J20" i="1" s="1"/>
  <c r="AA19" i="1"/>
  <c r="W18" i="1"/>
  <c r="B19" i="1"/>
  <c r="O20" i="1" l="1"/>
  <c r="R20" i="1"/>
  <c r="F20" i="1"/>
  <c r="M20" i="1" s="1"/>
  <c r="S20" i="1" s="1"/>
  <c r="AD19" i="1"/>
  <c r="X18" i="1"/>
  <c r="AF18" i="1"/>
  <c r="G20" i="1"/>
  <c r="N20" i="1" s="1"/>
  <c r="T20" i="1" s="1"/>
  <c r="AE19" i="1"/>
  <c r="I19" i="1"/>
  <c r="Q19" i="1" s="1"/>
  <c r="Z19" i="1" s="1"/>
  <c r="H19" i="1"/>
  <c r="E21" i="1" l="1"/>
  <c r="L21" i="1" s="1"/>
  <c r="AC20" i="1"/>
  <c r="D21" i="1"/>
  <c r="K21" i="1" s="1"/>
  <c r="AB20" i="1"/>
  <c r="C21" i="1"/>
  <c r="J21" i="1" s="1"/>
  <c r="AA20" i="1"/>
  <c r="P20" i="1"/>
  <c r="V20" i="1" s="1"/>
  <c r="U20" i="1"/>
  <c r="B20" i="1"/>
  <c r="W19" i="1"/>
  <c r="X19" i="1" l="1"/>
  <c r="AF19" i="1"/>
  <c r="F21" i="1"/>
  <c r="M21" i="1" s="1"/>
  <c r="S21" i="1" s="1"/>
  <c r="AD20" i="1"/>
  <c r="G21" i="1"/>
  <c r="N21" i="1" s="1"/>
  <c r="T21" i="1" s="1"/>
  <c r="AE20" i="1"/>
  <c r="R21" i="1"/>
  <c r="O21" i="1"/>
  <c r="I20" i="1"/>
  <c r="Q20" i="1" s="1"/>
  <c r="Z20" i="1" s="1"/>
  <c r="H20" i="1"/>
  <c r="U21" i="1" l="1"/>
  <c r="P21" i="1"/>
  <c r="V21" i="1" s="1"/>
  <c r="E22" i="1"/>
  <c r="L22" i="1" s="1"/>
  <c r="AC21" i="1"/>
  <c r="D22" i="1"/>
  <c r="K22" i="1" s="1"/>
  <c r="AB21" i="1"/>
  <c r="C22" i="1"/>
  <c r="J22" i="1" s="1"/>
  <c r="AA21" i="1"/>
  <c r="B21" i="1"/>
  <c r="W20" i="1"/>
  <c r="X20" i="1" l="1"/>
  <c r="AF20" i="1"/>
  <c r="R22" i="1"/>
  <c r="O22" i="1"/>
  <c r="G22" i="1"/>
  <c r="N22" i="1" s="1"/>
  <c r="T22" i="1" s="1"/>
  <c r="AE21" i="1"/>
  <c r="F22" i="1"/>
  <c r="M22" i="1" s="1"/>
  <c r="S22" i="1" s="1"/>
  <c r="AD21" i="1"/>
  <c r="I21" i="1"/>
  <c r="Q21" i="1" s="1"/>
  <c r="Z21" i="1" s="1"/>
  <c r="H21" i="1"/>
  <c r="D23" i="1" l="1"/>
  <c r="K23" i="1" s="1"/>
  <c r="AB22" i="1"/>
  <c r="E23" i="1"/>
  <c r="L23" i="1" s="1"/>
  <c r="AC22" i="1"/>
  <c r="U22" i="1"/>
  <c r="P22" i="1"/>
  <c r="V22" i="1" s="1"/>
  <c r="C23" i="1"/>
  <c r="J23" i="1" s="1"/>
  <c r="AA22" i="1"/>
  <c r="B22" i="1"/>
  <c r="W21" i="1"/>
  <c r="G23" i="1" l="1"/>
  <c r="N23" i="1" s="1"/>
  <c r="T23" i="1" s="1"/>
  <c r="AE22" i="1"/>
  <c r="X21" i="1"/>
  <c r="AF21" i="1"/>
  <c r="R23" i="1"/>
  <c r="O23" i="1"/>
  <c r="F23" i="1"/>
  <c r="M23" i="1" s="1"/>
  <c r="S23" i="1" s="1"/>
  <c r="AD22" i="1"/>
  <c r="I22" i="1"/>
  <c r="Q22" i="1" s="1"/>
  <c r="Z22" i="1" s="1"/>
  <c r="H22" i="1"/>
  <c r="U23" i="1" l="1"/>
  <c r="P23" i="1"/>
  <c r="V23" i="1" s="1"/>
  <c r="E24" i="1"/>
  <c r="L24" i="1" s="1"/>
  <c r="AC23" i="1"/>
  <c r="D24" i="1"/>
  <c r="K24" i="1" s="1"/>
  <c r="AB23" i="1"/>
  <c r="C24" i="1"/>
  <c r="J24" i="1" s="1"/>
  <c r="AA23" i="1"/>
  <c r="B23" i="1"/>
  <c r="W22" i="1"/>
  <c r="X22" i="1" l="1"/>
  <c r="AF22" i="1"/>
  <c r="R24" i="1"/>
  <c r="O24" i="1"/>
  <c r="G24" i="1"/>
  <c r="N24" i="1" s="1"/>
  <c r="T24" i="1" s="1"/>
  <c r="AE23" i="1"/>
  <c r="F24" i="1"/>
  <c r="M24" i="1" s="1"/>
  <c r="S24" i="1" s="1"/>
  <c r="AD23" i="1"/>
  <c r="H23" i="1"/>
  <c r="I23" i="1"/>
  <c r="Q23" i="1" s="1"/>
  <c r="Z23" i="1" s="1"/>
  <c r="D25" i="1" l="1"/>
  <c r="K25" i="1" s="1"/>
  <c r="AB24" i="1"/>
  <c r="P24" i="1"/>
  <c r="V24" i="1" s="1"/>
  <c r="U24" i="1"/>
  <c r="E25" i="1"/>
  <c r="L25" i="1" s="1"/>
  <c r="AC24" i="1"/>
  <c r="C25" i="1"/>
  <c r="J25" i="1" s="1"/>
  <c r="AA24" i="1"/>
  <c r="B24" i="1"/>
  <c r="W23" i="1"/>
  <c r="X23" i="1" l="1"/>
  <c r="AF23" i="1"/>
  <c r="O25" i="1"/>
  <c r="R25" i="1"/>
  <c r="F25" i="1"/>
  <c r="M25" i="1" s="1"/>
  <c r="S25" i="1" s="1"/>
  <c r="AD24" i="1"/>
  <c r="G25" i="1"/>
  <c r="N25" i="1" s="1"/>
  <c r="T25" i="1" s="1"/>
  <c r="AE24" i="1"/>
  <c r="I24" i="1"/>
  <c r="Q24" i="1" s="1"/>
  <c r="Z24" i="1" s="1"/>
  <c r="H24" i="1"/>
  <c r="E26" i="1" l="1"/>
  <c r="L26" i="1" s="1"/>
  <c r="AC25" i="1"/>
  <c r="C26" i="1"/>
  <c r="J26" i="1" s="1"/>
  <c r="AA25" i="1"/>
  <c r="D26" i="1"/>
  <c r="K26" i="1" s="1"/>
  <c r="AB25" i="1"/>
  <c r="U25" i="1"/>
  <c r="P25" i="1"/>
  <c r="V25" i="1" s="1"/>
  <c r="B25" i="1"/>
  <c r="W24" i="1"/>
  <c r="X24" i="1" l="1"/>
  <c r="AF24" i="1"/>
  <c r="G26" i="1"/>
  <c r="N26" i="1" s="1"/>
  <c r="T26" i="1" s="1"/>
  <c r="AE25" i="1"/>
  <c r="F26" i="1"/>
  <c r="M26" i="1" s="1"/>
  <c r="S26" i="1" s="1"/>
  <c r="AD25" i="1"/>
  <c r="R26" i="1"/>
  <c r="O26" i="1"/>
  <c r="I25" i="1"/>
  <c r="Q25" i="1" s="1"/>
  <c r="Z25" i="1" s="1"/>
  <c r="H25" i="1"/>
  <c r="C27" i="1" l="1"/>
  <c r="J27" i="1" s="1"/>
  <c r="AA26" i="1"/>
  <c r="P26" i="1"/>
  <c r="V26" i="1" s="1"/>
  <c r="U26" i="1"/>
  <c r="D27" i="1"/>
  <c r="K27" i="1" s="1"/>
  <c r="AB26" i="1"/>
  <c r="E27" i="1"/>
  <c r="L27" i="1" s="1"/>
  <c r="AC26" i="1"/>
  <c r="B26" i="1"/>
  <c r="W25" i="1"/>
  <c r="X25" i="1" l="1"/>
  <c r="AF25" i="1"/>
  <c r="F27" i="1"/>
  <c r="M27" i="1" s="1"/>
  <c r="S27" i="1" s="1"/>
  <c r="AD26" i="1"/>
  <c r="G27" i="1"/>
  <c r="N27" i="1" s="1"/>
  <c r="T27" i="1" s="1"/>
  <c r="AE26" i="1"/>
  <c r="O27" i="1"/>
  <c r="R27" i="1"/>
  <c r="I26" i="1"/>
  <c r="Q26" i="1" s="1"/>
  <c r="Z26" i="1" s="1"/>
  <c r="H26" i="1"/>
  <c r="P27" i="1" l="1"/>
  <c r="V27" i="1" s="1"/>
  <c r="U27" i="1"/>
  <c r="C28" i="1"/>
  <c r="J28" i="1" s="1"/>
  <c r="AA27" i="1"/>
  <c r="E28" i="1"/>
  <c r="L28" i="1" s="1"/>
  <c r="AC27" i="1"/>
  <c r="D28" i="1"/>
  <c r="K28" i="1" s="1"/>
  <c r="AB27" i="1"/>
  <c r="B27" i="1"/>
  <c r="W26" i="1"/>
  <c r="X26" i="1" l="1"/>
  <c r="AF26" i="1"/>
  <c r="R28" i="1"/>
  <c r="O28" i="1"/>
  <c r="F28" i="1"/>
  <c r="M28" i="1" s="1"/>
  <c r="S28" i="1" s="1"/>
  <c r="AD27" i="1"/>
  <c r="G28" i="1"/>
  <c r="N28" i="1" s="1"/>
  <c r="T28" i="1" s="1"/>
  <c r="AE27" i="1"/>
  <c r="I27" i="1"/>
  <c r="Q27" i="1" s="1"/>
  <c r="Z27" i="1" s="1"/>
  <c r="H27" i="1"/>
  <c r="E29" i="1" l="1"/>
  <c r="L29" i="1" s="1"/>
  <c r="AC28" i="1"/>
  <c r="U28" i="1"/>
  <c r="P28" i="1"/>
  <c r="V28" i="1" s="1"/>
  <c r="D29" i="1"/>
  <c r="K29" i="1" s="1"/>
  <c r="AB28" i="1"/>
  <c r="C29" i="1"/>
  <c r="J29" i="1" s="1"/>
  <c r="AA28" i="1"/>
  <c r="B28" i="1"/>
  <c r="W27" i="1"/>
  <c r="X27" i="1" l="1"/>
  <c r="AF27" i="1"/>
  <c r="F29" i="1"/>
  <c r="M29" i="1" s="1"/>
  <c r="S29" i="1" s="1"/>
  <c r="AD28" i="1"/>
  <c r="R29" i="1"/>
  <c r="O29" i="1"/>
  <c r="G29" i="1"/>
  <c r="N29" i="1" s="1"/>
  <c r="T29" i="1" s="1"/>
  <c r="AE28" i="1"/>
  <c r="I28" i="1"/>
  <c r="Q28" i="1" s="1"/>
  <c r="Z28" i="1" s="1"/>
  <c r="H28" i="1"/>
  <c r="E30" i="1" l="1"/>
  <c r="L30" i="1" s="1"/>
  <c r="AC29" i="1"/>
  <c r="C30" i="1"/>
  <c r="J30" i="1" s="1"/>
  <c r="AA29" i="1"/>
  <c r="P29" i="1"/>
  <c r="V29" i="1" s="1"/>
  <c r="U29" i="1"/>
  <c r="D30" i="1"/>
  <c r="K30" i="1" s="1"/>
  <c r="AB29" i="1"/>
  <c r="B29" i="1"/>
  <c r="W28" i="1"/>
  <c r="X28" i="1" l="1"/>
  <c r="AF28" i="1"/>
  <c r="F30" i="1"/>
  <c r="M30" i="1" s="1"/>
  <c r="S30" i="1" s="1"/>
  <c r="AD29" i="1"/>
  <c r="G30" i="1"/>
  <c r="N30" i="1" s="1"/>
  <c r="T30" i="1" s="1"/>
  <c r="AE29" i="1"/>
  <c r="O30" i="1"/>
  <c r="R30" i="1"/>
  <c r="I29" i="1"/>
  <c r="Q29" i="1" s="1"/>
  <c r="Z29" i="1" s="1"/>
  <c r="H29" i="1"/>
  <c r="C31" i="1" l="1"/>
  <c r="J31" i="1" s="1"/>
  <c r="AA30" i="1"/>
  <c r="D31" i="1"/>
  <c r="K31" i="1" s="1"/>
  <c r="AB30" i="1"/>
  <c r="P30" i="1"/>
  <c r="V30" i="1" s="1"/>
  <c r="U30" i="1"/>
  <c r="E31" i="1"/>
  <c r="L31" i="1" s="1"/>
  <c r="AC30" i="1"/>
  <c r="B30" i="1"/>
  <c r="W29" i="1"/>
  <c r="G31" i="1" l="1"/>
  <c r="N31" i="1" s="1"/>
  <c r="T31" i="1" s="1"/>
  <c r="AC31" i="1" s="1"/>
  <c r="AE30" i="1"/>
  <c r="X29" i="1"/>
  <c r="AF29" i="1"/>
  <c r="F31" i="1"/>
  <c r="M31" i="1" s="1"/>
  <c r="S31" i="1" s="1"/>
  <c r="AB31" i="1" s="1"/>
  <c r="AD30" i="1"/>
  <c r="O31" i="1"/>
  <c r="R31" i="1"/>
  <c r="AA31" i="1" s="1"/>
  <c r="I30" i="1"/>
  <c r="Q30" i="1" s="1"/>
  <c r="Z30" i="1" s="1"/>
  <c r="H30" i="1"/>
  <c r="U31" i="1" l="1"/>
  <c r="AD31" i="1" s="1"/>
  <c r="P31" i="1"/>
  <c r="V31" i="1" s="1"/>
  <c r="AE31" i="1" s="1"/>
  <c r="B31" i="1"/>
  <c r="W30" i="1"/>
  <c r="X30" i="1" l="1"/>
  <c r="AF30" i="1"/>
  <c r="I31" i="1"/>
  <c r="Q31" i="1" s="1"/>
  <c r="H31" i="1"/>
  <c r="W31" i="1" l="1"/>
  <c r="Z31" i="1"/>
  <c r="X31" i="1" l="1"/>
  <c r="AF31" i="1"/>
</calcChain>
</file>

<file path=xl/sharedStrings.xml><?xml version="1.0" encoding="utf-8"?>
<sst xmlns="http://schemas.openxmlformats.org/spreadsheetml/2006/main" count="127" uniqueCount="81">
  <si>
    <t>finite_rate</t>
  </si>
  <si>
    <t>instantaneous_rate</t>
  </si>
  <si>
    <t>6mo_prob</t>
  </si>
  <si>
    <t>N_harvest</t>
  </si>
  <si>
    <t>percent_harvest</t>
  </si>
  <si>
    <t>Npreharvest</t>
  </si>
  <si>
    <t>admale_nhm</t>
  </si>
  <si>
    <t>doebuckratio</t>
  </si>
  <si>
    <t>150:100</t>
  </si>
  <si>
    <t>male</t>
  </si>
  <si>
    <t>female</t>
  </si>
  <si>
    <t>adfemale_nhm</t>
  </si>
  <si>
    <t>adultprop</t>
  </si>
  <si>
    <t>N_preharvest_ad</t>
  </si>
  <si>
    <t>yearmale_nhm</t>
  </si>
  <si>
    <t>yearlingprop</t>
  </si>
  <si>
    <t>N_preharvest_y</t>
  </si>
  <si>
    <t>yearfemale_nhm</t>
  </si>
  <si>
    <t>fawnprop</t>
  </si>
  <si>
    <t>N_preharvest_F</t>
  </si>
  <si>
    <t>fawnmale_nhm</t>
  </si>
  <si>
    <t>adfemale_preg</t>
  </si>
  <si>
    <t>80%does with twins</t>
  </si>
  <si>
    <t>fawnfemale_nhm</t>
  </si>
  <si>
    <t>yfemale_preg</t>
  </si>
  <si>
    <t>20% yfemales with 1 fawn</t>
  </si>
  <si>
    <t>6mofawns_nhm</t>
  </si>
  <si>
    <t>Year</t>
  </si>
  <si>
    <t>N_admale_posth</t>
  </si>
  <si>
    <t>N_adfemale_posth</t>
  </si>
  <si>
    <t>N_ymale_posth</t>
  </si>
  <si>
    <t>N_yfemale_posth</t>
  </si>
  <si>
    <t>N_fawnmale_posth</t>
  </si>
  <si>
    <t>N_fawnfemale_posth</t>
  </si>
  <si>
    <t>N_postharvest</t>
  </si>
  <si>
    <t>N_admale_mid</t>
  </si>
  <si>
    <t>N_adfemale_mid</t>
  </si>
  <si>
    <t>N_ymale_mid</t>
  </si>
  <si>
    <t>N_yfemale_mid</t>
  </si>
  <si>
    <t>N_fawnmale_mid</t>
  </si>
  <si>
    <t>N_fawnfemale_mid</t>
  </si>
  <si>
    <t>birth_malefawn</t>
  </si>
  <si>
    <t>birth_femalefawn</t>
  </si>
  <si>
    <t>N_admale_preh</t>
  </si>
  <si>
    <t>N_adfemale_preh</t>
  </si>
  <si>
    <t>N_ymale_preh</t>
  </si>
  <si>
    <t>N_yfemale_preh</t>
  </si>
  <si>
    <t>N_fawnmale_preh</t>
  </si>
  <si>
    <t>N_fawnfemale_preh</t>
  </si>
  <si>
    <t>N_preharvest</t>
  </si>
  <si>
    <t>NA</t>
  </si>
  <si>
    <t>N_admale_h</t>
  </si>
  <si>
    <t>N_adfemale_h</t>
  </si>
  <si>
    <t>N_ymale_h</t>
  </si>
  <si>
    <t>N_yfemale_h</t>
  </si>
  <si>
    <t>N_fawnmale_h</t>
  </si>
  <si>
    <t>N_fawnfemale_h</t>
  </si>
  <si>
    <t>Bucks</t>
  </si>
  <si>
    <t>Does</t>
  </si>
  <si>
    <t>Yearling Buck</t>
  </si>
  <si>
    <t>Yearling Doe</t>
  </si>
  <si>
    <t>Fawn Buck</t>
  </si>
  <si>
    <t>Fawn Doe</t>
  </si>
  <si>
    <t>Total Harvested</t>
  </si>
  <si>
    <t>Lambda (λ)</t>
  </si>
  <si>
    <t>Non-Harvest Mortality</t>
  </si>
  <si>
    <t>6 Month Fawns</t>
  </si>
  <si>
    <t>Finite Rate</t>
  </si>
  <si>
    <t>Instantaneaous Rate</t>
  </si>
  <si>
    <t>6 Month Probability</t>
  </si>
  <si>
    <t>Population (N)</t>
  </si>
  <si>
    <t>Doe-Buck Ratio</t>
  </si>
  <si>
    <t>Adult Propoertion</t>
  </si>
  <si>
    <t>Yearling Proportion</t>
  </si>
  <si>
    <t>Fawn Proportion</t>
  </si>
  <si>
    <t>Doe Pregnant</t>
  </si>
  <si>
    <t>Yearling Doe Preg</t>
  </si>
  <si>
    <t>Percent N</t>
  </si>
  <si>
    <t>Harvest</t>
  </si>
  <si>
    <t>20% with 1 fawn</t>
  </si>
  <si>
    <t>80% with twins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</si>
</sst>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Aptos Narrow"/>
      <family val="2"/>
      <scheme val="minor"/>
    </font>
    <font>
      <sz val="12"/>
      <color theme="1"/>
      <name val="Avenir Next LT Pro"/>
      <family val="2"/>
    </font>
    <font>
      <b/>
      <sz val="12"/>
      <color theme="1"/>
      <name val="Avenir Next LT Pro"/>
      <family val="2"/>
    </font>
    <font>
      <b/>
      <i/>
      <sz val="11"/>
      <color theme="1"/>
      <name val="Avenir Next LT Pro"/>
      <family val="2"/>
    </font>
    <font>
      <sz val="14"/>
      <color theme="1"/>
      <name val="Avenir Next LT Pro"/>
      <family val="2"/>
    </font>
    <font>
      <b/>
      <sz val="14"/>
      <color theme="1"/>
      <name val="Avenir Next LT Pro"/>
      <family val="2"/>
    </font>
    <font>
      <sz val="14"/>
      <color theme="1"/>
      <name val="Avenir Next LT Pro Demi"/>
      <family val="2"/>
    </font>
    <font>
      <b/>
      <sz val="14"/>
      <color theme="1"/>
      <name val="Avenir Next LT Pro Demi"/>
      <family val="2"/>
    </font>
    <font>
      <b/>
      <i/>
      <sz val="14"/>
      <color theme="1"/>
      <name val="Avenir Next LT Pro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7AE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1" fillId="7" borderId="0" xfId="0" applyFont="1" applyFill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horizontal="center" vertic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2" fontId="1" fillId="4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2" fontId="1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 applyProtection="1">
      <alignment horizontal="center" vertical="center"/>
      <protection locked="0"/>
    </xf>
    <xf numFmtId="2" fontId="1" fillId="8" borderId="0" xfId="0" applyNumberFormat="1" applyFont="1" applyFill="1" applyAlignment="1" applyProtection="1">
      <alignment horizontal="center" vertical="center"/>
      <protection locked="0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/>
    <xf numFmtId="0" fontId="2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2" fontId="1" fillId="0" borderId="0" xfId="0" applyNumberFormat="1" applyFont="1" applyAlignment="1" applyProtection="1">
      <alignment horizontal="center" vertical="center"/>
      <protection locked="0"/>
    </xf>
    <xf numFmtId="0" fontId="5" fillId="5" borderId="0" xfId="0" applyFont="1" applyFill="1" applyAlignment="1" applyProtection="1">
      <alignment horizontal="center" vertical="center"/>
      <protection locked="0"/>
    </xf>
    <xf numFmtId="0" fontId="5" fillId="5" borderId="0" xfId="0" applyFont="1" applyFill="1" applyAlignment="1" applyProtection="1">
      <alignment horizontal="center"/>
      <protection locked="0"/>
    </xf>
    <xf numFmtId="0" fontId="5" fillId="11" borderId="0" xfId="0" applyFont="1" applyFill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164" fontId="7" fillId="12" borderId="0" xfId="0" applyNumberFormat="1" applyFont="1" applyFill="1" applyAlignment="1" applyProtection="1">
      <alignment horizontal="center"/>
      <protection locked="0"/>
    </xf>
    <xf numFmtId="164" fontId="6" fillId="12" borderId="0" xfId="0" applyNumberFormat="1" applyFont="1" applyFill="1" applyAlignment="1" applyProtection="1">
      <alignment horizontal="center"/>
      <protection locked="0"/>
    </xf>
    <xf numFmtId="0" fontId="6" fillId="13" borderId="0" xfId="0" applyFont="1" applyFill="1" applyAlignment="1" applyProtection="1">
      <alignment horizontal="center" vertical="center"/>
      <protection locked="0"/>
    </xf>
    <xf numFmtId="164" fontId="6" fillId="13" borderId="0" xfId="0" applyNumberFormat="1" applyFont="1" applyFill="1" applyAlignment="1" applyProtection="1">
      <alignment horizontal="center"/>
      <protection locked="0"/>
    </xf>
    <xf numFmtId="0" fontId="4" fillId="13" borderId="0" xfId="0" applyFont="1" applyFill="1" applyAlignment="1" applyProtection="1">
      <alignment horizontal="center"/>
      <protection locked="0"/>
    </xf>
    <xf numFmtId="0" fontId="4" fillId="12" borderId="0" xfId="0" applyFont="1" applyFill="1" applyAlignment="1" applyProtection="1">
      <alignment horizontal="center" vertical="center"/>
      <protection locked="0"/>
    </xf>
    <xf numFmtId="0" fontId="1" fillId="10" borderId="0" xfId="0" applyFont="1" applyFill="1" applyProtection="1">
      <protection locked="0"/>
    </xf>
    <xf numFmtId="0" fontId="1" fillId="10" borderId="0" xfId="0" applyFont="1" applyFill="1" applyAlignment="1" applyProtection="1">
      <alignment horizontal="center" vertical="center"/>
      <protection locked="0"/>
    </xf>
    <xf numFmtId="0" fontId="2" fillId="10" borderId="0" xfId="0" applyFont="1" applyFill="1" applyAlignment="1" applyProtection="1">
      <alignment horizontal="center" vertical="center"/>
      <protection locked="0"/>
    </xf>
    <xf numFmtId="0" fontId="8" fillId="10" borderId="0" xfId="0" applyFont="1" applyFill="1" applyProtection="1">
      <protection locked="0"/>
    </xf>
    <xf numFmtId="0" fontId="3" fillId="10" borderId="0" xfId="0" applyFont="1" applyFill="1" applyProtection="1">
      <protection locked="0"/>
    </xf>
    <xf numFmtId="0" fontId="5" fillId="10" borderId="0" xfId="0" applyFont="1" applyFill="1" applyAlignment="1">
      <alignment horizontal="center"/>
    </xf>
    <xf numFmtId="0" fontId="5" fillId="10" borderId="0" xfId="0" applyFont="1" applyFill="1" applyAlignment="1">
      <alignment vertical="center"/>
    </xf>
    <xf numFmtId="0" fontId="5" fillId="10" borderId="0" xfId="0" applyFont="1" applyFill="1" applyAlignment="1">
      <alignment horizontal="center" vertical="center"/>
    </xf>
    <xf numFmtId="2" fontId="1" fillId="10" borderId="0" xfId="0" applyNumberFormat="1" applyFont="1" applyFill="1" applyAlignment="1">
      <alignment horizontal="center" vertical="center"/>
    </xf>
    <xf numFmtId="2" fontId="1" fillId="10" borderId="0" xfId="0" applyNumberFormat="1" applyFont="1" applyFill="1" applyAlignment="1" applyProtection="1">
      <alignment horizontal="center" vertical="center"/>
      <protection locked="0"/>
    </xf>
    <xf numFmtId="0" fontId="1" fillId="10" borderId="0" xfId="0" applyFont="1" applyFill="1" applyAlignment="1">
      <alignment horizontal="center"/>
    </xf>
    <xf numFmtId="0" fontId="6" fillId="8" borderId="0" xfId="0" applyFont="1" applyFill="1" applyAlignment="1" applyProtection="1">
      <alignment horizontal="center" vertical="center"/>
      <protection locked="0"/>
    </xf>
    <xf numFmtId="164" fontId="6" fillId="8" borderId="0" xfId="0" applyNumberFormat="1" applyFont="1" applyFill="1" applyAlignment="1" applyProtection="1">
      <alignment horizontal="center"/>
      <protection locked="0"/>
    </xf>
    <xf numFmtId="0" fontId="4" fillId="8" borderId="0" xfId="0" applyFont="1" applyFill="1" applyAlignment="1" applyProtection="1">
      <alignment horizontal="center"/>
      <protection locked="0"/>
    </xf>
    <xf numFmtId="0" fontId="2" fillId="10" borderId="0" xfId="0" applyFont="1" applyFill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2" fillId="10" borderId="0" xfId="0" applyFont="1" applyFill="1"/>
    <xf numFmtId="0" fontId="1" fillId="10" borderId="0" xfId="0" applyFont="1" applyFill="1" applyAlignment="1">
      <alignment vertical="center"/>
    </xf>
    <xf numFmtId="0" fontId="1" fillId="10" borderId="0" xfId="0" applyFont="1" applyFill="1" applyAlignment="1" applyProtection="1">
      <alignment vertic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10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4E0B"/>
      <color rgb="FF3D84DB"/>
      <color rgb="FF0B2341"/>
      <color rgb="FFF0873B"/>
      <color rgb="FF8FAEF9"/>
      <color rgb="FF86AD45"/>
      <color rgb="FF215834"/>
      <color rgb="FFFFAC00"/>
      <color rgb="FF006C9A"/>
      <color rgb="FF6D7B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7459635727353"/>
          <c:y val="3.7455857116518304E-2"/>
          <c:w val="0.80129106020838292"/>
          <c:h val="0.82617247850976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Sheet1!$Z$10</c:f>
              <c:strCache>
                <c:ptCount val="1"/>
                <c:pt idx="0">
                  <c:v>Bucks</c:v>
                </c:pt>
              </c:strCache>
            </c:strRef>
          </c:tx>
          <c:spPr>
            <a:solidFill>
              <a:srgbClr val="3D84DB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Sheet1!$Z$13:$Z$22</c:f>
              <c:numCache>
                <c:formatCode>General</c:formatCode>
                <c:ptCount val="10"/>
                <c:pt idx="0">
                  <c:v>303</c:v>
                </c:pt>
                <c:pt idx="1">
                  <c:v>502</c:v>
                </c:pt>
                <c:pt idx="2">
                  <c:v>635</c:v>
                </c:pt>
                <c:pt idx="3">
                  <c:v>594</c:v>
                </c:pt>
                <c:pt idx="4">
                  <c:v>557</c:v>
                </c:pt>
                <c:pt idx="5">
                  <c:v>567</c:v>
                </c:pt>
                <c:pt idx="6">
                  <c:v>562</c:v>
                </c:pt>
                <c:pt idx="7">
                  <c:v>555</c:v>
                </c:pt>
                <c:pt idx="8">
                  <c:v>552</c:v>
                </c:pt>
                <c:pt idx="9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6-4B80-98C3-FCEE1654C0E9}"/>
            </c:ext>
          </c:extLst>
        </c:ser>
        <c:ser>
          <c:idx val="1"/>
          <c:order val="1"/>
          <c:tx>
            <c:strRef>
              <c:f>Sheet1!$AA$10</c:f>
              <c:strCache>
                <c:ptCount val="1"/>
                <c:pt idx="0">
                  <c:v>Does</c:v>
                </c:pt>
              </c:strCache>
            </c:strRef>
          </c:tx>
          <c:spPr>
            <a:solidFill>
              <a:srgbClr val="0B2341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Sheet1!$AA$13:$AA$22</c:f>
              <c:numCache>
                <c:formatCode>General</c:formatCode>
                <c:ptCount val="10"/>
                <c:pt idx="0">
                  <c:v>162</c:v>
                </c:pt>
                <c:pt idx="1">
                  <c:v>109</c:v>
                </c:pt>
                <c:pt idx="2">
                  <c:v>299</c:v>
                </c:pt>
                <c:pt idx="3">
                  <c:v>257</c:v>
                </c:pt>
                <c:pt idx="4">
                  <c:v>223</c:v>
                </c:pt>
                <c:pt idx="5">
                  <c:v>241</c:v>
                </c:pt>
                <c:pt idx="6">
                  <c:v>242</c:v>
                </c:pt>
                <c:pt idx="7">
                  <c:v>236</c:v>
                </c:pt>
                <c:pt idx="8">
                  <c:v>236</c:v>
                </c:pt>
                <c:pt idx="9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6-4B80-98C3-FCEE1654C0E9}"/>
            </c:ext>
          </c:extLst>
        </c:ser>
        <c:ser>
          <c:idx val="2"/>
          <c:order val="2"/>
          <c:tx>
            <c:strRef>
              <c:f>Sheet1!$AB$10</c:f>
              <c:strCache>
                <c:ptCount val="1"/>
                <c:pt idx="0">
                  <c:v>Yearling Buck</c:v>
                </c:pt>
              </c:strCache>
            </c:strRef>
          </c:tx>
          <c:spPr>
            <a:solidFill>
              <a:srgbClr val="F0873B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Sheet1!$AB$13:$AB$22</c:f>
              <c:numCache>
                <c:formatCode>General</c:formatCode>
                <c:ptCount val="10"/>
                <c:pt idx="0">
                  <c:v>315</c:v>
                </c:pt>
                <c:pt idx="1">
                  <c:v>288</c:v>
                </c:pt>
                <c:pt idx="2">
                  <c:v>100</c:v>
                </c:pt>
                <c:pt idx="3">
                  <c:v>92</c:v>
                </c:pt>
                <c:pt idx="4">
                  <c:v>138</c:v>
                </c:pt>
                <c:pt idx="5">
                  <c:v>125</c:v>
                </c:pt>
                <c:pt idx="6">
                  <c:v>119</c:v>
                </c:pt>
                <c:pt idx="7">
                  <c:v>122</c:v>
                </c:pt>
                <c:pt idx="8">
                  <c:v>122</c:v>
                </c:pt>
                <c:pt idx="9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26-4B80-98C3-FCEE1654C0E9}"/>
            </c:ext>
          </c:extLst>
        </c:ser>
        <c:ser>
          <c:idx val="3"/>
          <c:order val="3"/>
          <c:tx>
            <c:strRef>
              <c:f>Sheet1!$AC$10</c:f>
              <c:strCache>
                <c:ptCount val="1"/>
                <c:pt idx="0">
                  <c:v>Yearling Doe</c:v>
                </c:pt>
              </c:strCache>
            </c:strRef>
          </c:tx>
          <c:spPr>
            <a:solidFill>
              <a:srgbClr val="CC4E0B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Sheet1!$AC$13:$AC$22</c:f>
              <c:numCache>
                <c:formatCode>General</c:formatCode>
                <c:ptCount val="10"/>
                <c:pt idx="0">
                  <c:v>-19</c:v>
                </c:pt>
                <c:pt idx="1">
                  <c:v>260</c:v>
                </c:pt>
                <c:pt idx="2">
                  <c:v>40</c:v>
                </c:pt>
                <c:pt idx="3">
                  <c:v>36</c:v>
                </c:pt>
                <c:pt idx="4">
                  <c:v>87</c:v>
                </c:pt>
                <c:pt idx="5">
                  <c:v>74</c:v>
                </c:pt>
                <c:pt idx="6">
                  <c:v>65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26-4B80-98C3-FCEE1654C0E9}"/>
            </c:ext>
          </c:extLst>
        </c:ser>
        <c:ser>
          <c:idx val="4"/>
          <c:order val="4"/>
          <c:tx>
            <c:strRef>
              <c:f>Sheet1!$AD$10</c:f>
              <c:strCache>
                <c:ptCount val="1"/>
                <c:pt idx="0">
                  <c:v>Fawn Buck</c:v>
                </c:pt>
              </c:strCache>
            </c:strRef>
          </c:tx>
          <c:spPr>
            <a:solidFill>
              <a:srgbClr val="86AD45"/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6642743948820479E-3"/>
                  <c:y val="-0.30561837455830387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CA715FF8-5DCC-46C4-BFBB-2C7EE7B1E1CC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xfrm>
                  <a:off x="912760" y="160446"/>
                  <a:ext cx="552972" cy="1569651"/>
                </a:xfrm>
                <a:noFill/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7249"/>
                        <a:gd name="adj2" fmla="val 22866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426-4B80-98C3-FCEE1654C0E9}"/>
                </c:ext>
              </c:extLst>
            </c:dLbl>
            <c:dLbl>
              <c:idx val="1"/>
              <c:layout>
                <c:manualLayout>
                  <c:x val="-1.2220404129726582E-3"/>
                  <c:y val="-4.4597035831826275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C13B227F-FD6E-4AD6-93A1-56E4D24DBA2D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426-4B80-98C3-FCEE1654C0E9}"/>
                </c:ext>
              </c:extLst>
            </c:dLbl>
            <c:dLbl>
              <c:idx val="2"/>
              <c:layout>
                <c:manualLayout>
                  <c:x val="-2.4440523413366247E-3"/>
                  <c:y val="-4.8942711666342106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5941E900-A089-4463-909B-91A58C51C219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426-4B80-98C3-FCEE1654C0E9}"/>
                </c:ext>
              </c:extLst>
            </c:dLbl>
            <c:dLbl>
              <c:idx val="3"/>
              <c:layout>
                <c:manualLayout>
                  <c:x val="1.2220513312886337E-3"/>
                  <c:y val="-0.10133839718798403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191A87EB-53B6-4A2B-BB00-7096FF423620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426-4B80-98C3-FCEE1654C0E9}"/>
                </c:ext>
              </c:extLst>
            </c:dLbl>
            <c:dLbl>
              <c:idx val="4"/>
              <c:layout>
                <c:manualLayout>
                  <c:x val="5.0321240736614402E-8"/>
                  <c:y val="-8.3873292340224295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37334A63-5A13-4491-B571-D8FA114BD9CD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9426-4B80-98C3-FCEE1654C0E9}"/>
                </c:ext>
              </c:extLst>
            </c:dLbl>
            <c:dLbl>
              <c:idx val="5"/>
              <c:layout>
                <c:manualLayout>
                  <c:x val="-5.0321240830345017E-8"/>
                  <c:y val="-7.6318503473284963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74A8344D-FF18-4E34-8602-DE0113CBF017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9426-4B80-98C3-FCEE1654C0E9}"/>
                </c:ext>
              </c:extLst>
            </c:dLbl>
            <c:dLbl>
              <c:idx val="6"/>
              <c:layout>
                <c:manualLayout>
                  <c:x val="5.0321240736614402E-8"/>
                  <c:y val="-8.3751240458900228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F17A2FB7-B36B-4260-A795-99E48C813792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9426-4B80-98C3-FCEE1654C0E9}"/>
                </c:ext>
              </c:extLst>
            </c:dLbl>
            <c:dLbl>
              <c:idx val="7"/>
              <c:layout>
                <c:manualLayout>
                  <c:x val="1.2220513312885869E-3"/>
                  <c:y val="-8.3751240458900283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F1095BE8-9B20-405A-8498-FD1340EFA9F2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426-4B80-98C3-FCEE1654C0E9}"/>
                </c:ext>
              </c:extLst>
            </c:dLbl>
            <c:dLbl>
              <c:idx val="8"/>
              <c:layout>
                <c:manualLayout>
                  <c:x val="5.0321240736614402E-8"/>
                  <c:y val="-7.8796082468490028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F72EF08C-2457-4A70-A5DA-8BC54B9D93EF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9426-4B80-98C3-FCEE1654C0E9}"/>
                </c:ext>
              </c:extLst>
            </c:dLbl>
            <c:dLbl>
              <c:idx val="9"/>
              <c:layout>
                <c:manualLayout>
                  <c:x val="5.0321240736614402E-8"/>
                  <c:y val="-7.9039815252775383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072E9523-30FA-49CD-B85C-54B57A4CEC76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9426-4B80-98C3-FCEE1654C0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0" tIns="0" rIns="0" bIns="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Sheet1!$AD$13:$AD$22</c:f>
              <c:numCache>
                <c:formatCode>General</c:formatCode>
                <c:ptCount val="10"/>
                <c:pt idx="0">
                  <c:v>362</c:v>
                </c:pt>
                <c:pt idx="1">
                  <c:v>42</c:v>
                </c:pt>
                <c:pt idx="2">
                  <c:v>35</c:v>
                </c:pt>
                <c:pt idx="3">
                  <c:v>111</c:v>
                </c:pt>
                <c:pt idx="4">
                  <c:v>91</c:v>
                </c:pt>
                <c:pt idx="5">
                  <c:v>79</c:v>
                </c:pt>
                <c:pt idx="6">
                  <c:v>86</c:v>
                </c:pt>
                <c:pt idx="7">
                  <c:v>87</c:v>
                </c:pt>
                <c:pt idx="8">
                  <c:v>84</c:v>
                </c:pt>
                <c:pt idx="9">
                  <c:v>84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Sheet1!$AF$13:$AF$22</c15:f>
                <c15:dlblRangeCache>
                  <c:ptCount val="10"/>
                  <c:pt idx="0">
                    <c:v>1444</c:v>
                  </c:pt>
                  <c:pt idx="1">
                    <c:v>1193</c:v>
                  </c:pt>
                  <c:pt idx="2">
                    <c:v>1097</c:v>
                  </c:pt>
                  <c:pt idx="3">
                    <c:v>1155</c:v>
                  </c:pt>
                  <c:pt idx="4">
                    <c:v>1140</c:v>
                  </c:pt>
                  <c:pt idx="5">
                    <c:v>1118</c:v>
                  </c:pt>
                  <c:pt idx="6">
                    <c:v>1114</c:v>
                  </c:pt>
                  <c:pt idx="7">
                    <c:v>1111</c:v>
                  </c:pt>
                  <c:pt idx="8">
                    <c:v>1103</c:v>
                  </c:pt>
                  <c:pt idx="9">
                    <c:v>1097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9426-4B80-98C3-FCEE1654C0E9}"/>
            </c:ext>
          </c:extLst>
        </c:ser>
        <c:ser>
          <c:idx val="5"/>
          <c:order val="5"/>
          <c:tx>
            <c:strRef>
              <c:f>Sheet1!$AE$10</c:f>
              <c:strCache>
                <c:ptCount val="1"/>
                <c:pt idx="0">
                  <c:v>Fawn Doe</c:v>
                </c:pt>
              </c:strCache>
            </c:strRef>
          </c:tx>
          <c:spPr>
            <a:solidFill>
              <a:srgbClr val="215834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Sheet1!$AE$13:$AE$22</c:f>
              <c:numCache>
                <c:formatCode>General</c:formatCode>
                <c:ptCount val="10"/>
                <c:pt idx="0">
                  <c:v>321</c:v>
                </c:pt>
                <c:pt idx="1">
                  <c:v>-8</c:v>
                </c:pt>
                <c:pt idx="2">
                  <c:v>-12</c:v>
                </c:pt>
                <c:pt idx="3">
                  <c:v>65</c:v>
                </c:pt>
                <c:pt idx="4">
                  <c:v>44</c:v>
                </c:pt>
                <c:pt idx="5">
                  <c:v>32</c:v>
                </c:pt>
                <c:pt idx="6">
                  <c:v>40</c:v>
                </c:pt>
                <c:pt idx="7">
                  <c:v>41</c:v>
                </c:pt>
                <c:pt idx="8">
                  <c:v>39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26-4B80-98C3-FCEE1654C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62621919"/>
        <c:axId val="662624319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Sheet1!$AF$10</c15:sqref>
                        </c15:formulaRef>
                      </c:ext>
                    </c:extLst>
                    <c:strCache>
                      <c:ptCount val="1"/>
                      <c:pt idx="0">
                        <c:v>Total Harvested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Avenir Next LT Pro" panose="020B0504020202020204" pitchFamily="34" charset="0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Sheet1!$Y$13:$Y$22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2026</c:v>
                      </c:pt>
                      <c:pt idx="1">
                        <c:v>2027</c:v>
                      </c:pt>
                      <c:pt idx="2">
                        <c:v>2028</c:v>
                      </c:pt>
                      <c:pt idx="3">
                        <c:v>2029</c:v>
                      </c:pt>
                      <c:pt idx="4">
                        <c:v>2030</c:v>
                      </c:pt>
                      <c:pt idx="5">
                        <c:v>2031</c:v>
                      </c:pt>
                      <c:pt idx="6">
                        <c:v>2032</c:v>
                      </c:pt>
                      <c:pt idx="7">
                        <c:v>2033</c:v>
                      </c:pt>
                      <c:pt idx="8">
                        <c:v>2034</c:v>
                      </c:pt>
                      <c:pt idx="9">
                        <c:v>2035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Sheet1!$AF$13:$AF$22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1444</c:v>
                      </c:pt>
                      <c:pt idx="1">
                        <c:v>1193</c:v>
                      </c:pt>
                      <c:pt idx="2">
                        <c:v>1097</c:v>
                      </c:pt>
                      <c:pt idx="3">
                        <c:v>1155</c:v>
                      </c:pt>
                      <c:pt idx="4">
                        <c:v>1140</c:v>
                      </c:pt>
                      <c:pt idx="5">
                        <c:v>1118</c:v>
                      </c:pt>
                      <c:pt idx="6">
                        <c:v>1114</c:v>
                      </c:pt>
                      <c:pt idx="7">
                        <c:v>1111</c:v>
                      </c:pt>
                      <c:pt idx="8">
                        <c:v>1103</c:v>
                      </c:pt>
                      <c:pt idx="9">
                        <c:v>1097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26-4B80-98C3-FCEE1654C0E9}"/>
                  </c:ext>
                </c:extLst>
              </c15:ser>
            </c15:filteredBarSeries>
          </c:ext>
        </c:extLst>
      </c:barChart>
      <c:catAx>
        <c:axId val="66262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  <a:latin typeface="Avenir Next LT Pro" panose="020B05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662624319"/>
        <c:crosses val="autoZero"/>
        <c:auto val="1"/>
        <c:lblAlgn val="ctr"/>
        <c:lblOffset val="0"/>
        <c:noMultiLvlLbl val="0"/>
      </c:catAx>
      <c:valAx>
        <c:axId val="662624319"/>
        <c:scaling>
          <c:orientation val="minMax"/>
          <c:max val="1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2000" b="1" baseline="0">
                    <a:solidFill>
                      <a:schemeClr val="tx1"/>
                    </a:solidFill>
                  </a:rPr>
                  <a:t>Deer Harvested </a:t>
                </a:r>
                <a:endParaRPr lang="en-US" sz="20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662621919"/>
        <c:crosses val="autoZero"/>
        <c:crossBetween val="between"/>
        <c:majorUnit val="800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7459635727353"/>
          <c:y val="3.7455857116518304E-2"/>
          <c:w val="0.80129106020838292"/>
          <c:h val="0.82617247850976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Sheet1!$Z$10</c:f>
              <c:strCache>
                <c:ptCount val="1"/>
                <c:pt idx="0">
                  <c:v>Bucks</c:v>
                </c:pt>
              </c:strCache>
            </c:strRef>
          </c:tx>
          <c:spPr>
            <a:solidFill>
              <a:srgbClr val="CC4E0B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Sheet1!$Z$13:$Z$22</c:f>
              <c:numCache>
                <c:formatCode>General</c:formatCode>
                <c:ptCount val="10"/>
                <c:pt idx="0">
                  <c:v>303</c:v>
                </c:pt>
                <c:pt idx="1">
                  <c:v>502</c:v>
                </c:pt>
                <c:pt idx="2">
                  <c:v>635</c:v>
                </c:pt>
                <c:pt idx="3">
                  <c:v>594</c:v>
                </c:pt>
                <c:pt idx="4">
                  <c:v>557</c:v>
                </c:pt>
                <c:pt idx="5">
                  <c:v>567</c:v>
                </c:pt>
                <c:pt idx="6">
                  <c:v>562</c:v>
                </c:pt>
                <c:pt idx="7">
                  <c:v>555</c:v>
                </c:pt>
                <c:pt idx="8">
                  <c:v>552</c:v>
                </c:pt>
                <c:pt idx="9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C-4796-989F-20388F1735DA}"/>
            </c:ext>
          </c:extLst>
        </c:ser>
        <c:ser>
          <c:idx val="1"/>
          <c:order val="1"/>
          <c:tx>
            <c:strRef>
              <c:f>Sheet1!$AA$10</c:f>
              <c:strCache>
                <c:ptCount val="1"/>
                <c:pt idx="0">
                  <c:v>Does</c:v>
                </c:pt>
              </c:strCache>
            </c:strRef>
          </c:tx>
          <c:spPr>
            <a:solidFill>
              <a:schemeClr val="tx2">
                <a:lumMod val="75000"/>
                <a:lumOff val="25000"/>
              </a:schemeClr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Sheet1!$AA$13:$AA$22</c:f>
              <c:numCache>
                <c:formatCode>General</c:formatCode>
                <c:ptCount val="10"/>
                <c:pt idx="0">
                  <c:v>162</c:v>
                </c:pt>
                <c:pt idx="1">
                  <c:v>109</c:v>
                </c:pt>
                <c:pt idx="2">
                  <c:v>299</c:v>
                </c:pt>
                <c:pt idx="3">
                  <c:v>257</c:v>
                </c:pt>
                <c:pt idx="4">
                  <c:v>223</c:v>
                </c:pt>
                <c:pt idx="5">
                  <c:v>241</c:v>
                </c:pt>
                <c:pt idx="6">
                  <c:v>242</c:v>
                </c:pt>
                <c:pt idx="7">
                  <c:v>236</c:v>
                </c:pt>
                <c:pt idx="8">
                  <c:v>236</c:v>
                </c:pt>
                <c:pt idx="9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C-4796-989F-20388F1735DA}"/>
            </c:ext>
          </c:extLst>
        </c:ser>
        <c:ser>
          <c:idx val="2"/>
          <c:order val="2"/>
          <c:tx>
            <c:strRef>
              <c:f>Sheet1!$AB$10</c:f>
              <c:strCache>
                <c:ptCount val="1"/>
                <c:pt idx="0">
                  <c:v>Yearling Buck</c:v>
                </c:pt>
              </c:strCache>
            </c:strRef>
          </c:tx>
          <c:spPr>
            <a:solidFill>
              <a:srgbClr val="F0873B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Sheet1!$AB$13:$AB$22</c:f>
              <c:numCache>
                <c:formatCode>General</c:formatCode>
                <c:ptCount val="10"/>
                <c:pt idx="0">
                  <c:v>315</c:v>
                </c:pt>
                <c:pt idx="1">
                  <c:v>288</c:v>
                </c:pt>
                <c:pt idx="2">
                  <c:v>100</c:v>
                </c:pt>
                <c:pt idx="3">
                  <c:v>92</c:v>
                </c:pt>
                <c:pt idx="4">
                  <c:v>138</c:v>
                </c:pt>
                <c:pt idx="5">
                  <c:v>125</c:v>
                </c:pt>
                <c:pt idx="6">
                  <c:v>119</c:v>
                </c:pt>
                <c:pt idx="7">
                  <c:v>122</c:v>
                </c:pt>
                <c:pt idx="8">
                  <c:v>122</c:v>
                </c:pt>
                <c:pt idx="9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C-4796-989F-20388F1735DA}"/>
            </c:ext>
          </c:extLst>
        </c:ser>
        <c:ser>
          <c:idx val="3"/>
          <c:order val="3"/>
          <c:tx>
            <c:strRef>
              <c:f>Sheet1!$AC$10</c:f>
              <c:strCache>
                <c:ptCount val="1"/>
                <c:pt idx="0">
                  <c:v>Yearling Doe</c:v>
                </c:pt>
              </c:strCache>
            </c:strRef>
          </c:tx>
          <c:spPr>
            <a:solidFill>
              <a:srgbClr val="3D84DB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Sheet1!$AC$13:$AC$22</c:f>
              <c:numCache>
                <c:formatCode>General</c:formatCode>
                <c:ptCount val="10"/>
                <c:pt idx="0">
                  <c:v>-19</c:v>
                </c:pt>
                <c:pt idx="1">
                  <c:v>260</c:v>
                </c:pt>
                <c:pt idx="2">
                  <c:v>40</c:v>
                </c:pt>
                <c:pt idx="3">
                  <c:v>36</c:v>
                </c:pt>
                <c:pt idx="4">
                  <c:v>87</c:v>
                </c:pt>
                <c:pt idx="5">
                  <c:v>74</c:v>
                </c:pt>
                <c:pt idx="6">
                  <c:v>65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5C-4796-989F-20388F1735DA}"/>
            </c:ext>
          </c:extLst>
        </c:ser>
        <c:ser>
          <c:idx val="4"/>
          <c:order val="4"/>
          <c:tx>
            <c:strRef>
              <c:f>Sheet1!$AD$10</c:f>
              <c:strCache>
                <c:ptCount val="1"/>
                <c:pt idx="0">
                  <c:v>Fawn Buck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6642743948820479E-3"/>
                  <c:y val="-0.30561837455830387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CA715FF8-5DCC-46C4-BFBB-2C7EE7B1E1CC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xfrm>
                  <a:off x="912760" y="160446"/>
                  <a:ext cx="552972" cy="1569651"/>
                </a:xfrm>
                <a:noFill/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7249"/>
                        <a:gd name="adj2" fmla="val 22866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B5C-4796-989F-20388F1735DA}"/>
                </c:ext>
              </c:extLst>
            </c:dLbl>
            <c:dLbl>
              <c:idx val="1"/>
              <c:layout>
                <c:manualLayout>
                  <c:x val="-1.2220404129726582E-3"/>
                  <c:y val="-4.4597035831826275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C13B227F-FD6E-4AD6-93A1-56E4D24DBA2D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B5C-4796-989F-20388F1735DA}"/>
                </c:ext>
              </c:extLst>
            </c:dLbl>
            <c:dLbl>
              <c:idx val="2"/>
              <c:layout>
                <c:manualLayout>
                  <c:x val="-2.4440523413366247E-3"/>
                  <c:y val="-4.8942711666342106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5941E900-A089-4463-909B-91A58C51C219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B5C-4796-989F-20388F1735DA}"/>
                </c:ext>
              </c:extLst>
            </c:dLbl>
            <c:dLbl>
              <c:idx val="3"/>
              <c:layout>
                <c:manualLayout>
                  <c:x val="1.2220513312886337E-3"/>
                  <c:y val="-0.10133839718798403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191A87EB-53B6-4A2B-BB00-7096FF423620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B5C-4796-989F-20388F1735DA}"/>
                </c:ext>
              </c:extLst>
            </c:dLbl>
            <c:dLbl>
              <c:idx val="4"/>
              <c:layout>
                <c:manualLayout>
                  <c:x val="5.0321240736614402E-8"/>
                  <c:y val="-8.3873292340224295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37334A63-5A13-4491-B571-D8FA114BD9CD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B5C-4796-989F-20388F1735DA}"/>
                </c:ext>
              </c:extLst>
            </c:dLbl>
            <c:dLbl>
              <c:idx val="5"/>
              <c:layout>
                <c:manualLayout>
                  <c:x val="-5.0321240830345017E-8"/>
                  <c:y val="-7.6318503473284963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74A8344D-FF18-4E34-8602-DE0113CBF017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B5C-4796-989F-20388F1735DA}"/>
                </c:ext>
              </c:extLst>
            </c:dLbl>
            <c:dLbl>
              <c:idx val="6"/>
              <c:layout>
                <c:manualLayout>
                  <c:x val="5.0321240736614402E-8"/>
                  <c:y val="-8.3751240458900228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F17A2FB7-B36B-4260-A795-99E48C813792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B5C-4796-989F-20388F1735DA}"/>
                </c:ext>
              </c:extLst>
            </c:dLbl>
            <c:dLbl>
              <c:idx val="7"/>
              <c:layout>
                <c:manualLayout>
                  <c:x val="1.2220513312885869E-3"/>
                  <c:y val="-8.3751240458900283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F1095BE8-9B20-405A-8498-FD1340EFA9F2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B5C-4796-989F-20388F1735DA}"/>
                </c:ext>
              </c:extLst>
            </c:dLbl>
            <c:dLbl>
              <c:idx val="8"/>
              <c:layout>
                <c:manualLayout>
                  <c:x val="5.0321240736614402E-8"/>
                  <c:y val="-7.8796082468490028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F72EF08C-2457-4A70-A5DA-8BC54B9D93EF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B5C-4796-989F-20388F1735DA}"/>
                </c:ext>
              </c:extLst>
            </c:dLbl>
            <c:dLbl>
              <c:idx val="9"/>
              <c:layout>
                <c:manualLayout>
                  <c:x val="5.0321240736614402E-8"/>
                  <c:y val="-7.9039815252775383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072E9523-30FA-49CD-B85C-54B57A4CEC76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B5C-4796-989F-20388F1735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0" tIns="0" rIns="0" bIns="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Sheet1!$AD$13:$AD$22</c:f>
              <c:numCache>
                <c:formatCode>General</c:formatCode>
                <c:ptCount val="10"/>
                <c:pt idx="0">
                  <c:v>362</c:v>
                </c:pt>
                <c:pt idx="1">
                  <c:v>42</c:v>
                </c:pt>
                <c:pt idx="2">
                  <c:v>35</c:v>
                </c:pt>
                <c:pt idx="3">
                  <c:v>111</c:v>
                </c:pt>
                <c:pt idx="4">
                  <c:v>91</c:v>
                </c:pt>
                <c:pt idx="5">
                  <c:v>79</c:v>
                </c:pt>
                <c:pt idx="6">
                  <c:v>86</c:v>
                </c:pt>
                <c:pt idx="7">
                  <c:v>87</c:v>
                </c:pt>
                <c:pt idx="8">
                  <c:v>84</c:v>
                </c:pt>
                <c:pt idx="9">
                  <c:v>84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Sheet1!$AF$13:$AF$22</c15:f>
                <c15:dlblRangeCache>
                  <c:ptCount val="10"/>
                  <c:pt idx="0">
                    <c:v>1444</c:v>
                  </c:pt>
                  <c:pt idx="1">
                    <c:v>1193</c:v>
                  </c:pt>
                  <c:pt idx="2">
                    <c:v>1097</c:v>
                  </c:pt>
                  <c:pt idx="3">
                    <c:v>1155</c:v>
                  </c:pt>
                  <c:pt idx="4">
                    <c:v>1140</c:v>
                  </c:pt>
                  <c:pt idx="5">
                    <c:v>1118</c:v>
                  </c:pt>
                  <c:pt idx="6">
                    <c:v>1114</c:v>
                  </c:pt>
                  <c:pt idx="7">
                    <c:v>1111</c:v>
                  </c:pt>
                  <c:pt idx="8">
                    <c:v>1103</c:v>
                  </c:pt>
                  <c:pt idx="9">
                    <c:v>1097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9B5C-4796-989F-20388F1735DA}"/>
            </c:ext>
          </c:extLst>
        </c:ser>
        <c:ser>
          <c:idx val="5"/>
          <c:order val="5"/>
          <c:tx>
            <c:strRef>
              <c:f>Sheet1!$AE$10</c:f>
              <c:strCache>
                <c:ptCount val="1"/>
                <c:pt idx="0">
                  <c:v>Fawn Doe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Sheet1!$AE$13:$AE$22</c:f>
              <c:numCache>
                <c:formatCode>General</c:formatCode>
                <c:ptCount val="10"/>
                <c:pt idx="0">
                  <c:v>321</c:v>
                </c:pt>
                <c:pt idx="1">
                  <c:v>-8</c:v>
                </c:pt>
                <c:pt idx="2">
                  <c:v>-12</c:v>
                </c:pt>
                <c:pt idx="3">
                  <c:v>65</c:v>
                </c:pt>
                <c:pt idx="4">
                  <c:v>44</c:v>
                </c:pt>
                <c:pt idx="5">
                  <c:v>32</c:v>
                </c:pt>
                <c:pt idx="6">
                  <c:v>40</c:v>
                </c:pt>
                <c:pt idx="7">
                  <c:v>41</c:v>
                </c:pt>
                <c:pt idx="8">
                  <c:v>39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B5C-4796-989F-20388F173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62621919"/>
        <c:axId val="662624319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Sheet1!$AF$10</c15:sqref>
                        </c15:formulaRef>
                      </c:ext>
                    </c:extLst>
                    <c:strCache>
                      <c:ptCount val="1"/>
                      <c:pt idx="0">
                        <c:v>Total Harvested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Avenir Next LT Pro" panose="020B0504020202020204" pitchFamily="34" charset="0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Sheet1!$Y$13:$Y$22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2026</c:v>
                      </c:pt>
                      <c:pt idx="1">
                        <c:v>2027</c:v>
                      </c:pt>
                      <c:pt idx="2">
                        <c:v>2028</c:v>
                      </c:pt>
                      <c:pt idx="3">
                        <c:v>2029</c:v>
                      </c:pt>
                      <c:pt idx="4">
                        <c:v>2030</c:v>
                      </c:pt>
                      <c:pt idx="5">
                        <c:v>2031</c:v>
                      </c:pt>
                      <c:pt idx="6">
                        <c:v>2032</c:v>
                      </c:pt>
                      <c:pt idx="7">
                        <c:v>2033</c:v>
                      </c:pt>
                      <c:pt idx="8">
                        <c:v>2034</c:v>
                      </c:pt>
                      <c:pt idx="9">
                        <c:v>2035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Sheet1!$AF$13:$AF$22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1444</c:v>
                      </c:pt>
                      <c:pt idx="1">
                        <c:v>1193</c:v>
                      </c:pt>
                      <c:pt idx="2">
                        <c:v>1097</c:v>
                      </c:pt>
                      <c:pt idx="3">
                        <c:v>1155</c:v>
                      </c:pt>
                      <c:pt idx="4">
                        <c:v>1140</c:v>
                      </c:pt>
                      <c:pt idx="5">
                        <c:v>1118</c:v>
                      </c:pt>
                      <c:pt idx="6">
                        <c:v>1114</c:v>
                      </c:pt>
                      <c:pt idx="7">
                        <c:v>1111</c:v>
                      </c:pt>
                      <c:pt idx="8">
                        <c:v>1103</c:v>
                      </c:pt>
                      <c:pt idx="9">
                        <c:v>1097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9B5C-4796-989F-20388F1735DA}"/>
                  </c:ext>
                </c:extLst>
              </c15:ser>
            </c15:filteredBarSeries>
          </c:ext>
        </c:extLst>
      </c:barChart>
      <c:catAx>
        <c:axId val="66262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  <a:latin typeface="Avenir Next LT Pro" panose="020B05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662624319"/>
        <c:crosses val="autoZero"/>
        <c:auto val="1"/>
        <c:lblAlgn val="ctr"/>
        <c:lblOffset val="0"/>
        <c:noMultiLvlLbl val="0"/>
      </c:catAx>
      <c:valAx>
        <c:axId val="662624319"/>
        <c:scaling>
          <c:orientation val="minMax"/>
          <c:max val="1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2000" b="1" baseline="0">
                    <a:solidFill>
                      <a:schemeClr val="tx1"/>
                    </a:solidFill>
                  </a:rPr>
                  <a:t>Deer Harvested </a:t>
                </a:r>
                <a:endParaRPr lang="en-US" sz="20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662621919"/>
        <c:crosses val="autoZero"/>
        <c:crossBetween val="between"/>
        <c:majorUnit val="800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0118648093515"/>
          <c:y val="0.1912948083293626"/>
          <c:w val="0.80365394698233206"/>
          <c:h val="0.68016451407414291"/>
        </c:manualLayout>
      </c:layout>
      <c:lineChart>
        <c:grouping val="standard"/>
        <c:varyColors val="0"/>
        <c:ser>
          <c:idx val="28"/>
          <c:order val="0"/>
          <c:tx>
            <c:strRef>
              <c:f>Sheet1!$Z$10</c:f>
              <c:strCache>
                <c:ptCount val="1"/>
                <c:pt idx="0">
                  <c:v>Bucks</c:v>
                </c:pt>
              </c:strCache>
            </c:strRef>
          </c:tx>
          <c:spPr>
            <a:ln w="44450">
              <a:solidFill>
                <a:srgbClr val="CC4E0B"/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Sheet1!$B$13:$B$22</c:f>
              <c:numCache>
                <c:formatCode>General</c:formatCode>
                <c:ptCount val="10"/>
                <c:pt idx="0">
                  <c:v>1589</c:v>
                </c:pt>
                <c:pt idx="1">
                  <c:v>1419</c:v>
                </c:pt>
                <c:pt idx="2">
                  <c:v>1441</c:v>
                </c:pt>
                <c:pt idx="3">
                  <c:v>1557</c:v>
                </c:pt>
                <c:pt idx="4">
                  <c:v>1613</c:v>
                </c:pt>
                <c:pt idx="5">
                  <c:v>1628</c:v>
                </c:pt>
                <c:pt idx="6">
                  <c:v>1646</c:v>
                </c:pt>
                <c:pt idx="7">
                  <c:v>1656</c:v>
                </c:pt>
                <c:pt idx="8">
                  <c:v>1658</c:v>
                </c:pt>
                <c:pt idx="9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F-4B5A-9D48-3ED4F1DDD9DC}"/>
            </c:ext>
          </c:extLst>
        </c:ser>
        <c:ser>
          <c:idx val="29"/>
          <c:order val="1"/>
          <c:tx>
            <c:strRef>
              <c:f>Sheet1!$AA$10</c:f>
              <c:strCache>
                <c:ptCount val="1"/>
                <c:pt idx="0">
                  <c:v>Does</c:v>
                </c:pt>
              </c:strCache>
            </c:strRef>
          </c:tx>
          <c:spPr>
            <a:ln w="44450">
              <a:solidFill>
                <a:srgbClr val="0B2341"/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Sheet1!$C$13:$C$22</c:f>
              <c:numCache>
                <c:formatCode>General</c:formatCode>
                <c:ptCount val="10"/>
                <c:pt idx="0">
                  <c:v>3143</c:v>
                </c:pt>
                <c:pt idx="1">
                  <c:v>3041</c:v>
                </c:pt>
                <c:pt idx="2">
                  <c:v>2898</c:v>
                </c:pt>
                <c:pt idx="3">
                  <c:v>2941</c:v>
                </c:pt>
                <c:pt idx="4">
                  <c:v>2942</c:v>
                </c:pt>
                <c:pt idx="5">
                  <c:v>2912</c:v>
                </c:pt>
                <c:pt idx="6">
                  <c:v>2901</c:v>
                </c:pt>
                <c:pt idx="7">
                  <c:v>2892</c:v>
                </c:pt>
                <c:pt idx="8">
                  <c:v>2878</c:v>
                </c:pt>
                <c:pt idx="9">
                  <c:v>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F-4B5A-9D48-3ED4F1DDD9DC}"/>
            </c:ext>
          </c:extLst>
        </c:ser>
        <c:ser>
          <c:idx val="30"/>
          <c:order val="2"/>
          <c:tx>
            <c:strRef>
              <c:f>Sheet1!$AB$10</c:f>
              <c:strCache>
                <c:ptCount val="1"/>
                <c:pt idx="0">
                  <c:v>Yearling Buck</c:v>
                </c:pt>
              </c:strCache>
            </c:strRef>
          </c:tx>
          <c:spPr>
            <a:ln w="44450">
              <a:solidFill>
                <a:srgbClr val="F0873B"/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Sheet1!$D$13:$D$22</c:f>
              <c:numCache>
                <c:formatCode>General</c:formatCode>
                <c:ptCount val="10"/>
                <c:pt idx="0">
                  <c:v>549</c:v>
                </c:pt>
                <c:pt idx="1">
                  <c:v>752</c:v>
                </c:pt>
                <c:pt idx="2">
                  <c:v>905</c:v>
                </c:pt>
                <c:pt idx="3">
                  <c:v>874</c:v>
                </c:pt>
                <c:pt idx="4">
                  <c:v>840</c:v>
                </c:pt>
                <c:pt idx="5">
                  <c:v>851</c:v>
                </c:pt>
                <c:pt idx="6">
                  <c:v>849</c:v>
                </c:pt>
                <c:pt idx="7">
                  <c:v>842</c:v>
                </c:pt>
                <c:pt idx="8">
                  <c:v>839</c:v>
                </c:pt>
                <c:pt idx="9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F-4B5A-9D48-3ED4F1DDD9DC}"/>
            </c:ext>
          </c:extLst>
        </c:ser>
        <c:ser>
          <c:idx val="31"/>
          <c:order val="3"/>
          <c:tx>
            <c:strRef>
              <c:f>Sheet1!$AC$10</c:f>
              <c:strCache>
                <c:ptCount val="1"/>
                <c:pt idx="0">
                  <c:v>Yearling Doe</c:v>
                </c:pt>
              </c:strCache>
            </c:strRef>
          </c:tx>
          <c:spPr>
            <a:ln w="44450">
              <a:solidFill>
                <a:schemeClr val="tx2">
                  <a:lumMod val="75000"/>
                  <a:lumOff val="25000"/>
                </a:schemeClr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Sheet1!$E$13:$E$22</c:f>
              <c:numCache>
                <c:formatCode>General</c:formatCode>
                <c:ptCount val="10"/>
                <c:pt idx="0">
                  <c:v>966</c:v>
                </c:pt>
                <c:pt idx="1">
                  <c:v>881</c:v>
                </c:pt>
                <c:pt idx="2">
                  <c:v>1061</c:v>
                </c:pt>
                <c:pt idx="3">
                  <c:v>1024</c:v>
                </c:pt>
                <c:pt idx="4">
                  <c:v>986</c:v>
                </c:pt>
                <c:pt idx="5">
                  <c:v>998</c:v>
                </c:pt>
                <c:pt idx="6">
                  <c:v>997</c:v>
                </c:pt>
                <c:pt idx="7">
                  <c:v>988</c:v>
                </c:pt>
                <c:pt idx="8">
                  <c:v>984</c:v>
                </c:pt>
                <c:pt idx="9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F-4B5A-9D48-3ED4F1DDD9DC}"/>
            </c:ext>
          </c:extLst>
        </c:ser>
        <c:ser>
          <c:idx val="32"/>
          <c:order val="4"/>
          <c:tx>
            <c:strRef>
              <c:f>Sheet1!$AD$10</c:f>
              <c:strCache>
                <c:ptCount val="1"/>
                <c:pt idx="0">
                  <c:v>Fawn Buck</c:v>
                </c:pt>
              </c:strCache>
            </c:strRef>
          </c:tx>
          <c:spPr>
            <a:ln w="44450">
              <a:solidFill>
                <a:schemeClr val="accent2">
                  <a:lumMod val="60000"/>
                  <a:lumOff val="40000"/>
                </a:schemeClr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Sheet1!$F$13:$F$22</c:f>
              <c:numCache>
                <c:formatCode>General</c:formatCode>
                <c:ptCount val="10"/>
                <c:pt idx="0">
                  <c:v>1285</c:v>
                </c:pt>
                <c:pt idx="1">
                  <c:v>1548</c:v>
                </c:pt>
                <c:pt idx="2">
                  <c:v>1495</c:v>
                </c:pt>
                <c:pt idx="3">
                  <c:v>1438</c:v>
                </c:pt>
                <c:pt idx="4">
                  <c:v>1456</c:v>
                </c:pt>
                <c:pt idx="5">
                  <c:v>1454</c:v>
                </c:pt>
                <c:pt idx="6">
                  <c:v>1441</c:v>
                </c:pt>
                <c:pt idx="7">
                  <c:v>1435</c:v>
                </c:pt>
                <c:pt idx="8">
                  <c:v>1431</c:v>
                </c:pt>
                <c:pt idx="9">
                  <c:v>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9F-4B5A-9D48-3ED4F1DDD9DC}"/>
            </c:ext>
          </c:extLst>
        </c:ser>
        <c:ser>
          <c:idx val="33"/>
          <c:order val="5"/>
          <c:tx>
            <c:strRef>
              <c:f>Sheet1!$AE$10</c:f>
              <c:strCache>
                <c:ptCount val="1"/>
                <c:pt idx="0">
                  <c:v>Fawn Doe</c:v>
                </c:pt>
              </c:strCache>
            </c:strRef>
          </c:tx>
          <c:spPr>
            <a:ln w="44450">
              <a:solidFill>
                <a:schemeClr val="tx2">
                  <a:lumMod val="25000"/>
                  <a:lumOff val="75000"/>
                </a:schemeClr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Sheet1!$G$13:$G$22</c:f>
              <c:numCache>
                <c:formatCode>General</c:formatCode>
                <c:ptCount val="10"/>
                <c:pt idx="0">
                  <c:v>1326</c:v>
                </c:pt>
                <c:pt idx="1">
                  <c:v>1598</c:v>
                </c:pt>
                <c:pt idx="2">
                  <c:v>1542</c:v>
                </c:pt>
                <c:pt idx="3">
                  <c:v>1484</c:v>
                </c:pt>
                <c:pt idx="4">
                  <c:v>1503</c:v>
                </c:pt>
                <c:pt idx="5">
                  <c:v>1501</c:v>
                </c:pt>
                <c:pt idx="6">
                  <c:v>1487</c:v>
                </c:pt>
                <c:pt idx="7">
                  <c:v>1481</c:v>
                </c:pt>
                <c:pt idx="8">
                  <c:v>1476</c:v>
                </c:pt>
                <c:pt idx="9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9F-4B5A-9D48-3ED4F1DDD9DC}"/>
            </c:ext>
          </c:extLst>
        </c:ser>
        <c:ser>
          <c:idx val="34"/>
          <c:order val="6"/>
          <c:tx>
            <c:strRef>
              <c:f>Sheet1!$X$11</c:f>
              <c:strCache>
                <c:ptCount val="1"/>
                <c:pt idx="0">
                  <c:v>Lambda (λ)</c:v>
                </c:pt>
              </c:strCache>
            </c:strRef>
          </c:tx>
          <c:spPr>
            <a:ln w="41275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Sheet1!$X$13:$X$22</c:f>
              <c:numCache>
                <c:formatCode>0.00</c:formatCode>
                <c:ptCount val="10"/>
                <c:pt idx="0">
                  <c:v>1.04</c:v>
                </c:pt>
                <c:pt idx="1">
                  <c:v>1.01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9F-4B5A-9D48-3ED4F1DDD9DC}"/>
            </c:ext>
          </c:extLst>
        </c:ser>
        <c:ser>
          <c:idx val="35"/>
          <c:order val="7"/>
          <c:tx>
            <c:strRef>
              <c:f>Sheet1!$Z$10</c:f>
              <c:strCache>
                <c:ptCount val="1"/>
                <c:pt idx="0">
                  <c:v>Bucks</c:v>
                </c:pt>
              </c:strCache>
            </c:strRef>
          </c:tx>
          <c:spPr>
            <a:ln w="44450" cap="rnd">
              <a:solidFill>
                <a:srgbClr val="CC4E0B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Sheet1!$B$13:$B$22</c:f>
              <c:numCache>
                <c:formatCode>General</c:formatCode>
                <c:ptCount val="10"/>
                <c:pt idx="0">
                  <c:v>1589</c:v>
                </c:pt>
                <c:pt idx="1">
                  <c:v>1419</c:v>
                </c:pt>
                <c:pt idx="2">
                  <c:v>1441</c:v>
                </c:pt>
                <c:pt idx="3">
                  <c:v>1557</c:v>
                </c:pt>
                <c:pt idx="4">
                  <c:v>1613</c:v>
                </c:pt>
                <c:pt idx="5">
                  <c:v>1628</c:v>
                </c:pt>
                <c:pt idx="6">
                  <c:v>1646</c:v>
                </c:pt>
                <c:pt idx="7">
                  <c:v>1656</c:v>
                </c:pt>
                <c:pt idx="8">
                  <c:v>1658</c:v>
                </c:pt>
                <c:pt idx="9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9F-4B5A-9D48-3ED4F1DDD9DC}"/>
            </c:ext>
          </c:extLst>
        </c:ser>
        <c:ser>
          <c:idx val="36"/>
          <c:order val="8"/>
          <c:tx>
            <c:strRef>
              <c:f>Sheet1!$AA$10</c:f>
              <c:strCache>
                <c:ptCount val="1"/>
                <c:pt idx="0">
                  <c:v>Does</c:v>
                </c:pt>
              </c:strCache>
            </c:strRef>
          </c:tx>
          <c:spPr>
            <a:ln w="44450" cap="rnd">
              <a:solidFill>
                <a:srgbClr val="0B2341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Sheet1!$C$13:$C$22</c:f>
              <c:numCache>
                <c:formatCode>General</c:formatCode>
                <c:ptCount val="10"/>
                <c:pt idx="0">
                  <c:v>3143</c:v>
                </c:pt>
                <c:pt idx="1">
                  <c:v>3041</c:v>
                </c:pt>
                <c:pt idx="2">
                  <c:v>2898</c:v>
                </c:pt>
                <c:pt idx="3">
                  <c:v>2941</c:v>
                </c:pt>
                <c:pt idx="4">
                  <c:v>2942</c:v>
                </c:pt>
                <c:pt idx="5">
                  <c:v>2912</c:v>
                </c:pt>
                <c:pt idx="6">
                  <c:v>2901</c:v>
                </c:pt>
                <c:pt idx="7">
                  <c:v>2892</c:v>
                </c:pt>
                <c:pt idx="8">
                  <c:v>2878</c:v>
                </c:pt>
                <c:pt idx="9">
                  <c:v>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9F-4B5A-9D48-3ED4F1DDD9DC}"/>
            </c:ext>
          </c:extLst>
        </c:ser>
        <c:ser>
          <c:idx val="37"/>
          <c:order val="9"/>
          <c:tx>
            <c:strRef>
              <c:f>Sheet1!$AB$10</c:f>
              <c:strCache>
                <c:ptCount val="1"/>
                <c:pt idx="0">
                  <c:v>Yearling Buck</c:v>
                </c:pt>
              </c:strCache>
            </c:strRef>
          </c:tx>
          <c:spPr>
            <a:ln w="44450" cap="rnd">
              <a:solidFill>
                <a:srgbClr val="F0873B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Sheet1!$D$13:$D$22</c:f>
              <c:numCache>
                <c:formatCode>General</c:formatCode>
                <c:ptCount val="10"/>
                <c:pt idx="0">
                  <c:v>549</c:v>
                </c:pt>
                <c:pt idx="1">
                  <c:v>752</c:v>
                </c:pt>
                <c:pt idx="2">
                  <c:v>905</c:v>
                </c:pt>
                <c:pt idx="3">
                  <c:v>874</c:v>
                </c:pt>
                <c:pt idx="4">
                  <c:v>840</c:v>
                </c:pt>
                <c:pt idx="5">
                  <c:v>851</c:v>
                </c:pt>
                <c:pt idx="6">
                  <c:v>849</c:v>
                </c:pt>
                <c:pt idx="7">
                  <c:v>842</c:v>
                </c:pt>
                <c:pt idx="8">
                  <c:v>839</c:v>
                </c:pt>
                <c:pt idx="9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9F-4B5A-9D48-3ED4F1DDD9DC}"/>
            </c:ext>
          </c:extLst>
        </c:ser>
        <c:ser>
          <c:idx val="38"/>
          <c:order val="10"/>
          <c:tx>
            <c:strRef>
              <c:f>Sheet1!$AC$10</c:f>
              <c:strCache>
                <c:ptCount val="1"/>
                <c:pt idx="0">
                  <c:v>Yearling Doe</c:v>
                </c:pt>
              </c:strCache>
            </c:strRef>
          </c:tx>
          <c:spPr>
            <a:ln w="44450" cap="rnd">
              <a:solidFill>
                <a:schemeClr val="tx2">
                  <a:lumMod val="75000"/>
                  <a:lumOff val="25000"/>
                </a:schemeClr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Sheet1!$E$13:$E$22</c:f>
              <c:numCache>
                <c:formatCode>General</c:formatCode>
                <c:ptCount val="10"/>
                <c:pt idx="0">
                  <c:v>966</c:v>
                </c:pt>
                <c:pt idx="1">
                  <c:v>881</c:v>
                </c:pt>
                <c:pt idx="2">
                  <c:v>1061</c:v>
                </c:pt>
                <c:pt idx="3">
                  <c:v>1024</c:v>
                </c:pt>
                <c:pt idx="4">
                  <c:v>986</c:v>
                </c:pt>
                <c:pt idx="5">
                  <c:v>998</c:v>
                </c:pt>
                <c:pt idx="6">
                  <c:v>997</c:v>
                </c:pt>
                <c:pt idx="7">
                  <c:v>988</c:v>
                </c:pt>
                <c:pt idx="8">
                  <c:v>984</c:v>
                </c:pt>
                <c:pt idx="9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9F-4B5A-9D48-3ED4F1DDD9DC}"/>
            </c:ext>
          </c:extLst>
        </c:ser>
        <c:ser>
          <c:idx val="39"/>
          <c:order val="11"/>
          <c:tx>
            <c:strRef>
              <c:f>Sheet1!$AD$10</c:f>
              <c:strCache>
                <c:ptCount val="1"/>
                <c:pt idx="0">
                  <c:v>Fawn Buck</c:v>
                </c:pt>
              </c:strCache>
            </c:strRef>
          </c:tx>
          <c:spPr>
            <a:ln w="44450" cap="rnd">
              <a:solidFill>
                <a:schemeClr val="accent2">
                  <a:lumMod val="60000"/>
                  <a:lumOff val="40000"/>
                </a:schemeClr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Sheet1!$F$13:$F$22</c:f>
              <c:numCache>
                <c:formatCode>General</c:formatCode>
                <c:ptCount val="10"/>
                <c:pt idx="0">
                  <c:v>1285</c:v>
                </c:pt>
                <c:pt idx="1">
                  <c:v>1548</c:v>
                </c:pt>
                <c:pt idx="2">
                  <c:v>1495</c:v>
                </c:pt>
                <c:pt idx="3">
                  <c:v>1438</c:v>
                </c:pt>
                <c:pt idx="4">
                  <c:v>1456</c:v>
                </c:pt>
                <c:pt idx="5">
                  <c:v>1454</c:v>
                </c:pt>
                <c:pt idx="6">
                  <c:v>1441</c:v>
                </c:pt>
                <c:pt idx="7">
                  <c:v>1435</c:v>
                </c:pt>
                <c:pt idx="8">
                  <c:v>1431</c:v>
                </c:pt>
                <c:pt idx="9">
                  <c:v>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9F-4B5A-9D48-3ED4F1DDD9DC}"/>
            </c:ext>
          </c:extLst>
        </c:ser>
        <c:ser>
          <c:idx val="40"/>
          <c:order val="12"/>
          <c:tx>
            <c:strRef>
              <c:f>Sheet1!$AE$10</c:f>
              <c:strCache>
                <c:ptCount val="1"/>
                <c:pt idx="0">
                  <c:v>Fawn Doe</c:v>
                </c:pt>
              </c:strCache>
            </c:strRef>
          </c:tx>
          <c:spPr>
            <a:ln w="44450" cap="rnd">
              <a:solidFill>
                <a:schemeClr val="tx2">
                  <a:lumMod val="25000"/>
                  <a:lumOff val="75000"/>
                </a:schemeClr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Sheet1!$G$13:$G$22</c:f>
              <c:numCache>
                <c:formatCode>General</c:formatCode>
                <c:ptCount val="10"/>
                <c:pt idx="0">
                  <c:v>1326</c:v>
                </c:pt>
                <c:pt idx="1">
                  <c:v>1598</c:v>
                </c:pt>
                <c:pt idx="2">
                  <c:v>1542</c:v>
                </c:pt>
                <c:pt idx="3">
                  <c:v>1484</c:v>
                </c:pt>
                <c:pt idx="4">
                  <c:v>1503</c:v>
                </c:pt>
                <c:pt idx="5">
                  <c:v>1501</c:v>
                </c:pt>
                <c:pt idx="6">
                  <c:v>1487</c:v>
                </c:pt>
                <c:pt idx="7">
                  <c:v>1481</c:v>
                </c:pt>
                <c:pt idx="8">
                  <c:v>1476</c:v>
                </c:pt>
                <c:pt idx="9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9F-4B5A-9D48-3ED4F1DDD9DC}"/>
            </c:ext>
          </c:extLst>
        </c:ser>
        <c:ser>
          <c:idx val="41"/>
          <c:order val="13"/>
          <c:tx>
            <c:strRef>
              <c:f>Sheet1!$X$11</c:f>
              <c:strCache>
                <c:ptCount val="1"/>
                <c:pt idx="0">
                  <c:v>Lambda (λ)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Sheet1!$X$13:$X$22</c:f>
              <c:numCache>
                <c:formatCode>0.00</c:formatCode>
                <c:ptCount val="10"/>
                <c:pt idx="0">
                  <c:v>1.04</c:v>
                </c:pt>
                <c:pt idx="1">
                  <c:v>1.01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9F-4B5A-9D48-3ED4F1DDD9DC}"/>
            </c:ext>
          </c:extLst>
        </c:ser>
        <c:ser>
          <c:idx val="42"/>
          <c:order val="14"/>
          <c:tx>
            <c:strRef>
              <c:f>Sheet1!$Z$10</c:f>
              <c:strCache>
                <c:ptCount val="1"/>
                <c:pt idx="0">
                  <c:v>Bucks</c:v>
                </c:pt>
              </c:strCache>
            </c:strRef>
          </c:tx>
          <c:spPr>
            <a:ln w="44450">
              <a:solidFill>
                <a:srgbClr val="CC4E0B"/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Sheet1!$B$13:$B$22</c:f>
              <c:numCache>
                <c:formatCode>General</c:formatCode>
                <c:ptCount val="10"/>
                <c:pt idx="0">
                  <c:v>1589</c:v>
                </c:pt>
                <c:pt idx="1">
                  <c:v>1419</c:v>
                </c:pt>
                <c:pt idx="2">
                  <c:v>1441</c:v>
                </c:pt>
                <c:pt idx="3">
                  <c:v>1557</c:v>
                </c:pt>
                <c:pt idx="4">
                  <c:v>1613</c:v>
                </c:pt>
                <c:pt idx="5">
                  <c:v>1628</c:v>
                </c:pt>
                <c:pt idx="6">
                  <c:v>1646</c:v>
                </c:pt>
                <c:pt idx="7">
                  <c:v>1656</c:v>
                </c:pt>
                <c:pt idx="8">
                  <c:v>1658</c:v>
                </c:pt>
                <c:pt idx="9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9F-4B5A-9D48-3ED4F1DDD9DC}"/>
            </c:ext>
          </c:extLst>
        </c:ser>
        <c:ser>
          <c:idx val="43"/>
          <c:order val="15"/>
          <c:tx>
            <c:strRef>
              <c:f>Sheet1!$AA$10</c:f>
              <c:strCache>
                <c:ptCount val="1"/>
                <c:pt idx="0">
                  <c:v>Does</c:v>
                </c:pt>
              </c:strCache>
            </c:strRef>
          </c:tx>
          <c:spPr>
            <a:ln w="44450">
              <a:solidFill>
                <a:srgbClr val="0B2341"/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Sheet1!$C$13:$C$22</c:f>
              <c:numCache>
                <c:formatCode>General</c:formatCode>
                <c:ptCount val="10"/>
                <c:pt idx="0">
                  <c:v>3143</c:v>
                </c:pt>
                <c:pt idx="1">
                  <c:v>3041</c:v>
                </c:pt>
                <c:pt idx="2">
                  <c:v>2898</c:v>
                </c:pt>
                <c:pt idx="3">
                  <c:v>2941</c:v>
                </c:pt>
                <c:pt idx="4">
                  <c:v>2942</c:v>
                </c:pt>
                <c:pt idx="5">
                  <c:v>2912</c:v>
                </c:pt>
                <c:pt idx="6">
                  <c:v>2901</c:v>
                </c:pt>
                <c:pt idx="7">
                  <c:v>2892</c:v>
                </c:pt>
                <c:pt idx="8">
                  <c:v>2878</c:v>
                </c:pt>
                <c:pt idx="9">
                  <c:v>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C9F-4B5A-9D48-3ED4F1DDD9DC}"/>
            </c:ext>
          </c:extLst>
        </c:ser>
        <c:ser>
          <c:idx val="44"/>
          <c:order val="16"/>
          <c:tx>
            <c:strRef>
              <c:f>Sheet1!$AB$10</c:f>
              <c:strCache>
                <c:ptCount val="1"/>
                <c:pt idx="0">
                  <c:v>Yearling Buck</c:v>
                </c:pt>
              </c:strCache>
            </c:strRef>
          </c:tx>
          <c:spPr>
            <a:ln w="44450">
              <a:solidFill>
                <a:srgbClr val="F0873B"/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Sheet1!$D$13:$D$22</c:f>
              <c:numCache>
                <c:formatCode>General</c:formatCode>
                <c:ptCount val="10"/>
                <c:pt idx="0">
                  <c:v>549</c:v>
                </c:pt>
                <c:pt idx="1">
                  <c:v>752</c:v>
                </c:pt>
                <c:pt idx="2">
                  <c:v>905</c:v>
                </c:pt>
                <c:pt idx="3">
                  <c:v>874</c:v>
                </c:pt>
                <c:pt idx="4">
                  <c:v>840</c:v>
                </c:pt>
                <c:pt idx="5">
                  <c:v>851</c:v>
                </c:pt>
                <c:pt idx="6">
                  <c:v>849</c:v>
                </c:pt>
                <c:pt idx="7">
                  <c:v>842</c:v>
                </c:pt>
                <c:pt idx="8">
                  <c:v>839</c:v>
                </c:pt>
                <c:pt idx="9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C9F-4B5A-9D48-3ED4F1DDD9DC}"/>
            </c:ext>
          </c:extLst>
        </c:ser>
        <c:ser>
          <c:idx val="45"/>
          <c:order val="17"/>
          <c:tx>
            <c:strRef>
              <c:f>Sheet1!$AC$10</c:f>
              <c:strCache>
                <c:ptCount val="1"/>
                <c:pt idx="0">
                  <c:v>Yearling Doe</c:v>
                </c:pt>
              </c:strCache>
            </c:strRef>
          </c:tx>
          <c:spPr>
            <a:ln w="44450">
              <a:solidFill>
                <a:schemeClr val="tx2">
                  <a:lumMod val="75000"/>
                  <a:lumOff val="25000"/>
                </a:schemeClr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Sheet1!$E$13:$E$22</c:f>
              <c:numCache>
                <c:formatCode>General</c:formatCode>
                <c:ptCount val="10"/>
                <c:pt idx="0">
                  <c:v>966</c:v>
                </c:pt>
                <c:pt idx="1">
                  <c:v>881</c:v>
                </c:pt>
                <c:pt idx="2">
                  <c:v>1061</c:v>
                </c:pt>
                <c:pt idx="3">
                  <c:v>1024</c:v>
                </c:pt>
                <c:pt idx="4">
                  <c:v>986</c:v>
                </c:pt>
                <c:pt idx="5">
                  <c:v>998</c:v>
                </c:pt>
                <c:pt idx="6">
                  <c:v>997</c:v>
                </c:pt>
                <c:pt idx="7">
                  <c:v>988</c:v>
                </c:pt>
                <c:pt idx="8">
                  <c:v>984</c:v>
                </c:pt>
                <c:pt idx="9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C9F-4B5A-9D48-3ED4F1DDD9DC}"/>
            </c:ext>
          </c:extLst>
        </c:ser>
        <c:ser>
          <c:idx val="46"/>
          <c:order val="18"/>
          <c:tx>
            <c:strRef>
              <c:f>Sheet1!$AD$10</c:f>
              <c:strCache>
                <c:ptCount val="1"/>
                <c:pt idx="0">
                  <c:v>Fawn Buck</c:v>
                </c:pt>
              </c:strCache>
            </c:strRef>
          </c:tx>
          <c:spPr>
            <a:ln w="44450">
              <a:solidFill>
                <a:schemeClr val="accent2">
                  <a:lumMod val="60000"/>
                  <a:lumOff val="40000"/>
                </a:schemeClr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Sheet1!$F$13:$F$22</c:f>
              <c:numCache>
                <c:formatCode>General</c:formatCode>
                <c:ptCount val="10"/>
                <c:pt idx="0">
                  <c:v>1285</c:v>
                </c:pt>
                <c:pt idx="1">
                  <c:v>1548</c:v>
                </c:pt>
                <c:pt idx="2">
                  <c:v>1495</c:v>
                </c:pt>
                <c:pt idx="3">
                  <c:v>1438</c:v>
                </c:pt>
                <c:pt idx="4">
                  <c:v>1456</c:v>
                </c:pt>
                <c:pt idx="5">
                  <c:v>1454</c:v>
                </c:pt>
                <c:pt idx="6">
                  <c:v>1441</c:v>
                </c:pt>
                <c:pt idx="7">
                  <c:v>1435</c:v>
                </c:pt>
                <c:pt idx="8">
                  <c:v>1431</c:v>
                </c:pt>
                <c:pt idx="9">
                  <c:v>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C9F-4B5A-9D48-3ED4F1DDD9DC}"/>
            </c:ext>
          </c:extLst>
        </c:ser>
        <c:ser>
          <c:idx val="47"/>
          <c:order val="19"/>
          <c:tx>
            <c:strRef>
              <c:f>Sheet1!$AE$10</c:f>
              <c:strCache>
                <c:ptCount val="1"/>
                <c:pt idx="0">
                  <c:v>Fawn Doe</c:v>
                </c:pt>
              </c:strCache>
            </c:strRef>
          </c:tx>
          <c:spPr>
            <a:ln w="44450">
              <a:solidFill>
                <a:schemeClr val="tx2">
                  <a:lumMod val="25000"/>
                  <a:lumOff val="75000"/>
                </a:schemeClr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Sheet1!$G$13:$G$22</c:f>
              <c:numCache>
                <c:formatCode>General</c:formatCode>
                <c:ptCount val="10"/>
                <c:pt idx="0">
                  <c:v>1326</c:v>
                </c:pt>
                <c:pt idx="1">
                  <c:v>1598</c:v>
                </c:pt>
                <c:pt idx="2">
                  <c:v>1542</c:v>
                </c:pt>
                <c:pt idx="3">
                  <c:v>1484</c:v>
                </c:pt>
                <c:pt idx="4">
                  <c:v>1503</c:v>
                </c:pt>
                <c:pt idx="5">
                  <c:v>1501</c:v>
                </c:pt>
                <c:pt idx="6">
                  <c:v>1487</c:v>
                </c:pt>
                <c:pt idx="7">
                  <c:v>1481</c:v>
                </c:pt>
                <c:pt idx="8">
                  <c:v>1476</c:v>
                </c:pt>
                <c:pt idx="9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C9F-4B5A-9D48-3ED4F1DDD9DC}"/>
            </c:ext>
          </c:extLst>
        </c:ser>
        <c:ser>
          <c:idx val="48"/>
          <c:order val="20"/>
          <c:tx>
            <c:strRef>
              <c:f>Sheet1!$X$11</c:f>
              <c:strCache>
                <c:ptCount val="1"/>
                <c:pt idx="0">
                  <c:v>Lambda (λ)</c:v>
                </c:pt>
              </c:strCache>
            </c:strRef>
          </c:tx>
          <c:spPr>
            <a:ln w="41275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Sheet1!$X$13:$X$22</c:f>
              <c:numCache>
                <c:formatCode>0.00</c:formatCode>
                <c:ptCount val="10"/>
                <c:pt idx="0">
                  <c:v>1.04</c:v>
                </c:pt>
                <c:pt idx="1">
                  <c:v>1.01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C9F-4B5A-9D48-3ED4F1DDD9DC}"/>
            </c:ext>
          </c:extLst>
        </c:ser>
        <c:ser>
          <c:idx val="49"/>
          <c:order val="21"/>
          <c:tx>
            <c:strRef>
              <c:f>Sheet1!$Z$10</c:f>
              <c:strCache>
                <c:ptCount val="1"/>
                <c:pt idx="0">
                  <c:v>Bucks</c:v>
                </c:pt>
              </c:strCache>
            </c:strRef>
          </c:tx>
          <c:spPr>
            <a:ln w="44450" cap="rnd">
              <a:solidFill>
                <a:srgbClr val="CC4E0B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Sheet1!$B$13:$B$22</c:f>
              <c:numCache>
                <c:formatCode>General</c:formatCode>
                <c:ptCount val="10"/>
                <c:pt idx="0">
                  <c:v>1589</c:v>
                </c:pt>
                <c:pt idx="1">
                  <c:v>1419</c:v>
                </c:pt>
                <c:pt idx="2">
                  <c:v>1441</c:v>
                </c:pt>
                <c:pt idx="3">
                  <c:v>1557</c:v>
                </c:pt>
                <c:pt idx="4">
                  <c:v>1613</c:v>
                </c:pt>
                <c:pt idx="5">
                  <c:v>1628</c:v>
                </c:pt>
                <c:pt idx="6">
                  <c:v>1646</c:v>
                </c:pt>
                <c:pt idx="7">
                  <c:v>1656</c:v>
                </c:pt>
                <c:pt idx="8">
                  <c:v>1658</c:v>
                </c:pt>
                <c:pt idx="9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C9F-4B5A-9D48-3ED4F1DDD9DC}"/>
            </c:ext>
          </c:extLst>
        </c:ser>
        <c:ser>
          <c:idx val="50"/>
          <c:order val="22"/>
          <c:tx>
            <c:strRef>
              <c:f>Sheet1!$AA$10</c:f>
              <c:strCache>
                <c:ptCount val="1"/>
                <c:pt idx="0">
                  <c:v>Does</c:v>
                </c:pt>
              </c:strCache>
            </c:strRef>
          </c:tx>
          <c:spPr>
            <a:ln w="44450" cap="rnd">
              <a:solidFill>
                <a:srgbClr val="0B2341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Sheet1!$C$13:$C$22</c:f>
              <c:numCache>
                <c:formatCode>General</c:formatCode>
                <c:ptCount val="10"/>
                <c:pt idx="0">
                  <c:v>3143</c:v>
                </c:pt>
                <c:pt idx="1">
                  <c:v>3041</c:v>
                </c:pt>
                <c:pt idx="2">
                  <c:v>2898</c:v>
                </c:pt>
                <c:pt idx="3">
                  <c:v>2941</c:v>
                </c:pt>
                <c:pt idx="4">
                  <c:v>2942</c:v>
                </c:pt>
                <c:pt idx="5">
                  <c:v>2912</c:v>
                </c:pt>
                <c:pt idx="6">
                  <c:v>2901</c:v>
                </c:pt>
                <c:pt idx="7">
                  <c:v>2892</c:v>
                </c:pt>
                <c:pt idx="8">
                  <c:v>2878</c:v>
                </c:pt>
                <c:pt idx="9">
                  <c:v>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C9F-4B5A-9D48-3ED4F1DDD9DC}"/>
            </c:ext>
          </c:extLst>
        </c:ser>
        <c:ser>
          <c:idx val="51"/>
          <c:order val="23"/>
          <c:tx>
            <c:strRef>
              <c:f>Sheet1!$AB$10</c:f>
              <c:strCache>
                <c:ptCount val="1"/>
                <c:pt idx="0">
                  <c:v>Yearling Buck</c:v>
                </c:pt>
              </c:strCache>
            </c:strRef>
          </c:tx>
          <c:spPr>
            <a:ln w="44450" cap="rnd">
              <a:solidFill>
                <a:srgbClr val="F0873B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Sheet1!$D$13:$D$22</c:f>
              <c:numCache>
                <c:formatCode>General</c:formatCode>
                <c:ptCount val="10"/>
                <c:pt idx="0">
                  <c:v>549</c:v>
                </c:pt>
                <c:pt idx="1">
                  <c:v>752</c:v>
                </c:pt>
                <c:pt idx="2">
                  <c:v>905</c:v>
                </c:pt>
                <c:pt idx="3">
                  <c:v>874</c:v>
                </c:pt>
                <c:pt idx="4">
                  <c:v>840</c:v>
                </c:pt>
                <c:pt idx="5">
                  <c:v>851</c:v>
                </c:pt>
                <c:pt idx="6">
                  <c:v>849</c:v>
                </c:pt>
                <c:pt idx="7">
                  <c:v>842</c:v>
                </c:pt>
                <c:pt idx="8">
                  <c:v>839</c:v>
                </c:pt>
                <c:pt idx="9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C9F-4B5A-9D48-3ED4F1DDD9DC}"/>
            </c:ext>
          </c:extLst>
        </c:ser>
        <c:ser>
          <c:idx val="52"/>
          <c:order val="24"/>
          <c:tx>
            <c:strRef>
              <c:f>Sheet1!$AC$10</c:f>
              <c:strCache>
                <c:ptCount val="1"/>
                <c:pt idx="0">
                  <c:v>Yearling Doe</c:v>
                </c:pt>
              </c:strCache>
            </c:strRef>
          </c:tx>
          <c:spPr>
            <a:ln w="44450" cap="rnd">
              <a:solidFill>
                <a:schemeClr val="tx2">
                  <a:lumMod val="75000"/>
                  <a:lumOff val="25000"/>
                </a:schemeClr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Sheet1!$E$13:$E$22</c:f>
              <c:numCache>
                <c:formatCode>General</c:formatCode>
                <c:ptCount val="10"/>
                <c:pt idx="0">
                  <c:v>966</c:v>
                </c:pt>
                <c:pt idx="1">
                  <c:v>881</c:v>
                </c:pt>
                <c:pt idx="2">
                  <c:v>1061</c:v>
                </c:pt>
                <c:pt idx="3">
                  <c:v>1024</c:v>
                </c:pt>
                <c:pt idx="4">
                  <c:v>986</c:v>
                </c:pt>
                <c:pt idx="5">
                  <c:v>998</c:v>
                </c:pt>
                <c:pt idx="6">
                  <c:v>997</c:v>
                </c:pt>
                <c:pt idx="7">
                  <c:v>988</c:v>
                </c:pt>
                <c:pt idx="8">
                  <c:v>984</c:v>
                </c:pt>
                <c:pt idx="9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C9F-4B5A-9D48-3ED4F1DDD9DC}"/>
            </c:ext>
          </c:extLst>
        </c:ser>
        <c:ser>
          <c:idx val="53"/>
          <c:order val="25"/>
          <c:tx>
            <c:strRef>
              <c:f>Sheet1!$AD$10</c:f>
              <c:strCache>
                <c:ptCount val="1"/>
                <c:pt idx="0">
                  <c:v>Fawn Buck</c:v>
                </c:pt>
              </c:strCache>
            </c:strRef>
          </c:tx>
          <c:spPr>
            <a:ln w="44450" cap="rnd">
              <a:solidFill>
                <a:schemeClr val="accent2">
                  <a:lumMod val="60000"/>
                  <a:lumOff val="40000"/>
                </a:schemeClr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Sheet1!$F$13:$F$22</c:f>
              <c:numCache>
                <c:formatCode>General</c:formatCode>
                <c:ptCount val="10"/>
                <c:pt idx="0">
                  <c:v>1285</c:v>
                </c:pt>
                <c:pt idx="1">
                  <c:v>1548</c:v>
                </c:pt>
                <c:pt idx="2">
                  <c:v>1495</c:v>
                </c:pt>
                <c:pt idx="3">
                  <c:v>1438</c:v>
                </c:pt>
                <c:pt idx="4">
                  <c:v>1456</c:v>
                </c:pt>
                <c:pt idx="5">
                  <c:v>1454</c:v>
                </c:pt>
                <c:pt idx="6">
                  <c:v>1441</c:v>
                </c:pt>
                <c:pt idx="7">
                  <c:v>1435</c:v>
                </c:pt>
                <c:pt idx="8">
                  <c:v>1431</c:v>
                </c:pt>
                <c:pt idx="9">
                  <c:v>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C9F-4B5A-9D48-3ED4F1DDD9DC}"/>
            </c:ext>
          </c:extLst>
        </c:ser>
        <c:ser>
          <c:idx val="54"/>
          <c:order val="26"/>
          <c:tx>
            <c:strRef>
              <c:f>Sheet1!$AE$10</c:f>
              <c:strCache>
                <c:ptCount val="1"/>
                <c:pt idx="0">
                  <c:v>Fawn Doe</c:v>
                </c:pt>
              </c:strCache>
            </c:strRef>
          </c:tx>
          <c:spPr>
            <a:ln w="44450" cap="rnd">
              <a:solidFill>
                <a:schemeClr val="tx2">
                  <a:lumMod val="25000"/>
                  <a:lumOff val="75000"/>
                </a:schemeClr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Sheet1!$G$13:$G$22</c:f>
              <c:numCache>
                <c:formatCode>General</c:formatCode>
                <c:ptCount val="10"/>
                <c:pt idx="0">
                  <c:v>1326</c:v>
                </c:pt>
                <c:pt idx="1">
                  <c:v>1598</c:v>
                </c:pt>
                <c:pt idx="2">
                  <c:v>1542</c:v>
                </c:pt>
                <c:pt idx="3">
                  <c:v>1484</c:v>
                </c:pt>
                <c:pt idx="4">
                  <c:v>1503</c:v>
                </c:pt>
                <c:pt idx="5">
                  <c:v>1501</c:v>
                </c:pt>
                <c:pt idx="6">
                  <c:v>1487</c:v>
                </c:pt>
                <c:pt idx="7">
                  <c:v>1481</c:v>
                </c:pt>
                <c:pt idx="8">
                  <c:v>1476</c:v>
                </c:pt>
                <c:pt idx="9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C9F-4B5A-9D48-3ED4F1DDD9DC}"/>
            </c:ext>
          </c:extLst>
        </c:ser>
        <c:ser>
          <c:idx val="55"/>
          <c:order val="27"/>
          <c:tx>
            <c:strRef>
              <c:f>Sheet1!$X$11</c:f>
              <c:strCache>
                <c:ptCount val="1"/>
                <c:pt idx="0">
                  <c:v>Lambda (λ)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Sheet1!$X$13:$X$22</c:f>
              <c:numCache>
                <c:formatCode>0.00</c:formatCode>
                <c:ptCount val="10"/>
                <c:pt idx="0">
                  <c:v>1.04</c:v>
                </c:pt>
                <c:pt idx="1">
                  <c:v>1.01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C9F-4B5A-9D48-3ED4F1DDD9DC}"/>
            </c:ext>
          </c:extLst>
        </c:ser>
        <c:ser>
          <c:idx val="14"/>
          <c:order val="28"/>
          <c:tx>
            <c:strRef>
              <c:f>Sheet1!$Z$10</c:f>
              <c:strCache>
                <c:ptCount val="1"/>
                <c:pt idx="0">
                  <c:v>Bucks</c:v>
                </c:pt>
              </c:strCache>
            </c:strRef>
          </c:tx>
          <c:spPr>
            <a:ln w="44450">
              <a:solidFill>
                <a:srgbClr val="CC4E0B"/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Sheet1!$B$13:$B$22</c:f>
              <c:numCache>
                <c:formatCode>General</c:formatCode>
                <c:ptCount val="10"/>
                <c:pt idx="0">
                  <c:v>1589</c:v>
                </c:pt>
                <c:pt idx="1">
                  <c:v>1419</c:v>
                </c:pt>
                <c:pt idx="2">
                  <c:v>1441</c:v>
                </c:pt>
                <c:pt idx="3">
                  <c:v>1557</c:v>
                </c:pt>
                <c:pt idx="4">
                  <c:v>1613</c:v>
                </c:pt>
                <c:pt idx="5">
                  <c:v>1628</c:v>
                </c:pt>
                <c:pt idx="6">
                  <c:v>1646</c:v>
                </c:pt>
                <c:pt idx="7">
                  <c:v>1656</c:v>
                </c:pt>
                <c:pt idx="8">
                  <c:v>1658</c:v>
                </c:pt>
                <c:pt idx="9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C9F-4B5A-9D48-3ED4F1DDD9DC}"/>
            </c:ext>
          </c:extLst>
        </c:ser>
        <c:ser>
          <c:idx val="15"/>
          <c:order val="29"/>
          <c:tx>
            <c:strRef>
              <c:f>Sheet1!$AA$10</c:f>
              <c:strCache>
                <c:ptCount val="1"/>
                <c:pt idx="0">
                  <c:v>Does</c:v>
                </c:pt>
              </c:strCache>
            </c:strRef>
          </c:tx>
          <c:spPr>
            <a:ln w="44450">
              <a:solidFill>
                <a:srgbClr val="0B2341"/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Sheet1!$C$13:$C$22</c:f>
              <c:numCache>
                <c:formatCode>General</c:formatCode>
                <c:ptCount val="10"/>
                <c:pt idx="0">
                  <c:v>3143</c:v>
                </c:pt>
                <c:pt idx="1">
                  <c:v>3041</c:v>
                </c:pt>
                <c:pt idx="2">
                  <c:v>2898</c:v>
                </c:pt>
                <c:pt idx="3">
                  <c:v>2941</c:v>
                </c:pt>
                <c:pt idx="4">
                  <c:v>2942</c:v>
                </c:pt>
                <c:pt idx="5">
                  <c:v>2912</c:v>
                </c:pt>
                <c:pt idx="6">
                  <c:v>2901</c:v>
                </c:pt>
                <c:pt idx="7">
                  <c:v>2892</c:v>
                </c:pt>
                <c:pt idx="8">
                  <c:v>2878</c:v>
                </c:pt>
                <c:pt idx="9">
                  <c:v>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C9F-4B5A-9D48-3ED4F1DDD9DC}"/>
            </c:ext>
          </c:extLst>
        </c:ser>
        <c:ser>
          <c:idx val="16"/>
          <c:order val="30"/>
          <c:tx>
            <c:strRef>
              <c:f>Sheet1!$AB$10</c:f>
              <c:strCache>
                <c:ptCount val="1"/>
                <c:pt idx="0">
                  <c:v>Yearling Buck</c:v>
                </c:pt>
              </c:strCache>
            </c:strRef>
          </c:tx>
          <c:spPr>
            <a:ln w="44450">
              <a:solidFill>
                <a:srgbClr val="F0873B"/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Sheet1!$D$13:$D$22</c:f>
              <c:numCache>
                <c:formatCode>General</c:formatCode>
                <c:ptCount val="10"/>
                <c:pt idx="0">
                  <c:v>549</c:v>
                </c:pt>
                <c:pt idx="1">
                  <c:v>752</c:v>
                </c:pt>
                <c:pt idx="2">
                  <c:v>905</c:v>
                </c:pt>
                <c:pt idx="3">
                  <c:v>874</c:v>
                </c:pt>
                <c:pt idx="4">
                  <c:v>840</c:v>
                </c:pt>
                <c:pt idx="5">
                  <c:v>851</c:v>
                </c:pt>
                <c:pt idx="6">
                  <c:v>849</c:v>
                </c:pt>
                <c:pt idx="7">
                  <c:v>842</c:v>
                </c:pt>
                <c:pt idx="8">
                  <c:v>839</c:v>
                </c:pt>
                <c:pt idx="9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C9F-4B5A-9D48-3ED4F1DDD9DC}"/>
            </c:ext>
          </c:extLst>
        </c:ser>
        <c:ser>
          <c:idx val="17"/>
          <c:order val="31"/>
          <c:tx>
            <c:strRef>
              <c:f>Sheet1!$AC$10</c:f>
              <c:strCache>
                <c:ptCount val="1"/>
                <c:pt idx="0">
                  <c:v>Yearling Doe</c:v>
                </c:pt>
              </c:strCache>
            </c:strRef>
          </c:tx>
          <c:spPr>
            <a:ln w="44450">
              <a:solidFill>
                <a:schemeClr val="tx2">
                  <a:lumMod val="75000"/>
                  <a:lumOff val="25000"/>
                </a:schemeClr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Sheet1!$E$13:$E$22</c:f>
              <c:numCache>
                <c:formatCode>General</c:formatCode>
                <c:ptCount val="10"/>
                <c:pt idx="0">
                  <c:v>966</c:v>
                </c:pt>
                <c:pt idx="1">
                  <c:v>881</c:v>
                </c:pt>
                <c:pt idx="2">
                  <c:v>1061</c:v>
                </c:pt>
                <c:pt idx="3">
                  <c:v>1024</c:v>
                </c:pt>
                <c:pt idx="4">
                  <c:v>986</c:v>
                </c:pt>
                <c:pt idx="5">
                  <c:v>998</c:v>
                </c:pt>
                <c:pt idx="6">
                  <c:v>997</c:v>
                </c:pt>
                <c:pt idx="7">
                  <c:v>988</c:v>
                </c:pt>
                <c:pt idx="8">
                  <c:v>984</c:v>
                </c:pt>
                <c:pt idx="9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C9F-4B5A-9D48-3ED4F1DDD9DC}"/>
            </c:ext>
          </c:extLst>
        </c:ser>
        <c:ser>
          <c:idx val="18"/>
          <c:order val="32"/>
          <c:tx>
            <c:strRef>
              <c:f>Sheet1!$AD$10</c:f>
              <c:strCache>
                <c:ptCount val="1"/>
                <c:pt idx="0">
                  <c:v>Fawn Buck</c:v>
                </c:pt>
              </c:strCache>
            </c:strRef>
          </c:tx>
          <c:spPr>
            <a:ln w="44450">
              <a:solidFill>
                <a:schemeClr val="accent2">
                  <a:lumMod val="60000"/>
                  <a:lumOff val="40000"/>
                </a:schemeClr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Sheet1!$F$13:$F$22</c:f>
              <c:numCache>
                <c:formatCode>General</c:formatCode>
                <c:ptCount val="10"/>
                <c:pt idx="0">
                  <c:v>1285</c:v>
                </c:pt>
                <c:pt idx="1">
                  <c:v>1548</c:v>
                </c:pt>
                <c:pt idx="2">
                  <c:v>1495</c:v>
                </c:pt>
                <c:pt idx="3">
                  <c:v>1438</c:v>
                </c:pt>
                <c:pt idx="4">
                  <c:v>1456</c:v>
                </c:pt>
                <c:pt idx="5">
                  <c:v>1454</c:v>
                </c:pt>
                <c:pt idx="6">
                  <c:v>1441</c:v>
                </c:pt>
                <c:pt idx="7">
                  <c:v>1435</c:v>
                </c:pt>
                <c:pt idx="8">
                  <c:v>1431</c:v>
                </c:pt>
                <c:pt idx="9">
                  <c:v>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C9F-4B5A-9D48-3ED4F1DDD9DC}"/>
            </c:ext>
          </c:extLst>
        </c:ser>
        <c:ser>
          <c:idx val="19"/>
          <c:order val="33"/>
          <c:tx>
            <c:strRef>
              <c:f>Sheet1!$AE$10</c:f>
              <c:strCache>
                <c:ptCount val="1"/>
                <c:pt idx="0">
                  <c:v>Fawn Doe</c:v>
                </c:pt>
              </c:strCache>
            </c:strRef>
          </c:tx>
          <c:spPr>
            <a:ln w="44450">
              <a:solidFill>
                <a:schemeClr val="tx2">
                  <a:lumMod val="25000"/>
                  <a:lumOff val="75000"/>
                </a:schemeClr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Sheet1!$G$13:$G$22</c:f>
              <c:numCache>
                <c:formatCode>General</c:formatCode>
                <c:ptCount val="10"/>
                <c:pt idx="0">
                  <c:v>1326</c:v>
                </c:pt>
                <c:pt idx="1">
                  <c:v>1598</c:v>
                </c:pt>
                <c:pt idx="2">
                  <c:v>1542</c:v>
                </c:pt>
                <c:pt idx="3">
                  <c:v>1484</c:v>
                </c:pt>
                <c:pt idx="4">
                  <c:v>1503</c:v>
                </c:pt>
                <c:pt idx="5">
                  <c:v>1501</c:v>
                </c:pt>
                <c:pt idx="6">
                  <c:v>1487</c:v>
                </c:pt>
                <c:pt idx="7">
                  <c:v>1481</c:v>
                </c:pt>
                <c:pt idx="8">
                  <c:v>1476</c:v>
                </c:pt>
                <c:pt idx="9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C9F-4B5A-9D48-3ED4F1DDD9DC}"/>
            </c:ext>
          </c:extLst>
        </c:ser>
        <c:ser>
          <c:idx val="20"/>
          <c:order val="34"/>
          <c:tx>
            <c:strRef>
              <c:f>Sheet1!$X$11</c:f>
              <c:strCache>
                <c:ptCount val="1"/>
                <c:pt idx="0">
                  <c:v>Lambda (λ)</c:v>
                </c:pt>
              </c:strCache>
            </c:strRef>
          </c:tx>
          <c:spPr>
            <a:ln w="41275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Sheet1!$X$13:$X$22</c:f>
              <c:numCache>
                <c:formatCode>0.00</c:formatCode>
                <c:ptCount val="10"/>
                <c:pt idx="0">
                  <c:v>1.04</c:v>
                </c:pt>
                <c:pt idx="1">
                  <c:v>1.01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C9F-4B5A-9D48-3ED4F1DDD9DC}"/>
            </c:ext>
          </c:extLst>
        </c:ser>
        <c:ser>
          <c:idx val="21"/>
          <c:order val="35"/>
          <c:tx>
            <c:strRef>
              <c:f>Sheet1!$Z$10</c:f>
              <c:strCache>
                <c:ptCount val="1"/>
                <c:pt idx="0">
                  <c:v>Bucks</c:v>
                </c:pt>
              </c:strCache>
            </c:strRef>
          </c:tx>
          <c:spPr>
            <a:ln w="44450" cap="rnd">
              <a:solidFill>
                <a:srgbClr val="CC4E0B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Sheet1!$B$13:$B$22</c:f>
              <c:numCache>
                <c:formatCode>General</c:formatCode>
                <c:ptCount val="10"/>
                <c:pt idx="0">
                  <c:v>1589</c:v>
                </c:pt>
                <c:pt idx="1">
                  <c:v>1419</c:v>
                </c:pt>
                <c:pt idx="2">
                  <c:v>1441</c:v>
                </c:pt>
                <c:pt idx="3">
                  <c:v>1557</c:v>
                </c:pt>
                <c:pt idx="4">
                  <c:v>1613</c:v>
                </c:pt>
                <c:pt idx="5">
                  <c:v>1628</c:v>
                </c:pt>
                <c:pt idx="6">
                  <c:v>1646</c:v>
                </c:pt>
                <c:pt idx="7">
                  <c:v>1656</c:v>
                </c:pt>
                <c:pt idx="8">
                  <c:v>1658</c:v>
                </c:pt>
                <c:pt idx="9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C9F-4B5A-9D48-3ED4F1DDD9DC}"/>
            </c:ext>
          </c:extLst>
        </c:ser>
        <c:ser>
          <c:idx val="22"/>
          <c:order val="36"/>
          <c:tx>
            <c:strRef>
              <c:f>Sheet1!$AA$10</c:f>
              <c:strCache>
                <c:ptCount val="1"/>
                <c:pt idx="0">
                  <c:v>Does</c:v>
                </c:pt>
              </c:strCache>
            </c:strRef>
          </c:tx>
          <c:spPr>
            <a:ln w="44450" cap="rnd">
              <a:solidFill>
                <a:srgbClr val="0B2341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Sheet1!$C$13:$C$22</c:f>
              <c:numCache>
                <c:formatCode>General</c:formatCode>
                <c:ptCount val="10"/>
                <c:pt idx="0">
                  <c:v>3143</c:v>
                </c:pt>
                <c:pt idx="1">
                  <c:v>3041</c:v>
                </c:pt>
                <c:pt idx="2">
                  <c:v>2898</c:v>
                </c:pt>
                <c:pt idx="3">
                  <c:v>2941</c:v>
                </c:pt>
                <c:pt idx="4">
                  <c:v>2942</c:v>
                </c:pt>
                <c:pt idx="5">
                  <c:v>2912</c:v>
                </c:pt>
                <c:pt idx="6">
                  <c:v>2901</c:v>
                </c:pt>
                <c:pt idx="7">
                  <c:v>2892</c:v>
                </c:pt>
                <c:pt idx="8">
                  <c:v>2878</c:v>
                </c:pt>
                <c:pt idx="9">
                  <c:v>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C9F-4B5A-9D48-3ED4F1DDD9DC}"/>
            </c:ext>
          </c:extLst>
        </c:ser>
        <c:ser>
          <c:idx val="23"/>
          <c:order val="37"/>
          <c:tx>
            <c:strRef>
              <c:f>Sheet1!$AB$10</c:f>
              <c:strCache>
                <c:ptCount val="1"/>
                <c:pt idx="0">
                  <c:v>Yearling Buck</c:v>
                </c:pt>
              </c:strCache>
            </c:strRef>
          </c:tx>
          <c:spPr>
            <a:ln w="44450" cap="rnd">
              <a:solidFill>
                <a:srgbClr val="F0873B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Sheet1!$D$13:$D$22</c:f>
              <c:numCache>
                <c:formatCode>General</c:formatCode>
                <c:ptCount val="10"/>
                <c:pt idx="0">
                  <c:v>549</c:v>
                </c:pt>
                <c:pt idx="1">
                  <c:v>752</c:v>
                </c:pt>
                <c:pt idx="2">
                  <c:v>905</c:v>
                </c:pt>
                <c:pt idx="3">
                  <c:v>874</c:v>
                </c:pt>
                <c:pt idx="4">
                  <c:v>840</c:v>
                </c:pt>
                <c:pt idx="5">
                  <c:v>851</c:v>
                </c:pt>
                <c:pt idx="6">
                  <c:v>849</c:v>
                </c:pt>
                <c:pt idx="7">
                  <c:v>842</c:v>
                </c:pt>
                <c:pt idx="8">
                  <c:v>839</c:v>
                </c:pt>
                <c:pt idx="9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C9F-4B5A-9D48-3ED4F1DDD9DC}"/>
            </c:ext>
          </c:extLst>
        </c:ser>
        <c:ser>
          <c:idx val="24"/>
          <c:order val="38"/>
          <c:tx>
            <c:strRef>
              <c:f>Sheet1!$AC$10</c:f>
              <c:strCache>
                <c:ptCount val="1"/>
                <c:pt idx="0">
                  <c:v>Yearling Doe</c:v>
                </c:pt>
              </c:strCache>
            </c:strRef>
          </c:tx>
          <c:spPr>
            <a:ln w="44450" cap="rnd">
              <a:solidFill>
                <a:schemeClr val="tx2">
                  <a:lumMod val="75000"/>
                  <a:lumOff val="25000"/>
                </a:schemeClr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Sheet1!$E$13:$E$22</c:f>
              <c:numCache>
                <c:formatCode>General</c:formatCode>
                <c:ptCount val="10"/>
                <c:pt idx="0">
                  <c:v>966</c:v>
                </c:pt>
                <c:pt idx="1">
                  <c:v>881</c:v>
                </c:pt>
                <c:pt idx="2">
                  <c:v>1061</c:v>
                </c:pt>
                <c:pt idx="3">
                  <c:v>1024</c:v>
                </c:pt>
                <c:pt idx="4">
                  <c:v>986</c:v>
                </c:pt>
                <c:pt idx="5">
                  <c:v>998</c:v>
                </c:pt>
                <c:pt idx="6">
                  <c:v>997</c:v>
                </c:pt>
                <c:pt idx="7">
                  <c:v>988</c:v>
                </c:pt>
                <c:pt idx="8">
                  <c:v>984</c:v>
                </c:pt>
                <c:pt idx="9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C9F-4B5A-9D48-3ED4F1DDD9DC}"/>
            </c:ext>
          </c:extLst>
        </c:ser>
        <c:ser>
          <c:idx val="25"/>
          <c:order val="39"/>
          <c:tx>
            <c:strRef>
              <c:f>Sheet1!$AD$10</c:f>
              <c:strCache>
                <c:ptCount val="1"/>
                <c:pt idx="0">
                  <c:v>Fawn Buck</c:v>
                </c:pt>
              </c:strCache>
            </c:strRef>
          </c:tx>
          <c:spPr>
            <a:ln w="44450" cap="rnd">
              <a:solidFill>
                <a:schemeClr val="accent2">
                  <a:lumMod val="60000"/>
                  <a:lumOff val="40000"/>
                </a:schemeClr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Sheet1!$F$13:$F$22</c:f>
              <c:numCache>
                <c:formatCode>General</c:formatCode>
                <c:ptCount val="10"/>
                <c:pt idx="0">
                  <c:v>1285</c:v>
                </c:pt>
                <c:pt idx="1">
                  <c:v>1548</c:v>
                </c:pt>
                <c:pt idx="2">
                  <c:v>1495</c:v>
                </c:pt>
                <c:pt idx="3">
                  <c:v>1438</c:v>
                </c:pt>
                <c:pt idx="4">
                  <c:v>1456</c:v>
                </c:pt>
                <c:pt idx="5">
                  <c:v>1454</c:v>
                </c:pt>
                <c:pt idx="6">
                  <c:v>1441</c:v>
                </c:pt>
                <c:pt idx="7">
                  <c:v>1435</c:v>
                </c:pt>
                <c:pt idx="8">
                  <c:v>1431</c:v>
                </c:pt>
                <c:pt idx="9">
                  <c:v>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C9F-4B5A-9D48-3ED4F1DDD9DC}"/>
            </c:ext>
          </c:extLst>
        </c:ser>
        <c:ser>
          <c:idx val="26"/>
          <c:order val="40"/>
          <c:tx>
            <c:strRef>
              <c:f>Sheet1!$AE$10</c:f>
              <c:strCache>
                <c:ptCount val="1"/>
                <c:pt idx="0">
                  <c:v>Fawn Doe</c:v>
                </c:pt>
              </c:strCache>
            </c:strRef>
          </c:tx>
          <c:spPr>
            <a:ln w="44450" cap="rnd">
              <a:solidFill>
                <a:schemeClr val="tx2">
                  <a:lumMod val="25000"/>
                  <a:lumOff val="75000"/>
                </a:schemeClr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Sheet1!$G$13:$G$22</c:f>
              <c:numCache>
                <c:formatCode>General</c:formatCode>
                <c:ptCount val="10"/>
                <c:pt idx="0">
                  <c:v>1326</c:v>
                </c:pt>
                <c:pt idx="1">
                  <c:v>1598</c:v>
                </c:pt>
                <c:pt idx="2">
                  <c:v>1542</c:v>
                </c:pt>
                <c:pt idx="3">
                  <c:v>1484</c:v>
                </c:pt>
                <c:pt idx="4">
                  <c:v>1503</c:v>
                </c:pt>
                <c:pt idx="5">
                  <c:v>1501</c:v>
                </c:pt>
                <c:pt idx="6">
                  <c:v>1487</c:v>
                </c:pt>
                <c:pt idx="7">
                  <c:v>1481</c:v>
                </c:pt>
                <c:pt idx="8">
                  <c:v>1476</c:v>
                </c:pt>
                <c:pt idx="9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C9F-4B5A-9D48-3ED4F1DDD9DC}"/>
            </c:ext>
          </c:extLst>
        </c:ser>
        <c:ser>
          <c:idx val="27"/>
          <c:order val="41"/>
          <c:tx>
            <c:strRef>
              <c:f>Sheet1!$X$11</c:f>
              <c:strCache>
                <c:ptCount val="1"/>
                <c:pt idx="0">
                  <c:v>Lambda (λ)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Sheet1!$X$13:$X$22</c:f>
              <c:numCache>
                <c:formatCode>0.00</c:formatCode>
                <c:ptCount val="10"/>
                <c:pt idx="0">
                  <c:v>1.04</c:v>
                </c:pt>
                <c:pt idx="1">
                  <c:v>1.01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C9F-4B5A-9D48-3ED4F1DDD9DC}"/>
            </c:ext>
          </c:extLst>
        </c:ser>
        <c:ser>
          <c:idx val="7"/>
          <c:order val="42"/>
          <c:tx>
            <c:strRef>
              <c:f>Sheet1!$Z$10</c:f>
              <c:strCache>
                <c:ptCount val="1"/>
                <c:pt idx="0">
                  <c:v>Bucks</c:v>
                </c:pt>
              </c:strCache>
            </c:strRef>
          </c:tx>
          <c:spPr>
            <a:ln w="44450">
              <a:solidFill>
                <a:srgbClr val="CC4E0B"/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Sheet1!$B$13:$B$22</c:f>
              <c:numCache>
                <c:formatCode>General</c:formatCode>
                <c:ptCount val="10"/>
                <c:pt idx="0">
                  <c:v>1589</c:v>
                </c:pt>
                <c:pt idx="1">
                  <c:v>1419</c:v>
                </c:pt>
                <c:pt idx="2">
                  <c:v>1441</c:v>
                </c:pt>
                <c:pt idx="3">
                  <c:v>1557</c:v>
                </c:pt>
                <c:pt idx="4">
                  <c:v>1613</c:v>
                </c:pt>
                <c:pt idx="5">
                  <c:v>1628</c:v>
                </c:pt>
                <c:pt idx="6">
                  <c:v>1646</c:v>
                </c:pt>
                <c:pt idx="7">
                  <c:v>1656</c:v>
                </c:pt>
                <c:pt idx="8">
                  <c:v>1658</c:v>
                </c:pt>
                <c:pt idx="9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C9F-4B5A-9D48-3ED4F1DDD9DC}"/>
            </c:ext>
          </c:extLst>
        </c:ser>
        <c:ser>
          <c:idx val="8"/>
          <c:order val="43"/>
          <c:tx>
            <c:strRef>
              <c:f>Sheet1!$AA$10</c:f>
              <c:strCache>
                <c:ptCount val="1"/>
                <c:pt idx="0">
                  <c:v>Does</c:v>
                </c:pt>
              </c:strCache>
            </c:strRef>
          </c:tx>
          <c:spPr>
            <a:ln w="44450">
              <a:solidFill>
                <a:srgbClr val="0B2341"/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Sheet1!$C$13:$C$22</c:f>
              <c:numCache>
                <c:formatCode>General</c:formatCode>
                <c:ptCount val="10"/>
                <c:pt idx="0">
                  <c:v>3143</c:v>
                </c:pt>
                <c:pt idx="1">
                  <c:v>3041</c:v>
                </c:pt>
                <c:pt idx="2">
                  <c:v>2898</c:v>
                </c:pt>
                <c:pt idx="3">
                  <c:v>2941</c:v>
                </c:pt>
                <c:pt idx="4">
                  <c:v>2942</c:v>
                </c:pt>
                <c:pt idx="5">
                  <c:v>2912</c:v>
                </c:pt>
                <c:pt idx="6">
                  <c:v>2901</c:v>
                </c:pt>
                <c:pt idx="7">
                  <c:v>2892</c:v>
                </c:pt>
                <c:pt idx="8">
                  <c:v>2878</c:v>
                </c:pt>
                <c:pt idx="9">
                  <c:v>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C9F-4B5A-9D48-3ED4F1DDD9DC}"/>
            </c:ext>
          </c:extLst>
        </c:ser>
        <c:ser>
          <c:idx val="9"/>
          <c:order val="44"/>
          <c:tx>
            <c:strRef>
              <c:f>Sheet1!$AB$10</c:f>
              <c:strCache>
                <c:ptCount val="1"/>
                <c:pt idx="0">
                  <c:v>Yearling Buck</c:v>
                </c:pt>
              </c:strCache>
            </c:strRef>
          </c:tx>
          <c:spPr>
            <a:ln w="44450">
              <a:solidFill>
                <a:srgbClr val="F0873B"/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Sheet1!$D$13:$D$22</c:f>
              <c:numCache>
                <c:formatCode>General</c:formatCode>
                <c:ptCount val="10"/>
                <c:pt idx="0">
                  <c:v>549</c:v>
                </c:pt>
                <c:pt idx="1">
                  <c:v>752</c:v>
                </c:pt>
                <c:pt idx="2">
                  <c:v>905</c:v>
                </c:pt>
                <c:pt idx="3">
                  <c:v>874</c:v>
                </c:pt>
                <c:pt idx="4">
                  <c:v>840</c:v>
                </c:pt>
                <c:pt idx="5">
                  <c:v>851</c:v>
                </c:pt>
                <c:pt idx="6">
                  <c:v>849</c:v>
                </c:pt>
                <c:pt idx="7">
                  <c:v>842</c:v>
                </c:pt>
                <c:pt idx="8">
                  <c:v>839</c:v>
                </c:pt>
                <c:pt idx="9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C9F-4B5A-9D48-3ED4F1DDD9DC}"/>
            </c:ext>
          </c:extLst>
        </c:ser>
        <c:ser>
          <c:idx val="10"/>
          <c:order val="45"/>
          <c:tx>
            <c:strRef>
              <c:f>Sheet1!$AC$10</c:f>
              <c:strCache>
                <c:ptCount val="1"/>
                <c:pt idx="0">
                  <c:v>Yearling Doe</c:v>
                </c:pt>
              </c:strCache>
            </c:strRef>
          </c:tx>
          <c:spPr>
            <a:ln w="44450">
              <a:solidFill>
                <a:schemeClr val="tx2">
                  <a:lumMod val="75000"/>
                  <a:lumOff val="25000"/>
                </a:schemeClr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Sheet1!$E$13:$E$22</c:f>
              <c:numCache>
                <c:formatCode>General</c:formatCode>
                <c:ptCount val="10"/>
                <c:pt idx="0">
                  <c:v>966</c:v>
                </c:pt>
                <c:pt idx="1">
                  <c:v>881</c:v>
                </c:pt>
                <c:pt idx="2">
                  <c:v>1061</c:v>
                </c:pt>
                <c:pt idx="3">
                  <c:v>1024</c:v>
                </c:pt>
                <c:pt idx="4">
                  <c:v>986</c:v>
                </c:pt>
                <c:pt idx="5">
                  <c:v>998</c:v>
                </c:pt>
                <c:pt idx="6">
                  <c:v>997</c:v>
                </c:pt>
                <c:pt idx="7">
                  <c:v>988</c:v>
                </c:pt>
                <c:pt idx="8">
                  <c:v>984</c:v>
                </c:pt>
                <c:pt idx="9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C9F-4B5A-9D48-3ED4F1DDD9DC}"/>
            </c:ext>
          </c:extLst>
        </c:ser>
        <c:ser>
          <c:idx val="11"/>
          <c:order val="46"/>
          <c:tx>
            <c:strRef>
              <c:f>Sheet1!$AD$10</c:f>
              <c:strCache>
                <c:ptCount val="1"/>
                <c:pt idx="0">
                  <c:v>Fawn Buck</c:v>
                </c:pt>
              </c:strCache>
            </c:strRef>
          </c:tx>
          <c:spPr>
            <a:ln w="44450">
              <a:solidFill>
                <a:schemeClr val="accent2">
                  <a:lumMod val="60000"/>
                  <a:lumOff val="40000"/>
                </a:schemeClr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Sheet1!$F$13:$F$22</c:f>
              <c:numCache>
                <c:formatCode>General</c:formatCode>
                <c:ptCount val="10"/>
                <c:pt idx="0">
                  <c:v>1285</c:v>
                </c:pt>
                <c:pt idx="1">
                  <c:v>1548</c:v>
                </c:pt>
                <c:pt idx="2">
                  <c:v>1495</c:v>
                </c:pt>
                <c:pt idx="3">
                  <c:v>1438</c:v>
                </c:pt>
                <c:pt idx="4">
                  <c:v>1456</c:v>
                </c:pt>
                <c:pt idx="5">
                  <c:v>1454</c:v>
                </c:pt>
                <c:pt idx="6">
                  <c:v>1441</c:v>
                </c:pt>
                <c:pt idx="7">
                  <c:v>1435</c:v>
                </c:pt>
                <c:pt idx="8">
                  <c:v>1431</c:v>
                </c:pt>
                <c:pt idx="9">
                  <c:v>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C9F-4B5A-9D48-3ED4F1DDD9DC}"/>
            </c:ext>
          </c:extLst>
        </c:ser>
        <c:ser>
          <c:idx val="12"/>
          <c:order val="47"/>
          <c:tx>
            <c:strRef>
              <c:f>Sheet1!$AE$10</c:f>
              <c:strCache>
                <c:ptCount val="1"/>
                <c:pt idx="0">
                  <c:v>Fawn Doe</c:v>
                </c:pt>
              </c:strCache>
            </c:strRef>
          </c:tx>
          <c:spPr>
            <a:ln w="44450">
              <a:solidFill>
                <a:schemeClr val="tx2">
                  <a:lumMod val="25000"/>
                  <a:lumOff val="75000"/>
                </a:schemeClr>
              </a:solidFill>
              <a:tailEnd type="arrow" w="sm" len="sm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Sheet1!$G$13:$G$22</c:f>
              <c:numCache>
                <c:formatCode>General</c:formatCode>
                <c:ptCount val="10"/>
                <c:pt idx="0">
                  <c:v>1326</c:v>
                </c:pt>
                <c:pt idx="1">
                  <c:v>1598</c:v>
                </c:pt>
                <c:pt idx="2">
                  <c:v>1542</c:v>
                </c:pt>
                <c:pt idx="3">
                  <c:v>1484</c:v>
                </c:pt>
                <c:pt idx="4">
                  <c:v>1503</c:v>
                </c:pt>
                <c:pt idx="5">
                  <c:v>1501</c:v>
                </c:pt>
                <c:pt idx="6">
                  <c:v>1487</c:v>
                </c:pt>
                <c:pt idx="7">
                  <c:v>1481</c:v>
                </c:pt>
                <c:pt idx="8">
                  <c:v>1476</c:v>
                </c:pt>
                <c:pt idx="9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C9F-4B5A-9D48-3ED4F1DDD9DC}"/>
            </c:ext>
          </c:extLst>
        </c:ser>
        <c:ser>
          <c:idx val="13"/>
          <c:order val="48"/>
          <c:tx>
            <c:strRef>
              <c:f>Sheet1!$X$11</c:f>
              <c:strCache>
                <c:ptCount val="1"/>
                <c:pt idx="0">
                  <c:v>Lambda (λ)</c:v>
                </c:pt>
              </c:strCache>
            </c:strRef>
          </c:tx>
          <c:spPr>
            <a:ln w="41275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Sheet1!$X$13:$X$22</c:f>
              <c:numCache>
                <c:formatCode>0.00</c:formatCode>
                <c:ptCount val="10"/>
                <c:pt idx="0">
                  <c:v>1.04</c:v>
                </c:pt>
                <c:pt idx="1">
                  <c:v>1.01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C9F-4B5A-9D48-3ED4F1DDD9DC}"/>
            </c:ext>
          </c:extLst>
        </c:ser>
        <c:ser>
          <c:idx val="0"/>
          <c:order val="49"/>
          <c:tx>
            <c:strRef>
              <c:f>Sheet1!$Z$10</c:f>
              <c:strCache>
                <c:ptCount val="1"/>
                <c:pt idx="0">
                  <c:v>Bucks</c:v>
                </c:pt>
              </c:strCache>
            </c:strRef>
          </c:tx>
          <c:spPr>
            <a:ln w="44450" cap="rnd">
              <a:solidFill>
                <a:srgbClr val="CC4E0B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Sheet1!$B$13:$B$22</c:f>
              <c:numCache>
                <c:formatCode>General</c:formatCode>
                <c:ptCount val="10"/>
                <c:pt idx="0">
                  <c:v>1589</c:v>
                </c:pt>
                <c:pt idx="1">
                  <c:v>1419</c:v>
                </c:pt>
                <c:pt idx="2">
                  <c:v>1441</c:v>
                </c:pt>
                <c:pt idx="3">
                  <c:v>1557</c:v>
                </c:pt>
                <c:pt idx="4">
                  <c:v>1613</c:v>
                </c:pt>
                <c:pt idx="5">
                  <c:v>1628</c:v>
                </c:pt>
                <c:pt idx="6">
                  <c:v>1646</c:v>
                </c:pt>
                <c:pt idx="7">
                  <c:v>1656</c:v>
                </c:pt>
                <c:pt idx="8">
                  <c:v>1658</c:v>
                </c:pt>
                <c:pt idx="9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C9F-4B5A-9D48-3ED4F1DDD9DC}"/>
            </c:ext>
          </c:extLst>
        </c:ser>
        <c:ser>
          <c:idx val="1"/>
          <c:order val="50"/>
          <c:tx>
            <c:strRef>
              <c:f>Sheet1!$AA$10</c:f>
              <c:strCache>
                <c:ptCount val="1"/>
                <c:pt idx="0">
                  <c:v>Does</c:v>
                </c:pt>
              </c:strCache>
            </c:strRef>
          </c:tx>
          <c:spPr>
            <a:ln w="44450" cap="rnd">
              <a:solidFill>
                <a:srgbClr val="0B2341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Sheet1!$C$13:$C$22</c:f>
              <c:numCache>
                <c:formatCode>General</c:formatCode>
                <c:ptCount val="10"/>
                <c:pt idx="0">
                  <c:v>3143</c:v>
                </c:pt>
                <c:pt idx="1">
                  <c:v>3041</c:v>
                </c:pt>
                <c:pt idx="2">
                  <c:v>2898</c:v>
                </c:pt>
                <c:pt idx="3">
                  <c:v>2941</c:v>
                </c:pt>
                <c:pt idx="4">
                  <c:v>2942</c:v>
                </c:pt>
                <c:pt idx="5">
                  <c:v>2912</c:v>
                </c:pt>
                <c:pt idx="6">
                  <c:v>2901</c:v>
                </c:pt>
                <c:pt idx="7">
                  <c:v>2892</c:v>
                </c:pt>
                <c:pt idx="8">
                  <c:v>2878</c:v>
                </c:pt>
                <c:pt idx="9">
                  <c:v>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7C9F-4B5A-9D48-3ED4F1DDD9DC}"/>
            </c:ext>
          </c:extLst>
        </c:ser>
        <c:ser>
          <c:idx val="2"/>
          <c:order val="51"/>
          <c:tx>
            <c:strRef>
              <c:f>Sheet1!$AB$10</c:f>
              <c:strCache>
                <c:ptCount val="1"/>
                <c:pt idx="0">
                  <c:v>Yearling Buck</c:v>
                </c:pt>
              </c:strCache>
            </c:strRef>
          </c:tx>
          <c:spPr>
            <a:ln w="44450" cap="rnd">
              <a:solidFill>
                <a:srgbClr val="F0873B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Sheet1!$D$13:$D$22</c:f>
              <c:numCache>
                <c:formatCode>General</c:formatCode>
                <c:ptCount val="10"/>
                <c:pt idx="0">
                  <c:v>549</c:v>
                </c:pt>
                <c:pt idx="1">
                  <c:v>752</c:v>
                </c:pt>
                <c:pt idx="2">
                  <c:v>905</c:v>
                </c:pt>
                <c:pt idx="3">
                  <c:v>874</c:v>
                </c:pt>
                <c:pt idx="4">
                  <c:v>840</c:v>
                </c:pt>
                <c:pt idx="5">
                  <c:v>851</c:v>
                </c:pt>
                <c:pt idx="6">
                  <c:v>849</c:v>
                </c:pt>
                <c:pt idx="7">
                  <c:v>842</c:v>
                </c:pt>
                <c:pt idx="8">
                  <c:v>839</c:v>
                </c:pt>
                <c:pt idx="9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7C9F-4B5A-9D48-3ED4F1DDD9DC}"/>
            </c:ext>
          </c:extLst>
        </c:ser>
        <c:ser>
          <c:idx val="3"/>
          <c:order val="52"/>
          <c:tx>
            <c:strRef>
              <c:f>Sheet1!$AC$10</c:f>
              <c:strCache>
                <c:ptCount val="1"/>
                <c:pt idx="0">
                  <c:v>Yearling Doe</c:v>
                </c:pt>
              </c:strCache>
            </c:strRef>
          </c:tx>
          <c:spPr>
            <a:ln w="44450" cap="rnd">
              <a:solidFill>
                <a:schemeClr val="tx2">
                  <a:lumMod val="75000"/>
                  <a:lumOff val="25000"/>
                </a:schemeClr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Sheet1!$E$13:$E$22</c:f>
              <c:numCache>
                <c:formatCode>General</c:formatCode>
                <c:ptCount val="10"/>
                <c:pt idx="0">
                  <c:v>966</c:v>
                </c:pt>
                <c:pt idx="1">
                  <c:v>881</c:v>
                </c:pt>
                <c:pt idx="2">
                  <c:v>1061</c:v>
                </c:pt>
                <c:pt idx="3">
                  <c:v>1024</c:v>
                </c:pt>
                <c:pt idx="4">
                  <c:v>986</c:v>
                </c:pt>
                <c:pt idx="5">
                  <c:v>998</c:v>
                </c:pt>
                <c:pt idx="6">
                  <c:v>997</c:v>
                </c:pt>
                <c:pt idx="7">
                  <c:v>988</c:v>
                </c:pt>
                <c:pt idx="8">
                  <c:v>984</c:v>
                </c:pt>
                <c:pt idx="9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C9F-4B5A-9D48-3ED4F1DDD9DC}"/>
            </c:ext>
          </c:extLst>
        </c:ser>
        <c:ser>
          <c:idx val="4"/>
          <c:order val="53"/>
          <c:tx>
            <c:strRef>
              <c:f>Sheet1!$AD$10</c:f>
              <c:strCache>
                <c:ptCount val="1"/>
                <c:pt idx="0">
                  <c:v>Fawn Buck</c:v>
                </c:pt>
              </c:strCache>
            </c:strRef>
          </c:tx>
          <c:spPr>
            <a:ln w="44450" cap="rnd">
              <a:solidFill>
                <a:schemeClr val="accent2">
                  <a:lumMod val="60000"/>
                  <a:lumOff val="40000"/>
                </a:schemeClr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Sheet1!$F$13:$F$22</c:f>
              <c:numCache>
                <c:formatCode>General</c:formatCode>
                <c:ptCount val="10"/>
                <c:pt idx="0">
                  <c:v>1285</c:v>
                </c:pt>
                <c:pt idx="1">
                  <c:v>1548</c:v>
                </c:pt>
                <c:pt idx="2">
                  <c:v>1495</c:v>
                </c:pt>
                <c:pt idx="3">
                  <c:v>1438</c:v>
                </c:pt>
                <c:pt idx="4">
                  <c:v>1456</c:v>
                </c:pt>
                <c:pt idx="5">
                  <c:v>1454</c:v>
                </c:pt>
                <c:pt idx="6">
                  <c:v>1441</c:v>
                </c:pt>
                <c:pt idx="7">
                  <c:v>1435</c:v>
                </c:pt>
                <c:pt idx="8">
                  <c:v>1431</c:v>
                </c:pt>
                <c:pt idx="9">
                  <c:v>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7C9F-4B5A-9D48-3ED4F1DDD9DC}"/>
            </c:ext>
          </c:extLst>
        </c:ser>
        <c:ser>
          <c:idx val="5"/>
          <c:order val="54"/>
          <c:tx>
            <c:strRef>
              <c:f>Sheet1!$AE$10</c:f>
              <c:strCache>
                <c:ptCount val="1"/>
                <c:pt idx="0">
                  <c:v>Fawn Doe</c:v>
                </c:pt>
              </c:strCache>
            </c:strRef>
          </c:tx>
          <c:spPr>
            <a:ln w="44450" cap="rnd">
              <a:solidFill>
                <a:schemeClr val="tx2">
                  <a:lumMod val="25000"/>
                  <a:lumOff val="75000"/>
                </a:schemeClr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Sheet1!$G$13:$G$22</c:f>
              <c:numCache>
                <c:formatCode>General</c:formatCode>
                <c:ptCount val="10"/>
                <c:pt idx="0">
                  <c:v>1326</c:v>
                </c:pt>
                <c:pt idx="1">
                  <c:v>1598</c:v>
                </c:pt>
                <c:pt idx="2">
                  <c:v>1542</c:v>
                </c:pt>
                <c:pt idx="3">
                  <c:v>1484</c:v>
                </c:pt>
                <c:pt idx="4">
                  <c:v>1503</c:v>
                </c:pt>
                <c:pt idx="5">
                  <c:v>1501</c:v>
                </c:pt>
                <c:pt idx="6">
                  <c:v>1487</c:v>
                </c:pt>
                <c:pt idx="7">
                  <c:v>1481</c:v>
                </c:pt>
                <c:pt idx="8">
                  <c:v>1476</c:v>
                </c:pt>
                <c:pt idx="9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7C9F-4B5A-9D48-3ED4F1DD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366335"/>
        <c:axId val="1234604319"/>
      </c:lineChart>
      <c:lineChart>
        <c:grouping val="standard"/>
        <c:varyColors val="0"/>
        <c:ser>
          <c:idx val="6"/>
          <c:order val="55"/>
          <c:tx>
            <c:strRef>
              <c:f>Sheet1!$X$11</c:f>
              <c:strCache>
                <c:ptCount val="1"/>
                <c:pt idx="0">
                  <c:v>Lambda (λ)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Sheet1!$X$13:$X$22</c:f>
              <c:numCache>
                <c:formatCode>0.00</c:formatCode>
                <c:ptCount val="10"/>
                <c:pt idx="0">
                  <c:v>1.04</c:v>
                </c:pt>
                <c:pt idx="1">
                  <c:v>1.01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7C9F-4B5A-9D48-3ED4F1DD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055903"/>
        <c:axId val="1350054943"/>
      </c:lineChart>
      <c:catAx>
        <c:axId val="98436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b="1">
                    <a:latin typeface="Avenir Next LT Pro" panose="020B05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34604319"/>
        <c:crosses val="autoZero"/>
        <c:auto val="1"/>
        <c:lblAlgn val="ctr"/>
        <c:lblOffset val="0"/>
        <c:tickLblSkip val="1"/>
        <c:tickMarkSkip val="3"/>
        <c:noMultiLvlLbl val="0"/>
      </c:catAx>
      <c:valAx>
        <c:axId val="1234604319"/>
        <c:scaling>
          <c:orientation val="minMax"/>
          <c:max val="3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b="1" baseline="0">
                    <a:latin typeface="Avenir Next LT Pro" panose="020B0504020202020204" pitchFamily="34" charset="0"/>
                  </a:rPr>
                  <a:t>Deer Population (N)</a:t>
                </a:r>
                <a:endParaRPr lang="en-US" b="1">
                  <a:latin typeface="Avenir Next LT Pro" panose="020B05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984366335"/>
        <c:crossesAt val="0"/>
        <c:crossBetween val="between"/>
        <c:majorUnit val="1700"/>
      </c:valAx>
      <c:valAx>
        <c:axId val="1350054943"/>
        <c:scaling>
          <c:orientation val="minMax"/>
          <c:min val="0.9500000000000000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2000" b="1">
                    <a:latin typeface="Avenir Next LT Pro" panose="020B0504020202020204" pitchFamily="34" charset="0"/>
                  </a:rPr>
                  <a:t>Lambda</a:t>
                </a:r>
                <a:r>
                  <a:rPr lang="en-US" sz="2000" b="1" baseline="0">
                    <a:latin typeface="Avenir Next LT Pro" panose="020B0504020202020204" pitchFamily="34" charset="0"/>
                  </a:rPr>
                  <a:t> </a:t>
                </a:r>
                <a:r>
                  <a:rPr lang="el-GR" sz="2000" b="1" i="0" u="none" strike="noStrike" baseline="0">
                    <a:effectLst/>
                    <a:latin typeface="Avenir Next LT Pro" panose="020B0504020202020204" pitchFamily="34" charset="0"/>
                  </a:rPr>
                  <a:t>(λ)</a:t>
                </a:r>
                <a:endParaRPr lang="en-US" sz="2000" b="1">
                  <a:latin typeface="Avenir Next LT Pro" panose="020B05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50055903"/>
        <c:crosses val="max"/>
        <c:crossBetween val="between"/>
        <c:majorUnit val="5.000000000000001E-2"/>
      </c:valAx>
      <c:catAx>
        <c:axId val="135005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0054943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2000" baseline="0">
          <a:solidFill>
            <a:schemeClr val="tx1"/>
          </a:solidFill>
          <a:latin typeface="Avenir Next LT Pro Demi" panose="020B07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0118648093515"/>
          <c:y val="0.1912948083293626"/>
          <c:w val="0.80365394698233206"/>
          <c:h val="0.68016451407414291"/>
        </c:manualLayout>
      </c:layout>
      <c:lineChart>
        <c:grouping val="standard"/>
        <c:varyColors val="0"/>
        <c:ser>
          <c:idx val="0"/>
          <c:order val="0"/>
          <c:tx>
            <c:strRef>
              <c:f>Sheet1!$Z$10</c:f>
              <c:strCache>
                <c:ptCount val="1"/>
                <c:pt idx="0">
                  <c:v>Bucks</c:v>
                </c:pt>
              </c:strCache>
            </c:strRef>
          </c:tx>
          <c:spPr>
            <a:ln w="44450" cap="rnd">
              <a:solidFill>
                <a:srgbClr val="006C9A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Sheet1!$B$13:$B$22</c:f>
              <c:numCache>
                <c:formatCode>General</c:formatCode>
                <c:ptCount val="10"/>
                <c:pt idx="0">
                  <c:v>1589</c:v>
                </c:pt>
                <c:pt idx="1">
                  <c:v>1419</c:v>
                </c:pt>
                <c:pt idx="2">
                  <c:v>1441</c:v>
                </c:pt>
                <c:pt idx="3">
                  <c:v>1557</c:v>
                </c:pt>
                <c:pt idx="4">
                  <c:v>1613</c:v>
                </c:pt>
                <c:pt idx="5">
                  <c:v>1628</c:v>
                </c:pt>
                <c:pt idx="6">
                  <c:v>1646</c:v>
                </c:pt>
                <c:pt idx="7">
                  <c:v>1656</c:v>
                </c:pt>
                <c:pt idx="8">
                  <c:v>1658</c:v>
                </c:pt>
                <c:pt idx="9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3-4617-9605-0FFF94EAD75E}"/>
            </c:ext>
          </c:extLst>
        </c:ser>
        <c:ser>
          <c:idx val="1"/>
          <c:order val="1"/>
          <c:tx>
            <c:strRef>
              <c:f>Sheet1!$AA$10</c:f>
              <c:strCache>
                <c:ptCount val="1"/>
                <c:pt idx="0">
                  <c:v>Does</c:v>
                </c:pt>
              </c:strCache>
            </c:strRef>
          </c:tx>
          <c:spPr>
            <a:ln w="44450" cap="rnd">
              <a:solidFill>
                <a:srgbClr val="0B2341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Sheet1!$C$13:$C$22</c:f>
              <c:numCache>
                <c:formatCode>General</c:formatCode>
                <c:ptCount val="10"/>
                <c:pt idx="0">
                  <c:v>3143</c:v>
                </c:pt>
                <c:pt idx="1">
                  <c:v>3041</c:v>
                </c:pt>
                <c:pt idx="2">
                  <c:v>2898</c:v>
                </c:pt>
                <c:pt idx="3">
                  <c:v>2941</c:v>
                </c:pt>
                <c:pt idx="4">
                  <c:v>2942</c:v>
                </c:pt>
                <c:pt idx="5">
                  <c:v>2912</c:v>
                </c:pt>
                <c:pt idx="6">
                  <c:v>2901</c:v>
                </c:pt>
                <c:pt idx="7">
                  <c:v>2892</c:v>
                </c:pt>
                <c:pt idx="8">
                  <c:v>2878</c:v>
                </c:pt>
                <c:pt idx="9">
                  <c:v>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3-4617-9605-0FFF94EAD75E}"/>
            </c:ext>
          </c:extLst>
        </c:ser>
        <c:ser>
          <c:idx val="2"/>
          <c:order val="2"/>
          <c:tx>
            <c:strRef>
              <c:f>Sheet1!$AB$10</c:f>
              <c:strCache>
                <c:ptCount val="1"/>
                <c:pt idx="0">
                  <c:v>Yearling Buck</c:v>
                </c:pt>
              </c:strCache>
            </c:strRef>
          </c:tx>
          <c:spPr>
            <a:ln w="44450" cap="rnd">
              <a:solidFill>
                <a:srgbClr val="F0873B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Sheet1!$D$13:$D$22</c:f>
              <c:numCache>
                <c:formatCode>General</c:formatCode>
                <c:ptCount val="10"/>
                <c:pt idx="0">
                  <c:v>549</c:v>
                </c:pt>
                <c:pt idx="1">
                  <c:v>752</c:v>
                </c:pt>
                <c:pt idx="2">
                  <c:v>905</c:v>
                </c:pt>
                <c:pt idx="3">
                  <c:v>874</c:v>
                </c:pt>
                <c:pt idx="4">
                  <c:v>840</c:v>
                </c:pt>
                <c:pt idx="5">
                  <c:v>851</c:v>
                </c:pt>
                <c:pt idx="6">
                  <c:v>849</c:v>
                </c:pt>
                <c:pt idx="7">
                  <c:v>842</c:v>
                </c:pt>
                <c:pt idx="8">
                  <c:v>839</c:v>
                </c:pt>
                <c:pt idx="9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3-4617-9605-0FFF94EAD75E}"/>
            </c:ext>
          </c:extLst>
        </c:ser>
        <c:ser>
          <c:idx val="3"/>
          <c:order val="3"/>
          <c:tx>
            <c:strRef>
              <c:f>Sheet1!$AC$10</c:f>
              <c:strCache>
                <c:ptCount val="1"/>
                <c:pt idx="0">
                  <c:v>Yearling Doe</c:v>
                </c:pt>
              </c:strCache>
            </c:strRef>
          </c:tx>
          <c:spPr>
            <a:ln w="44450" cap="rnd">
              <a:solidFill>
                <a:srgbClr val="CC4E0B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Sheet1!$E$13:$E$22</c:f>
              <c:numCache>
                <c:formatCode>General</c:formatCode>
                <c:ptCount val="10"/>
                <c:pt idx="0">
                  <c:v>966</c:v>
                </c:pt>
                <c:pt idx="1">
                  <c:v>881</c:v>
                </c:pt>
                <c:pt idx="2">
                  <c:v>1061</c:v>
                </c:pt>
                <c:pt idx="3">
                  <c:v>1024</c:v>
                </c:pt>
                <c:pt idx="4">
                  <c:v>986</c:v>
                </c:pt>
                <c:pt idx="5">
                  <c:v>998</c:v>
                </c:pt>
                <c:pt idx="6">
                  <c:v>997</c:v>
                </c:pt>
                <c:pt idx="7">
                  <c:v>988</c:v>
                </c:pt>
                <c:pt idx="8">
                  <c:v>984</c:v>
                </c:pt>
                <c:pt idx="9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3-4617-9605-0FFF94EAD75E}"/>
            </c:ext>
          </c:extLst>
        </c:ser>
        <c:ser>
          <c:idx val="4"/>
          <c:order val="4"/>
          <c:tx>
            <c:strRef>
              <c:f>Sheet1!$AD$10</c:f>
              <c:strCache>
                <c:ptCount val="1"/>
                <c:pt idx="0">
                  <c:v>Fawn Buck</c:v>
                </c:pt>
              </c:strCache>
            </c:strRef>
          </c:tx>
          <c:spPr>
            <a:ln w="44450" cap="rnd">
              <a:solidFill>
                <a:srgbClr val="86AD45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Sheet1!$F$13:$F$22</c:f>
              <c:numCache>
                <c:formatCode>General</c:formatCode>
                <c:ptCount val="10"/>
                <c:pt idx="0">
                  <c:v>1285</c:v>
                </c:pt>
                <c:pt idx="1">
                  <c:v>1548</c:v>
                </c:pt>
                <c:pt idx="2">
                  <c:v>1495</c:v>
                </c:pt>
                <c:pt idx="3">
                  <c:v>1438</c:v>
                </c:pt>
                <c:pt idx="4">
                  <c:v>1456</c:v>
                </c:pt>
                <c:pt idx="5">
                  <c:v>1454</c:v>
                </c:pt>
                <c:pt idx="6">
                  <c:v>1441</c:v>
                </c:pt>
                <c:pt idx="7">
                  <c:v>1435</c:v>
                </c:pt>
                <c:pt idx="8">
                  <c:v>1431</c:v>
                </c:pt>
                <c:pt idx="9">
                  <c:v>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3-4617-9605-0FFF94EAD75E}"/>
            </c:ext>
          </c:extLst>
        </c:ser>
        <c:ser>
          <c:idx val="5"/>
          <c:order val="5"/>
          <c:tx>
            <c:strRef>
              <c:f>Sheet1!$AE$10</c:f>
              <c:strCache>
                <c:ptCount val="1"/>
                <c:pt idx="0">
                  <c:v>Fawn Doe</c:v>
                </c:pt>
              </c:strCache>
            </c:strRef>
          </c:tx>
          <c:spPr>
            <a:ln w="44450" cap="rnd">
              <a:solidFill>
                <a:srgbClr val="215834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Sheet1!$G$13:$G$22</c:f>
              <c:numCache>
                <c:formatCode>General</c:formatCode>
                <c:ptCount val="10"/>
                <c:pt idx="0">
                  <c:v>1326</c:v>
                </c:pt>
                <c:pt idx="1">
                  <c:v>1598</c:v>
                </c:pt>
                <c:pt idx="2">
                  <c:v>1542</c:v>
                </c:pt>
                <c:pt idx="3">
                  <c:v>1484</c:v>
                </c:pt>
                <c:pt idx="4">
                  <c:v>1503</c:v>
                </c:pt>
                <c:pt idx="5">
                  <c:v>1501</c:v>
                </c:pt>
                <c:pt idx="6">
                  <c:v>1487</c:v>
                </c:pt>
                <c:pt idx="7">
                  <c:v>1481</c:v>
                </c:pt>
                <c:pt idx="8">
                  <c:v>1476</c:v>
                </c:pt>
                <c:pt idx="9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63-4617-9605-0FFF94EAD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366335"/>
        <c:axId val="1234604319"/>
      </c:lineChart>
      <c:lineChart>
        <c:grouping val="standard"/>
        <c:varyColors val="0"/>
        <c:ser>
          <c:idx val="6"/>
          <c:order val="6"/>
          <c:tx>
            <c:strRef>
              <c:f>Sheet1!$X$11</c:f>
              <c:strCache>
                <c:ptCount val="1"/>
                <c:pt idx="0">
                  <c:v>Lambda (λ)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Sheet1!$X$13:$X$22</c:f>
              <c:numCache>
                <c:formatCode>0.00</c:formatCode>
                <c:ptCount val="10"/>
                <c:pt idx="0">
                  <c:v>1.04</c:v>
                </c:pt>
                <c:pt idx="1">
                  <c:v>1.01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63-4617-9605-0FFF94EAD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055903"/>
        <c:axId val="1350054943"/>
      </c:lineChart>
      <c:catAx>
        <c:axId val="98436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b="1">
                    <a:latin typeface="Avenir Next LT Pro" panose="020B05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34604319"/>
        <c:crosses val="autoZero"/>
        <c:auto val="1"/>
        <c:lblAlgn val="ctr"/>
        <c:lblOffset val="0"/>
        <c:tickLblSkip val="1"/>
        <c:tickMarkSkip val="3"/>
        <c:noMultiLvlLbl val="0"/>
      </c:catAx>
      <c:valAx>
        <c:axId val="1234604319"/>
        <c:scaling>
          <c:orientation val="minMax"/>
          <c:max val="3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b="1" baseline="0">
                    <a:latin typeface="Avenir Next LT Pro" panose="020B0504020202020204" pitchFamily="34" charset="0"/>
                  </a:rPr>
                  <a:t>Deer Population (N)</a:t>
                </a:r>
                <a:endParaRPr lang="en-US" b="1">
                  <a:latin typeface="Avenir Next LT Pro" panose="020B05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984366335"/>
        <c:crossesAt val="0"/>
        <c:crossBetween val="between"/>
        <c:majorUnit val="1700"/>
      </c:valAx>
      <c:valAx>
        <c:axId val="1350054943"/>
        <c:scaling>
          <c:orientation val="minMax"/>
          <c:min val="0.9500000000000000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2000" b="1">
                    <a:latin typeface="Avenir Next LT Pro" panose="020B0504020202020204" pitchFamily="34" charset="0"/>
                  </a:rPr>
                  <a:t>Lambda</a:t>
                </a:r>
                <a:r>
                  <a:rPr lang="en-US" sz="2000" b="1" baseline="0">
                    <a:latin typeface="Avenir Next LT Pro" panose="020B0504020202020204" pitchFamily="34" charset="0"/>
                  </a:rPr>
                  <a:t> </a:t>
                </a:r>
                <a:r>
                  <a:rPr lang="el-GR" sz="2000" b="1" i="0" u="none" strike="noStrike" baseline="0">
                    <a:effectLst/>
                    <a:latin typeface="Avenir Next LT Pro" panose="020B0504020202020204" pitchFamily="34" charset="0"/>
                  </a:rPr>
                  <a:t>(λ)</a:t>
                </a:r>
                <a:endParaRPr lang="en-US" sz="2000" b="1">
                  <a:latin typeface="Avenir Next LT Pro" panose="020B05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50055903"/>
        <c:crosses val="max"/>
        <c:crossBetween val="between"/>
        <c:majorUnit val="5.000000000000001E-2"/>
      </c:valAx>
      <c:catAx>
        <c:axId val="135005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005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312026687223354"/>
          <c:y val="3.1134212805168423E-2"/>
          <c:w val="0.78992821584198913"/>
          <c:h val="9.278607462777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venir Next LT Pro Demi" panose="020B07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 baseline="0">
          <a:solidFill>
            <a:schemeClr val="tx1"/>
          </a:solidFill>
          <a:latin typeface="Avenir Next LT Pro Demi" panose="020B07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7459635727353"/>
          <c:y val="3.7455857116518304E-2"/>
          <c:w val="0.80129106020838292"/>
          <c:h val="0.82617247850976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Sheet1!$Z$10</c:f>
              <c:strCache>
                <c:ptCount val="1"/>
                <c:pt idx="0">
                  <c:v>Bucks</c:v>
                </c:pt>
              </c:strCache>
            </c:strRef>
          </c:tx>
          <c:spPr>
            <a:solidFill>
              <a:srgbClr val="3D84DB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Sheet1!$Z$13:$Z$22</c:f>
              <c:numCache>
                <c:formatCode>General</c:formatCode>
                <c:ptCount val="10"/>
                <c:pt idx="0">
                  <c:v>303</c:v>
                </c:pt>
                <c:pt idx="1">
                  <c:v>502</c:v>
                </c:pt>
                <c:pt idx="2">
                  <c:v>635</c:v>
                </c:pt>
                <c:pt idx="3">
                  <c:v>594</c:v>
                </c:pt>
                <c:pt idx="4">
                  <c:v>557</c:v>
                </c:pt>
                <c:pt idx="5">
                  <c:v>567</c:v>
                </c:pt>
                <c:pt idx="6">
                  <c:v>562</c:v>
                </c:pt>
                <c:pt idx="7">
                  <c:v>555</c:v>
                </c:pt>
                <c:pt idx="8">
                  <c:v>552</c:v>
                </c:pt>
                <c:pt idx="9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A-4C81-8B01-48F3850DCD9C}"/>
            </c:ext>
          </c:extLst>
        </c:ser>
        <c:ser>
          <c:idx val="1"/>
          <c:order val="1"/>
          <c:tx>
            <c:strRef>
              <c:f>Sheet1!$AA$10</c:f>
              <c:strCache>
                <c:ptCount val="1"/>
                <c:pt idx="0">
                  <c:v>Does</c:v>
                </c:pt>
              </c:strCache>
            </c:strRef>
          </c:tx>
          <c:spPr>
            <a:solidFill>
              <a:srgbClr val="0B2341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Sheet1!$AA$13:$AA$22</c:f>
              <c:numCache>
                <c:formatCode>General</c:formatCode>
                <c:ptCount val="10"/>
                <c:pt idx="0">
                  <c:v>162</c:v>
                </c:pt>
                <c:pt idx="1">
                  <c:v>109</c:v>
                </c:pt>
                <c:pt idx="2">
                  <c:v>299</c:v>
                </c:pt>
                <c:pt idx="3">
                  <c:v>257</c:v>
                </c:pt>
                <c:pt idx="4">
                  <c:v>223</c:v>
                </c:pt>
                <c:pt idx="5">
                  <c:v>241</c:v>
                </c:pt>
                <c:pt idx="6">
                  <c:v>242</c:v>
                </c:pt>
                <c:pt idx="7">
                  <c:v>236</c:v>
                </c:pt>
                <c:pt idx="8">
                  <c:v>236</c:v>
                </c:pt>
                <c:pt idx="9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A-4C81-8B01-48F3850DCD9C}"/>
            </c:ext>
          </c:extLst>
        </c:ser>
        <c:ser>
          <c:idx val="2"/>
          <c:order val="2"/>
          <c:tx>
            <c:strRef>
              <c:f>Sheet1!$AB$10</c:f>
              <c:strCache>
                <c:ptCount val="1"/>
                <c:pt idx="0">
                  <c:v>Yearling Buck</c:v>
                </c:pt>
              </c:strCache>
            </c:strRef>
          </c:tx>
          <c:spPr>
            <a:solidFill>
              <a:srgbClr val="F0873B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Sheet1!$AB$13:$AB$22</c:f>
              <c:numCache>
                <c:formatCode>General</c:formatCode>
                <c:ptCount val="10"/>
                <c:pt idx="0">
                  <c:v>315</c:v>
                </c:pt>
                <c:pt idx="1">
                  <c:v>288</c:v>
                </c:pt>
                <c:pt idx="2">
                  <c:v>100</c:v>
                </c:pt>
                <c:pt idx="3">
                  <c:v>92</c:v>
                </c:pt>
                <c:pt idx="4">
                  <c:v>138</c:v>
                </c:pt>
                <c:pt idx="5">
                  <c:v>125</c:v>
                </c:pt>
                <c:pt idx="6">
                  <c:v>119</c:v>
                </c:pt>
                <c:pt idx="7">
                  <c:v>122</c:v>
                </c:pt>
                <c:pt idx="8">
                  <c:v>122</c:v>
                </c:pt>
                <c:pt idx="9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A-4C81-8B01-48F3850DCD9C}"/>
            </c:ext>
          </c:extLst>
        </c:ser>
        <c:ser>
          <c:idx val="3"/>
          <c:order val="3"/>
          <c:tx>
            <c:strRef>
              <c:f>Sheet1!$AC$10</c:f>
              <c:strCache>
                <c:ptCount val="1"/>
                <c:pt idx="0">
                  <c:v>Yearling Doe</c:v>
                </c:pt>
              </c:strCache>
            </c:strRef>
          </c:tx>
          <c:spPr>
            <a:solidFill>
              <a:srgbClr val="CC4E0B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Sheet1!$AC$13:$AC$22</c:f>
              <c:numCache>
                <c:formatCode>General</c:formatCode>
                <c:ptCount val="10"/>
                <c:pt idx="0">
                  <c:v>-19</c:v>
                </c:pt>
                <c:pt idx="1">
                  <c:v>260</c:v>
                </c:pt>
                <c:pt idx="2">
                  <c:v>40</c:v>
                </c:pt>
                <c:pt idx="3">
                  <c:v>36</c:v>
                </c:pt>
                <c:pt idx="4">
                  <c:v>87</c:v>
                </c:pt>
                <c:pt idx="5">
                  <c:v>74</c:v>
                </c:pt>
                <c:pt idx="6">
                  <c:v>65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DA-4C81-8B01-48F3850DCD9C}"/>
            </c:ext>
          </c:extLst>
        </c:ser>
        <c:ser>
          <c:idx val="4"/>
          <c:order val="4"/>
          <c:tx>
            <c:strRef>
              <c:f>Sheet1!$AD$10</c:f>
              <c:strCache>
                <c:ptCount val="1"/>
                <c:pt idx="0">
                  <c:v>Fawn Buck</c:v>
                </c:pt>
              </c:strCache>
            </c:strRef>
          </c:tx>
          <c:spPr>
            <a:solidFill>
              <a:srgbClr val="86AD45"/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6642743948820479E-3"/>
                  <c:y val="-0.30561837455830387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CA715FF8-5DCC-46C4-BFBB-2C7EE7B1E1CC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xfrm>
                  <a:off x="912760" y="160446"/>
                  <a:ext cx="552972" cy="1569651"/>
                </a:xfrm>
                <a:noFill/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7249"/>
                        <a:gd name="adj2" fmla="val 22866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3DA-4C81-8B01-48F3850DCD9C}"/>
                </c:ext>
              </c:extLst>
            </c:dLbl>
            <c:dLbl>
              <c:idx val="1"/>
              <c:layout>
                <c:manualLayout>
                  <c:x val="-1.2220404129726582E-3"/>
                  <c:y val="-4.4597035831826275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C13B227F-FD6E-4AD6-93A1-56E4D24DBA2D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3DA-4C81-8B01-48F3850DCD9C}"/>
                </c:ext>
              </c:extLst>
            </c:dLbl>
            <c:dLbl>
              <c:idx val="2"/>
              <c:layout>
                <c:manualLayout>
                  <c:x val="-2.4440523413366247E-3"/>
                  <c:y val="-4.8942711666342106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5941E900-A089-4463-909B-91A58C51C219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3DA-4C81-8B01-48F3850DCD9C}"/>
                </c:ext>
              </c:extLst>
            </c:dLbl>
            <c:dLbl>
              <c:idx val="3"/>
              <c:layout>
                <c:manualLayout>
                  <c:x val="1.2220513312886337E-3"/>
                  <c:y val="-0.10133839718798403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191A87EB-53B6-4A2B-BB00-7096FF423620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3DA-4C81-8B01-48F3850DCD9C}"/>
                </c:ext>
              </c:extLst>
            </c:dLbl>
            <c:dLbl>
              <c:idx val="4"/>
              <c:layout>
                <c:manualLayout>
                  <c:x val="5.0321240736614402E-8"/>
                  <c:y val="-8.3873292340224295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37334A63-5A13-4491-B571-D8FA114BD9CD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3DA-4C81-8B01-48F3850DCD9C}"/>
                </c:ext>
              </c:extLst>
            </c:dLbl>
            <c:dLbl>
              <c:idx val="5"/>
              <c:layout>
                <c:manualLayout>
                  <c:x val="-5.0321240830345017E-8"/>
                  <c:y val="-7.6318503473284963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74A8344D-FF18-4E34-8602-DE0113CBF017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3DA-4C81-8B01-48F3850DCD9C}"/>
                </c:ext>
              </c:extLst>
            </c:dLbl>
            <c:dLbl>
              <c:idx val="6"/>
              <c:layout>
                <c:manualLayout>
                  <c:x val="5.0321240736614402E-8"/>
                  <c:y val="-8.3751240458900228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F17A2FB7-B36B-4260-A795-99E48C813792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3DA-4C81-8B01-48F3850DCD9C}"/>
                </c:ext>
              </c:extLst>
            </c:dLbl>
            <c:dLbl>
              <c:idx val="7"/>
              <c:layout>
                <c:manualLayout>
                  <c:x val="1.2220513312885869E-3"/>
                  <c:y val="-8.3751240458900283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F1095BE8-9B20-405A-8498-FD1340EFA9F2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3DA-4C81-8B01-48F3850DCD9C}"/>
                </c:ext>
              </c:extLst>
            </c:dLbl>
            <c:dLbl>
              <c:idx val="8"/>
              <c:layout>
                <c:manualLayout>
                  <c:x val="5.0321240736614402E-8"/>
                  <c:y val="-7.8796082468490028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F72EF08C-2457-4A70-A5DA-8BC54B9D93EF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3DA-4C81-8B01-48F3850DCD9C}"/>
                </c:ext>
              </c:extLst>
            </c:dLbl>
            <c:dLbl>
              <c:idx val="9"/>
              <c:layout>
                <c:manualLayout>
                  <c:x val="5.0321240736614402E-8"/>
                  <c:y val="-7.9039815252775383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072E9523-30FA-49CD-B85C-54B57A4CEC76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3DA-4C81-8B01-48F3850DCD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0" tIns="0" rIns="0" bIns="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Sheet1!$AD$13:$AD$22</c:f>
              <c:numCache>
                <c:formatCode>General</c:formatCode>
                <c:ptCount val="10"/>
                <c:pt idx="0">
                  <c:v>362</c:v>
                </c:pt>
                <c:pt idx="1">
                  <c:v>42</c:v>
                </c:pt>
                <c:pt idx="2">
                  <c:v>35</c:v>
                </c:pt>
                <c:pt idx="3">
                  <c:v>111</c:v>
                </c:pt>
                <c:pt idx="4">
                  <c:v>91</c:v>
                </c:pt>
                <c:pt idx="5">
                  <c:v>79</c:v>
                </c:pt>
                <c:pt idx="6">
                  <c:v>86</c:v>
                </c:pt>
                <c:pt idx="7">
                  <c:v>87</c:v>
                </c:pt>
                <c:pt idx="8">
                  <c:v>84</c:v>
                </c:pt>
                <c:pt idx="9">
                  <c:v>84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Sheet1!$AF$13:$AF$22</c15:f>
                <c15:dlblRangeCache>
                  <c:ptCount val="10"/>
                  <c:pt idx="0">
                    <c:v>1444</c:v>
                  </c:pt>
                  <c:pt idx="1">
                    <c:v>1193</c:v>
                  </c:pt>
                  <c:pt idx="2">
                    <c:v>1097</c:v>
                  </c:pt>
                  <c:pt idx="3">
                    <c:v>1155</c:v>
                  </c:pt>
                  <c:pt idx="4">
                    <c:v>1140</c:v>
                  </c:pt>
                  <c:pt idx="5">
                    <c:v>1118</c:v>
                  </c:pt>
                  <c:pt idx="6">
                    <c:v>1114</c:v>
                  </c:pt>
                  <c:pt idx="7">
                    <c:v>1111</c:v>
                  </c:pt>
                  <c:pt idx="8">
                    <c:v>1103</c:v>
                  </c:pt>
                  <c:pt idx="9">
                    <c:v>1097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D3DA-4C81-8B01-48F3850DCD9C}"/>
            </c:ext>
          </c:extLst>
        </c:ser>
        <c:ser>
          <c:idx val="5"/>
          <c:order val="5"/>
          <c:tx>
            <c:strRef>
              <c:f>Sheet1!$AE$10</c:f>
              <c:strCache>
                <c:ptCount val="1"/>
                <c:pt idx="0">
                  <c:v>Fawn Doe</c:v>
                </c:pt>
              </c:strCache>
            </c:strRef>
          </c:tx>
          <c:spPr>
            <a:solidFill>
              <a:srgbClr val="215834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Sheet1!$AE$13:$AE$22</c:f>
              <c:numCache>
                <c:formatCode>General</c:formatCode>
                <c:ptCount val="10"/>
                <c:pt idx="0">
                  <c:v>321</c:v>
                </c:pt>
                <c:pt idx="1">
                  <c:v>-8</c:v>
                </c:pt>
                <c:pt idx="2">
                  <c:v>-12</c:v>
                </c:pt>
                <c:pt idx="3">
                  <c:v>65</c:v>
                </c:pt>
                <c:pt idx="4">
                  <c:v>44</c:v>
                </c:pt>
                <c:pt idx="5">
                  <c:v>32</c:v>
                </c:pt>
                <c:pt idx="6">
                  <c:v>40</c:v>
                </c:pt>
                <c:pt idx="7">
                  <c:v>41</c:v>
                </c:pt>
                <c:pt idx="8">
                  <c:v>39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3DA-4C81-8B01-48F3850DC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62621919"/>
        <c:axId val="662624319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Sheet1!$AF$10</c15:sqref>
                        </c15:formulaRef>
                      </c:ext>
                    </c:extLst>
                    <c:strCache>
                      <c:ptCount val="1"/>
                      <c:pt idx="0">
                        <c:v>Total Harvested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Avenir Next LT Pro" panose="020B0504020202020204" pitchFamily="34" charset="0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Sheet1!$Y$13:$Y$22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2026</c:v>
                      </c:pt>
                      <c:pt idx="1">
                        <c:v>2027</c:v>
                      </c:pt>
                      <c:pt idx="2">
                        <c:v>2028</c:v>
                      </c:pt>
                      <c:pt idx="3">
                        <c:v>2029</c:v>
                      </c:pt>
                      <c:pt idx="4">
                        <c:v>2030</c:v>
                      </c:pt>
                      <c:pt idx="5">
                        <c:v>2031</c:v>
                      </c:pt>
                      <c:pt idx="6">
                        <c:v>2032</c:v>
                      </c:pt>
                      <c:pt idx="7">
                        <c:v>2033</c:v>
                      </c:pt>
                      <c:pt idx="8">
                        <c:v>2034</c:v>
                      </c:pt>
                      <c:pt idx="9">
                        <c:v>2035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Sheet1!$AF$13:$AF$22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1444</c:v>
                      </c:pt>
                      <c:pt idx="1">
                        <c:v>1193</c:v>
                      </c:pt>
                      <c:pt idx="2">
                        <c:v>1097</c:v>
                      </c:pt>
                      <c:pt idx="3">
                        <c:v>1155</c:v>
                      </c:pt>
                      <c:pt idx="4">
                        <c:v>1140</c:v>
                      </c:pt>
                      <c:pt idx="5">
                        <c:v>1118</c:v>
                      </c:pt>
                      <c:pt idx="6">
                        <c:v>1114</c:v>
                      </c:pt>
                      <c:pt idx="7">
                        <c:v>1111</c:v>
                      </c:pt>
                      <c:pt idx="8">
                        <c:v>1103</c:v>
                      </c:pt>
                      <c:pt idx="9">
                        <c:v>1097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D3DA-4C81-8B01-48F3850DCD9C}"/>
                  </c:ext>
                </c:extLst>
              </c15:ser>
            </c15:filteredBarSeries>
          </c:ext>
        </c:extLst>
      </c:barChart>
      <c:catAx>
        <c:axId val="66262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  <a:latin typeface="Avenir Next LT Pro" panose="020B05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662624319"/>
        <c:crosses val="autoZero"/>
        <c:auto val="1"/>
        <c:lblAlgn val="ctr"/>
        <c:lblOffset val="0"/>
        <c:noMultiLvlLbl val="0"/>
      </c:catAx>
      <c:valAx>
        <c:axId val="662624319"/>
        <c:scaling>
          <c:orientation val="minMax"/>
          <c:max val="1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2000" b="1" baseline="0">
                    <a:solidFill>
                      <a:schemeClr val="tx1"/>
                    </a:solidFill>
                  </a:rPr>
                  <a:t>Deer Harvested </a:t>
                </a:r>
                <a:endParaRPr lang="en-US" sz="20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662621919"/>
        <c:crosses val="autoZero"/>
        <c:crossBetween val="between"/>
        <c:majorUnit val="800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0118648093515"/>
          <c:y val="0.1912948083293626"/>
          <c:w val="0.80365394698233206"/>
          <c:h val="0.68016451407414291"/>
        </c:manualLayout>
      </c:layout>
      <c:lineChart>
        <c:grouping val="standard"/>
        <c:varyColors val="0"/>
        <c:ser>
          <c:idx val="0"/>
          <c:order val="0"/>
          <c:tx>
            <c:strRef>
              <c:f>Sheet1!$Z$10</c:f>
              <c:strCache>
                <c:ptCount val="1"/>
                <c:pt idx="0">
                  <c:v>Bucks</c:v>
                </c:pt>
              </c:strCache>
            </c:strRef>
          </c:tx>
          <c:spPr>
            <a:ln w="44450" cap="rnd">
              <a:solidFill>
                <a:srgbClr val="006C9A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Sheet1!$B$13:$B$22</c:f>
              <c:numCache>
                <c:formatCode>General</c:formatCode>
                <c:ptCount val="10"/>
                <c:pt idx="0">
                  <c:v>1589</c:v>
                </c:pt>
                <c:pt idx="1">
                  <c:v>1419</c:v>
                </c:pt>
                <c:pt idx="2">
                  <c:v>1441</c:v>
                </c:pt>
                <c:pt idx="3">
                  <c:v>1557</c:v>
                </c:pt>
                <c:pt idx="4">
                  <c:v>1613</c:v>
                </c:pt>
                <c:pt idx="5">
                  <c:v>1628</c:v>
                </c:pt>
                <c:pt idx="6">
                  <c:v>1646</c:v>
                </c:pt>
                <c:pt idx="7">
                  <c:v>1656</c:v>
                </c:pt>
                <c:pt idx="8">
                  <c:v>1658</c:v>
                </c:pt>
                <c:pt idx="9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4-4936-8C2F-04DD431A0413}"/>
            </c:ext>
          </c:extLst>
        </c:ser>
        <c:ser>
          <c:idx val="1"/>
          <c:order val="1"/>
          <c:tx>
            <c:strRef>
              <c:f>Sheet1!$AA$10</c:f>
              <c:strCache>
                <c:ptCount val="1"/>
                <c:pt idx="0">
                  <c:v>Does</c:v>
                </c:pt>
              </c:strCache>
            </c:strRef>
          </c:tx>
          <c:spPr>
            <a:ln w="44450" cap="rnd">
              <a:solidFill>
                <a:srgbClr val="0B2341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Sheet1!$C$13:$C$22</c:f>
              <c:numCache>
                <c:formatCode>General</c:formatCode>
                <c:ptCount val="10"/>
                <c:pt idx="0">
                  <c:v>3143</c:v>
                </c:pt>
                <c:pt idx="1">
                  <c:v>3041</c:v>
                </c:pt>
                <c:pt idx="2">
                  <c:v>2898</c:v>
                </c:pt>
                <c:pt idx="3">
                  <c:v>2941</c:v>
                </c:pt>
                <c:pt idx="4">
                  <c:v>2942</c:v>
                </c:pt>
                <c:pt idx="5">
                  <c:v>2912</c:v>
                </c:pt>
                <c:pt idx="6">
                  <c:v>2901</c:v>
                </c:pt>
                <c:pt idx="7">
                  <c:v>2892</c:v>
                </c:pt>
                <c:pt idx="8">
                  <c:v>2878</c:v>
                </c:pt>
                <c:pt idx="9">
                  <c:v>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4-4936-8C2F-04DD431A0413}"/>
            </c:ext>
          </c:extLst>
        </c:ser>
        <c:ser>
          <c:idx val="2"/>
          <c:order val="2"/>
          <c:tx>
            <c:strRef>
              <c:f>Sheet1!$AB$10</c:f>
              <c:strCache>
                <c:ptCount val="1"/>
                <c:pt idx="0">
                  <c:v>Yearling Buck</c:v>
                </c:pt>
              </c:strCache>
            </c:strRef>
          </c:tx>
          <c:spPr>
            <a:ln w="44450" cap="rnd">
              <a:solidFill>
                <a:srgbClr val="F0873B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Sheet1!$D$13:$D$22</c:f>
              <c:numCache>
                <c:formatCode>General</c:formatCode>
                <c:ptCount val="10"/>
                <c:pt idx="0">
                  <c:v>549</c:v>
                </c:pt>
                <c:pt idx="1">
                  <c:v>752</c:v>
                </c:pt>
                <c:pt idx="2">
                  <c:v>905</c:v>
                </c:pt>
                <c:pt idx="3">
                  <c:v>874</c:v>
                </c:pt>
                <c:pt idx="4">
                  <c:v>840</c:v>
                </c:pt>
                <c:pt idx="5">
                  <c:v>851</c:v>
                </c:pt>
                <c:pt idx="6">
                  <c:v>849</c:v>
                </c:pt>
                <c:pt idx="7">
                  <c:v>842</c:v>
                </c:pt>
                <c:pt idx="8">
                  <c:v>839</c:v>
                </c:pt>
                <c:pt idx="9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4-4936-8C2F-04DD431A0413}"/>
            </c:ext>
          </c:extLst>
        </c:ser>
        <c:ser>
          <c:idx val="3"/>
          <c:order val="3"/>
          <c:tx>
            <c:strRef>
              <c:f>Sheet1!$AC$10</c:f>
              <c:strCache>
                <c:ptCount val="1"/>
                <c:pt idx="0">
                  <c:v>Yearling Doe</c:v>
                </c:pt>
              </c:strCache>
            </c:strRef>
          </c:tx>
          <c:spPr>
            <a:ln w="44450" cap="rnd">
              <a:solidFill>
                <a:srgbClr val="CC4E0B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Sheet1!$E$13:$E$22</c:f>
              <c:numCache>
                <c:formatCode>General</c:formatCode>
                <c:ptCount val="10"/>
                <c:pt idx="0">
                  <c:v>966</c:v>
                </c:pt>
                <c:pt idx="1">
                  <c:v>881</c:v>
                </c:pt>
                <c:pt idx="2">
                  <c:v>1061</c:v>
                </c:pt>
                <c:pt idx="3">
                  <c:v>1024</c:v>
                </c:pt>
                <c:pt idx="4">
                  <c:v>986</c:v>
                </c:pt>
                <c:pt idx="5">
                  <c:v>998</c:v>
                </c:pt>
                <c:pt idx="6">
                  <c:v>997</c:v>
                </c:pt>
                <c:pt idx="7">
                  <c:v>988</c:v>
                </c:pt>
                <c:pt idx="8">
                  <c:v>984</c:v>
                </c:pt>
                <c:pt idx="9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04-4936-8C2F-04DD431A0413}"/>
            </c:ext>
          </c:extLst>
        </c:ser>
        <c:ser>
          <c:idx val="4"/>
          <c:order val="4"/>
          <c:tx>
            <c:strRef>
              <c:f>Sheet1!$AD$10</c:f>
              <c:strCache>
                <c:ptCount val="1"/>
                <c:pt idx="0">
                  <c:v>Fawn Buck</c:v>
                </c:pt>
              </c:strCache>
            </c:strRef>
          </c:tx>
          <c:spPr>
            <a:ln w="44450" cap="rnd">
              <a:solidFill>
                <a:srgbClr val="86AD45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Sheet1!$F$13:$F$22</c:f>
              <c:numCache>
                <c:formatCode>General</c:formatCode>
                <c:ptCount val="10"/>
                <c:pt idx="0">
                  <c:v>1285</c:v>
                </c:pt>
                <c:pt idx="1">
                  <c:v>1548</c:v>
                </c:pt>
                <c:pt idx="2">
                  <c:v>1495</c:v>
                </c:pt>
                <c:pt idx="3">
                  <c:v>1438</c:v>
                </c:pt>
                <c:pt idx="4">
                  <c:v>1456</c:v>
                </c:pt>
                <c:pt idx="5">
                  <c:v>1454</c:v>
                </c:pt>
                <c:pt idx="6">
                  <c:v>1441</c:v>
                </c:pt>
                <c:pt idx="7">
                  <c:v>1435</c:v>
                </c:pt>
                <c:pt idx="8">
                  <c:v>1431</c:v>
                </c:pt>
                <c:pt idx="9">
                  <c:v>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04-4936-8C2F-04DD431A0413}"/>
            </c:ext>
          </c:extLst>
        </c:ser>
        <c:ser>
          <c:idx val="5"/>
          <c:order val="5"/>
          <c:tx>
            <c:strRef>
              <c:f>Sheet1!$AE$10</c:f>
              <c:strCache>
                <c:ptCount val="1"/>
                <c:pt idx="0">
                  <c:v>Fawn Doe</c:v>
                </c:pt>
              </c:strCache>
            </c:strRef>
          </c:tx>
          <c:spPr>
            <a:ln w="44450" cap="rnd">
              <a:solidFill>
                <a:srgbClr val="215834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Sheet1!$G$13:$G$22</c:f>
              <c:numCache>
                <c:formatCode>General</c:formatCode>
                <c:ptCount val="10"/>
                <c:pt idx="0">
                  <c:v>1326</c:v>
                </c:pt>
                <c:pt idx="1">
                  <c:v>1598</c:v>
                </c:pt>
                <c:pt idx="2">
                  <c:v>1542</c:v>
                </c:pt>
                <c:pt idx="3">
                  <c:v>1484</c:v>
                </c:pt>
                <c:pt idx="4">
                  <c:v>1503</c:v>
                </c:pt>
                <c:pt idx="5">
                  <c:v>1501</c:v>
                </c:pt>
                <c:pt idx="6">
                  <c:v>1487</c:v>
                </c:pt>
                <c:pt idx="7">
                  <c:v>1481</c:v>
                </c:pt>
                <c:pt idx="8">
                  <c:v>1476</c:v>
                </c:pt>
                <c:pt idx="9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04-4936-8C2F-04DD431A0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366335"/>
        <c:axId val="1234604319"/>
      </c:lineChart>
      <c:lineChart>
        <c:grouping val="standard"/>
        <c:varyColors val="0"/>
        <c:ser>
          <c:idx val="6"/>
          <c:order val="6"/>
          <c:tx>
            <c:strRef>
              <c:f>Sheet1!$X$11</c:f>
              <c:strCache>
                <c:ptCount val="1"/>
                <c:pt idx="0">
                  <c:v>Lambda (λ)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Sheet1!$X$13:$X$22</c:f>
              <c:numCache>
                <c:formatCode>0.00</c:formatCode>
                <c:ptCount val="10"/>
                <c:pt idx="0">
                  <c:v>1.04</c:v>
                </c:pt>
                <c:pt idx="1">
                  <c:v>1.01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04-4936-8C2F-04DD431A0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055903"/>
        <c:axId val="1350054943"/>
      </c:lineChart>
      <c:catAx>
        <c:axId val="98436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b="1">
                    <a:latin typeface="Avenir Next LT Pro" panose="020B05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34604319"/>
        <c:crosses val="autoZero"/>
        <c:auto val="1"/>
        <c:lblAlgn val="ctr"/>
        <c:lblOffset val="0"/>
        <c:tickLblSkip val="1"/>
        <c:tickMarkSkip val="3"/>
        <c:noMultiLvlLbl val="0"/>
      </c:catAx>
      <c:valAx>
        <c:axId val="1234604319"/>
        <c:scaling>
          <c:orientation val="minMax"/>
          <c:max val="3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b="1" baseline="0">
                    <a:latin typeface="Avenir Next LT Pro" panose="020B0504020202020204" pitchFamily="34" charset="0"/>
                  </a:rPr>
                  <a:t>Deer Population (N)</a:t>
                </a:r>
                <a:endParaRPr lang="en-US" b="1">
                  <a:latin typeface="Avenir Next LT Pro" panose="020B05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984366335"/>
        <c:crossesAt val="0"/>
        <c:crossBetween val="between"/>
        <c:majorUnit val="1700"/>
      </c:valAx>
      <c:valAx>
        <c:axId val="1350054943"/>
        <c:scaling>
          <c:orientation val="minMax"/>
          <c:min val="0.9500000000000000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2000" b="1">
                    <a:latin typeface="Avenir Next LT Pro" panose="020B0504020202020204" pitchFamily="34" charset="0"/>
                  </a:rPr>
                  <a:t>Lambda</a:t>
                </a:r>
                <a:r>
                  <a:rPr lang="en-US" sz="2000" b="1" baseline="0">
                    <a:latin typeface="Avenir Next LT Pro" panose="020B0504020202020204" pitchFamily="34" charset="0"/>
                  </a:rPr>
                  <a:t> </a:t>
                </a:r>
                <a:r>
                  <a:rPr lang="el-GR" sz="2000" b="1" i="0" u="none" strike="noStrike" baseline="0">
                    <a:effectLst/>
                    <a:latin typeface="Avenir Next LT Pro" panose="020B0504020202020204" pitchFamily="34" charset="0"/>
                  </a:rPr>
                  <a:t>(λ)</a:t>
                </a:r>
                <a:endParaRPr lang="en-US" sz="2000" b="1">
                  <a:latin typeface="Avenir Next LT Pro" panose="020B05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50055903"/>
        <c:crosses val="max"/>
        <c:crossBetween val="between"/>
        <c:majorUnit val="5.000000000000001E-2"/>
      </c:valAx>
      <c:catAx>
        <c:axId val="135005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005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312026687223354"/>
          <c:y val="3.1134212805168423E-2"/>
          <c:w val="0.78992821584198913"/>
          <c:h val="9.278607462777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venir Next LT Pro Demi" panose="020B07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 baseline="0">
          <a:solidFill>
            <a:schemeClr val="tx1"/>
          </a:solidFill>
          <a:latin typeface="Avenir Next LT Pro Demi" panose="020B07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02377692909319"/>
          <c:y val="2.5505424327590769E-2"/>
          <c:w val="0.87038292336658152"/>
          <c:h val="0.82617247850976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Sheet1!$Z$10</c:f>
              <c:strCache>
                <c:ptCount val="1"/>
                <c:pt idx="0">
                  <c:v>Bucks</c:v>
                </c:pt>
              </c:strCache>
            </c:strRef>
          </c:tx>
          <c:spPr>
            <a:solidFill>
              <a:srgbClr val="CC4E0B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Sheet1!$Z$13:$Z$22</c:f>
              <c:numCache>
                <c:formatCode>General</c:formatCode>
                <c:ptCount val="10"/>
                <c:pt idx="0">
                  <c:v>303</c:v>
                </c:pt>
                <c:pt idx="1">
                  <c:v>502</c:v>
                </c:pt>
                <c:pt idx="2">
                  <c:v>635</c:v>
                </c:pt>
                <c:pt idx="3">
                  <c:v>594</c:v>
                </c:pt>
                <c:pt idx="4">
                  <c:v>557</c:v>
                </c:pt>
                <c:pt idx="5">
                  <c:v>567</c:v>
                </c:pt>
                <c:pt idx="6">
                  <c:v>562</c:v>
                </c:pt>
                <c:pt idx="7">
                  <c:v>555</c:v>
                </c:pt>
                <c:pt idx="8">
                  <c:v>552</c:v>
                </c:pt>
                <c:pt idx="9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2-4B84-955E-8D406C8A1C3B}"/>
            </c:ext>
          </c:extLst>
        </c:ser>
        <c:ser>
          <c:idx val="1"/>
          <c:order val="1"/>
          <c:tx>
            <c:strRef>
              <c:f>Sheet1!$AA$10</c:f>
              <c:strCache>
                <c:ptCount val="1"/>
                <c:pt idx="0">
                  <c:v>Does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Sheet1!$AA$13:$AA$22</c:f>
              <c:numCache>
                <c:formatCode>General</c:formatCode>
                <c:ptCount val="10"/>
                <c:pt idx="0">
                  <c:v>162</c:v>
                </c:pt>
                <c:pt idx="1">
                  <c:v>109</c:v>
                </c:pt>
                <c:pt idx="2">
                  <c:v>299</c:v>
                </c:pt>
                <c:pt idx="3">
                  <c:v>257</c:v>
                </c:pt>
                <c:pt idx="4">
                  <c:v>223</c:v>
                </c:pt>
                <c:pt idx="5">
                  <c:v>241</c:v>
                </c:pt>
                <c:pt idx="6">
                  <c:v>242</c:v>
                </c:pt>
                <c:pt idx="7">
                  <c:v>236</c:v>
                </c:pt>
                <c:pt idx="8">
                  <c:v>236</c:v>
                </c:pt>
                <c:pt idx="9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2-4B84-955E-8D406C8A1C3B}"/>
            </c:ext>
          </c:extLst>
        </c:ser>
        <c:ser>
          <c:idx val="2"/>
          <c:order val="2"/>
          <c:tx>
            <c:strRef>
              <c:f>Sheet1!$AB$10</c:f>
              <c:strCache>
                <c:ptCount val="1"/>
                <c:pt idx="0">
                  <c:v>Yearling Buck</c:v>
                </c:pt>
              </c:strCache>
            </c:strRef>
          </c:tx>
          <c:spPr>
            <a:solidFill>
              <a:srgbClr val="F0873B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Sheet1!$AB$13:$AB$22</c:f>
              <c:numCache>
                <c:formatCode>General</c:formatCode>
                <c:ptCount val="10"/>
                <c:pt idx="0">
                  <c:v>315</c:v>
                </c:pt>
                <c:pt idx="1">
                  <c:v>288</c:v>
                </c:pt>
                <c:pt idx="2">
                  <c:v>100</c:v>
                </c:pt>
                <c:pt idx="3">
                  <c:v>92</c:v>
                </c:pt>
                <c:pt idx="4">
                  <c:v>138</c:v>
                </c:pt>
                <c:pt idx="5">
                  <c:v>125</c:v>
                </c:pt>
                <c:pt idx="6">
                  <c:v>119</c:v>
                </c:pt>
                <c:pt idx="7">
                  <c:v>122</c:v>
                </c:pt>
                <c:pt idx="8">
                  <c:v>122</c:v>
                </c:pt>
                <c:pt idx="9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2-4B84-955E-8D406C8A1C3B}"/>
            </c:ext>
          </c:extLst>
        </c:ser>
        <c:ser>
          <c:idx val="3"/>
          <c:order val="3"/>
          <c:tx>
            <c:strRef>
              <c:f>Sheet1!$AC$10</c:f>
              <c:strCache>
                <c:ptCount val="1"/>
                <c:pt idx="0">
                  <c:v>Yearling Doe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Sheet1!$AC$13:$AC$22</c:f>
              <c:numCache>
                <c:formatCode>General</c:formatCode>
                <c:ptCount val="10"/>
                <c:pt idx="0">
                  <c:v>-19</c:v>
                </c:pt>
                <c:pt idx="1">
                  <c:v>260</c:v>
                </c:pt>
                <c:pt idx="2">
                  <c:v>40</c:v>
                </c:pt>
                <c:pt idx="3">
                  <c:v>36</c:v>
                </c:pt>
                <c:pt idx="4">
                  <c:v>87</c:v>
                </c:pt>
                <c:pt idx="5">
                  <c:v>74</c:v>
                </c:pt>
                <c:pt idx="6">
                  <c:v>65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12-4B84-955E-8D406C8A1C3B}"/>
            </c:ext>
          </c:extLst>
        </c:ser>
        <c:ser>
          <c:idx val="4"/>
          <c:order val="4"/>
          <c:tx>
            <c:strRef>
              <c:f>Sheet1!$AD$10</c:f>
              <c:strCache>
                <c:ptCount val="1"/>
                <c:pt idx="0">
                  <c:v>Fawn Buck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6642743948820479E-3"/>
                  <c:y val="-0.30561837455830387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CA715FF8-5DCC-46C4-BFBB-2C7EE7B1E1CC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xfrm>
                  <a:off x="912760" y="160446"/>
                  <a:ext cx="552972" cy="1569651"/>
                </a:xfrm>
                <a:noFill/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7249"/>
                        <a:gd name="adj2" fmla="val 22866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212-4B84-955E-8D406C8A1C3B}"/>
                </c:ext>
              </c:extLst>
            </c:dLbl>
            <c:dLbl>
              <c:idx val="1"/>
              <c:layout>
                <c:manualLayout>
                  <c:x val="-1.2220404129726582E-3"/>
                  <c:y val="-4.4597035831826275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C13B227F-FD6E-4AD6-93A1-56E4D24DBA2D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212-4B84-955E-8D406C8A1C3B}"/>
                </c:ext>
              </c:extLst>
            </c:dLbl>
            <c:dLbl>
              <c:idx val="2"/>
              <c:layout>
                <c:manualLayout>
                  <c:x val="-2.4440523413366247E-3"/>
                  <c:y val="-4.8942711666342106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5941E900-A089-4463-909B-91A58C51C219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212-4B84-955E-8D406C8A1C3B}"/>
                </c:ext>
              </c:extLst>
            </c:dLbl>
            <c:dLbl>
              <c:idx val="3"/>
              <c:layout>
                <c:manualLayout>
                  <c:x val="1.2220513312886337E-3"/>
                  <c:y val="-0.10133839718798403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191A87EB-53B6-4A2B-BB00-7096FF423620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212-4B84-955E-8D406C8A1C3B}"/>
                </c:ext>
              </c:extLst>
            </c:dLbl>
            <c:dLbl>
              <c:idx val="4"/>
              <c:layout>
                <c:manualLayout>
                  <c:x val="5.0321240736614402E-8"/>
                  <c:y val="-8.3873292340224295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37334A63-5A13-4491-B571-D8FA114BD9CD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212-4B84-955E-8D406C8A1C3B}"/>
                </c:ext>
              </c:extLst>
            </c:dLbl>
            <c:dLbl>
              <c:idx val="5"/>
              <c:layout>
                <c:manualLayout>
                  <c:x val="-5.0321240830345017E-8"/>
                  <c:y val="-7.6318503473284963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74A8344D-FF18-4E34-8602-DE0113CBF017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212-4B84-955E-8D406C8A1C3B}"/>
                </c:ext>
              </c:extLst>
            </c:dLbl>
            <c:dLbl>
              <c:idx val="6"/>
              <c:layout>
                <c:manualLayout>
                  <c:x val="5.0321240736614402E-8"/>
                  <c:y val="-8.3751240458900228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F17A2FB7-B36B-4260-A795-99E48C813792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212-4B84-955E-8D406C8A1C3B}"/>
                </c:ext>
              </c:extLst>
            </c:dLbl>
            <c:dLbl>
              <c:idx val="7"/>
              <c:layout>
                <c:manualLayout>
                  <c:x val="1.2220513312885869E-3"/>
                  <c:y val="-8.3751240458900283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F1095BE8-9B20-405A-8498-FD1340EFA9F2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212-4B84-955E-8D406C8A1C3B}"/>
                </c:ext>
              </c:extLst>
            </c:dLbl>
            <c:dLbl>
              <c:idx val="8"/>
              <c:layout>
                <c:manualLayout>
                  <c:x val="5.0321240736614402E-8"/>
                  <c:y val="-7.8796082468490028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F72EF08C-2457-4A70-A5DA-8BC54B9D93EF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212-4B84-955E-8D406C8A1C3B}"/>
                </c:ext>
              </c:extLst>
            </c:dLbl>
            <c:dLbl>
              <c:idx val="9"/>
              <c:layout>
                <c:manualLayout>
                  <c:x val="5.0321240736614402E-8"/>
                  <c:y val="-7.9039815252775383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072E9523-30FA-49CD-B85C-54B57A4CEC76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212-4B84-955E-8D406C8A1C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0" tIns="0" rIns="0" bIns="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Sheet1!$AD$13:$AD$22</c:f>
              <c:numCache>
                <c:formatCode>General</c:formatCode>
                <c:ptCount val="10"/>
                <c:pt idx="0">
                  <c:v>362</c:v>
                </c:pt>
                <c:pt idx="1">
                  <c:v>42</c:v>
                </c:pt>
                <c:pt idx="2">
                  <c:v>35</c:v>
                </c:pt>
                <c:pt idx="3">
                  <c:v>111</c:v>
                </c:pt>
                <c:pt idx="4">
                  <c:v>91</c:v>
                </c:pt>
                <c:pt idx="5">
                  <c:v>79</c:v>
                </c:pt>
                <c:pt idx="6">
                  <c:v>86</c:v>
                </c:pt>
                <c:pt idx="7">
                  <c:v>87</c:v>
                </c:pt>
                <c:pt idx="8">
                  <c:v>84</c:v>
                </c:pt>
                <c:pt idx="9">
                  <c:v>84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Sheet1!$AF$13:$AF$22</c15:f>
                <c15:dlblRangeCache>
                  <c:ptCount val="10"/>
                  <c:pt idx="0">
                    <c:v>1444</c:v>
                  </c:pt>
                  <c:pt idx="1">
                    <c:v>1193</c:v>
                  </c:pt>
                  <c:pt idx="2">
                    <c:v>1097</c:v>
                  </c:pt>
                  <c:pt idx="3">
                    <c:v>1155</c:v>
                  </c:pt>
                  <c:pt idx="4">
                    <c:v>1140</c:v>
                  </c:pt>
                  <c:pt idx="5">
                    <c:v>1118</c:v>
                  </c:pt>
                  <c:pt idx="6">
                    <c:v>1114</c:v>
                  </c:pt>
                  <c:pt idx="7">
                    <c:v>1111</c:v>
                  </c:pt>
                  <c:pt idx="8">
                    <c:v>1103</c:v>
                  </c:pt>
                  <c:pt idx="9">
                    <c:v>1097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6212-4B84-955E-8D406C8A1C3B}"/>
            </c:ext>
          </c:extLst>
        </c:ser>
        <c:ser>
          <c:idx val="5"/>
          <c:order val="5"/>
          <c:tx>
            <c:strRef>
              <c:f>Sheet1!$AE$10</c:f>
              <c:strCache>
                <c:ptCount val="1"/>
                <c:pt idx="0">
                  <c:v>Fawn Doe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Sheet1!$AE$13:$AE$22</c:f>
              <c:numCache>
                <c:formatCode>General</c:formatCode>
                <c:ptCount val="10"/>
                <c:pt idx="0">
                  <c:v>321</c:v>
                </c:pt>
                <c:pt idx="1">
                  <c:v>-8</c:v>
                </c:pt>
                <c:pt idx="2">
                  <c:v>-12</c:v>
                </c:pt>
                <c:pt idx="3">
                  <c:v>65</c:v>
                </c:pt>
                <c:pt idx="4">
                  <c:v>44</c:v>
                </c:pt>
                <c:pt idx="5">
                  <c:v>32</c:v>
                </c:pt>
                <c:pt idx="6">
                  <c:v>40</c:v>
                </c:pt>
                <c:pt idx="7">
                  <c:v>41</c:v>
                </c:pt>
                <c:pt idx="8">
                  <c:v>39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212-4B84-955E-8D406C8A1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62621919"/>
        <c:axId val="662624319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Sheet1!$AF$10</c15:sqref>
                        </c15:formulaRef>
                      </c:ext>
                    </c:extLst>
                    <c:strCache>
                      <c:ptCount val="1"/>
                      <c:pt idx="0">
                        <c:v>Total Harvested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Avenir Next LT Pro" panose="020B0504020202020204" pitchFamily="34" charset="0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Sheet1!$Y$13:$Y$22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2026</c:v>
                      </c:pt>
                      <c:pt idx="1">
                        <c:v>2027</c:v>
                      </c:pt>
                      <c:pt idx="2">
                        <c:v>2028</c:v>
                      </c:pt>
                      <c:pt idx="3">
                        <c:v>2029</c:v>
                      </c:pt>
                      <c:pt idx="4">
                        <c:v>2030</c:v>
                      </c:pt>
                      <c:pt idx="5">
                        <c:v>2031</c:v>
                      </c:pt>
                      <c:pt idx="6">
                        <c:v>2032</c:v>
                      </c:pt>
                      <c:pt idx="7">
                        <c:v>2033</c:v>
                      </c:pt>
                      <c:pt idx="8">
                        <c:v>2034</c:v>
                      </c:pt>
                      <c:pt idx="9">
                        <c:v>2035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Sheet1!$AF$13:$AF$22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1444</c:v>
                      </c:pt>
                      <c:pt idx="1">
                        <c:v>1193</c:v>
                      </c:pt>
                      <c:pt idx="2">
                        <c:v>1097</c:v>
                      </c:pt>
                      <c:pt idx="3">
                        <c:v>1155</c:v>
                      </c:pt>
                      <c:pt idx="4">
                        <c:v>1140</c:v>
                      </c:pt>
                      <c:pt idx="5">
                        <c:v>1118</c:v>
                      </c:pt>
                      <c:pt idx="6">
                        <c:v>1114</c:v>
                      </c:pt>
                      <c:pt idx="7">
                        <c:v>1111</c:v>
                      </c:pt>
                      <c:pt idx="8">
                        <c:v>1103</c:v>
                      </c:pt>
                      <c:pt idx="9">
                        <c:v>1097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6212-4B84-955E-8D406C8A1C3B}"/>
                  </c:ext>
                </c:extLst>
              </c15:ser>
            </c15:filteredBarSeries>
          </c:ext>
        </c:extLst>
      </c:barChart>
      <c:catAx>
        <c:axId val="66262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  <a:latin typeface="Avenir Next LT Pro" panose="020B05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662624319"/>
        <c:crosses val="autoZero"/>
        <c:auto val="1"/>
        <c:lblAlgn val="ctr"/>
        <c:lblOffset val="0"/>
        <c:noMultiLvlLbl val="0"/>
      </c:catAx>
      <c:valAx>
        <c:axId val="662624319"/>
        <c:scaling>
          <c:orientation val="minMax"/>
          <c:max val="1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2000" b="1" baseline="0">
                    <a:solidFill>
                      <a:schemeClr val="tx1"/>
                    </a:solidFill>
                  </a:rPr>
                  <a:t>Deer Harvested </a:t>
                </a:r>
                <a:endParaRPr lang="en-US" sz="20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662621919"/>
        <c:crosses val="autoZero"/>
        <c:crossBetween val="between"/>
        <c:majorUnit val="800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0118648093515"/>
          <c:y val="0.1912948083293626"/>
          <c:w val="0.80365394698233206"/>
          <c:h val="0.68016451407414291"/>
        </c:manualLayout>
      </c:layout>
      <c:lineChart>
        <c:grouping val="standard"/>
        <c:varyColors val="0"/>
        <c:ser>
          <c:idx val="0"/>
          <c:order val="0"/>
          <c:tx>
            <c:strRef>
              <c:f>Sheet1!$Z$10</c:f>
              <c:strCache>
                <c:ptCount val="1"/>
                <c:pt idx="0">
                  <c:v>Bucks</c:v>
                </c:pt>
              </c:strCache>
            </c:strRef>
          </c:tx>
          <c:spPr>
            <a:ln w="44450" cap="rnd">
              <a:solidFill>
                <a:srgbClr val="CC4E0B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Sheet1!$B$13:$B$22</c:f>
              <c:numCache>
                <c:formatCode>General</c:formatCode>
                <c:ptCount val="10"/>
                <c:pt idx="0">
                  <c:v>1589</c:v>
                </c:pt>
                <c:pt idx="1">
                  <c:v>1419</c:v>
                </c:pt>
                <c:pt idx="2">
                  <c:v>1441</c:v>
                </c:pt>
                <c:pt idx="3">
                  <c:v>1557</c:v>
                </c:pt>
                <c:pt idx="4">
                  <c:v>1613</c:v>
                </c:pt>
                <c:pt idx="5">
                  <c:v>1628</c:v>
                </c:pt>
                <c:pt idx="6">
                  <c:v>1646</c:v>
                </c:pt>
                <c:pt idx="7">
                  <c:v>1656</c:v>
                </c:pt>
                <c:pt idx="8">
                  <c:v>1658</c:v>
                </c:pt>
                <c:pt idx="9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1-48B7-8DD0-4B1530C79DFC}"/>
            </c:ext>
          </c:extLst>
        </c:ser>
        <c:ser>
          <c:idx val="1"/>
          <c:order val="1"/>
          <c:tx>
            <c:strRef>
              <c:f>Sheet1!$AA$10</c:f>
              <c:strCache>
                <c:ptCount val="1"/>
                <c:pt idx="0">
                  <c:v>Does</c:v>
                </c:pt>
              </c:strCache>
            </c:strRef>
          </c:tx>
          <c:spPr>
            <a:ln w="44450" cap="rnd">
              <a:solidFill>
                <a:schemeClr val="accent5">
                  <a:lumMod val="75000"/>
                </a:schemeClr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Sheet1!$C$13:$C$22</c:f>
              <c:numCache>
                <c:formatCode>General</c:formatCode>
                <c:ptCount val="10"/>
                <c:pt idx="0">
                  <c:v>3143</c:v>
                </c:pt>
                <c:pt idx="1">
                  <c:v>3041</c:v>
                </c:pt>
                <c:pt idx="2">
                  <c:v>2898</c:v>
                </c:pt>
                <c:pt idx="3">
                  <c:v>2941</c:v>
                </c:pt>
                <c:pt idx="4">
                  <c:v>2942</c:v>
                </c:pt>
                <c:pt idx="5">
                  <c:v>2912</c:v>
                </c:pt>
                <c:pt idx="6">
                  <c:v>2901</c:v>
                </c:pt>
                <c:pt idx="7">
                  <c:v>2892</c:v>
                </c:pt>
                <c:pt idx="8">
                  <c:v>2878</c:v>
                </c:pt>
                <c:pt idx="9">
                  <c:v>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61-48B7-8DD0-4B1530C79DFC}"/>
            </c:ext>
          </c:extLst>
        </c:ser>
        <c:ser>
          <c:idx val="2"/>
          <c:order val="2"/>
          <c:tx>
            <c:strRef>
              <c:f>Sheet1!$AB$10</c:f>
              <c:strCache>
                <c:ptCount val="1"/>
                <c:pt idx="0">
                  <c:v>Yearling Buck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Sheet1!$D$13:$D$22</c:f>
              <c:numCache>
                <c:formatCode>General</c:formatCode>
                <c:ptCount val="10"/>
                <c:pt idx="0">
                  <c:v>549</c:v>
                </c:pt>
                <c:pt idx="1">
                  <c:v>752</c:v>
                </c:pt>
                <c:pt idx="2">
                  <c:v>905</c:v>
                </c:pt>
                <c:pt idx="3">
                  <c:v>874</c:v>
                </c:pt>
                <c:pt idx="4">
                  <c:v>840</c:v>
                </c:pt>
                <c:pt idx="5">
                  <c:v>851</c:v>
                </c:pt>
                <c:pt idx="6">
                  <c:v>849</c:v>
                </c:pt>
                <c:pt idx="7">
                  <c:v>842</c:v>
                </c:pt>
                <c:pt idx="8">
                  <c:v>839</c:v>
                </c:pt>
                <c:pt idx="9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61-48B7-8DD0-4B1530C79DFC}"/>
            </c:ext>
          </c:extLst>
        </c:ser>
        <c:ser>
          <c:idx val="4"/>
          <c:order val="3"/>
          <c:tx>
            <c:strRef>
              <c:f>Sheet1!$AD$10</c:f>
              <c:strCache>
                <c:ptCount val="1"/>
                <c:pt idx="0">
                  <c:v>Fawn Buck</c:v>
                </c:pt>
              </c:strCache>
            </c:strRef>
          </c:tx>
          <c:spPr>
            <a:ln w="44450" cap="rnd">
              <a:solidFill>
                <a:schemeClr val="accent2">
                  <a:lumMod val="60000"/>
                  <a:lumOff val="40000"/>
                </a:schemeClr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Sheet1!$F$13:$F$22</c:f>
              <c:numCache>
                <c:formatCode>General</c:formatCode>
                <c:ptCount val="10"/>
                <c:pt idx="0">
                  <c:v>1285</c:v>
                </c:pt>
                <c:pt idx="1">
                  <c:v>1548</c:v>
                </c:pt>
                <c:pt idx="2">
                  <c:v>1495</c:v>
                </c:pt>
                <c:pt idx="3">
                  <c:v>1438</c:v>
                </c:pt>
                <c:pt idx="4">
                  <c:v>1456</c:v>
                </c:pt>
                <c:pt idx="5">
                  <c:v>1454</c:v>
                </c:pt>
                <c:pt idx="6">
                  <c:v>1441</c:v>
                </c:pt>
                <c:pt idx="7">
                  <c:v>1435</c:v>
                </c:pt>
                <c:pt idx="8">
                  <c:v>1431</c:v>
                </c:pt>
                <c:pt idx="9">
                  <c:v>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61-48B7-8DD0-4B1530C79DFC}"/>
            </c:ext>
          </c:extLst>
        </c:ser>
        <c:ser>
          <c:idx val="5"/>
          <c:order val="4"/>
          <c:tx>
            <c:strRef>
              <c:f>Sheet1!$AE$10</c:f>
              <c:strCache>
                <c:ptCount val="1"/>
                <c:pt idx="0">
                  <c:v>Fawn Doe</c:v>
                </c:pt>
              </c:strCache>
            </c:strRef>
          </c:tx>
          <c:spPr>
            <a:ln w="44450" cap="rnd">
              <a:solidFill>
                <a:schemeClr val="accent5">
                  <a:lumMod val="40000"/>
                  <a:lumOff val="60000"/>
                </a:schemeClr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Sheet1!$G$13:$G$22</c:f>
              <c:numCache>
                <c:formatCode>General</c:formatCode>
                <c:ptCount val="10"/>
                <c:pt idx="0">
                  <c:v>1326</c:v>
                </c:pt>
                <c:pt idx="1">
                  <c:v>1598</c:v>
                </c:pt>
                <c:pt idx="2">
                  <c:v>1542</c:v>
                </c:pt>
                <c:pt idx="3">
                  <c:v>1484</c:v>
                </c:pt>
                <c:pt idx="4">
                  <c:v>1503</c:v>
                </c:pt>
                <c:pt idx="5">
                  <c:v>1501</c:v>
                </c:pt>
                <c:pt idx="6">
                  <c:v>1487</c:v>
                </c:pt>
                <c:pt idx="7">
                  <c:v>1481</c:v>
                </c:pt>
                <c:pt idx="8">
                  <c:v>1476</c:v>
                </c:pt>
                <c:pt idx="9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61-48B7-8DD0-4B1530C79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366335"/>
        <c:axId val="1234604319"/>
      </c:lineChart>
      <c:catAx>
        <c:axId val="9843663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b="1">
                    <a:latin typeface="Avenir Next LT Pro" panose="020B0504020202020204" pitchFamily="34" charset="0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7267497440471967"/>
              <c:y val="0.91356237960632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34604319"/>
        <c:crosses val="autoZero"/>
        <c:auto val="1"/>
        <c:lblAlgn val="ctr"/>
        <c:lblOffset val="0"/>
        <c:tickLblSkip val="1"/>
        <c:tickMarkSkip val="3"/>
        <c:noMultiLvlLbl val="0"/>
      </c:catAx>
      <c:valAx>
        <c:axId val="1234604319"/>
        <c:scaling>
          <c:orientation val="minMax"/>
          <c:max val="340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b="1" baseline="0">
                    <a:latin typeface="Avenir Next LT Pro" panose="020B0504020202020204" pitchFamily="34" charset="0"/>
                  </a:rPr>
                  <a:t>Deer Population (N)</a:t>
                </a:r>
                <a:endParaRPr lang="en-US" b="1">
                  <a:latin typeface="Avenir Next LT Pro" panose="020B05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6.8231835231735177E-2"/>
              <c:y val="0.28719504483231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84366335"/>
        <c:crossesAt val="0"/>
        <c:crossBetween val="between"/>
        <c:majorUnit val="170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 baseline="0">
          <a:solidFill>
            <a:schemeClr val="tx1"/>
          </a:solidFill>
          <a:latin typeface="Avenir Next LT Pro Demi" panose="020B07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406732370072827E-2"/>
          <c:y val="3.5052810972386689E-2"/>
          <c:w val="0.90318043989763697"/>
          <c:h val="0.87559963356097792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Sheet2!$M$4:$M$18</c:f>
              <c:numCache>
                <c:formatCode>General</c:formatCode>
                <c:ptCount val="15"/>
                <c:pt idx="0">
                  <c:v>2026</c:v>
                </c:pt>
                <c:pt idx="1">
                  <c:v>2026</c:v>
                </c:pt>
                <c:pt idx="2">
                  <c:v>2026</c:v>
                </c:pt>
                <c:pt idx="3">
                  <c:v>2027</c:v>
                </c:pt>
                <c:pt idx="4">
                  <c:v>2027</c:v>
                </c:pt>
                <c:pt idx="5">
                  <c:v>2027</c:v>
                </c:pt>
                <c:pt idx="6">
                  <c:v>2028</c:v>
                </c:pt>
                <c:pt idx="7">
                  <c:v>2028</c:v>
                </c:pt>
                <c:pt idx="8">
                  <c:v>2028</c:v>
                </c:pt>
                <c:pt idx="9">
                  <c:v>2029</c:v>
                </c:pt>
                <c:pt idx="10">
                  <c:v>2029</c:v>
                </c:pt>
                <c:pt idx="11">
                  <c:v>2029</c:v>
                </c:pt>
                <c:pt idx="12">
                  <c:v>2030</c:v>
                </c:pt>
                <c:pt idx="13">
                  <c:v>2030</c:v>
                </c:pt>
                <c:pt idx="14">
                  <c:v>2030</c:v>
                </c:pt>
              </c:numCache>
            </c:numRef>
          </c:cat>
          <c:val>
            <c:numRef>
              <c:f>Sheet2!$N$4:$N$18</c:f>
              <c:numCache>
                <c:formatCode>General</c:formatCode>
                <c:ptCount val="15"/>
                <c:pt idx="0">
                  <c:v>10302</c:v>
                </c:pt>
                <c:pt idx="1">
                  <c:v>7618</c:v>
                </c:pt>
                <c:pt idx="2">
                  <c:v>8858</c:v>
                </c:pt>
                <c:pt idx="3">
                  <c:v>10432</c:v>
                </c:pt>
                <c:pt idx="4">
                  <c:v>7855</c:v>
                </c:pt>
                <c:pt idx="5">
                  <c:v>9239</c:v>
                </c:pt>
                <c:pt idx="6">
                  <c:v>10439</c:v>
                </c:pt>
                <c:pt idx="7">
                  <c:v>7996</c:v>
                </c:pt>
                <c:pt idx="8">
                  <c:v>9342</c:v>
                </c:pt>
                <c:pt idx="9">
                  <c:v>10473</c:v>
                </c:pt>
                <c:pt idx="10">
                  <c:v>7995</c:v>
                </c:pt>
                <c:pt idx="11">
                  <c:v>9318</c:v>
                </c:pt>
                <c:pt idx="12">
                  <c:v>10480</c:v>
                </c:pt>
                <c:pt idx="13">
                  <c:v>8004</c:v>
                </c:pt>
                <c:pt idx="14">
                  <c:v>9340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Deer Population (N)</c:v>
                </c15:tx>
              </c15:filteredSeriesTitle>
            </c:ext>
            <c:ext xmlns:c16="http://schemas.microsoft.com/office/drawing/2014/chart" uri="{C3380CC4-5D6E-409C-BE32-E72D297353CC}">
              <c16:uniqueId val="{00000001-3576-4893-AF72-B1368AC57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993504"/>
        <c:axId val="1073983904"/>
      </c:lineChart>
      <c:catAx>
        <c:axId val="10739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73983904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107398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073993504"/>
        <c:crosses val="autoZero"/>
        <c:crossBetween val="between"/>
        <c:majorUnit val="6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7459635727353"/>
          <c:y val="3.7455857116518304E-2"/>
          <c:w val="0.80129106020838292"/>
          <c:h val="0.82617247850976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Sheet1!$Z$10</c:f>
              <c:strCache>
                <c:ptCount val="1"/>
                <c:pt idx="0">
                  <c:v>Bucks</c:v>
                </c:pt>
              </c:strCache>
            </c:strRef>
          </c:tx>
          <c:spPr>
            <a:solidFill>
              <a:srgbClr val="3D84DB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Sheet1!$Z$13:$Z$22</c:f>
              <c:numCache>
                <c:formatCode>General</c:formatCode>
                <c:ptCount val="10"/>
                <c:pt idx="0">
                  <c:v>303</c:v>
                </c:pt>
                <c:pt idx="1">
                  <c:v>502</c:v>
                </c:pt>
                <c:pt idx="2">
                  <c:v>635</c:v>
                </c:pt>
                <c:pt idx="3">
                  <c:v>594</c:v>
                </c:pt>
                <c:pt idx="4">
                  <c:v>557</c:v>
                </c:pt>
                <c:pt idx="5">
                  <c:v>567</c:v>
                </c:pt>
                <c:pt idx="6">
                  <c:v>562</c:v>
                </c:pt>
                <c:pt idx="7">
                  <c:v>555</c:v>
                </c:pt>
                <c:pt idx="8">
                  <c:v>552</c:v>
                </c:pt>
                <c:pt idx="9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3-44EE-A5B1-923B4F52125F}"/>
            </c:ext>
          </c:extLst>
        </c:ser>
        <c:ser>
          <c:idx val="1"/>
          <c:order val="1"/>
          <c:tx>
            <c:strRef>
              <c:f>Sheet1!$AA$10</c:f>
              <c:strCache>
                <c:ptCount val="1"/>
                <c:pt idx="0">
                  <c:v>Does</c:v>
                </c:pt>
              </c:strCache>
            </c:strRef>
          </c:tx>
          <c:spPr>
            <a:solidFill>
              <a:srgbClr val="0B2341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Sheet1!$AA$13:$AA$22</c:f>
              <c:numCache>
                <c:formatCode>General</c:formatCode>
                <c:ptCount val="10"/>
                <c:pt idx="0">
                  <c:v>162</c:v>
                </c:pt>
                <c:pt idx="1">
                  <c:v>109</c:v>
                </c:pt>
                <c:pt idx="2">
                  <c:v>299</c:v>
                </c:pt>
                <c:pt idx="3">
                  <c:v>257</c:v>
                </c:pt>
                <c:pt idx="4">
                  <c:v>223</c:v>
                </c:pt>
                <c:pt idx="5">
                  <c:v>241</c:v>
                </c:pt>
                <c:pt idx="6">
                  <c:v>242</c:v>
                </c:pt>
                <c:pt idx="7">
                  <c:v>236</c:v>
                </c:pt>
                <c:pt idx="8">
                  <c:v>236</c:v>
                </c:pt>
                <c:pt idx="9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3-44EE-A5B1-923B4F52125F}"/>
            </c:ext>
          </c:extLst>
        </c:ser>
        <c:ser>
          <c:idx val="2"/>
          <c:order val="2"/>
          <c:tx>
            <c:strRef>
              <c:f>Sheet1!$AB$10</c:f>
              <c:strCache>
                <c:ptCount val="1"/>
                <c:pt idx="0">
                  <c:v>Yearling Buck</c:v>
                </c:pt>
              </c:strCache>
            </c:strRef>
          </c:tx>
          <c:spPr>
            <a:solidFill>
              <a:srgbClr val="F0873B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Sheet1!$AB$13:$AB$22</c:f>
              <c:numCache>
                <c:formatCode>General</c:formatCode>
                <c:ptCount val="10"/>
                <c:pt idx="0">
                  <c:v>315</c:v>
                </c:pt>
                <c:pt idx="1">
                  <c:v>288</c:v>
                </c:pt>
                <c:pt idx="2">
                  <c:v>100</c:v>
                </c:pt>
                <c:pt idx="3">
                  <c:v>92</c:v>
                </c:pt>
                <c:pt idx="4">
                  <c:v>138</c:v>
                </c:pt>
                <c:pt idx="5">
                  <c:v>125</c:v>
                </c:pt>
                <c:pt idx="6">
                  <c:v>119</c:v>
                </c:pt>
                <c:pt idx="7">
                  <c:v>122</c:v>
                </c:pt>
                <c:pt idx="8">
                  <c:v>122</c:v>
                </c:pt>
                <c:pt idx="9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3-44EE-A5B1-923B4F52125F}"/>
            </c:ext>
          </c:extLst>
        </c:ser>
        <c:ser>
          <c:idx val="3"/>
          <c:order val="3"/>
          <c:tx>
            <c:strRef>
              <c:f>Sheet1!$AC$10</c:f>
              <c:strCache>
                <c:ptCount val="1"/>
                <c:pt idx="0">
                  <c:v>Yearling Doe</c:v>
                </c:pt>
              </c:strCache>
            </c:strRef>
          </c:tx>
          <c:spPr>
            <a:solidFill>
              <a:srgbClr val="CC4E0B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Sheet1!$AC$13:$AC$22</c:f>
              <c:numCache>
                <c:formatCode>General</c:formatCode>
                <c:ptCount val="10"/>
                <c:pt idx="0">
                  <c:v>-19</c:v>
                </c:pt>
                <c:pt idx="1">
                  <c:v>260</c:v>
                </c:pt>
                <c:pt idx="2">
                  <c:v>40</c:v>
                </c:pt>
                <c:pt idx="3">
                  <c:v>36</c:v>
                </c:pt>
                <c:pt idx="4">
                  <c:v>87</c:v>
                </c:pt>
                <c:pt idx="5">
                  <c:v>74</c:v>
                </c:pt>
                <c:pt idx="6">
                  <c:v>65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83-44EE-A5B1-923B4F52125F}"/>
            </c:ext>
          </c:extLst>
        </c:ser>
        <c:ser>
          <c:idx val="4"/>
          <c:order val="4"/>
          <c:tx>
            <c:strRef>
              <c:f>Sheet1!$AD$10</c:f>
              <c:strCache>
                <c:ptCount val="1"/>
                <c:pt idx="0">
                  <c:v>Fawn Buck</c:v>
                </c:pt>
              </c:strCache>
            </c:strRef>
          </c:tx>
          <c:spPr>
            <a:solidFill>
              <a:srgbClr val="86AD45"/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6642743948820479E-3"/>
                  <c:y val="-0.30561837455830387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CA715FF8-5DCC-46C4-BFBB-2C7EE7B1E1CC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xfrm>
                  <a:off x="912760" y="160446"/>
                  <a:ext cx="552972" cy="1569651"/>
                </a:xfrm>
                <a:noFill/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7249"/>
                        <a:gd name="adj2" fmla="val 22866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B83-44EE-A5B1-923B4F52125F}"/>
                </c:ext>
              </c:extLst>
            </c:dLbl>
            <c:dLbl>
              <c:idx val="1"/>
              <c:layout>
                <c:manualLayout>
                  <c:x val="-1.2220404129726582E-3"/>
                  <c:y val="-4.4597035831826275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C13B227F-FD6E-4AD6-93A1-56E4D24DBA2D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B83-44EE-A5B1-923B4F52125F}"/>
                </c:ext>
              </c:extLst>
            </c:dLbl>
            <c:dLbl>
              <c:idx val="2"/>
              <c:layout>
                <c:manualLayout>
                  <c:x val="-2.4440523413366247E-3"/>
                  <c:y val="-4.8942711666342106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5941E900-A089-4463-909B-91A58C51C219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B83-44EE-A5B1-923B4F52125F}"/>
                </c:ext>
              </c:extLst>
            </c:dLbl>
            <c:dLbl>
              <c:idx val="3"/>
              <c:layout>
                <c:manualLayout>
                  <c:x val="1.2220513312886337E-3"/>
                  <c:y val="-0.10133839718798403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191A87EB-53B6-4A2B-BB00-7096FF423620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B83-44EE-A5B1-923B4F52125F}"/>
                </c:ext>
              </c:extLst>
            </c:dLbl>
            <c:dLbl>
              <c:idx val="4"/>
              <c:layout>
                <c:manualLayout>
                  <c:x val="5.0321240736614402E-8"/>
                  <c:y val="-8.3873292340224295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37334A63-5A13-4491-B571-D8FA114BD9CD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B83-44EE-A5B1-923B4F52125F}"/>
                </c:ext>
              </c:extLst>
            </c:dLbl>
            <c:dLbl>
              <c:idx val="5"/>
              <c:layout>
                <c:manualLayout>
                  <c:x val="-5.0321240830345017E-8"/>
                  <c:y val="-7.6318503473284963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74A8344D-FF18-4E34-8602-DE0113CBF017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B83-44EE-A5B1-923B4F52125F}"/>
                </c:ext>
              </c:extLst>
            </c:dLbl>
            <c:dLbl>
              <c:idx val="6"/>
              <c:layout>
                <c:manualLayout>
                  <c:x val="5.0321240736614402E-8"/>
                  <c:y val="-8.3751240458900228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F17A2FB7-B36B-4260-A795-99E48C813792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B83-44EE-A5B1-923B4F52125F}"/>
                </c:ext>
              </c:extLst>
            </c:dLbl>
            <c:dLbl>
              <c:idx val="7"/>
              <c:layout>
                <c:manualLayout>
                  <c:x val="1.2220513312885869E-3"/>
                  <c:y val="-8.3751240458900283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F1095BE8-9B20-405A-8498-FD1340EFA9F2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AB83-44EE-A5B1-923B4F52125F}"/>
                </c:ext>
              </c:extLst>
            </c:dLbl>
            <c:dLbl>
              <c:idx val="8"/>
              <c:layout>
                <c:manualLayout>
                  <c:x val="5.0321240736614402E-8"/>
                  <c:y val="-7.8796082468490028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F72EF08C-2457-4A70-A5DA-8BC54B9D93EF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AB83-44EE-A5B1-923B4F52125F}"/>
                </c:ext>
              </c:extLst>
            </c:dLbl>
            <c:dLbl>
              <c:idx val="9"/>
              <c:layout>
                <c:manualLayout>
                  <c:x val="5.0321240736614402E-8"/>
                  <c:y val="-7.9039815252775383E-2"/>
                </c:manualLayout>
              </c:layout>
              <c:tx>
                <c:rich>
                  <a:bodyPr rot="0" spcFirstLastPara="1" vertOverflow="clip" horzOverflow="clip" vert="horz" wrap="square" lIns="0" tIns="0" rIns="0" bIns="0" anchor="ctr" anchorCtr="1">
                    <a:noAutofit/>
                  </a:bodyPr>
                  <a:lstStyle/>
                  <a:p>
                    <a:pPr>
                      <a:defRPr sz="1600" b="1" i="0" u="none" strike="noStrike" kern="1200" baseline="0">
                        <a:solidFill>
                          <a:schemeClr val="tx1"/>
                        </a:solidFill>
                        <a:latin typeface="Avenir Next LT Pro" panose="020B0504020202020204" pitchFamily="34" charset="0"/>
                        <a:ea typeface="+mn-ea"/>
                        <a:cs typeface="+mn-cs"/>
                      </a:defRPr>
                    </a:pPr>
                    <a:fld id="{072E9523-30FA-49CD-B85C-54B57A4CEC76}" type="CELLRANGE">
                      <a:rPr lang="en-US" sz="1600" b="1">
                        <a:solidFill>
                          <a:schemeClr val="tx1"/>
                        </a:solidFill>
                        <a:latin typeface="Avenir Next LT Pro" panose="020B0504020202020204" pitchFamily="34" charset="0"/>
                      </a:rPr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0" tIns="0" rIns="0" bIns="0" anchor="ctr" anchorCtr="1">
                  <a:no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/>
                      </a:solidFill>
                      <a:latin typeface="Avenir Next LT Pro" panose="020B05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590836813823102E-2"/>
                      <c:h val="7.1355413401380047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B83-44EE-A5B1-923B4F5212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0" tIns="0" rIns="0" bIns="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Sheet1!$AD$13:$AD$22</c:f>
              <c:numCache>
                <c:formatCode>General</c:formatCode>
                <c:ptCount val="10"/>
                <c:pt idx="0">
                  <c:v>362</c:v>
                </c:pt>
                <c:pt idx="1">
                  <c:v>42</c:v>
                </c:pt>
                <c:pt idx="2">
                  <c:v>35</c:v>
                </c:pt>
                <c:pt idx="3">
                  <c:v>111</c:v>
                </c:pt>
                <c:pt idx="4">
                  <c:v>91</c:v>
                </c:pt>
                <c:pt idx="5">
                  <c:v>79</c:v>
                </c:pt>
                <c:pt idx="6">
                  <c:v>86</c:v>
                </c:pt>
                <c:pt idx="7">
                  <c:v>87</c:v>
                </c:pt>
                <c:pt idx="8">
                  <c:v>84</c:v>
                </c:pt>
                <c:pt idx="9">
                  <c:v>84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Sheet1!$AF$13:$AF$22</c15:f>
                <c15:dlblRangeCache>
                  <c:ptCount val="10"/>
                  <c:pt idx="0">
                    <c:v>1444</c:v>
                  </c:pt>
                  <c:pt idx="1">
                    <c:v>1193</c:v>
                  </c:pt>
                  <c:pt idx="2">
                    <c:v>1097</c:v>
                  </c:pt>
                  <c:pt idx="3">
                    <c:v>1155</c:v>
                  </c:pt>
                  <c:pt idx="4">
                    <c:v>1140</c:v>
                  </c:pt>
                  <c:pt idx="5">
                    <c:v>1118</c:v>
                  </c:pt>
                  <c:pt idx="6">
                    <c:v>1114</c:v>
                  </c:pt>
                  <c:pt idx="7">
                    <c:v>1111</c:v>
                  </c:pt>
                  <c:pt idx="8">
                    <c:v>1103</c:v>
                  </c:pt>
                  <c:pt idx="9">
                    <c:v>1097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AB83-44EE-A5B1-923B4F52125F}"/>
            </c:ext>
          </c:extLst>
        </c:ser>
        <c:ser>
          <c:idx val="5"/>
          <c:order val="5"/>
          <c:tx>
            <c:strRef>
              <c:f>Sheet1!$AE$10</c:f>
              <c:strCache>
                <c:ptCount val="1"/>
                <c:pt idx="0">
                  <c:v>Fawn Doe</c:v>
                </c:pt>
              </c:strCache>
            </c:strRef>
          </c:tx>
          <c:spPr>
            <a:solidFill>
              <a:srgbClr val="215834"/>
            </a:solidFill>
            <a:ln w="9525">
              <a:solidFill>
                <a:schemeClr val="tx1"/>
              </a:solidFill>
            </a:ln>
            <a:effectLst/>
          </c:spPr>
          <c:invertIfNegative val="0"/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Sheet1!$AE$13:$AE$22</c:f>
              <c:numCache>
                <c:formatCode>General</c:formatCode>
                <c:ptCount val="10"/>
                <c:pt idx="0">
                  <c:v>321</c:v>
                </c:pt>
                <c:pt idx="1">
                  <c:v>-8</c:v>
                </c:pt>
                <c:pt idx="2">
                  <c:v>-12</c:v>
                </c:pt>
                <c:pt idx="3">
                  <c:v>65</c:v>
                </c:pt>
                <c:pt idx="4">
                  <c:v>44</c:v>
                </c:pt>
                <c:pt idx="5">
                  <c:v>32</c:v>
                </c:pt>
                <c:pt idx="6">
                  <c:v>40</c:v>
                </c:pt>
                <c:pt idx="7">
                  <c:v>41</c:v>
                </c:pt>
                <c:pt idx="8">
                  <c:v>39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83-44EE-A5B1-923B4F521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62621919"/>
        <c:axId val="662624319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Sheet1!$AF$10</c15:sqref>
                        </c15:formulaRef>
                      </c:ext>
                    </c:extLst>
                    <c:strCache>
                      <c:ptCount val="1"/>
                      <c:pt idx="0">
                        <c:v>Total Harvested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6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Avenir Next LT Pro" panose="020B0504020202020204" pitchFamily="34" charset="0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Sheet1!$Y$13:$Y$22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2026</c:v>
                      </c:pt>
                      <c:pt idx="1">
                        <c:v>2027</c:v>
                      </c:pt>
                      <c:pt idx="2">
                        <c:v>2028</c:v>
                      </c:pt>
                      <c:pt idx="3">
                        <c:v>2029</c:v>
                      </c:pt>
                      <c:pt idx="4">
                        <c:v>2030</c:v>
                      </c:pt>
                      <c:pt idx="5">
                        <c:v>2031</c:v>
                      </c:pt>
                      <c:pt idx="6">
                        <c:v>2032</c:v>
                      </c:pt>
                      <c:pt idx="7">
                        <c:v>2033</c:v>
                      </c:pt>
                      <c:pt idx="8">
                        <c:v>2034</c:v>
                      </c:pt>
                      <c:pt idx="9">
                        <c:v>2035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Sheet1!$AF$13:$AF$22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1444</c:v>
                      </c:pt>
                      <c:pt idx="1">
                        <c:v>1193</c:v>
                      </c:pt>
                      <c:pt idx="2">
                        <c:v>1097</c:v>
                      </c:pt>
                      <c:pt idx="3">
                        <c:v>1155</c:v>
                      </c:pt>
                      <c:pt idx="4">
                        <c:v>1140</c:v>
                      </c:pt>
                      <c:pt idx="5">
                        <c:v>1118</c:v>
                      </c:pt>
                      <c:pt idx="6">
                        <c:v>1114</c:v>
                      </c:pt>
                      <c:pt idx="7">
                        <c:v>1111</c:v>
                      </c:pt>
                      <c:pt idx="8">
                        <c:v>1103</c:v>
                      </c:pt>
                      <c:pt idx="9">
                        <c:v>1097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AB83-44EE-A5B1-923B4F52125F}"/>
                  </c:ext>
                </c:extLst>
              </c15:ser>
            </c15:filteredBarSeries>
          </c:ext>
        </c:extLst>
      </c:barChart>
      <c:catAx>
        <c:axId val="66262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  <a:latin typeface="Avenir Next LT Pro" panose="020B05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662624319"/>
        <c:crosses val="autoZero"/>
        <c:auto val="1"/>
        <c:lblAlgn val="ctr"/>
        <c:lblOffset val="0"/>
        <c:noMultiLvlLbl val="0"/>
      </c:catAx>
      <c:valAx>
        <c:axId val="662624319"/>
        <c:scaling>
          <c:orientation val="minMax"/>
          <c:max val="1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2000" b="1" baseline="0">
                    <a:solidFill>
                      <a:schemeClr val="tx1"/>
                    </a:solidFill>
                  </a:rPr>
                  <a:t>Deer Harvested </a:t>
                </a:r>
                <a:endParaRPr lang="en-US" sz="20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662621919"/>
        <c:crosses val="autoZero"/>
        <c:crossBetween val="between"/>
        <c:majorUnit val="800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latin typeface="Avenir Next LT Pro" panose="020B05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50118648093515"/>
          <c:y val="0.1912948083293626"/>
          <c:w val="0.80365394698233206"/>
          <c:h val="0.68016451407414291"/>
        </c:manualLayout>
      </c:layout>
      <c:lineChart>
        <c:grouping val="standard"/>
        <c:varyColors val="0"/>
        <c:ser>
          <c:idx val="0"/>
          <c:order val="0"/>
          <c:tx>
            <c:strRef>
              <c:f>Sheet1!$Z$10</c:f>
              <c:strCache>
                <c:ptCount val="1"/>
                <c:pt idx="0">
                  <c:v>Bucks</c:v>
                </c:pt>
              </c:strCache>
            </c:strRef>
          </c:tx>
          <c:spPr>
            <a:ln w="44450" cap="rnd">
              <a:solidFill>
                <a:srgbClr val="006C9A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Sheet1!$B$13:$B$22</c:f>
              <c:numCache>
                <c:formatCode>General</c:formatCode>
                <c:ptCount val="10"/>
                <c:pt idx="0">
                  <c:v>1589</c:v>
                </c:pt>
                <c:pt idx="1">
                  <c:v>1419</c:v>
                </c:pt>
                <c:pt idx="2">
                  <c:v>1441</c:v>
                </c:pt>
                <c:pt idx="3">
                  <c:v>1557</c:v>
                </c:pt>
                <c:pt idx="4">
                  <c:v>1613</c:v>
                </c:pt>
                <c:pt idx="5">
                  <c:v>1628</c:v>
                </c:pt>
                <c:pt idx="6">
                  <c:v>1646</c:v>
                </c:pt>
                <c:pt idx="7">
                  <c:v>1656</c:v>
                </c:pt>
                <c:pt idx="8">
                  <c:v>1658</c:v>
                </c:pt>
                <c:pt idx="9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8-4003-9032-45462194CD54}"/>
            </c:ext>
          </c:extLst>
        </c:ser>
        <c:ser>
          <c:idx val="1"/>
          <c:order val="1"/>
          <c:tx>
            <c:strRef>
              <c:f>Sheet1!$AA$10</c:f>
              <c:strCache>
                <c:ptCount val="1"/>
                <c:pt idx="0">
                  <c:v>Does</c:v>
                </c:pt>
              </c:strCache>
            </c:strRef>
          </c:tx>
          <c:spPr>
            <a:ln w="44450" cap="rnd">
              <a:solidFill>
                <a:srgbClr val="0B2341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Sheet1!$C$13:$C$22</c:f>
              <c:numCache>
                <c:formatCode>General</c:formatCode>
                <c:ptCount val="10"/>
                <c:pt idx="0">
                  <c:v>3143</c:v>
                </c:pt>
                <c:pt idx="1">
                  <c:v>3041</c:v>
                </c:pt>
                <c:pt idx="2">
                  <c:v>2898</c:v>
                </c:pt>
                <c:pt idx="3">
                  <c:v>2941</c:v>
                </c:pt>
                <c:pt idx="4">
                  <c:v>2942</c:v>
                </c:pt>
                <c:pt idx="5">
                  <c:v>2912</c:v>
                </c:pt>
                <c:pt idx="6">
                  <c:v>2901</c:v>
                </c:pt>
                <c:pt idx="7">
                  <c:v>2892</c:v>
                </c:pt>
                <c:pt idx="8">
                  <c:v>2878</c:v>
                </c:pt>
                <c:pt idx="9">
                  <c:v>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8-4003-9032-45462194CD54}"/>
            </c:ext>
          </c:extLst>
        </c:ser>
        <c:ser>
          <c:idx val="2"/>
          <c:order val="2"/>
          <c:tx>
            <c:strRef>
              <c:f>Sheet1!$AB$10</c:f>
              <c:strCache>
                <c:ptCount val="1"/>
                <c:pt idx="0">
                  <c:v>Yearling Buck</c:v>
                </c:pt>
              </c:strCache>
            </c:strRef>
          </c:tx>
          <c:spPr>
            <a:ln w="44450" cap="rnd">
              <a:solidFill>
                <a:srgbClr val="F0873B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Sheet1!$D$13:$D$22</c:f>
              <c:numCache>
                <c:formatCode>General</c:formatCode>
                <c:ptCount val="10"/>
                <c:pt idx="0">
                  <c:v>549</c:v>
                </c:pt>
                <c:pt idx="1">
                  <c:v>752</c:v>
                </c:pt>
                <c:pt idx="2">
                  <c:v>905</c:v>
                </c:pt>
                <c:pt idx="3">
                  <c:v>874</c:v>
                </c:pt>
                <c:pt idx="4">
                  <c:v>840</c:v>
                </c:pt>
                <c:pt idx="5">
                  <c:v>851</c:v>
                </c:pt>
                <c:pt idx="6">
                  <c:v>849</c:v>
                </c:pt>
                <c:pt idx="7">
                  <c:v>842</c:v>
                </c:pt>
                <c:pt idx="8">
                  <c:v>839</c:v>
                </c:pt>
                <c:pt idx="9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8-4003-9032-45462194CD54}"/>
            </c:ext>
          </c:extLst>
        </c:ser>
        <c:ser>
          <c:idx val="3"/>
          <c:order val="3"/>
          <c:tx>
            <c:strRef>
              <c:f>Sheet1!$AC$10</c:f>
              <c:strCache>
                <c:ptCount val="1"/>
                <c:pt idx="0">
                  <c:v>Yearling Doe</c:v>
                </c:pt>
              </c:strCache>
            </c:strRef>
          </c:tx>
          <c:spPr>
            <a:ln w="44450" cap="rnd">
              <a:solidFill>
                <a:srgbClr val="CC4E0B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Sheet1!$E$13:$E$22</c:f>
              <c:numCache>
                <c:formatCode>General</c:formatCode>
                <c:ptCount val="10"/>
                <c:pt idx="0">
                  <c:v>966</c:v>
                </c:pt>
                <c:pt idx="1">
                  <c:v>881</c:v>
                </c:pt>
                <c:pt idx="2">
                  <c:v>1061</c:v>
                </c:pt>
                <c:pt idx="3">
                  <c:v>1024</c:v>
                </c:pt>
                <c:pt idx="4">
                  <c:v>986</c:v>
                </c:pt>
                <c:pt idx="5">
                  <c:v>998</c:v>
                </c:pt>
                <c:pt idx="6">
                  <c:v>997</c:v>
                </c:pt>
                <c:pt idx="7">
                  <c:v>988</c:v>
                </c:pt>
                <c:pt idx="8">
                  <c:v>984</c:v>
                </c:pt>
                <c:pt idx="9">
                  <c:v>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8-4003-9032-45462194CD54}"/>
            </c:ext>
          </c:extLst>
        </c:ser>
        <c:ser>
          <c:idx val="4"/>
          <c:order val="4"/>
          <c:tx>
            <c:strRef>
              <c:f>Sheet1!$AD$10</c:f>
              <c:strCache>
                <c:ptCount val="1"/>
                <c:pt idx="0">
                  <c:v>Fawn Buck</c:v>
                </c:pt>
              </c:strCache>
            </c:strRef>
          </c:tx>
          <c:spPr>
            <a:ln w="44450" cap="rnd">
              <a:solidFill>
                <a:srgbClr val="86AD45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Sheet1!$F$13:$F$22</c:f>
              <c:numCache>
                <c:formatCode>General</c:formatCode>
                <c:ptCount val="10"/>
                <c:pt idx="0">
                  <c:v>1285</c:v>
                </c:pt>
                <c:pt idx="1">
                  <c:v>1548</c:v>
                </c:pt>
                <c:pt idx="2">
                  <c:v>1495</c:v>
                </c:pt>
                <c:pt idx="3">
                  <c:v>1438</c:v>
                </c:pt>
                <c:pt idx="4">
                  <c:v>1456</c:v>
                </c:pt>
                <c:pt idx="5">
                  <c:v>1454</c:v>
                </c:pt>
                <c:pt idx="6">
                  <c:v>1441</c:v>
                </c:pt>
                <c:pt idx="7">
                  <c:v>1435</c:v>
                </c:pt>
                <c:pt idx="8">
                  <c:v>1431</c:v>
                </c:pt>
                <c:pt idx="9">
                  <c:v>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8-4003-9032-45462194CD54}"/>
            </c:ext>
          </c:extLst>
        </c:ser>
        <c:ser>
          <c:idx val="5"/>
          <c:order val="5"/>
          <c:tx>
            <c:strRef>
              <c:f>Sheet1!$AE$10</c:f>
              <c:strCache>
                <c:ptCount val="1"/>
                <c:pt idx="0">
                  <c:v>Fawn Doe</c:v>
                </c:pt>
              </c:strCache>
            </c:strRef>
          </c:tx>
          <c:spPr>
            <a:ln w="44450" cap="rnd">
              <a:solidFill>
                <a:srgbClr val="215834"/>
              </a:solidFill>
              <a:round/>
              <a:tailEnd type="arrow" w="sm" len="sm"/>
            </a:ln>
            <a:effectLst/>
          </c:spPr>
          <c:marker>
            <c:symbol val="none"/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Sheet1!$G$13:$G$22</c:f>
              <c:numCache>
                <c:formatCode>General</c:formatCode>
                <c:ptCount val="10"/>
                <c:pt idx="0">
                  <c:v>1326</c:v>
                </c:pt>
                <c:pt idx="1">
                  <c:v>1598</c:v>
                </c:pt>
                <c:pt idx="2">
                  <c:v>1542</c:v>
                </c:pt>
                <c:pt idx="3">
                  <c:v>1484</c:v>
                </c:pt>
                <c:pt idx="4">
                  <c:v>1503</c:v>
                </c:pt>
                <c:pt idx="5">
                  <c:v>1501</c:v>
                </c:pt>
                <c:pt idx="6">
                  <c:v>1487</c:v>
                </c:pt>
                <c:pt idx="7">
                  <c:v>1481</c:v>
                </c:pt>
                <c:pt idx="8">
                  <c:v>1476</c:v>
                </c:pt>
                <c:pt idx="9">
                  <c:v>1470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8-4003-9032-45462194C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366335"/>
        <c:axId val="1234604319"/>
      </c:lineChart>
      <c:lineChart>
        <c:grouping val="standard"/>
        <c:varyColors val="0"/>
        <c:ser>
          <c:idx val="6"/>
          <c:order val="6"/>
          <c:tx>
            <c:strRef>
              <c:f>Sheet1!$X$11</c:f>
              <c:strCache>
                <c:ptCount val="1"/>
                <c:pt idx="0">
                  <c:v>Lambda (λ)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Sheet1!$Y$13:$Y$22</c:f>
              <c:numCache>
                <c:formatCode>General</c:formatCode>
                <c:ptCount val="10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</c:numCache>
            </c:numRef>
          </c:cat>
          <c:val>
            <c:numRef>
              <c:f>Sheet1!$X$13:$X$22</c:f>
              <c:numCache>
                <c:formatCode>0.00</c:formatCode>
                <c:ptCount val="10"/>
                <c:pt idx="0">
                  <c:v>1.04</c:v>
                </c:pt>
                <c:pt idx="1">
                  <c:v>1.01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38-4003-9032-45462194C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055903"/>
        <c:axId val="1350054943"/>
      </c:lineChart>
      <c:catAx>
        <c:axId val="98436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b="1">
                    <a:latin typeface="Avenir Next LT Pro" panose="020B05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1234604319"/>
        <c:crosses val="autoZero"/>
        <c:auto val="1"/>
        <c:lblAlgn val="ctr"/>
        <c:lblOffset val="0"/>
        <c:tickLblSkip val="1"/>
        <c:tickMarkSkip val="3"/>
        <c:noMultiLvlLbl val="0"/>
      </c:catAx>
      <c:valAx>
        <c:axId val="1234604319"/>
        <c:scaling>
          <c:orientation val="minMax"/>
          <c:max val="3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b="1" baseline="0">
                    <a:latin typeface="Avenir Next LT Pro" panose="020B0504020202020204" pitchFamily="34" charset="0"/>
                  </a:rPr>
                  <a:t>Deer Population (N)</a:t>
                </a:r>
                <a:endParaRPr lang="en-US" b="1">
                  <a:latin typeface="Avenir Next LT Pro" panose="020B05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984366335"/>
        <c:crossesAt val="0"/>
        <c:crossBetween val="between"/>
        <c:majorUnit val="1700"/>
      </c:valAx>
      <c:valAx>
        <c:axId val="1350054943"/>
        <c:scaling>
          <c:orientation val="minMax"/>
          <c:min val="0.95000000000000007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2000" b="1">
                    <a:latin typeface="Avenir Next LT Pro" panose="020B0504020202020204" pitchFamily="34" charset="0"/>
                  </a:rPr>
                  <a:t>Lambda</a:t>
                </a:r>
                <a:r>
                  <a:rPr lang="en-US" sz="2000" b="1" baseline="0">
                    <a:latin typeface="Avenir Next LT Pro" panose="020B0504020202020204" pitchFamily="34" charset="0"/>
                  </a:rPr>
                  <a:t> </a:t>
                </a:r>
                <a:r>
                  <a:rPr lang="el-GR" sz="2000" b="1" i="0" u="none" strike="noStrike" baseline="0">
                    <a:effectLst/>
                    <a:latin typeface="Avenir Next LT Pro" panose="020B0504020202020204" pitchFamily="34" charset="0"/>
                  </a:rPr>
                  <a:t>(λ)</a:t>
                </a:r>
                <a:endParaRPr lang="en-US" sz="2000" b="1">
                  <a:latin typeface="Avenir Next LT Pro" panose="020B05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venir Next LT Pro Demi" panose="020B07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50055903"/>
        <c:crosses val="max"/>
        <c:crossBetween val="between"/>
        <c:majorUnit val="5.000000000000001E-2"/>
      </c:valAx>
      <c:catAx>
        <c:axId val="135005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00549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312026687223354"/>
          <c:y val="3.1134212805168423E-2"/>
          <c:w val="0.78992821584198913"/>
          <c:h val="9.2786074627770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venir Next LT Pro Demi" panose="020B07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 baseline="0">
          <a:solidFill>
            <a:schemeClr val="tx1"/>
          </a:solidFill>
          <a:latin typeface="Avenir Next LT Pro Demi" panose="020B07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380942</xdr:colOff>
      <xdr:row>3</xdr:row>
      <xdr:rowOff>112451</xdr:rowOff>
    </xdr:from>
    <xdr:to>
      <xdr:col>50</xdr:col>
      <xdr:colOff>40015</xdr:colOff>
      <xdr:row>46</xdr:row>
      <xdr:rowOff>20019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6591E5CE-5215-AD21-87BA-A14CE047B356}"/>
            </a:ext>
          </a:extLst>
        </xdr:cNvPr>
        <xdr:cNvGrpSpPr/>
      </xdr:nvGrpSpPr>
      <xdr:grpSpPr>
        <a:xfrm>
          <a:off x="64420692" y="993514"/>
          <a:ext cx="10073073" cy="11107380"/>
          <a:chOff x="64465142" y="1026851"/>
          <a:chExt cx="10022273" cy="11581987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175AC22C-1101-9EBE-8143-A6324E3DE7FC}"/>
              </a:ext>
            </a:extLst>
          </xdr:cNvPr>
          <xdr:cNvGraphicFramePr/>
        </xdr:nvGraphicFramePr>
        <xdr:xfrm>
          <a:off x="64465142" y="7336093"/>
          <a:ext cx="10012362" cy="52727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7D487E9D-5AFF-42D8-2629-69EF8F1CBCCF}"/>
              </a:ext>
            </a:extLst>
          </xdr:cNvPr>
          <xdr:cNvGraphicFramePr/>
        </xdr:nvGraphicFramePr>
        <xdr:xfrm>
          <a:off x="64514853" y="1026851"/>
          <a:ext cx="9972562" cy="63919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1181100</xdr:colOff>
          <xdr:row>2</xdr:row>
          <xdr:rowOff>228600</xdr:rowOff>
        </xdr:from>
        <xdr:to>
          <xdr:col>31</xdr:col>
          <xdr:colOff>1800225</xdr:colOff>
          <xdr:row>5</xdr:row>
          <xdr:rowOff>219075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380942</xdr:colOff>
      <xdr:row>3</xdr:row>
      <xdr:rowOff>112451</xdr:rowOff>
    </xdr:from>
    <xdr:to>
      <xdr:col>54</xdr:col>
      <xdr:colOff>40015</xdr:colOff>
      <xdr:row>46</xdr:row>
      <xdr:rowOff>20019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8E88AA2-7E73-49FF-ABF4-5F4A3F076FBF}"/>
            </a:ext>
          </a:extLst>
        </xdr:cNvPr>
        <xdr:cNvGrpSpPr/>
      </xdr:nvGrpSpPr>
      <xdr:grpSpPr>
        <a:xfrm>
          <a:off x="69889630" y="969701"/>
          <a:ext cx="9946073" cy="10766068"/>
          <a:chOff x="64465142" y="1026851"/>
          <a:chExt cx="10022273" cy="11581987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FD202EE0-FBE0-0D7B-0C4D-07428647B276}"/>
              </a:ext>
            </a:extLst>
          </xdr:cNvPr>
          <xdr:cNvGraphicFramePr/>
        </xdr:nvGraphicFramePr>
        <xdr:xfrm>
          <a:off x="64465142" y="7336093"/>
          <a:ext cx="10012362" cy="52727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B2DFC6EA-16B6-4991-EEE0-A5A6E63B7756}"/>
              </a:ext>
            </a:extLst>
          </xdr:cNvPr>
          <xdr:cNvGraphicFramePr/>
        </xdr:nvGraphicFramePr>
        <xdr:xfrm>
          <a:off x="64514853" y="1026851"/>
          <a:ext cx="9972562" cy="63919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5</xdr:col>
      <xdr:colOff>1303865</xdr:colOff>
      <xdr:row>11</xdr:row>
      <xdr:rowOff>1849</xdr:rowOff>
    </xdr:from>
    <xdr:to>
      <xdr:col>10</xdr:col>
      <xdr:colOff>1376755</xdr:colOff>
      <xdr:row>29</xdr:row>
      <xdr:rowOff>132802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FD1BAB-20B0-C0FE-3503-BCFBFCBC6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469049</xdr:colOff>
      <xdr:row>9</xdr:row>
      <xdr:rowOff>148677</xdr:rowOff>
    </xdr:from>
    <xdr:to>
      <xdr:col>10</xdr:col>
      <xdr:colOff>554478</xdr:colOff>
      <xdr:row>12</xdr:row>
      <xdr:rowOff>226075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4BC5767-C8DC-803E-C131-447609637C30}"/>
            </a:ext>
          </a:extLst>
        </xdr:cNvPr>
        <xdr:cNvGrpSpPr/>
      </xdr:nvGrpSpPr>
      <xdr:grpSpPr>
        <a:xfrm>
          <a:off x="13018237" y="2720427"/>
          <a:ext cx="5050336" cy="934648"/>
          <a:chOff x="13682469" y="2926804"/>
          <a:chExt cx="5047812" cy="943307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9D16C151-66F8-BCEC-E708-DE984A413189}"/>
              </a:ext>
            </a:extLst>
          </xdr:cNvPr>
          <xdr:cNvSpPr/>
        </xdr:nvSpPr>
        <xdr:spPr>
          <a:xfrm>
            <a:off x="13690287" y="2993322"/>
            <a:ext cx="365546" cy="239021"/>
          </a:xfrm>
          <a:prstGeom prst="rect">
            <a:avLst/>
          </a:prstGeom>
          <a:solidFill>
            <a:schemeClr val="accent5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310C901E-3911-5812-75BD-67A59D914164}"/>
              </a:ext>
            </a:extLst>
          </xdr:cNvPr>
          <xdr:cNvSpPr txBox="1"/>
        </xdr:nvSpPr>
        <xdr:spPr>
          <a:xfrm>
            <a:off x="14051370" y="2926804"/>
            <a:ext cx="638843" cy="3720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>
                <a:latin typeface="Avenir Next LT Pro Demi" panose="020B0704020202020204" pitchFamily="34" charset="0"/>
              </a:rPr>
              <a:t>Doe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383FE3B8-ECCF-4D19-8220-0FC25D54D79D}"/>
              </a:ext>
            </a:extLst>
          </xdr:cNvPr>
          <xdr:cNvSpPr/>
        </xdr:nvSpPr>
        <xdr:spPr>
          <a:xfrm>
            <a:off x="14889619" y="3006025"/>
            <a:ext cx="365546" cy="239021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C12CF39A-2C14-4C9B-BD24-3DEABFCBBC36}"/>
              </a:ext>
            </a:extLst>
          </xdr:cNvPr>
          <xdr:cNvSpPr txBox="1"/>
        </xdr:nvSpPr>
        <xdr:spPr>
          <a:xfrm>
            <a:off x="15250701" y="2939507"/>
            <a:ext cx="1584542" cy="3720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>
                <a:latin typeface="Avenir Next LT Pro Demi" panose="020B0704020202020204" pitchFamily="34" charset="0"/>
              </a:rPr>
              <a:t>Yearling Doe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40A518A1-86F5-45A5-81C7-C98F11A36585}"/>
              </a:ext>
            </a:extLst>
          </xdr:cNvPr>
          <xdr:cNvSpPr/>
        </xdr:nvSpPr>
        <xdr:spPr>
          <a:xfrm>
            <a:off x="17030285" y="2994301"/>
            <a:ext cx="365546" cy="239021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B05CF109-3B0E-46B4-ABD7-3AB39BB33E4E}"/>
              </a:ext>
            </a:extLst>
          </xdr:cNvPr>
          <xdr:cNvSpPr txBox="1"/>
        </xdr:nvSpPr>
        <xdr:spPr>
          <a:xfrm>
            <a:off x="17391368" y="2927783"/>
            <a:ext cx="1274895" cy="37205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>
                <a:latin typeface="Avenir Next LT Pro Demi" panose="020B0704020202020204" pitchFamily="34" charset="0"/>
              </a:rPr>
              <a:t>Fawn</a:t>
            </a:r>
            <a:r>
              <a:rPr lang="en-US" sz="1800" b="1" baseline="0">
                <a:latin typeface="Avenir Next LT Pro Demi" panose="020B0704020202020204" pitchFamily="34" charset="0"/>
              </a:rPr>
              <a:t> Doe</a:t>
            </a:r>
            <a:endParaRPr lang="en-US" sz="1800" b="1">
              <a:latin typeface="Avenir Next LT Pro Demi" panose="020B0704020202020204" pitchFamily="34" charset="0"/>
            </a:endParaRP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D6C23AD0-480A-4C78-BE94-29B425D86EB1}"/>
              </a:ext>
            </a:extLst>
          </xdr:cNvPr>
          <xdr:cNvSpPr/>
        </xdr:nvSpPr>
        <xdr:spPr>
          <a:xfrm>
            <a:off x="13682469" y="3551868"/>
            <a:ext cx="365546" cy="239022"/>
          </a:xfrm>
          <a:prstGeom prst="rect">
            <a:avLst/>
          </a:prstGeom>
          <a:solidFill>
            <a:srgbClr val="CC4E0B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9FB258D8-0307-451C-BCDE-26122D4CF841}"/>
              </a:ext>
            </a:extLst>
          </xdr:cNvPr>
          <xdr:cNvSpPr txBox="1"/>
        </xdr:nvSpPr>
        <xdr:spPr>
          <a:xfrm>
            <a:off x="14043552" y="3485350"/>
            <a:ext cx="710681" cy="372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>
                <a:latin typeface="Avenir Next LT Pro Demi" panose="020B0704020202020204" pitchFamily="34" charset="0"/>
              </a:rPr>
              <a:t>Buck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22769760-BF8C-40A2-B12D-4F7AB2F7D645}"/>
              </a:ext>
            </a:extLst>
          </xdr:cNvPr>
          <xdr:cNvSpPr/>
        </xdr:nvSpPr>
        <xdr:spPr>
          <a:xfrm>
            <a:off x="14881801" y="3564571"/>
            <a:ext cx="365546" cy="239022"/>
          </a:xfrm>
          <a:prstGeom prst="rect">
            <a:avLst/>
          </a:prstGeom>
          <a:solidFill>
            <a:srgbClr val="F0873B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6383C23-8CFA-4A80-930E-AE5DBAC50B02}"/>
              </a:ext>
            </a:extLst>
          </xdr:cNvPr>
          <xdr:cNvSpPr txBox="1"/>
        </xdr:nvSpPr>
        <xdr:spPr>
          <a:xfrm>
            <a:off x="15242884" y="3498053"/>
            <a:ext cx="1656378" cy="372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>
                <a:latin typeface="Avenir Next LT Pro Demi" panose="020B0704020202020204" pitchFamily="34" charset="0"/>
              </a:rPr>
              <a:t>Yearling Buck</a:t>
            </a: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55926242-B9B6-434B-A6CD-57275DF545C6}"/>
              </a:ext>
            </a:extLst>
          </xdr:cNvPr>
          <xdr:cNvSpPr/>
        </xdr:nvSpPr>
        <xdr:spPr>
          <a:xfrm>
            <a:off x="17022467" y="3552846"/>
            <a:ext cx="365546" cy="239022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8D132C12-86A9-435E-8484-256BDB2DCFBA}"/>
              </a:ext>
            </a:extLst>
          </xdr:cNvPr>
          <xdr:cNvSpPr txBox="1"/>
        </xdr:nvSpPr>
        <xdr:spPr>
          <a:xfrm>
            <a:off x="17383550" y="3486329"/>
            <a:ext cx="1346731" cy="372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>
                <a:latin typeface="Avenir Next LT Pro Demi" panose="020B0704020202020204" pitchFamily="34" charset="0"/>
              </a:rPr>
              <a:t>Fawn</a:t>
            </a:r>
            <a:r>
              <a:rPr lang="en-US" sz="1800" b="1" baseline="0">
                <a:latin typeface="Avenir Next LT Pro Demi" panose="020B0704020202020204" pitchFamily="34" charset="0"/>
              </a:rPr>
              <a:t> Buck</a:t>
            </a:r>
            <a:endParaRPr lang="en-US" sz="1800" b="1">
              <a:latin typeface="Avenir Next LT Pro Demi" panose="020B0704020202020204" pitchFamily="34" charset="0"/>
            </a:endParaRPr>
          </a:p>
        </xdr:txBody>
      </xdr:sp>
    </xdr:grpSp>
    <xdr:clientData/>
  </xdr:twoCellAnchor>
  <xdr:twoCellAnchor>
    <xdr:from>
      <xdr:col>0</xdr:col>
      <xdr:colOff>300245</xdr:colOff>
      <xdr:row>9</xdr:row>
      <xdr:rowOff>31060</xdr:rowOff>
    </xdr:from>
    <xdr:to>
      <xdr:col>5</xdr:col>
      <xdr:colOff>1691684</xdr:colOff>
      <xdr:row>30</xdr:row>
      <xdr:rowOff>6779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99146B-11D5-47E6-8DA4-8A53F5C57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737852</xdr:colOff>
      <xdr:row>11</xdr:row>
      <xdr:rowOff>166687</xdr:rowOff>
    </xdr:from>
    <xdr:to>
      <xdr:col>5</xdr:col>
      <xdr:colOff>881062</xdr:colOff>
      <xdr:row>28</xdr:row>
      <xdr:rowOff>13416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2044C3-C4B2-3FDF-E521-DEC4BD2EF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380942</xdr:colOff>
      <xdr:row>3</xdr:row>
      <xdr:rowOff>112451</xdr:rowOff>
    </xdr:from>
    <xdr:to>
      <xdr:col>51</xdr:col>
      <xdr:colOff>40015</xdr:colOff>
      <xdr:row>46</xdr:row>
      <xdr:rowOff>20019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4A08FCA-D65F-4402-9E45-1D27C4725EDB}"/>
            </a:ext>
          </a:extLst>
        </xdr:cNvPr>
        <xdr:cNvGrpSpPr/>
      </xdr:nvGrpSpPr>
      <xdr:grpSpPr>
        <a:xfrm>
          <a:off x="63862903" y="989185"/>
          <a:ext cx="10049982" cy="11012852"/>
          <a:chOff x="64465142" y="1026851"/>
          <a:chExt cx="10022273" cy="11581987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DB70D36B-2F26-F950-C7A7-45D7C45C12D2}"/>
              </a:ext>
            </a:extLst>
          </xdr:cNvPr>
          <xdr:cNvGraphicFramePr/>
        </xdr:nvGraphicFramePr>
        <xdr:xfrm>
          <a:off x="64465142" y="7336093"/>
          <a:ext cx="10012362" cy="52727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B95BFD8A-1555-806A-EBE4-E62DABFE6075}"/>
              </a:ext>
            </a:extLst>
          </xdr:cNvPr>
          <xdr:cNvGraphicFramePr/>
        </xdr:nvGraphicFramePr>
        <xdr:xfrm>
          <a:off x="64514853" y="1026851"/>
          <a:ext cx="9972562" cy="63919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6</xdr:col>
      <xdr:colOff>147978</xdr:colOff>
      <xdr:row>10</xdr:row>
      <xdr:rowOff>275428</xdr:rowOff>
    </xdr:from>
    <xdr:to>
      <xdr:col>11</xdr:col>
      <xdr:colOff>1574263</xdr:colOff>
      <xdr:row>29</xdr:row>
      <xdr:rowOff>117745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FBB320-F52F-4681-AC47-B713D6FC8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41056</xdr:colOff>
      <xdr:row>9</xdr:row>
      <xdr:rowOff>14691</xdr:rowOff>
    </xdr:from>
    <xdr:to>
      <xdr:col>6</xdr:col>
      <xdr:colOff>1131</xdr:colOff>
      <xdr:row>29</xdr:row>
      <xdr:rowOff>143087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A8D847-9935-45F6-B09F-F41927129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541939</xdr:colOff>
      <xdr:row>10</xdr:row>
      <xdr:rowOff>2133</xdr:rowOff>
    </xdr:from>
    <xdr:to>
      <xdr:col>10</xdr:col>
      <xdr:colOff>1967</xdr:colOff>
      <xdr:row>11</xdr:row>
      <xdr:rowOff>73064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DEF6E5CF-DDBB-44F8-B78D-DBD9F3560DD0}"/>
            </a:ext>
          </a:extLst>
        </xdr:cNvPr>
        <xdr:cNvGrpSpPr/>
      </xdr:nvGrpSpPr>
      <xdr:grpSpPr>
        <a:xfrm>
          <a:off x="7112025" y="2924576"/>
          <a:ext cx="10381306" cy="363177"/>
          <a:chOff x="5460451" y="2841077"/>
          <a:chExt cx="10294389" cy="393303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BD6E7942-41E5-3D3D-269D-F54C29D13313}"/>
              </a:ext>
            </a:extLst>
          </xdr:cNvPr>
          <xdr:cNvSpPr/>
        </xdr:nvSpPr>
        <xdr:spPr>
          <a:xfrm>
            <a:off x="5460451" y="2916367"/>
            <a:ext cx="365760" cy="238125"/>
          </a:xfrm>
          <a:prstGeom prst="rect">
            <a:avLst/>
          </a:prstGeom>
          <a:solidFill>
            <a:schemeClr val="tx2">
              <a:lumMod val="75000"/>
              <a:lumOff val="2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49D8D7EF-E1FE-D3BE-CCFB-5C0F3B88D941}"/>
              </a:ext>
            </a:extLst>
          </xdr:cNvPr>
          <xdr:cNvSpPr txBox="1"/>
        </xdr:nvSpPr>
        <xdr:spPr>
          <a:xfrm>
            <a:off x="5821745" y="2849289"/>
            <a:ext cx="634404" cy="3722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800" b="1">
                <a:latin typeface="Avenir Next LT Pro Demi" panose="020B0704020202020204" pitchFamily="34" charset="0"/>
              </a:rPr>
              <a:t>Doe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D9E3C4B4-AC6A-0BBC-2667-71CE58B8DF92}"/>
              </a:ext>
            </a:extLst>
          </xdr:cNvPr>
          <xdr:cNvSpPr/>
        </xdr:nvSpPr>
        <xdr:spPr>
          <a:xfrm>
            <a:off x="6655672" y="2929177"/>
            <a:ext cx="365760" cy="238125"/>
          </a:xfrm>
          <a:prstGeom prst="rect">
            <a:avLst/>
          </a:prstGeom>
          <a:solidFill>
            <a:srgbClr val="3D84DB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73DB80F-18DD-650B-153A-049099320EE3}"/>
              </a:ext>
            </a:extLst>
          </xdr:cNvPr>
          <xdr:cNvSpPr txBox="1"/>
        </xdr:nvSpPr>
        <xdr:spPr>
          <a:xfrm>
            <a:off x="7016966" y="2862099"/>
            <a:ext cx="1583062" cy="3722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800" b="1">
                <a:latin typeface="Avenir Next LT Pro Demi" panose="020B0704020202020204" pitchFamily="34" charset="0"/>
              </a:rPr>
              <a:t>Yearling Doe</a:t>
            </a: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838EBF5C-6AB4-5165-D1E7-0E1E518189B1}"/>
              </a:ext>
            </a:extLst>
          </xdr:cNvPr>
          <xdr:cNvSpPr/>
        </xdr:nvSpPr>
        <xdr:spPr>
          <a:xfrm>
            <a:off x="8795184" y="2917354"/>
            <a:ext cx="365760" cy="238125"/>
          </a:xfrm>
          <a:prstGeom prst="rect">
            <a:avLst/>
          </a:prstGeom>
          <a:solidFill>
            <a:schemeClr val="tx2">
              <a:lumMod val="25000"/>
              <a:lumOff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1EA4ACF4-431C-F83B-64E6-95BDD160B004}"/>
              </a:ext>
            </a:extLst>
          </xdr:cNvPr>
          <xdr:cNvSpPr txBox="1"/>
        </xdr:nvSpPr>
        <xdr:spPr>
          <a:xfrm>
            <a:off x="9156478" y="2850276"/>
            <a:ext cx="1271310" cy="3722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800" b="1">
                <a:latin typeface="Avenir Next LT Pro Demi" panose="020B0704020202020204" pitchFamily="34" charset="0"/>
              </a:rPr>
              <a:t>Fawn</a:t>
            </a:r>
            <a:r>
              <a:rPr lang="en-US" sz="1800" b="1" baseline="0">
                <a:latin typeface="Avenir Next LT Pro Demi" panose="020B0704020202020204" pitchFamily="34" charset="0"/>
              </a:rPr>
              <a:t> Doe</a:t>
            </a:r>
            <a:endParaRPr lang="en-US" sz="1800" b="1">
              <a:latin typeface="Avenir Next LT Pro Demi" panose="020B0704020202020204" pitchFamily="34" charset="0"/>
            </a:endParaRP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852775CF-A600-9D04-197C-22FDFF9F3BAB}"/>
              </a:ext>
            </a:extLst>
          </xdr:cNvPr>
          <xdr:cNvSpPr/>
        </xdr:nvSpPr>
        <xdr:spPr>
          <a:xfrm>
            <a:off x="10715625" y="2908155"/>
            <a:ext cx="365760" cy="238125"/>
          </a:xfrm>
          <a:prstGeom prst="rect">
            <a:avLst/>
          </a:prstGeom>
          <a:solidFill>
            <a:srgbClr val="CC4E0B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7EB9F9A0-137F-FE1C-7DB3-B3E73038777C}"/>
              </a:ext>
            </a:extLst>
          </xdr:cNvPr>
          <xdr:cNvSpPr txBox="1"/>
        </xdr:nvSpPr>
        <xdr:spPr>
          <a:xfrm>
            <a:off x="11076919" y="2841077"/>
            <a:ext cx="706284" cy="3722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800" b="1">
                <a:latin typeface="Avenir Next LT Pro Demi" panose="020B0704020202020204" pitchFamily="34" charset="0"/>
              </a:rPr>
              <a:t>Buck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CB1F8CEF-3CC7-1D92-4520-81475057E343}"/>
              </a:ext>
            </a:extLst>
          </xdr:cNvPr>
          <xdr:cNvSpPr/>
        </xdr:nvSpPr>
        <xdr:spPr>
          <a:xfrm>
            <a:off x="11910846" y="2920965"/>
            <a:ext cx="365760" cy="238125"/>
          </a:xfrm>
          <a:prstGeom prst="rect">
            <a:avLst/>
          </a:prstGeom>
          <a:solidFill>
            <a:srgbClr val="F0873B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D29FE84F-CB18-8800-9042-EA3C7299E981}"/>
              </a:ext>
            </a:extLst>
          </xdr:cNvPr>
          <xdr:cNvSpPr txBox="1"/>
        </xdr:nvSpPr>
        <xdr:spPr>
          <a:xfrm>
            <a:off x="12272140" y="2853887"/>
            <a:ext cx="1654940" cy="3722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800" b="1">
                <a:latin typeface="Avenir Next LT Pro Demi" panose="020B0704020202020204" pitchFamily="34" charset="0"/>
              </a:rPr>
              <a:t>Yearling Buck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4B93541A-0D19-D99C-3B08-3C4440632D22}"/>
              </a:ext>
            </a:extLst>
          </xdr:cNvPr>
          <xdr:cNvSpPr/>
        </xdr:nvSpPr>
        <xdr:spPr>
          <a:xfrm>
            <a:off x="14050358" y="2909142"/>
            <a:ext cx="365760" cy="23812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2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6E571025-3EF2-6AAA-FA4B-F75D6F996908}"/>
              </a:ext>
            </a:extLst>
          </xdr:cNvPr>
          <xdr:cNvSpPr txBox="1"/>
        </xdr:nvSpPr>
        <xdr:spPr>
          <a:xfrm>
            <a:off x="14411652" y="2842064"/>
            <a:ext cx="1343188" cy="37228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800" b="1">
                <a:latin typeface="Avenir Next LT Pro Demi" panose="020B0704020202020204" pitchFamily="34" charset="0"/>
              </a:rPr>
              <a:t>Fawn</a:t>
            </a:r>
            <a:r>
              <a:rPr lang="en-US" sz="1800" b="1" baseline="0">
                <a:latin typeface="Avenir Next LT Pro Demi" panose="020B0704020202020204" pitchFamily="34" charset="0"/>
              </a:rPr>
              <a:t> Buck</a:t>
            </a:r>
            <a:endParaRPr lang="en-US" sz="1800" b="1">
              <a:latin typeface="Avenir Next LT Pro Demi" panose="020B0704020202020204" pitchFamily="34" charset="0"/>
            </a:endParaRPr>
          </a:p>
        </xdr:txBody>
      </xdr:sp>
    </xdr:grpSp>
    <xdr:clientData/>
  </xdr:twoCellAnchor>
  <xdr:twoCellAnchor>
    <xdr:from>
      <xdr:col>3</xdr:col>
      <xdr:colOff>1231677</xdr:colOff>
      <xdr:row>9</xdr:row>
      <xdr:rowOff>246334</xdr:rowOff>
    </xdr:from>
    <xdr:to>
      <xdr:col>4</xdr:col>
      <xdr:colOff>366480</xdr:colOff>
      <xdr:row>11</xdr:row>
      <xdr:rowOff>43830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3CAD58C-FD5F-4DD6-BC42-B5BA1F8F0DAD}"/>
            </a:ext>
          </a:extLst>
        </xdr:cNvPr>
        <xdr:cNvSpPr txBox="1"/>
      </xdr:nvSpPr>
      <xdr:spPr>
        <a:xfrm>
          <a:off x="5846540" y="2860947"/>
          <a:ext cx="1096953" cy="3785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800" b="1">
              <a:latin typeface="Avenir Next LT Pro Demi" panose="020B0704020202020204" pitchFamily="34" charset="0"/>
            </a:rPr>
            <a:t>Lambda</a:t>
          </a:r>
        </a:p>
      </xdr:txBody>
    </xdr:sp>
    <xdr:clientData/>
  </xdr:twoCellAnchor>
  <xdr:twoCellAnchor>
    <xdr:from>
      <xdr:col>3</xdr:col>
      <xdr:colOff>730795</xdr:colOff>
      <xdr:row>10</xdr:row>
      <xdr:rowOff>172434</xdr:rowOff>
    </xdr:from>
    <xdr:to>
      <xdr:col>3</xdr:col>
      <xdr:colOff>1187995</xdr:colOff>
      <xdr:row>10</xdr:row>
      <xdr:rowOff>172434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969E6D9B-EAE7-4EB7-825C-B6A543DA3358}"/>
            </a:ext>
          </a:extLst>
        </xdr:cNvPr>
        <xdr:cNvCxnSpPr/>
      </xdr:nvCxnSpPr>
      <xdr:spPr>
        <a:xfrm>
          <a:off x="5345658" y="3077559"/>
          <a:ext cx="457200" cy="0"/>
        </a:xfrm>
        <a:prstGeom prst="line">
          <a:avLst/>
        </a:prstGeom>
        <a:ln w="34925"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AC5A-A6A0-4E7B-8B1B-9399C8ECAB44}">
  <sheetPr codeName="Sheet1"/>
  <dimension ref="A1:AZ31"/>
  <sheetViews>
    <sheetView topLeftCell="C8" zoomScale="60" zoomScaleNormal="60" workbookViewId="0">
      <selection activeCell="H13" sqref="H13:H17"/>
    </sheetView>
  </sheetViews>
  <sheetFormatPr defaultRowHeight="15.4" x14ac:dyDescent="0.45"/>
  <cols>
    <col min="1" max="25" width="27.46484375" style="2" customWidth="1"/>
    <col min="26" max="32" width="27.46484375" style="3" customWidth="1"/>
    <col min="33" max="33" width="9.06640625" style="2"/>
    <col min="34" max="52" width="9.06640625" style="24"/>
    <col min="53" max="16384" width="9.06640625" style="2"/>
  </cols>
  <sheetData>
    <row r="1" spans="1:52" ht="22.9" customHeight="1" x14ac:dyDescent="0.45">
      <c r="A1" s="1"/>
      <c r="B1" s="1"/>
      <c r="C1" s="1"/>
      <c r="D1" s="1"/>
      <c r="E1" s="1"/>
      <c r="F1" s="1"/>
      <c r="G1" s="1"/>
      <c r="H1" s="1"/>
      <c r="I1" s="1"/>
      <c r="J1" s="15"/>
      <c r="K1" s="16" t="s">
        <v>0</v>
      </c>
      <c r="L1" s="16" t="s">
        <v>1</v>
      </c>
      <c r="M1" s="16" t="s">
        <v>2</v>
      </c>
      <c r="N1" s="1"/>
      <c r="O1" s="16" t="s">
        <v>3</v>
      </c>
      <c r="P1" s="16" t="s">
        <v>4</v>
      </c>
      <c r="Q1" s="1"/>
      <c r="R1" s="1"/>
      <c r="S1" s="1"/>
      <c r="T1" s="1"/>
      <c r="U1" s="1"/>
      <c r="V1" s="1"/>
      <c r="W1" s="1"/>
      <c r="X1" s="1"/>
    </row>
    <row r="2" spans="1:52" ht="22.9" customHeight="1" x14ac:dyDescent="0.45">
      <c r="A2" s="8" t="s">
        <v>5</v>
      </c>
      <c r="B2" s="10">
        <v>10000</v>
      </c>
      <c r="C2" s="1"/>
      <c r="D2" s="1"/>
      <c r="E2" s="1"/>
      <c r="F2" s="1"/>
      <c r="G2" s="1"/>
      <c r="H2" s="1"/>
      <c r="I2" s="1"/>
      <c r="J2" s="8" t="s">
        <v>6</v>
      </c>
      <c r="K2" s="10">
        <v>0.115</v>
      </c>
      <c r="L2" s="6">
        <f t="shared" ref="L2:L8" si="0">LN(1-K2)</f>
        <v>-0.12216763397420753</v>
      </c>
      <c r="M2" s="6">
        <f>1-EXP(L2*0.5)</f>
        <v>5.9255613888661074E-2</v>
      </c>
      <c r="N2" s="1"/>
      <c r="O2" s="10">
        <v>450</v>
      </c>
      <c r="P2" s="6">
        <f>ROUND((O2/F4),2)</f>
        <v>0.25</v>
      </c>
      <c r="Q2" s="1"/>
      <c r="R2" s="1"/>
      <c r="S2" s="1"/>
      <c r="T2" s="1"/>
      <c r="U2" s="1"/>
      <c r="V2" s="1"/>
      <c r="W2" s="1"/>
      <c r="X2" s="1"/>
    </row>
    <row r="3" spans="1:52" ht="22.9" customHeight="1" x14ac:dyDescent="0.45">
      <c r="A3" s="8" t="s">
        <v>7</v>
      </c>
      <c r="B3" s="10">
        <v>0.6</v>
      </c>
      <c r="C3" s="17" t="s">
        <v>8</v>
      </c>
      <c r="D3" s="1"/>
      <c r="E3" s="1"/>
      <c r="F3" s="14" t="s">
        <v>9</v>
      </c>
      <c r="G3" s="14" t="s">
        <v>10</v>
      </c>
      <c r="H3" s="1"/>
      <c r="I3" s="1"/>
      <c r="J3" s="8" t="s">
        <v>11</v>
      </c>
      <c r="K3" s="10">
        <v>0.22</v>
      </c>
      <c r="L3" s="6">
        <f t="shared" si="0"/>
        <v>-0.24846135929849961</v>
      </c>
      <c r="M3" s="6">
        <f t="shared" ref="M3:M8" si="1">1-EXP(L3*0.5)</f>
        <v>0.11682391336721532</v>
      </c>
      <c r="N3" s="1"/>
      <c r="O3" s="10">
        <v>227</v>
      </c>
      <c r="P3" s="6">
        <f>ROUND((O3/G4),2)</f>
        <v>0.08</v>
      </c>
      <c r="Q3" s="1"/>
      <c r="R3" s="1"/>
      <c r="S3" s="1"/>
      <c r="T3" s="1"/>
      <c r="U3" s="1"/>
      <c r="V3" s="1"/>
      <c r="W3" s="1"/>
      <c r="X3" s="1"/>
    </row>
    <row r="4" spans="1:52" ht="22.9" customHeight="1" x14ac:dyDescent="0.45">
      <c r="A4" s="8" t="s">
        <v>12</v>
      </c>
      <c r="B4" s="10">
        <v>0.45</v>
      </c>
      <c r="C4" s="17"/>
      <c r="D4" s="12" t="s">
        <v>13</v>
      </c>
      <c r="E4" s="13">
        <f>ROUND((B2*B4),0)</f>
        <v>4500</v>
      </c>
      <c r="F4" s="13">
        <f>ROUND(E4*(1-$B$3),0)</f>
        <v>1800</v>
      </c>
      <c r="G4" s="13">
        <f>ROUND((E4*$B$3),0)</f>
        <v>2700</v>
      </c>
      <c r="H4" s="1"/>
      <c r="I4" s="1"/>
      <c r="J4" s="8" t="s">
        <v>14</v>
      </c>
      <c r="K4" s="10">
        <v>0.115</v>
      </c>
      <c r="L4" s="6">
        <f t="shared" si="0"/>
        <v>-0.12216763397420753</v>
      </c>
      <c r="M4" s="6">
        <f t="shared" si="1"/>
        <v>5.9255613888661074E-2</v>
      </c>
      <c r="N4" s="1"/>
      <c r="O4" s="10">
        <v>150</v>
      </c>
      <c r="P4" s="6">
        <f>ROUND((O4/F5),2)</f>
        <v>0.13</v>
      </c>
      <c r="Q4" s="1"/>
      <c r="R4" s="1"/>
      <c r="S4" s="1"/>
      <c r="T4" s="1"/>
      <c r="U4" s="1"/>
      <c r="V4" s="1"/>
      <c r="W4" s="1"/>
      <c r="X4" s="1"/>
    </row>
    <row r="5" spans="1:52" ht="22.9" customHeight="1" x14ac:dyDescent="0.45">
      <c r="A5" s="8" t="s">
        <v>15</v>
      </c>
      <c r="B5" s="10">
        <v>0.3</v>
      </c>
      <c r="C5" s="17"/>
      <c r="D5" s="12" t="s">
        <v>16</v>
      </c>
      <c r="E5" s="13">
        <f>ROUND((B2*B5),0)</f>
        <v>3000</v>
      </c>
      <c r="F5" s="13">
        <f>ROUND(E5*(1-$B$3),0)</f>
        <v>1200</v>
      </c>
      <c r="G5" s="13">
        <f>ROUND((E5*$B$3),0)</f>
        <v>1800</v>
      </c>
      <c r="H5" s="1"/>
      <c r="I5" s="1"/>
      <c r="J5" s="8" t="s">
        <v>17</v>
      </c>
      <c r="K5" s="10">
        <v>0</v>
      </c>
      <c r="L5" s="6">
        <f t="shared" si="0"/>
        <v>0</v>
      </c>
      <c r="M5" s="6">
        <f t="shared" si="1"/>
        <v>0</v>
      </c>
      <c r="N5" s="1"/>
      <c r="O5" s="10">
        <v>117</v>
      </c>
      <c r="P5" s="6">
        <f>ROUND((O5/G5),2)</f>
        <v>7.0000000000000007E-2</v>
      </c>
      <c r="Q5" s="1"/>
      <c r="R5" s="1"/>
      <c r="S5" s="1"/>
      <c r="T5" s="1"/>
      <c r="U5" s="1"/>
      <c r="V5" s="1"/>
      <c r="W5" s="1"/>
      <c r="X5" s="1"/>
    </row>
    <row r="6" spans="1:52" ht="22.9" customHeight="1" x14ac:dyDescent="0.45">
      <c r="A6" s="9" t="s">
        <v>18</v>
      </c>
      <c r="B6" s="11">
        <f>(1 - (B4 + B5))</f>
        <v>0.25</v>
      </c>
      <c r="C6" s="17"/>
      <c r="D6" s="12" t="s">
        <v>19</v>
      </c>
      <c r="E6" s="13">
        <f>ROUND((B2*B6),0)</f>
        <v>2500</v>
      </c>
      <c r="F6" s="13">
        <f>ROUND(E6*(1-$B$3),0)</f>
        <v>1000</v>
      </c>
      <c r="G6" s="13">
        <f>ROUND((E6*$B$3),0)</f>
        <v>1500</v>
      </c>
      <c r="H6" s="1"/>
      <c r="I6" s="1"/>
      <c r="J6" s="8" t="s">
        <v>20</v>
      </c>
      <c r="K6" s="10">
        <v>0.49</v>
      </c>
      <c r="L6" s="6">
        <f t="shared" si="0"/>
        <v>-0.67334455326376563</v>
      </c>
      <c r="M6" s="6">
        <f t="shared" si="1"/>
        <v>0.28585715714571502</v>
      </c>
      <c r="N6" s="1"/>
      <c r="O6" s="10">
        <v>60</v>
      </c>
      <c r="P6" s="6">
        <f>ROUND((O6/F6),2)</f>
        <v>0.06</v>
      </c>
      <c r="Q6" s="1"/>
      <c r="R6" s="1"/>
      <c r="S6" s="1"/>
      <c r="T6" s="1"/>
      <c r="U6" s="1"/>
      <c r="V6" s="1"/>
      <c r="W6" s="1"/>
      <c r="X6" s="1"/>
    </row>
    <row r="7" spans="1:52" ht="22.9" customHeight="1" x14ac:dyDescent="0.45">
      <c r="A7" s="8" t="s">
        <v>21</v>
      </c>
      <c r="B7" s="10">
        <v>1.6</v>
      </c>
      <c r="C7" s="17" t="s">
        <v>22</v>
      </c>
      <c r="D7" s="1"/>
      <c r="E7" s="1"/>
      <c r="F7" s="1"/>
      <c r="G7" s="1"/>
      <c r="H7" s="1"/>
      <c r="I7" s="1"/>
      <c r="J7" s="8" t="s">
        <v>23</v>
      </c>
      <c r="K7" s="10">
        <v>0.49</v>
      </c>
      <c r="L7" s="6">
        <f t="shared" si="0"/>
        <v>-0.67334455326376563</v>
      </c>
      <c r="M7" s="6">
        <f t="shared" si="1"/>
        <v>0.28585715714571502</v>
      </c>
      <c r="N7" s="1"/>
      <c r="O7" s="10">
        <v>44</v>
      </c>
      <c r="P7" s="6">
        <f>ROUND((O7/G6),2)</f>
        <v>0.03</v>
      </c>
      <c r="Q7" s="1"/>
      <c r="R7" s="1"/>
      <c r="S7" s="1"/>
      <c r="T7" s="1"/>
      <c r="U7" s="1"/>
      <c r="V7" s="1"/>
      <c r="W7" s="1"/>
      <c r="X7" s="1"/>
    </row>
    <row r="8" spans="1:52" ht="22.9" customHeight="1" x14ac:dyDescent="0.45">
      <c r="A8" s="8" t="s">
        <v>24</v>
      </c>
      <c r="B8" s="10">
        <v>0.2</v>
      </c>
      <c r="C8" s="17" t="s">
        <v>25</v>
      </c>
      <c r="D8" s="1"/>
      <c r="E8" s="1"/>
      <c r="F8" s="1"/>
      <c r="G8" s="1"/>
      <c r="H8" s="1"/>
      <c r="I8" s="1"/>
      <c r="J8" s="8" t="s">
        <v>26</v>
      </c>
      <c r="K8" s="10">
        <v>0.495</v>
      </c>
      <c r="L8" s="6">
        <f t="shared" si="0"/>
        <v>-0.68319684970677719</v>
      </c>
      <c r="M8" s="6">
        <f t="shared" si="1"/>
        <v>0.28936647982240526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52" ht="22.9" customHeight="1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52" ht="22.9" customHeight="1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Z10" s="3" t="s">
        <v>57</v>
      </c>
      <c r="AA10" s="3" t="s">
        <v>58</v>
      </c>
      <c r="AB10" s="3" t="s">
        <v>59</v>
      </c>
      <c r="AC10" s="3" t="s">
        <v>60</v>
      </c>
      <c r="AD10" s="3" t="s">
        <v>61</v>
      </c>
      <c r="AE10" s="3" t="s">
        <v>62</v>
      </c>
      <c r="AF10" s="3" t="s">
        <v>63</v>
      </c>
    </row>
    <row r="11" spans="1:52" s="7" customFormat="1" ht="22.9" customHeight="1" x14ac:dyDescent="0.45">
      <c r="A11" s="7" t="s">
        <v>27</v>
      </c>
      <c r="B11" s="7" t="s">
        <v>28</v>
      </c>
      <c r="C11" s="7" t="s">
        <v>29</v>
      </c>
      <c r="D11" s="7" t="s">
        <v>30</v>
      </c>
      <c r="E11" s="7" t="s">
        <v>31</v>
      </c>
      <c r="F11" s="7" t="s">
        <v>32</v>
      </c>
      <c r="G11" s="7" t="s">
        <v>33</v>
      </c>
      <c r="H11" s="7" t="s">
        <v>34</v>
      </c>
      <c r="I11" s="7" t="s">
        <v>35</v>
      </c>
      <c r="J11" s="7" t="s">
        <v>36</v>
      </c>
      <c r="K11" s="7" t="s">
        <v>37</v>
      </c>
      <c r="L11" s="7" t="s">
        <v>38</v>
      </c>
      <c r="M11" s="7" t="s">
        <v>39</v>
      </c>
      <c r="N11" s="7" t="s">
        <v>40</v>
      </c>
      <c r="O11" s="7" t="s">
        <v>41</v>
      </c>
      <c r="P11" s="7" t="s">
        <v>42</v>
      </c>
      <c r="Q11" s="7" t="s">
        <v>43</v>
      </c>
      <c r="R11" s="7" t="s">
        <v>44</v>
      </c>
      <c r="S11" s="7" t="s">
        <v>45</v>
      </c>
      <c r="T11" s="7" t="s">
        <v>46</v>
      </c>
      <c r="U11" s="7" t="s">
        <v>47</v>
      </c>
      <c r="V11" s="7" t="s">
        <v>48</v>
      </c>
      <c r="W11" s="7" t="s">
        <v>49</v>
      </c>
      <c r="X11" s="7" t="s">
        <v>64</v>
      </c>
      <c r="Y11" s="7" t="s">
        <v>27</v>
      </c>
      <c r="Z11" s="7" t="s">
        <v>51</v>
      </c>
      <c r="AA11" s="7" t="s">
        <v>52</v>
      </c>
      <c r="AB11" s="7" t="s">
        <v>53</v>
      </c>
      <c r="AC11" s="7" t="s">
        <v>54</v>
      </c>
      <c r="AD11" s="7" t="s">
        <v>55</v>
      </c>
      <c r="AE11" s="7" t="s">
        <v>56</v>
      </c>
      <c r="AF11" s="7" t="s">
        <v>3</v>
      </c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</row>
    <row r="12" spans="1:52" s="5" customFormat="1" ht="22.9" customHeight="1" x14ac:dyDescent="0.45">
      <c r="A12" s="4">
        <v>1</v>
      </c>
      <c r="B12" s="4">
        <f>ROUND((F4 -(F4*P2)),0)</f>
        <v>1350</v>
      </c>
      <c r="C12" s="4">
        <f>ROUND((G4 - (G4*P3)),0)</f>
        <v>2484</v>
      </c>
      <c r="D12" s="4">
        <f>ROUND((F5 - (F5*P4)),0)</f>
        <v>1044</v>
      </c>
      <c r="E12" s="4">
        <f>ROUND((G5-(G5*P5)),0)</f>
        <v>1674</v>
      </c>
      <c r="F12" s="4">
        <f>ROUND((F6 - (F6*P6)),0)</f>
        <v>940</v>
      </c>
      <c r="G12" s="4">
        <f>ROUND((G6 - (G6*P7)),0)</f>
        <v>1455</v>
      </c>
      <c r="H12" s="4">
        <f>(B12+C12+D12+E12+F12+G12)</f>
        <v>8947</v>
      </c>
      <c r="I12" s="4">
        <f>ROUND((B12-(B12*$M$2)),0)</f>
        <v>1270</v>
      </c>
      <c r="J12" s="4">
        <f>ROUND((C12-(C12*$M$3)),0)</f>
        <v>2194</v>
      </c>
      <c r="K12" s="4">
        <f>ROUND((D12-(D12*$M$4)),0)</f>
        <v>982</v>
      </c>
      <c r="L12" s="4">
        <f>ROUND((E12-(E12*$M$5)),0)</f>
        <v>1674</v>
      </c>
      <c r="M12" s="4">
        <f>ROUND((F12-(F12*$M$6)),0)</f>
        <v>671</v>
      </c>
      <c r="N12" s="4">
        <f>ROUND((G12-(G12*$M$7)),0)</f>
        <v>1039</v>
      </c>
      <c r="O12" s="4">
        <f>ROUND((((J12*$B$7) + (L12*$B$8))/2),0)</f>
        <v>1923</v>
      </c>
      <c r="P12" s="4">
        <f>O12</f>
        <v>1923</v>
      </c>
      <c r="Q12" s="4">
        <f>ROUND(((I12+K12) - ((I12+K12)*$M$2)),0)</f>
        <v>2119</v>
      </c>
      <c r="R12" s="4">
        <f>ROUND(((J12+L12) - ((J12+L12)*$M$3)),0)</f>
        <v>3416</v>
      </c>
      <c r="S12" s="4">
        <f>ROUND((M12-(M12*$M$4)),0)</f>
        <v>631</v>
      </c>
      <c r="T12" s="4">
        <f>ROUND((N12-(N12*$M$5)),0)</f>
        <v>1039</v>
      </c>
      <c r="U12" s="4">
        <f>ROUND((O12-(O12*$M$8)),0)</f>
        <v>1367</v>
      </c>
      <c r="V12" s="4">
        <f>ROUND((P12-(P12*$M$8)),0)</f>
        <v>1367</v>
      </c>
      <c r="W12" s="4">
        <f>Q12+R12+S12+T12+U12+V12</f>
        <v>9939</v>
      </c>
      <c r="X12" s="18" t="s">
        <v>50</v>
      </c>
      <c r="Y12" s="4">
        <v>2025</v>
      </c>
      <c r="Z12" s="18" t="s">
        <v>50</v>
      </c>
      <c r="AA12" s="18" t="s">
        <v>50</v>
      </c>
      <c r="AB12" s="18" t="s">
        <v>50</v>
      </c>
      <c r="AC12" s="18" t="s">
        <v>50</v>
      </c>
      <c r="AD12" s="18" t="s">
        <v>50</v>
      </c>
      <c r="AE12" s="18" t="s">
        <v>50</v>
      </c>
      <c r="AF12" s="18" t="s">
        <v>50</v>
      </c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</row>
    <row r="13" spans="1:52" s="5" customFormat="1" ht="22.9" customHeight="1" x14ac:dyDescent="0.45">
      <c r="A13" s="4">
        <v>2</v>
      </c>
      <c r="B13" s="19">
        <f>ROUND((Q12-(Q12*$P$2)),0)</f>
        <v>1589</v>
      </c>
      <c r="C13" s="19">
        <f>ROUND((R12-(R12*$P$3)),0)</f>
        <v>3143</v>
      </c>
      <c r="D13" s="19">
        <f>ROUND((S12-(S12*$P$4)),0)</f>
        <v>549</v>
      </c>
      <c r="E13" s="19">
        <f>ROUND((T12-(T12*$P$5)),0)</f>
        <v>966</v>
      </c>
      <c r="F13" s="19">
        <f>ROUND((U12-(U12*$P$6)),0)</f>
        <v>1285</v>
      </c>
      <c r="G13" s="19">
        <f>ROUND((V12-(V12*$P$7)),0)</f>
        <v>1326</v>
      </c>
      <c r="H13" s="19">
        <f>(B13+C13+D13+E13+F13+G13)</f>
        <v>8858</v>
      </c>
      <c r="I13" s="19">
        <f>ROUND((B13-(B13*$M$2)),0)</f>
        <v>1495</v>
      </c>
      <c r="J13" s="19">
        <f>ROUND((C13-(C13*$M$3)),0)</f>
        <v>2776</v>
      </c>
      <c r="K13" s="19">
        <f>ROUND((D13-(D13*$M$4)),0)</f>
        <v>516</v>
      </c>
      <c r="L13" s="19">
        <f>ROUND((E13-(E13*$M$5)),0)</f>
        <v>966</v>
      </c>
      <c r="M13" s="19">
        <f>ROUND((F13-(F13*$M$6)),0)</f>
        <v>918</v>
      </c>
      <c r="N13" s="19">
        <f>ROUND((G13-(G13*$M$7)),0)</f>
        <v>947</v>
      </c>
      <c r="O13" s="19">
        <f>ROUND((((J13*$B$7) + (L13*$B$8))/2),0)</f>
        <v>2317</v>
      </c>
      <c r="P13" s="19">
        <f>O13</f>
        <v>2317</v>
      </c>
      <c r="Q13" s="19">
        <f>ROUND(((I13+K13) - ((I13+K13)*$M$2)),0)</f>
        <v>1892</v>
      </c>
      <c r="R13" s="19">
        <f>ROUND(((J13+L13) - ((J13+L13)*$M$3)),0)</f>
        <v>3305</v>
      </c>
      <c r="S13" s="19">
        <f>ROUND((M13-(M13*$M$4)),0)</f>
        <v>864</v>
      </c>
      <c r="T13" s="19">
        <f>ROUND((N13-(N13*$M$5)),0)</f>
        <v>947</v>
      </c>
      <c r="U13" s="19">
        <f>ROUND((O13-(O13*$M$8)),0)</f>
        <v>1647</v>
      </c>
      <c r="V13" s="19">
        <f>ROUND((P13-(P13*$M$8)),0)</f>
        <v>1647</v>
      </c>
      <c r="W13" s="19">
        <f>Q13+R13+S13+T13+U13+V13</f>
        <v>10302</v>
      </c>
      <c r="X13" s="20">
        <f>ROUND((W13/W12),2)</f>
        <v>1.04</v>
      </c>
      <c r="Y13" s="4">
        <v>2026</v>
      </c>
      <c r="Z13" s="23">
        <f t="shared" ref="Z13:AF13" si="2">Q13-B13</f>
        <v>303</v>
      </c>
      <c r="AA13" s="23">
        <f t="shared" si="2"/>
        <v>162</v>
      </c>
      <c r="AB13" s="23">
        <f t="shared" si="2"/>
        <v>315</v>
      </c>
      <c r="AC13" s="23">
        <f t="shared" si="2"/>
        <v>-19</v>
      </c>
      <c r="AD13" s="23">
        <f t="shared" si="2"/>
        <v>362</v>
      </c>
      <c r="AE13" s="23">
        <f t="shared" si="2"/>
        <v>321</v>
      </c>
      <c r="AF13" s="23">
        <f t="shared" si="2"/>
        <v>1444</v>
      </c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</row>
    <row r="14" spans="1:52" s="5" customFormat="1" ht="22.9" customHeight="1" x14ac:dyDescent="0.45">
      <c r="A14" s="6">
        <v>3</v>
      </c>
      <c r="B14" s="21">
        <f t="shared" ref="B14:B31" si="3">ROUND((Q13-(Q13*$P$2)),0)</f>
        <v>1419</v>
      </c>
      <c r="C14" s="21">
        <f>ROUND((R13-(R13*$P$3)),0)</f>
        <v>3041</v>
      </c>
      <c r="D14" s="21">
        <f t="shared" ref="D14:D31" si="4">ROUND((S13-(S13*$P$4)),0)</f>
        <v>752</v>
      </c>
      <c r="E14" s="21">
        <f t="shared" ref="E14:E31" si="5">ROUND((T13-(T13*$P$5)),0)</f>
        <v>881</v>
      </c>
      <c r="F14" s="21">
        <f t="shared" ref="F14:F31" si="6">ROUND((U13-(U13*$P$6)),0)</f>
        <v>1548</v>
      </c>
      <c r="G14" s="21">
        <f t="shared" ref="G14:G31" si="7">ROUND((V13-(V13*$P$7)),0)</f>
        <v>1598</v>
      </c>
      <c r="H14" s="21">
        <f t="shared" ref="H14:H31" si="8">(B14+C14+D14+E14+F14+G14)</f>
        <v>9239</v>
      </c>
      <c r="I14" s="21">
        <f t="shared" ref="I14:I31" si="9">ROUND((B14-(B14*$M$2)),0)</f>
        <v>1335</v>
      </c>
      <c r="J14" s="21">
        <f t="shared" ref="J14:J31" si="10">ROUND((C14-(C14*$M$3)),0)</f>
        <v>2686</v>
      </c>
      <c r="K14" s="21">
        <f t="shared" ref="K14:K31" si="11">ROUND((D14-(D14*$M$4)),0)</f>
        <v>707</v>
      </c>
      <c r="L14" s="21">
        <f t="shared" ref="L14:L31" si="12">ROUND((E14-(E14*$M$5)),0)</f>
        <v>881</v>
      </c>
      <c r="M14" s="21">
        <f t="shared" ref="M14:M31" si="13">ROUND((F14-(F14*$M$6)),0)</f>
        <v>1105</v>
      </c>
      <c r="N14" s="21">
        <f t="shared" ref="N14:N31" si="14">ROUND((G14-(G14*$M$7)),0)</f>
        <v>1141</v>
      </c>
      <c r="O14" s="21">
        <f t="shared" ref="O14:O31" si="15">ROUND((((J14*$B$7) + (L14*$B$8))/2),0)</f>
        <v>2237</v>
      </c>
      <c r="P14" s="21">
        <f t="shared" ref="P14:P31" si="16">O14</f>
        <v>2237</v>
      </c>
      <c r="Q14" s="21">
        <f t="shared" ref="Q14:Q31" si="17">ROUND(((I14+K14) - ((I14+K14)*$M$2)),0)</f>
        <v>1921</v>
      </c>
      <c r="R14" s="21">
        <f t="shared" ref="R14:R31" si="18">ROUND(((J14+L14) - ((J14+L14)*$M$3)),0)</f>
        <v>3150</v>
      </c>
      <c r="S14" s="21">
        <f t="shared" ref="S14:S31" si="19">ROUND((M14-(M14*$M$4)),0)</f>
        <v>1040</v>
      </c>
      <c r="T14" s="21">
        <f t="shared" ref="T14:T31" si="20">ROUND((N14-(N14*$M$5)),0)</f>
        <v>1141</v>
      </c>
      <c r="U14" s="21">
        <f t="shared" ref="U14:V31" si="21">ROUND((O14-(O14*$M$8)),0)</f>
        <v>1590</v>
      </c>
      <c r="V14" s="21">
        <f t="shared" si="21"/>
        <v>1590</v>
      </c>
      <c r="W14" s="21">
        <f t="shared" ref="W14:W31" si="22">Q14+R14+S14+T14+U14+V14</f>
        <v>10432</v>
      </c>
      <c r="X14" s="22">
        <f t="shared" ref="X14:X31" si="23">ROUND((W14/W13),2)</f>
        <v>1.01</v>
      </c>
      <c r="Y14" s="4">
        <v>2027</v>
      </c>
      <c r="Z14" s="23">
        <f t="shared" ref="Z14:AF31" si="24">Q14-B14</f>
        <v>502</v>
      </c>
      <c r="AA14" s="23">
        <f t="shared" si="24"/>
        <v>109</v>
      </c>
      <c r="AB14" s="23">
        <f t="shared" si="24"/>
        <v>288</v>
      </c>
      <c r="AC14" s="23">
        <f t="shared" si="24"/>
        <v>260</v>
      </c>
      <c r="AD14" s="23">
        <f t="shared" si="24"/>
        <v>42</v>
      </c>
      <c r="AE14" s="23">
        <f t="shared" si="24"/>
        <v>-8</v>
      </c>
      <c r="AF14" s="23">
        <f t="shared" si="24"/>
        <v>1193</v>
      </c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</row>
    <row r="15" spans="1:52" s="5" customFormat="1" ht="22.9" customHeight="1" x14ac:dyDescent="0.45">
      <c r="A15" s="6">
        <v>4</v>
      </c>
      <c r="B15" s="21">
        <f t="shared" si="3"/>
        <v>1441</v>
      </c>
      <c r="C15" s="21">
        <f t="shared" ref="C15:C31" si="25">ROUND((R14-(R14*$P$3)),0)</f>
        <v>2898</v>
      </c>
      <c r="D15" s="21">
        <f t="shared" si="4"/>
        <v>905</v>
      </c>
      <c r="E15" s="21">
        <f>ROUND((T14-(T14*$P$5)),0)</f>
        <v>1061</v>
      </c>
      <c r="F15" s="21">
        <f t="shared" si="6"/>
        <v>1495</v>
      </c>
      <c r="G15" s="21">
        <f t="shared" si="7"/>
        <v>1542</v>
      </c>
      <c r="H15" s="21">
        <f t="shared" si="8"/>
        <v>9342</v>
      </c>
      <c r="I15" s="21">
        <f t="shared" si="9"/>
        <v>1356</v>
      </c>
      <c r="J15" s="21">
        <f t="shared" si="10"/>
        <v>2559</v>
      </c>
      <c r="K15" s="21">
        <f t="shared" si="11"/>
        <v>851</v>
      </c>
      <c r="L15" s="21">
        <f t="shared" si="12"/>
        <v>1061</v>
      </c>
      <c r="M15" s="21">
        <f>ROUND((F15-(F15*$M$6)),0)</f>
        <v>1068</v>
      </c>
      <c r="N15" s="21">
        <f t="shared" si="14"/>
        <v>1101</v>
      </c>
      <c r="O15" s="21">
        <f t="shared" si="15"/>
        <v>2153</v>
      </c>
      <c r="P15" s="21">
        <f t="shared" si="16"/>
        <v>2153</v>
      </c>
      <c r="Q15" s="21">
        <f t="shared" si="17"/>
        <v>2076</v>
      </c>
      <c r="R15" s="21">
        <f t="shared" si="18"/>
        <v>3197</v>
      </c>
      <c r="S15" s="21">
        <f t="shared" si="19"/>
        <v>1005</v>
      </c>
      <c r="T15" s="21">
        <f t="shared" si="20"/>
        <v>1101</v>
      </c>
      <c r="U15" s="21">
        <f t="shared" si="21"/>
        <v>1530</v>
      </c>
      <c r="V15" s="21">
        <f t="shared" si="21"/>
        <v>1530</v>
      </c>
      <c r="W15" s="21">
        <f t="shared" si="22"/>
        <v>10439</v>
      </c>
      <c r="X15" s="22">
        <f>ROUND((W15/W14),2)</f>
        <v>1</v>
      </c>
      <c r="Y15" s="4">
        <v>2028</v>
      </c>
      <c r="Z15" s="23">
        <f t="shared" si="24"/>
        <v>635</v>
      </c>
      <c r="AA15" s="23">
        <f t="shared" si="24"/>
        <v>299</v>
      </c>
      <c r="AB15" s="23">
        <f t="shared" si="24"/>
        <v>100</v>
      </c>
      <c r="AC15" s="23">
        <f t="shared" si="24"/>
        <v>40</v>
      </c>
      <c r="AD15" s="23">
        <f t="shared" si="24"/>
        <v>35</v>
      </c>
      <c r="AE15" s="23">
        <f t="shared" si="24"/>
        <v>-12</v>
      </c>
      <c r="AF15" s="23">
        <f t="shared" si="24"/>
        <v>1097</v>
      </c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</row>
    <row r="16" spans="1:52" s="5" customFormat="1" ht="22.9" customHeight="1" x14ac:dyDescent="0.45">
      <c r="A16" s="6">
        <v>5</v>
      </c>
      <c r="B16" s="21">
        <f t="shared" si="3"/>
        <v>1557</v>
      </c>
      <c r="C16" s="21">
        <f t="shared" si="25"/>
        <v>2941</v>
      </c>
      <c r="D16" s="21">
        <f t="shared" si="4"/>
        <v>874</v>
      </c>
      <c r="E16" s="21">
        <f t="shared" si="5"/>
        <v>1024</v>
      </c>
      <c r="F16" s="21">
        <f t="shared" si="6"/>
        <v>1438</v>
      </c>
      <c r="G16" s="21">
        <f t="shared" si="7"/>
        <v>1484</v>
      </c>
      <c r="H16" s="21">
        <f t="shared" si="8"/>
        <v>9318</v>
      </c>
      <c r="I16" s="21">
        <f t="shared" si="9"/>
        <v>1465</v>
      </c>
      <c r="J16" s="21">
        <f t="shared" si="10"/>
        <v>2597</v>
      </c>
      <c r="K16" s="21">
        <f t="shared" si="11"/>
        <v>822</v>
      </c>
      <c r="L16" s="21">
        <f t="shared" si="12"/>
        <v>1024</v>
      </c>
      <c r="M16" s="21">
        <f t="shared" si="13"/>
        <v>1027</v>
      </c>
      <c r="N16" s="21">
        <f t="shared" si="14"/>
        <v>1060</v>
      </c>
      <c r="O16" s="21">
        <f t="shared" si="15"/>
        <v>2180</v>
      </c>
      <c r="P16" s="21">
        <f t="shared" si="16"/>
        <v>2180</v>
      </c>
      <c r="Q16" s="21">
        <f t="shared" si="17"/>
        <v>2151</v>
      </c>
      <c r="R16" s="21">
        <f t="shared" si="18"/>
        <v>3198</v>
      </c>
      <c r="S16" s="21">
        <f t="shared" si="19"/>
        <v>966</v>
      </c>
      <c r="T16" s="21">
        <f t="shared" si="20"/>
        <v>1060</v>
      </c>
      <c r="U16" s="21">
        <f t="shared" si="21"/>
        <v>1549</v>
      </c>
      <c r="V16" s="21">
        <f t="shared" si="21"/>
        <v>1549</v>
      </c>
      <c r="W16" s="21">
        <f>Q16+R16+S16+T16+U16+V16</f>
        <v>10473</v>
      </c>
      <c r="X16" s="22">
        <f t="shared" si="23"/>
        <v>1</v>
      </c>
      <c r="Y16" s="4">
        <v>2029</v>
      </c>
      <c r="Z16" s="23">
        <f t="shared" si="24"/>
        <v>594</v>
      </c>
      <c r="AA16" s="23">
        <f t="shared" si="24"/>
        <v>257</v>
      </c>
      <c r="AB16" s="23">
        <f t="shared" si="24"/>
        <v>92</v>
      </c>
      <c r="AC16" s="23">
        <f t="shared" si="24"/>
        <v>36</v>
      </c>
      <c r="AD16" s="23">
        <f t="shared" si="24"/>
        <v>111</v>
      </c>
      <c r="AE16" s="23">
        <f t="shared" si="24"/>
        <v>65</v>
      </c>
      <c r="AF16" s="23">
        <f t="shared" si="24"/>
        <v>1155</v>
      </c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</row>
    <row r="17" spans="1:52" s="5" customFormat="1" ht="22.9" customHeight="1" x14ac:dyDescent="0.45">
      <c r="A17" s="6">
        <v>6</v>
      </c>
      <c r="B17" s="21">
        <f t="shared" si="3"/>
        <v>1613</v>
      </c>
      <c r="C17" s="21">
        <f t="shared" si="25"/>
        <v>2942</v>
      </c>
      <c r="D17" s="21">
        <f t="shared" si="4"/>
        <v>840</v>
      </c>
      <c r="E17" s="21">
        <f t="shared" si="5"/>
        <v>986</v>
      </c>
      <c r="F17" s="21">
        <f t="shared" si="6"/>
        <v>1456</v>
      </c>
      <c r="G17" s="21">
        <f t="shared" si="7"/>
        <v>1503</v>
      </c>
      <c r="H17" s="21">
        <f t="shared" si="8"/>
        <v>9340</v>
      </c>
      <c r="I17" s="21">
        <f t="shared" si="9"/>
        <v>1517</v>
      </c>
      <c r="J17" s="21">
        <f t="shared" si="10"/>
        <v>2598</v>
      </c>
      <c r="K17" s="21">
        <f t="shared" si="11"/>
        <v>790</v>
      </c>
      <c r="L17" s="21">
        <f t="shared" si="12"/>
        <v>986</v>
      </c>
      <c r="M17" s="21">
        <f t="shared" si="13"/>
        <v>1040</v>
      </c>
      <c r="N17" s="21">
        <f t="shared" si="14"/>
        <v>1073</v>
      </c>
      <c r="O17" s="21">
        <f t="shared" si="15"/>
        <v>2177</v>
      </c>
      <c r="P17" s="21">
        <f t="shared" si="16"/>
        <v>2177</v>
      </c>
      <c r="Q17" s="21">
        <f t="shared" si="17"/>
        <v>2170</v>
      </c>
      <c r="R17" s="21">
        <f t="shared" si="18"/>
        <v>3165</v>
      </c>
      <c r="S17" s="21">
        <f t="shared" si="19"/>
        <v>978</v>
      </c>
      <c r="T17" s="21">
        <f t="shared" si="20"/>
        <v>1073</v>
      </c>
      <c r="U17" s="21">
        <f t="shared" si="21"/>
        <v>1547</v>
      </c>
      <c r="V17" s="21">
        <f t="shared" si="21"/>
        <v>1547</v>
      </c>
      <c r="W17" s="21">
        <f t="shared" si="22"/>
        <v>10480</v>
      </c>
      <c r="X17" s="22">
        <f t="shared" si="23"/>
        <v>1</v>
      </c>
      <c r="Y17" s="4">
        <v>2030</v>
      </c>
      <c r="Z17" s="23">
        <f t="shared" si="24"/>
        <v>557</v>
      </c>
      <c r="AA17" s="23">
        <f t="shared" si="24"/>
        <v>223</v>
      </c>
      <c r="AB17" s="23">
        <f t="shared" si="24"/>
        <v>138</v>
      </c>
      <c r="AC17" s="23">
        <f t="shared" si="24"/>
        <v>87</v>
      </c>
      <c r="AD17" s="23">
        <f t="shared" si="24"/>
        <v>91</v>
      </c>
      <c r="AE17" s="23">
        <f t="shared" si="24"/>
        <v>44</v>
      </c>
      <c r="AF17" s="23">
        <f t="shared" si="24"/>
        <v>1140</v>
      </c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</row>
    <row r="18" spans="1:52" s="5" customFormat="1" ht="22.9" customHeight="1" x14ac:dyDescent="0.45">
      <c r="A18" s="6">
        <v>7</v>
      </c>
      <c r="B18" s="21">
        <f t="shared" si="3"/>
        <v>1628</v>
      </c>
      <c r="C18" s="21">
        <f t="shared" si="25"/>
        <v>2912</v>
      </c>
      <c r="D18" s="21">
        <f t="shared" si="4"/>
        <v>851</v>
      </c>
      <c r="E18" s="21">
        <f t="shared" si="5"/>
        <v>998</v>
      </c>
      <c r="F18" s="21">
        <f t="shared" si="6"/>
        <v>1454</v>
      </c>
      <c r="G18" s="21">
        <f t="shared" si="7"/>
        <v>1501</v>
      </c>
      <c r="H18" s="21">
        <f t="shared" si="8"/>
        <v>9344</v>
      </c>
      <c r="I18" s="21">
        <f t="shared" si="9"/>
        <v>1532</v>
      </c>
      <c r="J18" s="21">
        <f t="shared" si="10"/>
        <v>2572</v>
      </c>
      <c r="K18" s="21">
        <f t="shared" si="11"/>
        <v>801</v>
      </c>
      <c r="L18" s="21">
        <f t="shared" si="12"/>
        <v>998</v>
      </c>
      <c r="M18" s="21">
        <f t="shared" si="13"/>
        <v>1038</v>
      </c>
      <c r="N18" s="21">
        <f t="shared" si="14"/>
        <v>1072</v>
      </c>
      <c r="O18" s="21">
        <f t="shared" si="15"/>
        <v>2157</v>
      </c>
      <c r="P18" s="21">
        <f t="shared" si="16"/>
        <v>2157</v>
      </c>
      <c r="Q18" s="21">
        <f t="shared" si="17"/>
        <v>2195</v>
      </c>
      <c r="R18" s="21">
        <f t="shared" si="18"/>
        <v>3153</v>
      </c>
      <c r="S18" s="21">
        <f t="shared" si="19"/>
        <v>976</v>
      </c>
      <c r="T18" s="21">
        <f t="shared" si="20"/>
        <v>1072</v>
      </c>
      <c r="U18" s="21">
        <f t="shared" si="21"/>
        <v>1533</v>
      </c>
      <c r="V18" s="21">
        <f t="shared" si="21"/>
        <v>1533</v>
      </c>
      <c r="W18" s="21">
        <f t="shared" si="22"/>
        <v>10462</v>
      </c>
      <c r="X18" s="22">
        <f t="shared" si="23"/>
        <v>1</v>
      </c>
      <c r="Y18" s="4">
        <v>2031</v>
      </c>
      <c r="Z18" s="23">
        <f t="shared" si="24"/>
        <v>567</v>
      </c>
      <c r="AA18" s="23">
        <f t="shared" si="24"/>
        <v>241</v>
      </c>
      <c r="AB18" s="23">
        <f t="shared" si="24"/>
        <v>125</v>
      </c>
      <c r="AC18" s="23">
        <f t="shared" si="24"/>
        <v>74</v>
      </c>
      <c r="AD18" s="23">
        <f t="shared" si="24"/>
        <v>79</v>
      </c>
      <c r="AE18" s="23">
        <f t="shared" si="24"/>
        <v>32</v>
      </c>
      <c r="AF18" s="23">
        <f t="shared" si="24"/>
        <v>1118</v>
      </c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</row>
    <row r="19" spans="1:52" s="5" customFormat="1" ht="22.9" customHeight="1" x14ac:dyDescent="0.45">
      <c r="A19" s="6">
        <v>8</v>
      </c>
      <c r="B19" s="21">
        <f t="shared" si="3"/>
        <v>1646</v>
      </c>
      <c r="C19" s="21">
        <f t="shared" si="25"/>
        <v>2901</v>
      </c>
      <c r="D19" s="21">
        <f t="shared" si="4"/>
        <v>849</v>
      </c>
      <c r="E19" s="21">
        <f t="shared" si="5"/>
        <v>997</v>
      </c>
      <c r="F19" s="21">
        <f t="shared" si="6"/>
        <v>1441</v>
      </c>
      <c r="G19" s="21">
        <f t="shared" si="7"/>
        <v>1487</v>
      </c>
      <c r="H19" s="21">
        <f t="shared" si="8"/>
        <v>9321</v>
      </c>
      <c r="I19" s="21">
        <f t="shared" si="9"/>
        <v>1548</v>
      </c>
      <c r="J19" s="21">
        <f t="shared" si="10"/>
        <v>2562</v>
      </c>
      <c r="K19" s="21">
        <f t="shared" si="11"/>
        <v>799</v>
      </c>
      <c r="L19" s="21">
        <f t="shared" si="12"/>
        <v>997</v>
      </c>
      <c r="M19" s="21">
        <f t="shared" si="13"/>
        <v>1029</v>
      </c>
      <c r="N19" s="21">
        <f t="shared" si="14"/>
        <v>1062</v>
      </c>
      <c r="O19" s="21">
        <f t="shared" si="15"/>
        <v>2149</v>
      </c>
      <c r="P19" s="21">
        <f t="shared" si="16"/>
        <v>2149</v>
      </c>
      <c r="Q19" s="21">
        <f t="shared" si="17"/>
        <v>2208</v>
      </c>
      <c r="R19" s="21">
        <f t="shared" si="18"/>
        <v>3143</v>
      </c>
      <c r="S19" s="21">
        <f t="shared" si="19"/>
        <v>968</v>
      </c>
      <c r="T19" s="21">
        <f t="shared" si="20"/>
        <v>1062</v>
      </c>
      <c r="U19" s="21">
        <f t="shared" si="21"/>
        <v>1527</v>
      </c>
      <c r="V19" s="21">
        <f t="shared" si="21"/>
        <v>1527</v>
      </c>
      <c r="W19" s="21">
        <f t="shared" si="22"/>
        <v>10435</v>
      </c>
      <c r="X19" s="22">
        <f t="shared" si="23"/>
        <v>1</v>
      </c>
      <c r="Y19" s="4">
        <v>2032</v>
      </c>
      <c r="Z19" s="23">
        <f t="shared" si="24"/>
        <v>562</v>
      </c>
      <c r="AA19" s="23">
        <f t="shared" si="24"/>
        <v>242</v>
      </c>
      <c r="AB19" s="23">
        <f t="shared" si="24"/>
        <v>119</v>
      </c>
      <c r="AC19" s="23">
        <f t="shared" si="24"/>
        <v>65</v>
      </c>
      <c r="AD19" s="23">
        <f t="shared" si="24"/>
        <v>86</v>
      </c>
      <c r="AE19" s="23">
        <f t="shared" si="24"/>
        <v>40</v>
      </c>
      <c r="AF19" s="23">
        <f t="shared" si="24"/>
        <v>1114</v>
      </c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</row>
    <row r="20" spans="1:52" s="5" customFormat="1" ht="22.9" customHeight="1" x14ac:dyDescent="0.45">
      <c r="A20" s="6">
        <v>9</v>
      </c>
      <c r="B20" s="21">
        <f t="shared" si="3"/>
        <v>1656</v>
      </c>
      <c r="C20" s="21">
        <f t="shared" si="25"/>
        <v>2892</v>
      </c>
      <c r="D20" s="21">
        <f t="shared" si="4"/>
        <v>842</v>
      </c>
      <c r="E20" s="21">
        <f t="shared" si="5"/>
        <v>988</v>
      </c>
      <c r="F20" s="21">
        <f t="shared" si="6"/>
        <v>1435</v>
      </c>
      <c r="G20" s="21">
        <f t="shared" si="7"/>
        <v>1481</v>
      </c>
      <c r="H20" s="21">
        <f t="shared" si="8"/>
        <v>9294</v>
      </c>
      <c r="I20" s="21">
        <f t="shared" si="9"/>
        <v>1558</v>
      </c>
      <c r="J20" s="21">
        <f t="shared" si="10"/>
        <v>2554</v>
      </c>
      <c r="K20" s="21">
        <f t="shared" si="11"/>
        <v>792</v>
      </c>
      <c r="L20" s="21">
        <f t="shared" si="12"/>
        <v>988</v>
      </c>
      <c r="M20" s="21">
        <f t="shared" si="13"/>
        <v>1025</v>
      </c>
      <c r="N20" s="21">
        <f t="shared" si="14"/>
        <v>1058</v>
      </c>
      <c r="O20" s="21">
        <f t="shared" si="15"/>
        <v>2142</v>
      </c>
      <c r="P20" s="21">
        <f t="shared" si="16"/>
        <v>2142</v>
      </c>
      <c r="Q20" s="21">
        <f t="shared" si="17"/>
        <v>2211</v>
      </c>
      <c r="R20" s="21">
        <f t="shared" si="18"/>
        <v>3128</v>
      </c>
      <c r="S20" s="21">
        <f t="shared" si="19"/>
        <v>964</v>
      </c>
      <c r="T20" s="21">
        <f t="shared" si="20"/>
        <v>1058</v>
      </c>
      <c r="U20" s="21">
        <f t="shared" si="21"/>
        <v>1522</v>
      </c>
      <c r="V20" s="21">
        <f t="shared" si="21"/>
        <v>1522</v>
      </c>
      <c r="W20" s="21">
        <f t="shared" si="22"/>
        <v>10405</v>
      </c>
      <c r="X20" s="22">
        <f t="shared" si="23"/>
        <v>1</v>
      </c>
      <c r="Y20" s="4">
        <v>2033</v>
      </c>
      <c r="Z20" s="23">
        <f t="shared" si="24"/>
        <v>555</v>
      </c>
      <c r="AA20" s="23">
        <f t="shared" si="24"/>
        <v>236</v>
      </c>
      <c r="AB20" s="23">
        <f t="shared" si="24"/>
        <v>122</v>
      </c>
      <c r="AC20" s="23">
        <f t="shared" si="24"/>
        <v>70</v>
      </c>
      <c r="AD20" s="23">
        <f t="shared" si="24"/>
        <v>87</v>
      </c>
      <c r="AE20" s="23">
        <f t="shared" si="24"/>
        <v>41</v>
      </c>
      <c r="AF20" s="23">
        <f t="shared" si="24"/>
        <v>1111</v>
      </c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</row>
    <row r="21" spans="1:52" s="5" customFormat="1" ht="22.9" customHeight="1" x14ac:dyDescent="0.45">
      <c r="A21" s="6">
        <v>10</v>
      </c>
      <c r="B21" s="21">
        <f t="shared" si="3"/>
        <v>1658</v>
      </c>
      <c r="C21" s="21">
        <f t="shared" si="25"/>
        <v>2878</v>
      </c>
      <c r="D21" s="21">
        <f t="shared" si="4"/>
        <v>839</v>
      </c>
      <c r="E21" s="21">
        <f t="shared" si="5"/>
        <v>984</v>
      </c>
      <c r="F21" s="21">
        <f t="shared" si="6"/>
        <v>1431</v>
      </c>
      <c r="G21" s="21">
        <f t="shared" si="7"/>
        <v>1476</v>
      </c>
      <c r="H21" s="21">
        <f t="shared" si="8"/>
        <v>9266</v>
      </c>
      <c r="I21" s="21">
        <f t="shared" si="9"/>
        <v>1560</v>
      </c>
      <c r="J21" s="21">
        <f t="shared" si="10"/>
        <v>2542</v>
      </c>
      <c r="K21" s="21">
        <f t="shared" si="11"/>
        <v>789</v>
      </c>
      <c r="L21" s="21">
        <f t="shared" si="12"/>
        <v>984</v>
      </c>
      <c r="M21" s="21">
        <f t="shared" si="13"/>
        <v>1022</v>
      </c>
      <c r="N21" s="21">
        <f t="shared" si="14"/>
        <v>1054</v>
      </c>
      <c r="O21" s="21">
        <f t="shared" si="15"/>
        <v>2132</v>
      </c>
      <c r="P21" s="21">
        <f t="shared" si="16"/>
        <v>2132</v>
      </c>
      <c r="Q21" s="21">
        <f t="shared" si="17"/>
        <v>2210</v>
      </c>
      <c r="R21" s="21">
        <f t="shared" si="18"/>
        <v>3114</v>
      </c>
      <c r="S21" s="21">
        <f t="shared" si="19"/>
        <v>961</v>
      </c>
      <c r="T21" s="21">
        <f t="shared" si="20"/>
        <v>1054</v>
      </c>
      <c r="U21" s="21">
        <f t="shared" si="21"/>
        <v>1515</v>
      </c>
      <c r="V21" s="21">
        <f t="shared" si="21"/>
        <v>1515</v>
      </c>
      <c r="W21" s="21">
        <f t="shared" si="22"/>
        <v>10369</v>
      </c>
      <c r="X21" s="22">
        <f t="shared" si="23"/>
        <v>1</v>
      </c>
      <c r="Y21" s="4">
        <v>2034</v>
      </c>
      <c r="Z21" s="23">
        <f t="shared" si="24"/>
        <v>552</v>
      </c>
      <c r="AA21" s="23">
        <f t="shared" si="24"/>
        <v>236</v>
      </c>
      <c r="AB21" s="23">
        <f t="shared" si="24"/>
        <v>122</v>
      </c>
      <c r="AC21" s="23">
        <f t="shared" si="24"/>
        <v>70</v>
      </c>
      <c r="AD21" s="23">
        <f t="shared" si="24"/>
        <v>84</v>
      </c>
      <c r="AE21" s="23">
        <f t="shared" si="24"/>
        <v>39</v>
      </c>
      <c r="AF21" s="23">
        <f t="shared" si="24"/>
        <v>1103</v>
      </c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</row>
    <row r="22" spans="1:52" s="5" customFormat="1" ht="22.9" customHeight="1" x14ac:dyDescent="0.45">
      <c r="A22" s="6">
        <v>11</v>
      </c>
      <c r="B22" s="21">
        <f t="shared" si="3"/>
        <v>1658</v>
      </c>
      <c r="C22" s="21">
        <f t="shared" si="25"/>
        <v>2865</v>
      </c>
      <c r="D22" s="21">
        <f t="shared" si="4"/>
        <v>836</v>
      </c>
      <c r="E22" s="21">
        <f t="shared" si="5"/>
        <v>980</v>
      </c>
      <c r="F22" s="21">
        <f t="shared" si="6"/>
        <v>1424</v>
      </c>
      <c r="G22" s="21">
        <f t="shared" si="7"/>
        <v>1470</v>
      </c>
      <c r="H22" s="21">
        <f t="shared" si="8"/>
        <v>9233</v>
      </c>
      <c r="I22" s="21">
        <f t="shared" si="9"/>
        <v>1560</v>
      </c>
      <c r="J22" s="21">
        <f t="shared" si="10"/>
        <v>2530</v>
      </c>
      <c r="K22" s="21">
        <f t="shared" si="11"/>
        <v>786</v>
      </c>
      <c r="L22" s="21">
        <f t="shared" si="12"/>
        <v>980</v>
      </c>
      <c r="M22" s="21">
        <f t="shared" si="13"/>
        <v>1017</v>
      </c>
      <c r="N22" s="21">
        <f t="shared" si="14"/>
        <v>1050</v>
      </c>
      <c r="O22" s="21">
        <f t="shared" si="15"/>
        <v>2122</v>
      </c>
      <c r="P22" s="21">
        <f t="shared" si="16"/>
        <v>2122</v>
      </c>
      <c r="Q22" s="21">
        <f t="shared" si="17"/>
        <v>2207</v>
      </c>
      <c r="R22" s="21">
        <f t="shared" si="18"/>
        <v>3100</v>
      </c>
      <c r="S22" s="21">
        <f t="shared" si="19"/>
        <v>957</v>
      </c>
      <c r="T22" s="21">
        <f t="shared" si="20"/>
        <v>1050</v>
      </c>
      <c r="U22" s="21">
        <f t="shared" si="21"/>
        <v>1508</v>
      </c>
      <c r="V22" s="21">
        <f t="shared" si="21"/>
        <v>1508</v>
      </c>
      <c r="W22" s="21">
        <f t="shared" si="22"/>
        <v>10330</v>
      </c>
      <c r="X22" s="22">
        <f t="shared" si="23"/>
        <v>1</v>
      </c>
      <c r="Y22" s="4">
        <v>2035</v>
      </c>
      <c r="Z22" s="23">
        <f t="shared" si="24"/>
        <v>549</v>
      </c>
      <c r="AA22" s="23">
        <f t="shared" si="24"/>
        <v>235</v>
      </c>
      <c r="AB22" s="23">
        <f t="shared" si="24"/>
        <v>121</v>
      </c>
      <c r="AC22" s="23">
        <f t="shared" si="24"/>
        <v>70</v>
      </c>
      <c r="AD22" s="23">
        <f t="shared" si="24"/>
        <v>84</v>
      </c>
      <c r="AE22" s="23">
        <f t="shared" si="24"/>
        <v>38</v>
      </c>
      <c r="AF22" s="23">
        <f t="shared" si="24"/>
        <v>1097</v>
      </c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</row>
    <row r="23" spans="1:52" s="5" customFormat="1" ht="22.9" customHeight="1" x14ac:dyDescent="0.45">
      <c r="A23" s="6">
        <v>12</v>
      </c>
      <c r="B23" s="21">
        <f t="shared" si="3"/>
        <v>1655</v>
      </c>
      <c r="C23" s="21">
        <f t="shared" si="25"/>
        <v>2852</v>
      </c>
      <c r="D23" s="21">
        <f t="shared" si="4"/>
        <v>833</v>
      </c>
      <c r="E23" s="21">
        <f t="shared" si="5"/>
        <v>977</v>
      </c>
      <c r="F23" s="21">
        <f t="shared" si="6"/>
        <v>1418</v>
      </c>
      <c r="G23" s="21">
        <f t="shared" si="7"/>
        <v>1463</v>
      </c>
      <c r="H23" s="21">
        <f t="shared" si="8"/>
        <v>9198</v>
      </c>
      <c r="I23" s="21">
        <f t="shared" si="9"/>
        <v>1557</v>
      </c>
      <c r="J23" s="21">
        <f t="shared" si="10"/>
        <v>2519</v>
      </c>
      <c r="K23" s="21">
        <f t="shared" si="11"/>
        <v>784</v>
      </c>
      <c r="L23" s="21">
        <f t="shared" si="12"/>
        <v>977</v>
      </c>
      <c r="M23" s="21">
        <f t="shared" si="13"/>
        <v>1013</v>
      </c>
      <c r="N23" s="21">
        <f t="shared" si="14"/>
        <v>1045</v>
      </c>
      <c r="O23" s="21">
        <f t="shared" si="15"/>
        <v>2113</v>
      </c>
      <c r="P23" s="21">
        <f t="shared" si="16"/>
        <v>2113</v>
      </c>
      <c r="Q23" s="21">
        <f t="shared" si="17"/>
        <v>2202</v>
      </c>
      <c r="R23" s="21">
        <f t="shared" si="18"/>
        <v>3088</v>
      </c>
      <c r="S23" s="21">
        <f t="shared" si="19"/>
        <v>953</v>
      </c>
      <c r="T23" s="21">
        <f t="shared" si="20"/>
        <v>1045</v>
      </c>
      <c r="U23" s="21">
        <f t="shared" si="21"/>
        <v>1502</v>
      </c>
      <c r="V23" s="21">
        <f t="shared" si="21"/>
        <v>1502</v>
      </c>
      <c r="W23" s="21">
        <f t="shared" si="22"/>
        <v>10292</v>
      </c>
      <c r="X23" s="22">
        <f t="shared" si="23"/>
        <v>1</v>
      </c>
      <c r="Y23" s="4">
        <v>2036</v>
      </c>
      <c r="Z23" s="23">
        <f t="shared" si="24"/>
        <v>547</v>
      </c>
      <c r="AA23" s="23">
        <f t="shared" si="24"/>
        <v>236</v>
      </c>
      <c r="AB23" s="23">
        <f t="shared" si="24"/>
        <v>120</v>
      </c>
      <c r="AC23" s="23">
        <f t="shared" si="24"/>
        <v>68</v>
      </c>
      <c r="AD23" s="23">
        <f t="shared" si="24"/>
        <v>84</v>
      </c>
      <c r="AE23" s="23">
        <f t="shared" si="24"/>
        <v>39</v>
      </c>
      <c r="AF23" s="23">
        <f t="shared" si="24"/>
        <v>1094</v>
      </c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</row>
    <row r="24" spans="1:52" s="5" customFormat="1" ht="22.9" customHeight="1" x14ac:dyDescent="0.45">
      <c r="A24" s="6">
        <v>13</v>
      </c>
      <c r="B24" s="21">
        <f t="shared" si="3"/>
        <v>1652</v>
      </c>
      <c r="C24" s="21">
        <f t="shared" si="25"/>
        <v>2841</v>
      </c>
      <c r="D24" s="21">
        <f t="shared" si="4"/>
        <v>829</v>
      </c>
      <c r="E24" s="21">
        <f t="shared" si="5"/>
        <v>972</v>
      </c>
      <c r="F24" s="21">
        <f t="shared" si="6"/>
        <v>1412</v>
      </c>
      <c r="G24" s="21">
        <f t="shared" si="7"/>
        <v>1457</v>
      </c>
      <c r="H24" s="21">
        <f t="shared" si="8"/>
        <v>9163</v>
      </c>
      <c r="I24" s="21">
        <f t="shared" si="9"/>
        <v>1554</v>
      </c>
      <c r="J24" s="21">
        <f t="shared" si="10"/>
        <v>2509</v>
      </c>
      <c r="K24" s="21">
        <f t="shared" si="11"/>
        <v>780</v>
      </c>
      <c r="L24" s="21">
        <f t="shared" si="12"/>
        <v>972</v>
      </c>
      <c r="M24" s="21">
        <f t="shared" si="13"/>
        <v>1008</v>
      </c>
      <c r="N24" s="21">
        <f t="shared" si="14"/>
        <v>1041</v>
      </c>
      <c r="O24" s="21">
        <f t="shared" si="15"/>
        <v>2104</v>
      </c>
      <c r="P24" s="21">
        <f t="shared" si="16"/>
        <v>2104</v>
      </c>
      <c r="Q24" s="21">
        <f t="shared" si="17"/>
        <v>2196</v>
      </c>
      <c r="R24" s="21">
        <f t="shared" si="18"/>
        <v>3074</v>
      </c>
      <c r="S24" s="21">
        <f t="shared" si="19"/>
        <v>948</v>
      </c>
      <c r="T24" s="21">
        <f t="shared" si="20"/>
        <v>1041</v>
      </c>
      <c r="U24" s="21">
        <f t="shared" si="21"/>
        <v>1495</v>
      </c>
      <c r="V24" s="21">
        <f t="shared" si="21"/>
        <v>1495</v>
      </c>
      <c r="W24" s="21">
        <f t="shared" si="22"/>
        <v>10249</v>
      </c>
      <c r="X24" s="22">
        <f t="shared" si="23"/>
        <v>1</v>
      </c>
      <c r="Y24" s="4">
        <v>2037</v>
      </c>
      <c r="Z24" s="23">
        <f t="shared" si="24"/>
        <v>544</v>
      </c>
      <c r="AA24" s="23">
        <f t="shared" si="24"/>
        <v>233</v>
      </c>
      <c r="AB24" s="23">
        <f t="shared" si="24"/>
        <v>119</v>
      </c>
      <c r="AC24" s="23">
        <f t="shared" si="24"/>
        <v>69</v>
      </c>
      <c r="AD24" s="23">
        <f t="shared" si="24"/>
        <v>83</v>
      </c>
      <c r="AE24" s="23">
        <f t="shared" si="24"/>
        <v>38</v>
      </c>
      <c r="AF24" s="23">
        <f t="shared" si="24"/>
        <v>1086</v>
      </c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</row>
    <row r="25" spans="1:52" s="5" customFormat="1" ht="22.9" customHeight="1" x14ac:dyDescent="0.45">
      <c r="A25" s="6">
        <v>14</v>
      </c>
      <c r="B25" s="21">
        <f t="shared" si="3"/>
        <v>1647</v>
      </c>
      <c r="C25" s="21">
        <f t="shared" si="25"/>
        <v>2828</v>
      </c>
      <c r="D25" s="21">
        <f t="shared" si="4"/>
        <v>825</v>
      </c>
      <c r="E25" s="21">
        <f t="shared" si="5"/>
        <v>968</v>
      </c>
      <c r="F25" s="21">
        <f t="shared" si="6"/>
        <v>1405</v>
      </c>
      <c r="G25" s="21">
        <f t="shared" si="7"/>
        <v>1450</v>
      </c>
      <c r="H25" s="21">
        <f t="shared" si="8"/>
        <v>9123</v>
      </c>
      <c r="I25" s="21">
        <f t="shared" si="9"/>
        <v>1549</v>
      </c>
      <c r="J25" s="21">
        <f t="shared" si="10"/>
        <v>2498</v>
      </c>
      <c r="K25" s="21">
        <f t="shared" si="11"/>
        <v>776</v>
      </c>
      <c r="L25" s="21">
        <f t="shared" si="12"/>
        <v>968</v>
      </c>
      <c r="M25" s="21">
        <f t="shared" si="13"/>
        <v>1003</v>
      </c>
      <c r="N25" s="21">
        <f t="shared" si="14"/>
        <v>1036</v>
      </c>
      <c r="O25" s="21">
        <f t="shared" si="15"/>
        <v>2095</v>
      </c>
      <c r="P25" s="21">
        <f t="shared" si="16"/>
        <v>2095</v>
      </c>
      <c r="Q25" s="21">
        <f t="shared" si="17"/>
        <v>2187</v>
      </c>
      <c r="R25" s="21">
        <f t="shared" si="18"/>
        <v>3061</v>
      </c>
      <c r="S25" s="21">
        <f t="shared" si="19"/>
        <v>944</v>
      </c>
      <c r="T25" s="21">
        <f t="shared" si="20"/>
        <v>1036</v>
      </c>
      <c r="U25" s="21">
        <f t="shared" si="21"/>
        <v>1489</v>
      </c>
      <c r="V25" s="21">
        <f t="shared" si="21"/>
        <v>1489</v>
      </c>
      <c r="W25" s="21">
        <f t="shared" si="22"/>
        <v>10206</v>
      </c>
      <c r="X25" s="22">
        <f t="shared" si="23"/>
        <v>1</v>
      </c>
      <c r="Y25" s="4">
        <v>2038</v>
      </c>
      <c r="Z25" s="23">
        <f t="shared" si="24"/>
        <v>540</v>
      </c>
      <c r="AA25" s="23">
        <f t="shared" si="24"/>
        <v>233</v>
      </c>
      <c r="AB25" s="23">
        <f t="shared" si="24"/>
        <v>119</v>
      </c>
      <c r="AC25" s="23">
        <f t="shared" si="24"/>
        <v>68</v>
      </c>
      <c r="AD25" s="23">
        <f t="shared" si="24"/>
        <v>84</v>
      </c>
      <c r="AE25" s="23">
        <f t="shared" si="24"/>
        <v>39</v>
      </c>
      <c r="AF25" s="23">
        <f t="shared" si="24"/>
        <v>1083</v>
      </c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</row>
    <row r="26" spans="1:52" s="5" customFormat="1" ht="22.9" customHeight="1" x14ac:dyDescent="0.45">
      <c r="A26" s="6">
        <v>15</v>
      </c>
      <c r="B26" s="21">
        <f t="shared" si="3"/>
        <v>1640</v>
      </c>
      <c r="C26" s="21">
        <f t="shared" si="25"/>
        <v>2816</v>
      </c>
      <c r="D26" s="21">
        <f t="shared" si="4"/>
        <v>821</v>
      </c>
      <c r="E26" s="21">
        <f t="shared" si="5"/>
        <v>963</v>
      </c>
      <c r="F26" s="21">
        <f t="shared" si="6"/>
        <v>1400</v>
      </c>
      <c r="G26" s="21">
        <f t="shared" si="7"/>
        <v>1444</v>
      </c>
      <c r="H26" s="21">
        <f t="shared" si="8"/>
        <v>9084</v>
      </c>
      <c r="I26" s="21">
        <f t="shared" si="9"/>
        <v>1543</v>
      </c>
      <c r="J26" s="21">
        <f t="shared" si="10"/>
        <v>2487</v>
      </c>
      <c r="K26" s="21">
        <f t="shared" si="11"/>
        <v>772</v>
      </c>
      <c r="L26" s="21">
        <f t="shared" si="12"/>
        <v>963</v>
      </c>
      <c r="M26" s="21">
        <f t="shared" si="13"/>
        <v>1000</v>
      </c>
      <c r="N26" s="21">
        <f t="shared" si="14"/>
        <v>1031</v>
      </c>
      <c r="O26" s="21">
        <f t="shared" si="15"/>
        <v>2086</v>
      </c>
      <c r="P26" s="21">
        <f t="shared" si="16"/>
        <v>2086</v>
      </c>
      <c r="Q26" s="21">
        <f t="shared" si="17"/>
        <v>2178</v>
      </c>
      <c r="R26" s="21">
        <f t="shared" si="18"/>
        <v>3047</v>
      </c>
      <c r="S26" s="21">
        <f t="shared" si="19"/>
        <v>941</v>
      </c>
      <c r="T26" s="21">
        <f t="shared" si="20"/>
        <v>1031</v>
      </c>
      <c r="U26" s="21">
        <f t="shared" si="21"/>
        <v>1482</v>
      </c>
      <c r="V26" s="21">
        <f t="shared" si="21"/>
        <v>1482</v>
      </c>
      <c r="W26" s="21">
        <f t="shared" si="22"/>
        <v>10161</v>
      </c>
      <c r="X26" s="22">
        <f t="shared" si="23"/>
        <v>1</v>
      </c>
      <c r="Y26" s="4">
        <v>2039</v>
      </c>
      <c r="Z26" s="23">
        <f t="shared" si="24"/>
        <v>538</v>
      </c>
      <c r="AA26" s="23">
        <f t="shared" si="24"/>
        <v>231</v>
      </c>
      <c r="AB26" s="23">
        <f t="shared" si="24"/>
        <v>120</v>
      </c>
      <c r="AC26" s="23">
        <f t="shared" si="24"/>
        <v>68</v>
      </c>
      <c r="AD26" s="23">
        <f t="shared" si="24"/>
        <v>82</v>
      </c>
      <c r="AE26" s="23">
        <f t="shared" si="24"/>
        <v>38</v>
      </c>
      <c r="AF26" s="23">
        <f t="shared" si="24"/>
        <v>1077</v>
      </c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</row>
    <row r="27" spans="1:52" s="5" customFormat="1" ht="22.9" customHeight="1" x14ac:dyDescent="0.45">
      <c r="A27" s="6">
        <v>16</v>
      </c>
      <c r="B27" s="21">
        <f t="shared" si="3"/>
        <v>1634</v>
      </c>
      <c r="C27" s="21">
        <f t="shared" si="25"/>
        <v>2803</v>
      </c>
      <c r="D27" s="21">
        <f t="shared" si="4"/>
        <v>819</v>
      </c>
      <c r="E27" s="21">
        <f t="shared" si="5"/>
        <v>959</v>
      </c>
      <c r="F27" s="21">
        <f t="shared" si="6"/>
        <v>1393</v>
      </c>
      <c r="G27" s="21">
        <f t="shared" si="7"/>
        <v>1438</v>
      </c>
      <c r="H27" s="21">
        <f t="shared" si="8"/>
        <v>9046</v>
      </c>
      <c r="I27" s="21">
        <f t="shared" si="9"/>
        <v>1537</v>
      </c>
      <c r="J27" s="21">
        <f t="shared" si="10"/>
        <v>2476</v>
      </c>
      <c r="K27" s="21">
        <f t="shared" si="11"/>
        <v>770</v>
      </c>
      <c r="L27" s="21">
        <f t="shared" si="12"/>
        <v>959</v>
      </c>
      <c r="M27" s="21">
        <f t="shared" si="13"/>
        <v>995</v>
      </c>
      <c r="N27" s="21">
        <f t="shared" si="14"/>
        <v>1027</v>
      </c>
      <c r="O27" s="21">
        <f t="shared" si="15"/>
        <v>2077</v>
      </c>
      <c r="P27" s="21">
        <f t="shared" si="16"/>
        <v>2077</v>
      </c>
      <c r="Q27" s="21">
        <f t="shared" si="17"/>
        <v>2170</v>
      </c>
      <c r="R27" s="21">
        <f t="shared" si="18"/>
        <v>3034</v>
      </c>
      <c r="S27" s="21">
        <f t="shared" si="19"/>
        <v>936</v>
      </c>
      <c r="T27" s="21">
        <f t="shared" si="20"/>
        <v>1027</v>
      </c>
      <c r="U27" s="21">
        <f t="shared" si="21"/>
        <v>1476</v>
      </c>
      <c r="V27" s="21">
        <f t="shared" si="21"/>
        <v>1476</v>
      </c>
      <c r="W27" s="21">
        <f t="shared" si="22"/>
        <v>10119</v>
      </c>
      <c r="X27" s="22">
        <f t="shared" si="23"/>
        <v>1</v>
      </c>
      <c r="Y27" s="4">
        <v>2040</v>
      </c>
      <c r="Z27" s="23">
        <f t="shared" si="24"/>
        <v>536</v>
      </c>
      <c r="AA27" s="23">
        <f t="shared" si="24"/>
        <v>231</v>
      </c>
      <c r="AB27" s="23">
        <f t="shared" si="24"/>
        <v>117</v>
      </c>
      <c r="AC27" s="23">
        <f t="shared" si="24"/>
        <v>68</v>
      </c>
      <c r="AD27" s="23">
        <f t="shared" si="24"/>
        <v>83</v>
      </c>
      <c r="AE27" s="23">
        <f t="shared" si="24"/>
        <v>38</v>
      </c>
      <c r="AF27" s="23">
        <f t="shared" si="24"/>
        <v>1073</v>
      </c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</row>
    <row r="28" spans="1:52" s="5" customFormat="1" ht="22.9" customHeight="1" x14ac:dyDescent="0.45">
      <c r="A28" s="6">
        <v>17</v>
      </c>
      <c r="B28" s="21">
        <f t="shared" si="3"/>
        <v>1628</v>
      </c>
      <c r="C28" s="21">
        <f t="shared" si="25"/>
        <v>2791</v>
      </c>
      <c r="D28" s="21">
        <f t="shared" si="4"/>
        <v>814</v>
      </c>
      <c r="E28" s="21">
        <f t="shared" si="5"/>
        <v>955</v>
      </c>
      <c r="F28" s="21">
        <f t="shared" si="6"/>
        <v>1387</v>
      </c>
      <c r="G28" s="21">
        <f t="shared" si="7"/>
        <v>1432</v>
      </c>
      <c r="H28" s="21">
        <f t="shared" si="8"/>
        <v>9007</v>
      </c>
      <c r="I28" s="21">
        <f t="shared" si="9"/>
        <v>1532</v>
      </c>
      <c r="J28" s="21">
        <f t="shared" si="10"/>
        <v>2465</v>
      </c>
      <c r="K28" s="21">
        <f t="shared" si="11"/>
        <v>766</v>
      </c>
      <c r="L28" s="21">
        <f t="shared" si="12"/>
        <v>955</v>
      </c>
      <c r="M28" s="21">
        <f t="shared" si="13"/>
        <v>991</v>
      </c>
      <c r="N28" s="21">
        <f t="shared" si="14"/>
        <v>1023</v>
      </c>
      <c r="O28" s="21">
        <f t="shared" si="15"/>
        <v>2068</v>
      </c>
      <c r="P28" s="21">
        <f t="shared" si="16"/>
        <v>2068</v>
      </c>
      <c r="Q28" s="21">
        <f t="shared" si="17"/>
        <v>2162</v>
      </c>
      <c r="R28" s="21">
        <f t="shared" si="18"/>
        <v>3020</v>
      </c>
      <c r="S28" s="21">
        <f t="shared" si="19"/>
        <v>932</v>
      </c>
      <c r="T28" s="21">
        <f t="shared" si="20"/>
        <v>1023</v>
      </c>
      <c r="U28" s="21">
        <f t="shared" si="21"/>
        <v>1470</v>
      </c>
      <c r="V28" s="21">
        <f t="shared" si="21"/>
        <v>1470</v>
      </c>
      <c r="W28" s="21">
        <f t="shared" si="22"/>
        <v>10077</v>
      </c>
      <c r="X28" s="22">
        <f t="shared" si="23"/>
        <v>1</v>
      </c>
      <c r="Y28" s="4">
        <v>2041</v>
      </c>
      <c r="Z28" s="23">
        <f t="shared" si="24"/>
        <v>534</v>
      </c>
      <c r="AA28" s="23">
        <f t="shared" si="24"/>
        <v>229</v>
      </c>
      <c r="AB28" s="23">
        <f t="shared" si="24"/>
        <v>118</v>
      </c>
      <c r="AC28" s="23">
        <f t="shared" si="24"/>
        <v>68</v>
      </c>
      <c r="AD28" s="23">
        <f t="shared" si="24"/>
        <v>83</v>
      </c>
      <c r="AE28" s="23">
        <f t="shared" si="24"/>
        <v>38</v>
      </c>
      <c r="AF28" s="23">
        <f t="shared" si="24"/>
        <v>1070</v>
      </c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</row>
    <row r="29" spans="1:52" s="5" customFormat="1" ht="22.9" customHeight="1" x14ac:dyDescent="0.45">
      <c r="A29" s="6">
        <v>18</v>
      </c>
      <c r="B29" s="21">
        <f t="shared" si="3"/>
        <v>1622</v>
      </c>
      <c r="C29" s="21">
        <f t="shared" si="25"/>
        <v>2778</v>
      </c>
      <c r="D29" s="21">
        <f t="shared" si="4"/>
        <v>811</v>
      </c>
      <c r="E29" s="21">
        <f t="shared" si="5"/>
        <v>951</v>
      </c>
      <c r="F29" s="21">
        <f t="shared" si="6"/>
        <v>1382</v>
      </c>
      <c r="G29" s="21">
        <f t="shared" si="7"/>
        <v>1426</v>
      </c>
      <c r="H29" s="21">
        <f t="shared" si="8"/>
        <v>8970</v>
      </c>
      <c r="I29" s="21">
        <f t="shared" si="9"/>
        <v>1526</v>
      </c>
      <c r="J29" s="21">
        <f t="shared" si="10"/>
        <v>2453</v>
      </c>
      <c r="K29" s="21">
        <f t="shared" si="11"/>
        <v>763</v>
      </c>
      <c r="L29" s="21">
        <f t="shared" si="12"/>
        <v>951</v>
      </c>
      <c r="M29" s="21">
        <f t="shared" si="13"/>
        <v>987</v>
      </c>
      <c r="N29" s="21">
        <f t="shared" si="14"/>
        <v>1018</v>
      </c>
      <c r="O29" s="21">
        <f t="shared" si="15"/>
        <v>2058</v>
      </c>
      <c r="P29" s="21">
        <f t="shared" si="16"/>
        <v>2058</v>
      </c>
      <c r="Q29" s="21">
        <f t="shared" si="17"/>
        <v>2153</v>
      </c>
      <c r="R29" s="21">
        <f t="shared" si="18"/>
        <v>3006</v>
      </c>
      <c r="S29" s="21">
        <f t="shared" si="19"/>
        <v>929</v>
      </c>
      <c r="T29" s="21">
        <f t="shared" si="20"/>
        <v>1018</v>
      </c>
      <c r="U29" s="21">
        <f t="shared" si="21"/>
        <v>1462</v>
      </c>
      <c r="V29" s="21">
        <f t="shared" si="21"/>
        <v>1462</v>
      </c>
      <c r="W29" s="21">
        <f t="shared" si="22"/>
        <v>10030</v>
      </c>
      <c r="X29" s="22">
        <f t="shared" si="23"/>
        <v>1</v>
      </c>
      <c r="Y29" s="4">
        <v>2042</v>
      </c>
      <c r="Z29" s="23">
        <f t="shared" si="24"/>
        <v>531</v>
      </c>
      <c r="AA29" s="23">
        <f t="shared" si="24"/>
        <v>228</v>
      </c>
      <c r="AB29" s="23">
        <f t="shared" si="24"/>
        <v>118</v>
      </c>
      <c r="AC29" s="23">
        <f t="shared" si="24"/>
        <v>67</v>
      </c>
      <c r="AD29" s="23">
        <f t="shared" si="24"/>
        <v>80</v>
      </c>
      <c r="AE29" s="23">
        <f t="shared" si="24"/>
        <v>36</v>
      </c>
      <c r="AF29" s="23">
        <f t="shared" si="24"/>
        <v>1060</v>
      </c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</row>
    <row r="30" spans="1:52" s="5" customFormat="1" ht="22.9" customHeight="1" x14ac:dyDescent="0.45">
      <c r="A30" s="6">
        <v>19</v>
      </c>
      <c r="B30" s="21">
        <f t="shared" si="3"/>
        <v>1615</v>
      </c>
      <c r="C30" s="21">
        <f t="shared" si="25"/>
        <v>2766</v>
      </c>
      <c r="D30" s="21">
        <f t="shared" si="4"/>
        <v>808</v>
      </c>
      <c r="E30" s="21">
        <f t="shared" si="5"/>
        <v>947</v>
      </c>
      <c r="F30" s="21">
        <f t="shared" si="6"/>
        <v>1374</v>
      </c>
      <c r="G30" s="21">
        <f t="shared" si="7"/>
        <v>1418</v>
      </c>
      <c r="H30" s="21">
        <f t="shared" si="8"/>
        <v>8928</v>
      </c>
      <c r="I30" s="21">
        <f t="shared" si="9"/>
        <v>1519</v>
      </c>
      <c r="J30" s="21">
        <f t="shared" si="10"/>
        <v>2443</v>
      </c>
      <c r="K30" s="21">
        <f t="shared" si="11"/>
        <v>760</v>
      </c>
      <c r="L30" s="21">
        <f t="shared" si="12"/>
        <v>947</v>
      </c>
      <c r="M30" s="21">
        <f t="shared" si="13"/>
        <v>981</v>
      </c>
      <c r="N30" s="21">
        <f t="shared" si="14"/>
        <v>1013</v>
      </c>
      <c r="O30" s="21">
        <f t="shared" si="15"/>
        <v>2049</v>
      </c>
      <c r="P30" s="21">
        <f t="shared" si="16"/>
        <v>2049</v>
      </c>
      <c r="Q30" s="21">
        <f t="shared" si="17"/>
        <v>2144</v>
      </c>
      <c r="R30" s="21">
        <f t="shared" si="18"/>
        <v>2994</v>
      </c>
      <c r="S30" s="21">
        <f t="shared" si="19"/>
        <v>923</v>
      </c>
      <c r="T30" s="21">
        <f t="shared" si="20"/>
        <v>1013</v>
      </c>
      <c r="U30" s="21">
        <f t="shared" si="21"/>
        <v>1456</v>
      </c>
      <c r="V30" s="21">
        <f t="shared" si="21"/>
        <v>1456</v>
      </c>
      <c r="W30" s="21">
        <f t="shared" si="22"/>
        <v>9986</v>
      </c>
      <c r="X30" s="22">
        <f t="shared" si="23"/>
        <v>1</v>
      </c>
      <c r="Y30" s="4">
        <v>2043</v>
      </c>
      <c r="Z30" s="23">
        <f t="shared" si="24"/>
        <v>529</v>
      </c>
      <c r="AA30" s="23">
        <f t="shared" si="24"/>
        <v>228</v>
      </c>
      <c r="AB30" s="23">
        <f t="shared" si="24"/>
        <v>115</v>
      </c>
      <c r="AC30" s="23">
        <f t="shared" si="24"/>
        <v>66</v>
      </c>
      <c r="AD30" s="23">
        <f t="shared" si="24"/>
        <v>82</v>
      </c>
      <c r="AE30" s="23">
        <f t="shared" si="24"/>
        <v>38</v>
      </c>
      <c r="AF30" s="23">
        <f t="shared" si="24"/>
        <v>1058</v>
      </c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</row>
    <row r="31" spans="1:52" s="5" customFormat="1" ht="22.9" customHeight="1" x14ac:dyDescent="0.45">
      <c r="A31" s="6">
        <v>20</v>
      </c>
      <c r="B31" s="21">
        <f t="shared" si="3"/>
        <v>1608</v>
      </c>
      <c r="C31" s="21">
        <f t="shared" si="25"/>
        <v>2754</v>
      </c>
      <c r="D31" s="21">
        <f t="shared" si="4"/>
        <v>803</v>
      </c>
      <c r="E31" s="21">
        <f t="shared" si="5"/>
        <v>942</v>
      </c>
      <c r="F31" s="21">
        <f t="shared" si="6"/>
        <v>1369</v>
      </c>
      <c r="G31" s="21">
        <f t="shared" si="7"/>
        <v>1412</v>
      </c>
      <c r="H31" s="21">
        <f t="shared" si="8"/>
        <v>8888</v>
      </c>
      <c r="I31" s="21">
        <f t="shared" si="9"/>
        <v>1513</v>
      </c>
      <c r="J31" s="21">
        <f t="shared" si="10"/>
        <v>2432</v>
      </c>
      <c r="K31" s="21">
        <f t="shared" si="11"/>
        <v>755</v>
      </c>
      <c r="L31" s="21">
        <f t="shared" si="12"/>
        <v>942</v>
      </c>
      <c r="M31" s="21">
        <f t="shared" si="13"/>
        <v>978</v>
      </c>
      <c r="N31" s="21">
        <f t="shared" si="14"/>
        <v>1008</v>
      </c>
      <c r="O31" s="21">
        <f t="shared" si="15"/>
        <v>2040</v>
      </c>
      <c r="P31" s="21">
        <f t="shared" si="16"/>
        <v>2040</v>
      </c>
      <c r="Q31" s="21">
        <f t="shared" si="17"/>
        <v>2134</v>
      </c>
      <c r="R31" s="21">
        <f t="shared" si="18"/>
        <v>2980</v>
      </c>
      <c r="S31" s="21">
        <f t="shared" si="19"/>
        <v>920</v>
      </c>
      <c r="T31" s="21">
        <f t="shared" si="20"/>
        <v>1008</v>
      </c>
      <c r="U31" s="21">
        <f t="shared" si="21"/>
        <v>1450</v>
      </c>
      <c r="V31" s="21">
        <f t="shared" si="21"/>
        <v>1450</v>
      </c>
      <c r="W31" s="21">
        <f t="shared" si="22"/>
        <v>9942</v>
      </c>
      <c r="X31" s="22">
        <f t="shared" si="23"/>
        <v>1</v>
      </c>
      <c r="Y31" s="4">
        <v>2044</v>
      </c>
      <c r="Z31" s="23">
        <f t="shared" si="24"/>
        <v>526</v>
      </c>
      <c r="AA31" s="23">
        <f t="shared" si="24"/>
        <v>226</v>
      </c>
      <c r="AB31" s="23">
        <f t="shared" si="24"/>
        <v>117</v>
      </c>
      <c r="AC31" s="23">
        <f t="shared" si="24"/>
        <v>66</v>
      </c>
      <c r="AD31" s="23">
        <f t="shared" si="24"/>
        <v>81</v>
      </c>
      <c r="AE31" s="23">
        <f t="shared" si="24"/>
        <v>38</v>
      </c>
      <c r="AF31" s="23">
        <f t="shared" si="24"/>
        <v>1054</v>
      </c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autoPict="0" r:id="rId5">
            <anchor moveWithCells="1">
              <from>
                <xdr:col>30</xdr:col>
                <xdr:colOff>1181100</xdr:colOff>
                <xdr:row>2</xdr:row>
                <xdr:rowOff>228600</xdr:rowOff>
              </from>
              <to>
                <xdr:col>31</xdr:col>
                <xdr:colOff>1800225</xdr:colOff>
                <xdr:row>5</xdr:row>
                <xdr:rowOff>219075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AA041-0CFE-42BF-B915-6945281D6697}">
  <dimension ref="A1:BD31"/>
  <sheetViews>
    <sheetView tabSelected="1" zoomScale="40" zoomScaleNormal="40" workbookViewId="0">
      <selection activeCell="H40" sqref="H40"/>
    </sheetView>
  </sheetViews>
  <sheetFormatPr defaultRowHeight="15.4" x14ac:dyDescent="0.45"/>
  <cols>
    <col min="1" max="1" width="9.06640625" style="24"/>
    <col min="2" max="2" width="28.06640625" style="2" customWidth="1"/>
    <col min="3" max="3" width="27.46484375" style="2" customWidth="1"/>
    <col min="4" max="4" width="27.46484375" style="24" customWidth="1"/>
    <col min="5" max="5" width="28.6640625" style="2" customWidth="1"/>
    <col min="6" max="8" width="27.46484375" style="2" customWidth="1"/>
    <col min="9" max="9" width="21.53125" style="24" customWidth="1"/>
    <col min="10" max="10" width="20.46484375" style="2" customWidth="1"/>
    <col min="11" max="11" width="22.265625" style="2" customWidth="1"/>
    <col min="12" max="13" width="27.46484375" style="24" customWidth="1"/>
    <col min="14" max="14" width="27.46484375" style="48" customWidth="1"/>
    <col min="15" max="29" width="27.46484375" style="2" customWidth="1"/>
    <col min="30" max="36" width="27.46484375" style="3" customWidth="1"/>
    <col min="37" max="37" width="9.06640625" style="2"/>
    <col min="38" max="56" width="9.06640625" style="24"/>
    <col min="57" max="16384" width="9.06640625" style="2"/>
  </cols>
  <sheetData>
    <row r="1" spans="2:36" s="24" customFormat="1" ht="22.9" customHeight="1" x14ac:dyDescent="0.45">
      <c r="B1" s="38"/>
      <c r="C1" s="38"/>
      <c r="D1" s="38"/>
      <c r="E1" s="38"/>
      <c r="F1" s="38"/>
      <c r="G1" s="38"/>
      <c r="H1" s="38"/>
      <c r="I1" s="38"/>
      <c r="J1" s="38"/>
      <c r="K1" s="39"/>
      <c r="L1" s="40"/>
      <c r="M1" s="40"/>
      <c r="N1" s="40"/>
      <c r="O1" s="40"/>
      <c r="P1" s="40"/>
      <c r="Q1" s="52"/>
      <c r="R1" s="38"/>
      <c r="S1" s="52"/>
      <c r="T1" s="52"/>
      <c r="U1" s="38"/>
      <c r="V1" s="38"/>
      <c r="W1" s="38"/>
      <c r="X1" s="38"/>
      <c r="Y1" s="38"/>
      <c r="Z1" s="38"/>
      <c r="AA1" s="38"/>
      <c r="AB1" s="38"/>
      <c r="AD1" s="48"/>
      <c r="AE1" s="48"/>
      <c r="AF1" s="48"/>
      <c r="AG1" s="48"/>
      <c r="AH1" s="48"/>
      <c r="AI1" s="48"/>
      <c r="AJ1" s="48"/>
    </row>
    <row r="2" spans="2:36" ht="22.9" customHeight="1" x14ac:dyDescent="0.5">
      <c r="B2" s="38"/>
      <c r="C2" s="38"/>
      <c r="D2" s="38"/>
      <c r="E2" s="28" t="s">
        <v>65</v>
      </c>
      <c r="F2" s="29" t="s">
        <v>67</v>
      </c>
      <c r="G2" s="29" t="s">
        <v>68</v>
      </c>
      <c r="H2" s="29" t="s">
        <v>69</v>
      </c>
      <c r="I2" s="38"/>
      <c r="J2" s="31" t="s">
        <v>78</v>
      </c>
      <c r="K2" s="31" t="s">
        <v>77</v>
      </c>
      <c r="L2" s="39"/>
      <c r="M2" s="39"/>
      <c r="N2" s="39"/>
      <c r="O2" s="15"/>
      <c r="P2" s="15"/>
      <c r="Q2" s="53"/>
      <c r="R2" s="1"/>
      <c r="S2" s="53"/>
      <c r="T2" s="53"/>
      <c r="U2" s="1"/>
      <c r="V2" s="1"/>
      <c r="W2" s="1"/>
      <c r="X2" s="1"/>
      <c r="Y2" s="1"/>
      <c r="Z2" s="1"/>
      <c r="AA2" s="1"/>
      <c r="AB2" s="1"/>
    </row>
    <row r="3" spans="2:36" ht="22.9" customHeight="1" x14ac:dyDescent="0.5">
      <c r="B3" s="30" t="s">
        <v>70</v>
      </c>
      <c r="C3" s="34">
        <v>10000</v>
      </c>
      <c r="D3" s="38"/>
      <c r="E3" s="30" t="s">
        <v>57</v>
      </c>
      <c r="F3" s="35">
        <v>0.115</v>
      </c>
      <c r="G3" s="32">
        <v>-0.12216763397420753</v>
      </c>
      <c r="H3" s="32">
        <v>5.9255613888661074E-2</v>
      </c>
      <c r="I3" s="38"/>
      <c r="J3" s="36">
        <v>450</v>
      </c>
      <c r="K3" s="37">
        <v>0.25</v>
      </c>
      <c r="L3" s="39"/>
      <c r="M3" s="39" t="s">
        <v>27</v>
      </c>
      <c r="N3" s="39"/>
      <c r="O3" s="15"/>
      <c r="P3" s="15"/>
      <c r="Q3" s="53"/>
      <c r="R3" s="1"/>
      <c r="S3" s="53"/>
      <c r="T3" s="53" t="s">
        <v>35</v>
      </c>
      <c r="U3" s="1" t="s">
        <v>36</v>
      </c>
      <c r="V3" s="1" t="s">
        <v>37</v>
      </c>
      <c r="W3" s="1" t="s">
        <v>38</v>
      </c>
      <c r="X3" s="1" t="s">
        <v>39</v>
      </c>
      <c r="Y3" s="1" t="s">
        <v>40</v>
      </c>
      <c r="Z3" s="1"/>
      <c r="AA3" s="1"/>
      <c r="AB3" s="1"/>
    </row>
    <row r="4" spans="2:36" ht="22.9" customHeight="1" x14ac:dyDescent="0.5">
      <c r="B4" s="30" t="s">
        <v>71</v>
      </c>
      <c r="C4" s="34">
        <v>0.6</v>
      </c>
      <c r="D4" s="42" t="s">
        <v>8</v>
      </c>
      <c r="E4" s="30" t="s">
        <v>58</v>
      </c>
      <c r="F4" s="35">
        <v>0.22</v>
      </c>
      <c r="G4" s="33">
        <v>-0.24846135929849961</v>
      </c>
      <c r="H4" s="33">
        <v>0.11682391336721532</v>
      </c>
      <c r="I4" s="38"/>
      <c r="J4" s="36">
        <v>227</v>
      </c>
      <c r="K4" s="37">
        <v>0.08</v>
      </c>
      <c r="L4" s="39"/>
      <c r="M4" s="4">
        <v>2026</v>
      </c>
      <c r="N4" s="15">
        <v>10302</v>
      </c>
      <c r="O4" s="15">
        <v>8858</v>
      </c>
      <c r="P4" s="15">
        <v>8858</v>
      </c>
      <c r="Q4" s="53"/>
      <c r="R4" s="1"/>
      <c r="S4" s="53"/>
      <c r="T4" s="53">
        <v>1270</v>
      </c>
      <c r="U4" s="1">
        <v>2194</v>
      </c>
      <c r="V4" s="1">
        <v>982</v>
      </c>
      <c r="W4" s="1">
        <v>1674</v>
      </c>
      <c r="X4" s="1">
        <v>671</v>
      </c>
      <c r="Y4" s="1">
        <v>1039</v>
      </c>
      <c r="Z4" s="1">
        <f>SUM(T4:Y4)</f>
        <v>7830</v>
      </c>
      <c r="AA4" s="1"/>
      <c r="AB4" s="1"/>
    </row>
    <row r="5" spans="2:36" ht="22.9" customHeight="1" x14ac:dyDescent="0.5">
      <c r="B5" s="30" t="s">
        <v>72</v>
      </c>
      <c r="C5" s="34">
        <v>0.45</v>
      </c>
      <c r="D5" s="42"/>
      <c r="E5" s="30" t="s">
        <v>59</v>
      </c>
      <c r="F5" s="35">
        <v>0.115</v>
      </c>
      <c r="G5" s="33">
        <v>-0.12216763397420753</v>
      </c>
      <c r="H5" s="33">
        <v>5.9255613888661074E-2</v>
      </c>
      <c r="I5" s="38"/>
      <c r="J5" s="36">
        <v>150</v>
      </c>
      <c r="K5" s="37">
        <v>0.13</v>
      </c>
      <c r="L5" s="39"/>
      <c r="M5" s="4">
        <v>2026</v>
      </c>
      <c r="N5" s="15">
        <v>7618</v>
      </c>
      <c r="O5" s="15">
        <v>8858</v>
      </c>
      <c r="P5" s="15">
        <v>9239</v>
      </c>
      <c r="Q5" s="53"/>
      <c r="R5" s="1"/>
      <c r="S5" s="53"/>
      <c r="T5" s="53">
        <v>1495</v>
      </c>
      <c r="U5" s="1">
        <v>2776</v>
      </c>
      <c r="V5" s="1">
        <v>516</v>
      </c>
      <c r="W5" s="1">
        <v>966</v>
      </c>
      <c r="X5" s="1">
        <v>918</v>
      </c>
      <c r="Y5" s="1">
        <v>947</v>
      </c>
      <c r="Z5" s="1">
        <f t="shared" ref="Z5:Z23" si="0">SUM(T5:Y5)</f>
        <v>7618</v>
      </c>
      <c r="AA5" s="1"/>
      <c r="AB5" s="1"/>
    </row>
    <row r="6" spans="2:36" ht="22.9" customHeight="1" x14ac:dyDescent="0.5">
      <c r="B6" s="30" t="s">
        <v>73</v>
      </c>
      <c r="C6" s="34">
        <v>0.3</v>
      </c>
      <c r="D6" s="42"/>
      <c r="E6" s="30" t="s">
        <v>60</v>
      </c>
      <c r="F6" s="35">
        <v>0</v>
      </c>
      <c r="G6" s="33">
        <v>0</v>
      </c>
      <c r="H6" s="33">
        <v>0</v>
      </c>
      <c r="I6" s="38"/>
      <c r="J6" s="36">
        <v>117</v>
      </c>
      <c r="K6" s="37">
        <v>7.0000000000000007E-2</v>
      </c>
      <c r="L6" s="39"/>
      <c r="M6" s="4">
        <v>2026</v>
      </c>
      <c r="N6" s="15">
        <v>8858</v>
      </c>
      <c r="O6" s="15">
        <v>8858</v>
      </c>
      <c r="P6" s="15">
        <v>9342</v>
      </c>
      <c r="Q6" s="53"/>
      <c r="R6" s="1"/>
      <c r="S6" s="53"/>
      <c r="T6" s="53">
        <v>1335</v>
      </c>
      <c r="U6" s="1">
        <v>2686</v>
      </c>
      <c r="V6" s="1">
        <v>707</v>
      </c>
      <c r="W6" s="1">
        <v>881</v>
      </c>
      <c r="X6" s="1">
        <v>1105</v>
      </c>
      <c r="Y6" s="1">
        <v>1141</v>
      </c>
      <c r="Z6" s="1">
        <f t="shared" si="0"/>
        <v>7855</v>
      </c>
      <c r="AA6" s="1"/>
      <c r="AB6" s="1"/>
    </row>
    <row r="7" spans="2:36" ht="22.9" customHeight="1" x14ac:dyDescent="0.5">
      <c r="B7" s="30" t="s">
        <v>74</v>
      </c>
      <c r="C7" s="34">
        <v>0.25</v>
      </c>
      <c r="D7" s="42"/>
      <c r="E7" s="30" t="s">
        <v>61</v>
      </c>
      <c r="F7" s="35">
        <v>0.49</v>
      </c>
      <c r="G7" s="33">
        <v>-0.67334455326376563</v>
      </c>
      <c r="H7" s="33">
        <v>0.28585715714571502</v>
      </c>
      <c r="I7" s="38"/>
      <c r="J7" s="36">
        <v>60</v>
      </c>
      <c r="K7" s="37">
        <v>0.06</v>
      </c>
      <c r="L7" s="39"/>
      <c r="M7" s="4">
        <v>2027</v>
      </c>
      <c r="N7" s="15">
        <v>10432</v>
      </c>
      <c r="O7" s="15">
        <v>9239</v>
      </c>
      <c r="P7" s="15">
        <v>9318</v>
      </c>
      <c r="Q7" s="53"/>
      <c r="R7" s="1"/>
      <c r="S7" s="53"/>
      <c r="T7" s="53">
        <v>1356</v>
      </c>
      <c r="U7" s="1">
        <v>2559</v>
      </c>
      <c r="V7" s="1">
        <v>851</v>
      </c>
      <c r="W7" s="1">
        <v>1061</v>
      </c>
      <c r="X7" s="1">
        <v>1068</v>
      </c>
      <c r="Y7" s="1">
        <v>1101</v>
      </c>
      <c r="Z7" s="1">
        <f t="shared" si="0"/>
        <v>7996</v>
      </c>
      <c r="AA7" s="1"/>
      <c r="AB7" s="1"/>
    </row>
    <row r="8" spans="2:36" ht="22.9" customHeight="1" x14ac:dyDescent="0.5">
      <c r="B8" s="30" t="s">
        <v>75</v>
      </c>
      <c r="C8" s="34">
        <v>1.6</v>
      </c>
      <c r="D8" s="42" t="s">
        <v>80</v>
      </c>
      <c r="E8" s="30" t="s">
        <v>62</v>
      </c>
      <c r="F8" s="35">
        <v>0.49</v>
      </c>
      <c r="G8" s="33">
        <v>-0.67334455326376563</v>
      </c>
      <c r="H8" s="33">
        <v>0.28585715714571502</v>
      </c>
      <c r="I8" s="38"/>
      <c r="J8" s="36">
        <v>44</v>
      </c>
      <c r="K8" s="37">
        <v>0.03</v>
      </c>
      <c r="L8" s="39"/>
      <c r="M8" s="4">
        <v>2027</v>
      </c>
      <c r="N8" s="15">
        <v>7855</v>
      </c>
      <c r="O8" s="15">
        <v>9239</v>
      </c>
      <c r="P8" s="15">
        <v>9340</v>
      </c>
      <c r="Q8" s="53"/>
      <c r="R8" s="1"/>
      <c r="S8" s="1"/>
      <c r="T8" s="1">
        <v>1465</v>
      </c>
      <c r="U8" s="1">
        <v>2597</v>
      </c>
      <c r="V8" s="1">
        <v>822</v>
      </c>
      <c r="W8" s="1">
        <v>1024</v>
      </c>
      <c r="X8" s="1">
        <v>1027</v>
      </c>
      <c r="Y8" s="1">
        <v>1060</v>
      </c>
      <c r="Z8" s="1">
        <f t="shared" si="0"/>
        <v>7995</v>
      </c>
      <c r="AA8" s="1"/>
      <c r="AB8" s="1"/>
    </row>
    <row r="9" spans="2:36" ht="22.9" customHeight="1" x14ac:dyDescent="0.5">
      <c r="B9" s="30" t="s">
        <v>76</v>
      </c>
      <c r="C9" s="34">
        <v>0.2</v>
      </c>
      <c r="D9" s="42" t="s">
        <v>79</v>
      </c>
      <c r="E9" s="30" t="s">
        <v>66</v>
      </c>
      <c r="F9" s="35">
        <v>0.495</v>
      </c>
      <c r="G9" s="33">
        <v>-0.68319684970677719</v>
      </c>
      <c r="H9" s="33">
        <v>0.28936647982240526</v>
      </c>
      <c r="I9" s="38"/>
      <c r="J9" s="1"/>
      <c r="K9" s="1"/>
      <c r="L9" s="38"/>
      <c r="M9" s="4">
        <v>2027</v>
      </c>
      <c r="N9" s="15">
        <v>9239</v>
      </c>
      <c r="O9" s="15">
        <v>9239</v>
      </c>
      <c r="P9" s="57"/>
      <c r="Q9" s="1"/>
      <c r="R9" s="1"/>
      <c r="S9" s="1"/>
      <c r="T9" s="1">
        <v>1517</v>
      </c>
      <c r="U9" s="1">
        <v>2598</v>
      </c>
      <c r="V9" s="1">
        <v>790</v>
      </c>
      <c r="W9" s="1">
        <v>986</v>
      </c>
      <c r="X9" s="1">
        <v>1040</v>
      </c>
      <c r="Y9" s="1">
        <v>1073</v>
      </c>
      <c r="Z9" s="1">
        <f t="shared" si="0"/>
        <v>8004</v>
      </c>
      <c r="AA9" s="1"/>
      <c r="AB9" s="1"/>
    </row>
    <row r="10" spans="2:36" s="24" customFormat="1" ht="22.9" customHeight="1" x14ac:dyDescent="0.45"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4">
        <v>2028</v>
      </c>
      <c r="N10" s="15">
        <v>10439</v>
      </c>
      <c r="O10" s="15">
        <v>9342</v>
      </c>
      <c r="P10" s="58"/>
      <c r="Q10" s="38"/>
      <c r="R10" s="38"/>
      <c r="S10" s="38"/>
      <c r="T10" s="38">
        <v>1532</v>
      </c>
      <c r="U10" s="38">
        <v>2572</v>
      </c>
      <c r="V10" s="38">
        <v>801</v>
      </c>
      <c r="W10" s="38">
        <v>998</v>
      </c>
      <c r="X10" s="38">
        <v>1038</v>
      </c>
      <c r="Y10" s="38">
        <v>1072</v>
      </c>
      <c r="Z10" s="1">
        <f t="shared" si="0"/>
        <v>8013</v>
      </c>
      <c r="AA10" s="38"/>
      <c r="AB10" s="38"/>
      <c r="AC10" s="44"/>
      <c r="AD10" s="45"/>
      <c r="AE10" s="45"/>
      <c r="AF10" s="45"/>
      <c r="AG10" s="45"/>
      <c r="AH10" s="45"/>
      <c r="AI10" s="45"/>
      <c r="AJ10" s="45"/>
    </row>
    <row r="11" spans="2:36" s="25" customFormat="1" ht="22.9" customHeight="1" x14ac:dyDescent="0.5">
      <c r="B11" s="43"/>
      <c r="C11" s="43"/>
      <c r="D11" s="43"/>
      <c r="E11" s="43"/>
      <c r="F11" s="43"/>
      <c r="G11" s="43"/>
      <c r="H11" s="43"/>
      <c r="I11" s="43"/>
      <c r="M11" s="4">
        <v>2028</v>
      </c>
      <c r="N11" s="15">
        <v>7996</v>
      </c>
      <c r="O11" s="15">
        <v>9342</v>
      </c>
      <c r="Q11" s="54"/>
      <c r="R11" s="54"/>
      <c r="S11" s="54"/>
      <c r="T11" s="54">
        <v>1548</v>
      </c>
      <c r="U11" s="54">
        <v>2562</v>
      </c>
      <c r="V11" s="54">
        <v>799</v>
      </c>
      <c r="W11" s="54">
        <v>997</v>
      </c>
      <c r="X11" s="54">
        <v>1029</v>
      </c>
      <c r="Y11" s="25">
        <v>1062</v>
      </c>
      <c r="Z11" s="1">
        <f t="shared" si="0"/>
        <v>7997</v>
      </c>
      <c r="AC11" s="45"/>
      <c r="AD11" s="45"/>
      <c r="AE11" s="45"/>
      <c r="AF11" s="45"/>
      <c r="AG11" s="45"/>
      <c r="AH11" s="45"/>
      <c r="AI11" s="45"/>
      <c r="AJ11" s="45"/>
    </row>
    <row r="12" spans="2:36" s="26" customFormat="1" ht="22.9" customHeight="1" x14ac:dyDescent="0.45">
      <c r="M12" s="4">
        <v>2028</v>
      </c>
      <c r="N12" s="15">
        <v>9342</v>
      </c>
      <c r="O12" s="15">
        <v>9342</v>
      </c>
      <c r="Q12" s="55"/>
      <c r="R12" s="55"/>
      <c r="S12" s="55"/>
      <c r="T12" s="55">
        <v>1558</v>
      </c>
      <c r="U12" s="55">
        <v>2554</v>
      </c>
      <c r="V12" s="55">
        <v>792</v>
      </c>
      <c r="W12" s="55">
        <v>988</v>
      </c>
      <c r="X12" s="55">
        <v>1025</v>
      </c>
      <c r="Y12" s="26">
        <v>1058</v>
      </c>
      <c r="Z12" s="1">
        <f t="shared" si="0"/>
        <v>7975</v>
      </c>
      <c r="AB12" s="46"/>
      <c r="AD12" s="46"/>
      <c r="AE12" s="46"/>
      <c r="AF12" s="46"/>
      <c r="AG12" s="46"/>
      <c r="AH12" s="46"/>
      <c r="AI12" s="46"/>
      <c r="AJ12" s="46"/>
    </row>
    <row r="13" spans="2:36" s="26" customFormat="1" ht="22.9" customHeight="1" x14ac:dyDescent="0.45">
      <c r="M13" s="4">
        <v>2029</v>
      </c>
      <c r="N13" s="15">
        <v>10473</v>
      </c>
      <c r="O13" s="15">
        <v>9318</v>
      </c>
      <c r="Q13" s="55"/>
      <c r="R13" s="55"/>
      <c r="S13" s="55"/>
      <c r="T13" s="55">
        <v>1560</v>
      </c>
      <c r="U13" s="55">
        <v>2542</v>
      </c>
      <c r="V13" s="55">
        <v>789</v>
      </c>
      <c r="W13" s="55">
        <v>984</v>
      </c>
      <c r="X13" s="55">
        <v>1022</v>
      </c>
      <c r="Y13" s="26">
        <v>1054</v>
      </c>
      <c r="Z13" s="1">
        <f t="shared" si="0"/>
        <v>7951</v>
      </c>
      <c r="AB13" s="46"/>
    </row>
    <row r="14" spans="2:36" s="26" customFormat="1" ht="22.9" customHeight="1" x14ac:dyDescent="0.45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4">
        <v>2029</v>
      </c>
      <c r="N14" s="15">
        <v>7995</v>
      </c>
      <c r="O14" s="15">
        <v>9318</v>
      </c>
      <c r="P14" s="39"/>
      <c r="Q14" s="56"/>
      <c r="R14" s="56"/>
      <c r="S14" s="56"/>
      <c r="T14" s="56">
        <v>1560</v>
      </c>
      <c r="U14" s="56">
        <v>2530</v>
      </c>
      <c r="V14" s="56">
        <v>786</v>
      </c>
      <c r="W14" s="56">
        <v>980</v>
      </c>
      <c r="X14" s="56">
        <v>1017</v>
      </c>
      <c r="Y14" s="39">
        <v>1050</v>
      </c>
      <c r="Z14" s="1">
        <f t="shared" si="0"/>
        <v>7923</v>
      </c>
      <c r="AA14" s="39"/>
      <c r="AB14" s="47"/>
    </row>
    <row r="15" spans="2:36" s="26" customFormat="1" ht="22.9" customHeight="1" x14ac:dyDescent="0.45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4">
        <v>2029</v>
      </c>
      <c r="N15" s="15">
        <v>9318</v>
      </c>
      <c r="O15" s="15">
        <v>9318</v>
      </c>
      <c r="P15" s="39"/>
      <c r="Q15" s="56"/>
      <c r="R15" s="56"/>
      <c r="S15" s="56"/>
      <c r="T15" s="56">
        <v>1557</v>
      </c>
      <c r="U15" s="56">
        <v>2519</v>
      </c>
      <c r="V15" s="56">
        <v>784</v>
      </c>
      <c r="W15" s="56">
        <v>977</v>
      </c>
      <c r="X15" s="56">
        <v>1013</v>
      </c>
      <c r="Y15" s="39">
        <v>1045</v>
      </c>
      <c r="Z15" s="1">
        <f t="shared" si="0"/>
        <v>7895</v>
      </c>
      <c r="AA15" s="39"/>
      <c r="AB15" s="47"/>
    </row>
    <row r="16" spans="2:36" s="26" customFormat="1" ht="22.9" customHeight="1" x14ac:dyDescent="0.45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4">
        <v>2030</v>
      </c>
      <c r="N16" s="57">
        <v>10480</v>
      </c>
      <c r="O16" s="15">
        <v>9340</v>
      </c>
      <c r="P16" s="39"/>
      <c r="Q16" s="56"/>
      <c r="R16" s="56"/>
      <c r="S16" s="56"/>
      <c r="T16" s="56">
        <v>1554</v>
      </c>
      <c r="U16" s="56">
        <v>2509</v>
      </c>
      <c r="V16" s="56">
        <v>780</v>
      </c>
      <c r="W16" s="56">
        <v>972</v>
      </c>
      <c r="X16" s="56">
        <v>1008</v>
      </c>
      <c r="Y16" s="39">
        <v>1041</v>
      </c>
      <c r="Z16" s="1">
        <f t="shared" si="0"/>
        <v>7864</v>
      </c>
      <c r="AA16" s="39"/>
      <c r="AB16" s="47"/>
    </row>
    <row r="17" spans="1:56" s="26" customFormat="1" ht="22.9" customHeight="1" x14ac:dyDescent="0.45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4">
        <v>2030</v>
      </c>
      <c r="N17" s="57">
        <v>8004</v>
      </c>
      <c r="O17" s="15">
        <v>9340</v>
      </c>
      <c r="P17" s="39"/>
      <c r="Q17" s="56"/>
      <c r="R17" s="56"/>
      <c r="S17" s="56"/>
      <c r="T17" s="56">
        <v>1549</v>
      </c>
      <c r="U17" s="56">
        <v>2498</v>
      </c>
      <c r="V17" s="56">
        <v>776</v>
      </c>
      <c r="W17" s="56">
        <v>968</v>
      </c>
      <c r="X17" s="56">
        <v>1003</v>
      </c>
      <c r="Y17" s="39">
        <v>1036</v>
      </c>
      <c r="Z17" s="1">
        <f t="shared" si="0"/>
        <v>7830</v>
      </c>
      <c r="AA17" s="39"/>
      <c r="AB17" s="47"/>
    </row>
    <row r="18" spans="1:56" s="26" customFormat="1" ht="22.9" customHeight="1" x14ac:dyDescent="0.4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4">
        <v>2030</v>
      </c>
      <c r="N18" s="57">
        <v>9340</v>
      </c>
      <c r="O18" s="15">
        <v>9340</v>
      </c>
      <c r="P18" s="39"/>
      <c r="Q18" s="56"/>
      <c r="R18" s="56"/>
      <c r="S18" s="56"/>
      <c r="T18" s="56">
        <v>1543</v>
      </c>
      <c r="U18" s="56">
        <v>2487</v>
      </c>
      <c r="V18" s="56">
        <v>772</v>
      </c>
      <c r="W18" s="56">
        <v>963</v>
      </c>
      <c r="X18" s="56">
        <v>1000</v>
      </c>
      <c r="Y18" s="39">
        <v>1031</v>
      </c>
      <c r="Z18" s="1">
        <f t="shared" si="0"/>
        <v>7796</v>
      </c>
      <c r="AA18" s="39"/>
      <c r="AB18" s="47"/>
    </row>
    <row r="19" spans="1:56" s="26" customFormat="1" ht="22.9" customHeight="1" x14ac:dyDescent="0.4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4"/>
      <c r="N19" s="4"/>
      <c r="O19" s="39"/>
      <c r="P19" s="39"/>
      <c r="Q19" s="56"/>
      <c r="R19" s="56"/>
      <c r="S19" s="56"/>
      <c r="T19" s="56">
        <v>1537</v>
      </c>
      <c r="U19" s="56">
        <v>2476</v>
      </c>
      <c r="V19" s="56">
        <v>770</v>
      </c>
      <c r="W19" s="56">
        <v>959</v>
      </c>
      <c r="X19" s="56">
        <v>995</v>
      </c>
      <c r="Y19" s="39">
        <v>1027</v>
      </c>
      <c r="Z19" s="1">
        <f t="shared" si="0"/>
        <v>7764</v>
      </c>
      <c r="AA19" s="39"/>
      <c r="AB19" s="47"/>
    </row>
    <row r="20" spans="1:56" s="26" customFormat="1" ht="22.9" customHeight="1" x14ac:dyDescent="0.4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4"/>
      <c r="N20" s="4"/>
      <c r="O20" s="39"/>
      <c r="P20" s="39"/>
      <c r="Q20" s="56"/>
      <c r="R20" s="56"/>
      <c r="S20" s="56"/>
      <c r="T20" s="56">
        <v>1532</v>
      </c>
      <c r="U20" s="56">
        <v>2465</v>
      </c>
      <c r="V20" s="56">
        <v>766</v>
      </c>
      <c r="W20" s="56">
        <v>955</v>
      </c>
      <c r="X20" s="56">
        <v>991</v>
      </c>
      <c r="Y20" s="39">
        <v>1023</v>
      </c>
      <c r="Z20" s="1">
        <f t="shared" si="0"/>
        <v>7732</v>
      </c>
      <c r="AA20" s="39"/>
      <c r="AB20" s="47"/>
    </row>
    <row r="21" spans="1:56" s="26" customFormat="1" ht="22.9" customHeight="1" x14ac:dyDescent="0.4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4"/>
      <c r="N21" s="4"/>
      <c r="O21" s="39"/>
      <c r="P21" s="39"/>
      <c r="Q21" s="56"/>
      <c r="R21" s="56"/>
      <c r="S21" s="56"/>
      <c r="T21" s="56">
        <v>1526</v>
      </c>
      <c r="U21" s="56">
        <v>2453</v>
      </c>
      <c r="V21" s="56">
        <v>763</v>
      </c>
      <c r="W21" s="56">
        <v>951</v>
      </c>
      <c r="X21" s="56">
        <v>987</v>
      </c>
      <c r="Y21" s="39">
        <v>1018</v>
      </c>
      <c r="Z21" s="1">
        <f t="shared" si="0"/>
        <v>7698</v>
      </c>
      <c r="AA21" s="39"/>
      <c r="AB21" s="47"/>
    </row>
    <row r="22" spans="1:56" s="26" customFormat="1" ht="22.9" customHeight="1" x14ac:dyDescent="0.4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4"/>
      <c r="N22" s="4"/>
      <c r="O22" s="39"/>
      <c r="P22" s="39"/>
      <c r="Q22" s="56"/>
      <c r="R22" s="56"/>
      <c r="S22" s="56"/>
      <c r="T22" s="56">
        <v>1519</v>
      </c>
      <c r="U22" s="56">
        <v>2443</v>
      </c>
      <c r="V22" s="56">
        <v>760</v>
      </c>
      <c r="W22" s="56">
        <v>947</v>
      </c>
      <c r="X22" s="56">
        <v>981</v>
      </c>
      <c r="Y22" s="39">
        <v>1013</v>
      </c>
      <c r="Z22" s="1">
        <f t="shared" si="0"/>
        <v>7663</v>
      </c>
      <c r="AA22" s="39"/>
      <c r="AB22" s="47"/>
    </row>
    <row r="23" spans="1:56" s="26" customFormat="1" ht="22.9" customHeight="1" x14ac:dyDescent="0.4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4"/>
      <c r="N23" s="4"/>
      <c r="O23" s="39"/>
      <c r="P23" s="39"/>
      <c r="Q23" s="56"/>
      <c r="R23" s="56"/>
      <c r="S23" s="56"/>
      <c r="T23" s="56">
        <v>1513</v>
      </c>
      <c r="U23" s="56">
        <v>2432</v>
      </c>
      <c r="V23" s="56">
        <v>755</v>
      </c>
      <c r="W23" s="56">
        <v>942</v>
      </c>
      <c r="X23" s="56">
        <v>978</v>
      </c>
      <c r="Y23" s="39">
        <v>1008</v>
      </c>
      <c r="Z23" s="1">
        <f t="shared" si="0"/>
        <v>7628</v>
      </c>
      <c r="AA23" s="39"/>
      <c r="AB23" s="47"/>
    </row>
    <row r="24" spans="1:56" s="26" customFormat="1" ht="22.9" customHeight="1" x14ac:dyDescent="0.4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56"/>
      <c r="R24" s="56"/>
      <c r="S24" s="56"/>
      <c r="T24" s="56"/>
      <c r="U24" s="56"/>
      <c r="V24" s="56"/>
      <c r="W24" s="56"/>
      <c r="X24" s="56"/>
      <c r="Y24" s="39"/>
      <c r="Z24" s="39"/>
      <c r="AA24" s="39"/>
      <c r="AB24" s="47"/>
    </row>
    <row r="25" spans="1:56" s="26" customFormat="1" ht="22.9" customHeight="1" x14ac:dyDescent="0.4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56"/>
      <c r="R25" s="56"/>
      <c r="S25" s="56"/>
      <c r="T25" s="56"/>
      <c r="U25" s="56"/>
      <c r="V25" s="56"/>
      <c r="W25" s="56"/>
      <c r="X25" s="56"/>
      <c r="Y25" s="39"/>
      <c r="Z25" s="39"/>
      <c r="AA25" s="39"/>
      <c r="AB25" s="47"/>
    </row>
    <row r="26" spans="1:56" s="26" customFormat="1" ht="22.9" customHeight="1" x14ac:dyDescent="0.45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56"/>
      <c r="R26" s="56"/>
      <c r="S26" s="56"/>
      <c r="T26" s="56"/>
      <c r="U26" s="56"/>
      <c r="V26" s="56"/>
      <c r="W26" s="56"/>
      <c r="X26" s="56"/>
      <c r="Y26" s="39"/>
      <c r="Z26" s="39"/>
      <c r="AA26" s="39"/>
      <c r="AB26" s="47"/>
    </row>
    <row r="27" spans="1:56" s="26" customFormat="1" ht="22.9" customHeight="1" x14ac:dyDescent="0.45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56"/>
      <c r="R27" s="56"/>
      <c r="S27" s="56"/>
      <c r="T27" s="56"/>
      <c r="U27" s="56"/>
      <c r="V27" s="56"/>
      <c r="W27" s="56"/>
      <c r="X27" s="56"/>
      <c r="Y27" s="39"/>
      <c r="Z27" s="39"/>
      <c r="AA27" s="39"/>
      <c r="AB27" s="47"/>
    </row>
    <row r="28" spans="1:56" s="26" customFormat="1" ht="22.9" customHeight="1" x14ac:dyDescent="0.45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56"/>
      <c r="R28" s="56"/>
      <c r="S28" s="56"/>
      <c r="T28" s="56"/>
      <c r="U28" s="56"/>
      <c r="V28" s="56"/>
      <c r="W28" s="56"/>
      <c r="X28" s="56"/>
      <c r="Y28" s="39"/>
      <c r="Z28" s="39"/>
      <c r="AA28" s="39"/>
      <c r="AB28" s="47"/>
    </row>
    <row r="29" spans="1:56" s="26" customFormat="1" ht="22.9" customHeight="1" x14ac:dyDescent="0.4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56"/>
      <c r="R29" s="56"/>
      <c r="S29" s="56"/>
      <c r="T29" s="56"/>
      <c r="U29" s="56"/>
      <c r="V29" s="56"/>
      <c r="W29" s="56"/>
      <c r="X29" s="56"/>
      <c r="Y29" s="39"/>
      <c r="Z29" s="39"/>
      <c r="AA29" s="39"/>
      <c r="AB29" s="47"/>
    </row>
    <row r="30" spans="1:56" s="26" customFormat="1" ht="22.9" customHeight="1" x14ac:dyDescent="0.45">
      <c r="B30" s="39"/>
      <c r="C30" s="39"/>
      <c r="D30" s="39"/>
      <c r="E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56"/>
      <c r="R30" s="56"/>
      <c r="S30" s="56"/>
      <c r="T30" s="56"/>
      <c r="U30" s="56"/>
      <c r="V30" s="56"/>
      <c r="W30" s="56"/>
      <c r="X30" s="56"/>
      <c r="Y30" s="39"/>
      <c r="Z30" s="39"/>
      <c r="AA30" s="39"/>
      <c r="AB30" s="47"/>
    </row>
    <row r="31" spans="1:56" s="5" customFormat="1" ht="22.9" customHeight="1" x14ac:dyDescent="0.45">
      <c r="A31" s="26"/>
      <c r="B31" s="15"/>
      <c r="C31" s="15"/>
      <c r="D31" s="39"/>
      <c r="E31" s="15"/>
      <c r="F31" s="15"/>
      <c r="G31" s="15"/>
      <c r="H31" s="15"/>
      <c r="I31" s="39"/>
      <c r="J31" s="15"/>
      <c r="K31" s="15"/>
      <c r="L31" s="39"/>
      <c r="M31" s="39"/>
      <c r="N31" s="39"/>
      <c r="O31" s="15"/>
      <c r="P31" s="15"/>
      <c r="Q31" s="53"/>
      <c r="R31" s="53"/>
      <c r="S31" s="53"/>
      <c r="T31" s="53"/>
      <c r="U31" s="53"/>
      <c r="V31" s="53"/>
      <c r="W31" s="53"/>
      <c r="X31" s="53"/>
      <c r="Y31" s="15"/>
      <c r="Z31" s="15"/>
      <c r="AA31" s="15"/>
      <c r="AB31" s="27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15CC-8134-4E64-B71B-33FF73004193}">
  <dimension ref="A1:BA31"/>
  <sheetViews>
    <sheetView topLeftCell="V1" zoomScale="44" workbookViewId="0">
      <selection activeCell="E30" sqref="E30"/>
    </sheetView>
  </sheetViews>
  <sheetFormatPr defaultRowHeight="15.4" x14ac:dyDescent="0.45"/>
  <cols>
    <col min="1" max="1" width="9.06640625" style="24"/>
    <col min="2" max="2" width="28.06640625" style="2" customWidth="1"/>
    <col min="3" max="3" width="27.46484375" style="2" customWidth="1"/>
    <col min="4" max="4" width="27.46484375" style="24" customWidth="1"/>
    <col min="5" max="5" width="28.6640625" style="2" customWidth="1"/>
    <col min="6" max="8" width="27.46484375" style="2" customWidth="1"/>
    <col min="9" max="9" width="21.53125" style="24" customWidth="1"/>
    <col min="10" max="10" width="20.46484375" style="2" customWidth="1"/>
    <col min="11" max="11" width="22.265625" style="2" customWidth="1"/>
    <col min="12" max="12" width="27.46484375" style="24" customWidth="1"/>
    <col min="13" max="26" width="27.46484375" style="2" customWidth="1"/>
    <col min="27" max="33" width="27.46484375" style="3" customWidth="1"/>
    <col min="34" max="34" width="9.06640625" style="2"/>
    <col min="35" max="53" width="9.06640625" style="24"/>
    <col min="54" max="16384" width="9.06640625" style="2"/>
  </cols>
  <sheetData>
    <row r="1" spans="2:33" s="24" customFormat="1" ht="22.9" customHeight="1" x14ac:dyDescent="0.45">
      <c r="B1" s="38"/>
      <c r="C1" s="38"/>
      <c r="D1" s="38"/>
      <c r="E1" s="38"/>
      <c r="F1" s="38"/>
      <c r="G1" s="38"/>
      <c r="H1" s="38"/>
      <c r="I1" s="38"/>
      <c r="J1" s="38"/>
      <c r="K1" s="39"/>
      <c r="L1" s="40"/>
      <c r="M1" s="40"/>
      <c r="N1" s="40"/>
      <c r="O1" s="38"/>
      <c r="P1" s="40"/>
      <c r="Q1" s="40"/>
      <c r="R1" s="38"/>
      <c r="S1" s="38"/>
      <c r="T1" s="38"/>
      <c r="U1" s="38"/>
      <c r="V1" s="38"/>
      <c r="W1" s="38"/>
      <c r="X1" s="38"/>
      <c r="Y1" s="38"/>
      <c r="AA1" s="48"/>
      <c r="AB1" s="48"/>
      <c r="AC1" s="48"/>
      <c r="AD1" s="48"/>
      <c r="AE1" s="48"/>
      <c r="AF1" s="48"/>
      <c r="AG1" s="48"/>
    </row>
    <row r="2" spans="2:33" ht="22.9" customHeight="1" x14ac:dyDescent="0.5">
      <c r="B2" s="38"/>
      <c r="C2" s="38"/>
      <c r="D2" s="38"/>
      <c r="E2" s="28" t="s">
        <v>65</v>
      </c>
      <c r="F2" s="29" t="s">
        <v>67</v>
      </c>
      <c r="G2" s="29" t="s">
        <v>68</v>
      </c>
      <c r="H2" s="29" t="s">
        <v>69</v>
      </c>
      <c r="I2" s="38"/>
      <c r="J2" s="31" t="s">
        <v>78</v>
      </c>
      <c r="K2" s="31" t="s">
        <v>77</v>
      </c>
      <c r="L2" s="39"/>
      <c r="M2" s="15"/>
      <c r="N2" s="15"/>
      <c r="O2" s="1"/>
      <c r="P2" s="15"/>
      <c r="Q2" s="15"/>
      <c r="R2" s="1"/>
      <c r="S2" s="1"/>
      <c r="T2" s="1"/>
      <c r="U2" s="1"/>
      <c r="V2" s="1"/>
      <c r="W2" s="1"/>
      <c r="X2" s="1"/>
      <c r="Y2" s="1"/>
    </row>
    <row r="3" spans="2:33" ht="22.9" customHeight="1" x14ac:dyDescent="0.5">
      <c r="B3" s="30" t="s">
        <v>70</v>
      </c>
      <c r="C3" s="49">
        <v>10000</v>
      </c>
      <c r="D3" s="38"/>
      <c r="E3" s="30" t="s">
        <v>57</v>
      </c>
      <c r="F3" s="50">
        <v>0.115</v>
      </c>
      <c r="G3" s="32">
        <v>-0.12216763397420753</v>
      </c>
      <c r="H3" s="32">
        <v>5.9255613888661074E-2</v>
      </c>
      <c r="I3" s="38"/>
      <c r="J3" s="51">
        <v>450</v>
      </c>
      <c r="K3" s="37">
        <v>0.25</v>
      </c>
      <c r="L3" s="39"/>
      <c r="M3" s="15"/>
      <c r="N3" s="15"/>
      <c r="O3" s="1"/>
      <c r="P3" s="15"/>
      <c r="Q3" s="15"/>
      <c r="R3" s="1"/>
      <c r="S3" s="1"/>
      <c r="T3" s="1"/>
      <c r="U3" s="1"/>
      <c r="V3" s="1"/>
      <c r="W3" s="1"/>
      <c r="X3" s="1"/>
      <c r="Y3" s="1"/>
    </row>
    <row r="4" spans="2:33" ht="22.9" customHeight="1" x14ac:dyDescent="0.5">
      <c r="B4" s="30" t="s">
        <v>71</v>
      </c>
      <c r="C4" s="49">
        <v>0.6</v>
      </c>
      <c r="D4" s="41" t="s">
        <v>8</v>
      </c>
      <c r="E4" s="30" t="s">
        <v>58</v>
      </c>
      <c r="F4" s="50">
        <v>0.22</v>
      </c>
      <c r="G4" s="33">
        <v>-0.24846135929849961</v>
      </c>
      <c r="H4" s="33">
        <v>0.11682391336721532</v>
      </c>
      <c r="I4" s="38"/>
      <c r="J4" s="51">
        <v>227</v>
      </c>
      <c r="K4" s="37">
        <v>0.08</v>
      </c>
      <c r="L4" s="39"/>
      <c r="M4" s="15"/>
      <c r="N4" s="15"/>
      <c r="O4" s="1"/>
      <c r="P4" s="15"/>
      <c r="Q4" s="15"/>
      <c r="R4" s="1"/>
      <c r="S4" s="1"/>
      <c r="T4" s="1"/>
      <c r="U4" s="1"/>
      <c r="V4" s="1"/>
      <c r="W4" s="1"/>
      <c r="X4" s="1"/>
      <c r="Y4" s="1"/>
    </row>
    <row r="5" spans="2:33" ht="22.9" customHeight="1" x14ac:dyDescent="0.5">
      <c r="B5" s="30" t="s">
        <v>72</v>
      </c>
      <c r="C5" s="49">
        <v>0.45</v>
      </c>
      <c r="D5" s="42"/>
      <c r="E5" s="30" t="s">
        <v>59</v>
      </c>
      <c r="F5" s="50">
        <v>0.115</v>
      </c>
      <c r="G5" s="33">
        <v>-0.12216763397420753</v>
      </c>
      <c r="H5" s="33">
        <v>5.9255613888661074E-2</v>
      </c>
      <c r="I5" s="38"/>
      <c r="J5" s="51">
        <v>150</v>
      </c>
      <c r="K5" s="37">
        <v>0.13</v>
      </c>
      <c r="L5" s="39"/>
      <c r="M5" s="15"/>
      <c r="N5" s="15"/>
      <c r="O5" s="1"/>
      <c r="P5" s="15"/>
      <c r="Q5" s="15"/>
      <c r="R5" s="1"/>
      <c r="S5" s="1"/>
      <c r="T5" s="1"/>
      <c r="U5" s="1"/>
      <c r="V5" s="1"/>
      <c r="W5" s="1"/>
      <c r="X5" s="1"/>
      <c r="Y5" s="1"/>
    </row>
    <row r="6" spans="2:33" ht="22.9" customHeight="1" x14ac:dyDescent="0.5">
      <c r="B6" s="30" t="s">
        <v>73</v>
      </c>
      <c r="C6" s="49">
        <v>0.3</v>
      </c>
      <c r="D6" s="42"/>
      <c r="E6" s="30" t="s">
        <v>60</v>
      </c>
      <c r="F6" s="50">
        <v>0</v>
      </c>
      <c r="G6" s="33">
        <v>0</v>
      </c>
      <c r="H6" s="33">
        <v>0</v>
      </c>
      <c r="I6" s="38"/>
      <c r="J6" s="51">
        <v>117</v>
      </c>
      <c r="K6" s="37">
        <v>7.0000000000000007E-2</v>
      </c>
      <c r="L6" s="39"/>
      <c r="M6" s="15"/>
      <c r="N6" s="15"/>
      <c r="O6" s="1"/>
      <c r="P6" s="15"/>
      <c r="Q6" s="15"/>
      <c r="R6" s="1"/>
      <c r="S6" s="1"/>
      <c r="T6" s="1"/>
      <c r="U6" s="1"/>
      <c r="V6" s="1"/>
      <c r="W6" s="1"/>
      <c r="X6" s="1"/>
      <c r="Y6" s="1"/>
    </row>
    <row r="7" spans="2:33" ht="22.9" customHeight="1" x14ac:dyDescent="0.5">
      <c r="B7" s="30" t="s">
        <v>74</v>
      </c>
      <c r="C7" s="49">
        <v>0.25</v>
      </c>
      <c r="D7" s="42"/>
      <c r="E7" s="30" t="s">
        <v>61</v>
      </c>
      <c r="F7" s="50">
        <v>0.49</v>
      </c>
      <c r="G7" s="33">
        <v>-0.67334455326376563</v>
      </c>
      <c r="H7" s="33">
        <v>0.28585715714571502</v>
      </c>
      <c r="I7" s="38"/>
      <c r="J7" s="51">
        <v>60</v>
      </c>
      <c r="K7" s="37">
        <v>0.06</v>
      </c>
      <c r="L7" s="39"/>
      <c r="M7" s="15"/>
      <c r="N7" s="15"/>
      <c r="O7" s="1"/>
      <c r="P7" s="15"/>
      <c r="Q7" s="15"/>
      <c r="R7" s="1"/>
      <c r="S7" s="1"/>
      <c r="T7" s="1"/>
      <c r="U7" s="1"/>
      <c r="V7" s="1"/>
      <c r="W7" s="1"/>
      <c r="X7" s="1"/>
      <c r="Y7" s="1"/>
    </row>
    <row r="8" spans="2:33" ht="22.9" customHeight="1" x14ac:dyDescent="0.5">
      <c r="B8" s="30" t="s">
        <v>75</v>
      </c>
      <c r="C8" s="49">
        <v>1.6</v>
      </c>
      <c r="D8" s="42" t="s">
        <v>80</v>
      </c>
      <c r="E8" s="30" t="s">
        <v>62</v>
      </c>
      <c r="F8" s="50">
        <v>0.49</v>
      </c>
      <c r="G8" s="33">
        <v>-0.67334455326376563</v>
      </c>
      <c r="H8" s="33">
        <v>0.28585715714571502</v>
      </c>
      <c r="I8" s="38"/>
      <c r="J8" s="51">
        <v>44</v>
      </c>
      <c r="K8" s="37">
        <v>0.03</v>
      </c>
      <c r="L8" s="39"/>
      <c r="M8" s="15"/>
      <c r="N8" s="15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2:33" ht="22.9" customHeight="1" x14ac:dyDescent="0.5">
      <c r="B9" s="30" t="s">
        <v>76</v>
      </c>
      <c r="C9" s="49">
        <v>0.2</v>
      </c>
      <c r="D9" s="42" t="s">
        <v>79</v>
      </c>
      <c r="E9" s="30" t="s">
        <v>66</v>
      </c>
      <c r="F9" s="50">
        <v>0.495</v>
      </c>
      <c r="G9" s="33">
        <v>-0.68319684970677719</v>
      </c>
      <c r="H9" s="33">
        <v>0.28936647982240526</v>
      </c>
      <c r="I9" s="38"/>
      <c r="J9" s="1"/>
      <c r="K9" s="1"/>
      <c r="L9" s="38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2:33" s="24" customFormat="1" ht="22.9" customHeight="1" x14ac:dyDescent="0.45"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44"/>
      <c r="AA10" s="45"/>
      <c r="AB10" s="45"/>
      <c r="AC10" s="45"/>
      <c r="AD10" s="45"/>
      <c r="AE10" s="45"/>
      <c r="AF10" s="45"/>
      <c r="AG10" s="45"/>
    </row>
    <row r="11" spans="2:33" s="25" customFormat="1" ht="22.9" customHeight="1" x14ac:dyDescent="0.5">
      <c r="B11" s="43"/>
      <c r="C11" s="43"/>
      <c r="D11" s="43"/>
      <c r="E11" s="43"/>
      <c r="F11" s="43"/>
      <c r="G11" s="43"/>
      <c r="H11" s="43"/>
      <c r="I11" s="43"/>
      <c r="Z11" s="45"/>
      <c r="AA11" s="45"/>
      <c r="AB11" s="45"/>
      <c r="AC11" s="45"/>
      <c r="AD11" s="45"/>
      <c r="AE11" s="45"/>
      <c r="AF11" s="45"/>
      <c r="AG11" s="45"/>
    </row>
    <row r="12" spans="2:33" s="26" customFormat="1" ht="22.9" customHeight="1" x14ac:dyDescent="0.45">
      <c r="Y12" s="46"/>
      <c r="AA12" s="46"/>
      <c r="AB12" s="46"/>
      <c r="AC12" s="46"/>
      <c r="AD12" s="46"/>
      <c r="AE12" s="46"/>
      <c r="AF12" s="46"/>
      <c r="AG12" s="46"/>
    </row>
    <row r="13" spans="2:33" s="26" customFormat="1" ht="22.9" customHeight="1" x14ac:dyDescent="0.45">
      <c r="Y13" s="46"/>
    </row>
    <row r="14" spans="2:33" s="26" customFormat="1" ht="22.9" customHeight="1" x14ac:dyDescent="0.45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47"/>
    </row>
    <row r="15" spans="2:33" s="26" customFormat="1" ht="22.9" customHeight="1" x14ac:dyDescent="0.45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47"/>
    </row>
    <row r="16" spans="2:33" s="26" customFormat="1" ht="22.9" customHeight="1" x14ac:dyDescent="0.45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47"/>
    </row>
    <row r="17" spans="1:53" s="26" customFormat="1" ht="22.9" customHeight="1" x14ac:dyDescent="0.45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47"/>
    </row>
    <row r="18" spans="1:53" s="26" customFormat="1" ht="22.9" customHeight="1" x14ac:dyDescent="0.4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47"/>
    </row>
    <row r="19" spans="1:53" s="26" customFormat="1" ht="22.9" customHeight="1" x14ac:dyDescent="0.4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47"/>
    </row>
    <row r="20" spans="1:53" s="26" customFormat="1" ht="22.9" customHeight="1" x14ac:dyDescent="0.4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47"/>
    </row>
    <row r="21" spans="1:53" s="26" customFormat="1" ht="22.9" customHeight="1" x14ac:dyDescent="0.4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47"/>
    </row>
    <row r="22" spans="1:53" s="26" customFormat="1" ht="22.9" customHeight="1" x14ac:dyDescent="0.4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47"/>
    </row>
    <row r="23" spans="1:53" s="26" customFormat="1" ht="22.9" customHeight="1" x14ac:dyDescent="0.4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47"/>
    </row>
    <row r="24" spans="1:53" s="26" customFormat="1" ht="22.9" customHeight="1" x14ac:dyDescent="0.4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47"/>
    </row>
    <row r="25" spans="1:53" s="26" customFormat="1" ht="22.9" customHeight="1" x14ac:dyDescent="0.4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47"/>
    </row>
    <row r="26" spans="1:53" s="26" customFormat="1" ht="22.9" customHeight="1" x14ac:dyDescent="0.45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47"/>
    </row>
    <row r="27" spans="1:53" s="26" customFormat="1" ht="22.9" customHeight="1" x14ac:dyDescent="0.45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47"/>
    </row>
    <row r="28" spans="1:53" s="26" customFormat="1" ht="22.9" customHeight="1" x14ac:dyDescent="0.45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47"/>
    </row>
    <row r="29" spans="1:53" s="26" customFormat="1" ht="22.9" customHeight="1" x14ac:dyDescent="0.4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47"/>
    </row>
    <row r="30" spans="1:53" s="26" customFormat="1" ht="22.9" customHeight="1" x14ac:dyDescent="0.45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47"/>
    </row>
    <row r="31" spans="1:53" s="5" customFormat="1" ht="22.9" customHeight="1" x14ac:dyDescent="0.45">
      <c r="A31" s="26"/>
      <c r="B31" s="15"/>
      <c r="C31" s="15"/>
      <c r="D31" s="39"/>
      <c r="E31" s="15"/>
      <c r="F31" s="15"/>
      <c r="G31" s="15"/>
      <c r="H31" s="15"/>
      <c r="I31" s="39"/>
      <c r="J31" s="15"/>
      <c r="K31" s="15"/>
      <c r="L31" s="39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27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Rylee Tomey</dc:creator>
  <cp:lastModifiedBy>Rylee Tomey</cp:lastModifiedBy>
  <dcterms:created xsi:type="dcterms:W3CDTF">2025-03-26T16:08:17Z</dcterms:created>
  <dcterms:modified xsi:type="dcterms:W3CDTF">2025-04-23T18:35:00Z</dcterms:modified>
</cp:coreProperties>
</file>