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ko PC\Documents\"/>
    </mc:Choice>
  </mc:AlternateContent>
  <bookViews>
    <workbookView xWindow="0" yWindow="0" windowWidth="14370" windowHeight="7335" activeTab="7"/>
  </bookViews>
  <sheets>
    <sheet name="Pace" sheetId="1" r:id="rId1"/>
    <sheet name="Foresthill" sheetId="8" r:id="rId2"/>
    <sheet name="Comebacks" sheetId="2" r:id="rId3"/>
    <sheet name="Blowups" sheetId="3" r:id="rId4"/>
    <sheet name="Steady" sheetId="4" r:id="rId5"/>
    <sheet name="Accuracy" sheetId="5" r:id="rId6"/>
    <sheet name="Sheet2" sheetId="6" r:id="rId7"/>
    <sheet name="Sheet5" sheetId="9" r:id="rId8"/>
    <sheet name="Seg pace" sheetId="7" r:id="rId9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9" l="1"/>
  <c r="H20" i="9"/>
  <c r="H19" i="9"/>
  <c r="H18" i="9"/>
  <c r="E18" i="9" s="1"/>
  <c r="H17" i="9"/>
  <c r="H16" i="9"/>
  <c r="H15" i="9"/>
  <c r="H14" i="9"/>
  <c r="E14" i="9" s="1"/>
  <c r="H13" i="9"/>
  <c r="H12" i="9"/>
  <c r="H11" i="9"/>
  <c r="H10" i="9"/>
  <c r="E10" i="9" s="1"/>
  <c r="H9" i="9"/>
  <c r="H8" i="9"/>
  <c r="H7" i="9"/>
  <c r="H6" i="9"/>
  <c r="E6" i="9" s="1"/>
  <c r="H5" i="9"/>
  <c r="H4" i="9"/>
  <c r="H3" i="9"/>
  <c r="H2" i="9"/>
  <c r="E2" i="9" s="1"/>
  <c r="E19" i="9"/>
  <c r="E17" i="9"/>
  <c r="E16" i="9"/>
  <c r="E15" i="9"/>
  <c r="E13" i="9"/>
  <c r="E12" i="9"/>
  <c r="E11" i="9"/>
  <c r="E9" i="9"/>
  <c r="E8" i="9"/>
  <c r="E7" i="9"/>
  <c r="E5" i="9"/>
  <c r="E4" i="9"/>
  <c r="E3" i="9"/>
  <c r="E21" i="9"/>
  <c r="E20" i="9"/>
  <c r="I5" i="8"/>
  <c r="H5" i="8"/>
  <c r="J4" i="8"/>
  <c r="J3" i="8"/>
  <c r="J5" i="8" s="1"/>
  <c r="E5" i="8"/>
  <c r="E4" i="8"/>
  <c r="E3" i="8"/>
  <c r="D5" i="8"/>
  <c r="C5" i="8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27" i="7"/>
  <c r="J18" i="6"/>
  <c r="J17" i="6"/>
  <c r="J16" i="6"/>
  <c r="M7" i="6"/>
  <c r="L7" i="6"/>
  <c r="K7" i="6"/>
  <c r="M6" i="6"/>
  <c r="L6" i="6"/>
  <c r="K6" i="6"/>
  <c r="M5" i="6"/>
  <c r="L5" i="6"/>
  <c r="K5" i="6"/>
  <c r="M4" i="6"/>
  <c r="L4" i="6"/>
  <c r="K4" i="6"/>
  <c r="M3" i="6"/>
  <c r="L3" i="6"/>
  <c r="K3" i="6"/>
  <c r="H7" i="6"/>
  <c r="G7" i="6"/>
  <c r="F7" i="6"/>
  <c r="H6" i="6"/>
  <c r="H5" i="6"/>
  <c r="H4" i="6"/>
  <c r="H3" i="6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2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K28" i="1" s="1"/>
  <c r="J27" i="1"/>
  <c r="J26" i="1"/>
  <c r="J25" i="1"/>
  <c r="K25" i="1" s="1"/>
  <c r="I44" i="1"/>
  <c r="K44" i="1" s="1"/>
  <c r="K26" i="1"/>
  <c r="K27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L44" i="1" l="1"/>
  <c r="F44" i="1"/>
  <c r="L41" i="1"/>
  <c r="F41" i="1"/>
  <c r="L37" i="1"/>
  <c r="F37" i="1"/>
  <c r="L33" i="1"/>
  <c r="F33" i="1"/>
  <c r="L29" i="1"/>
  <c r="F29" i="1"/>
  <c r="L25" i="1"/>
  <c r="L40" i="1"/>
  <c r="F40" i="1"/>
  <c r="L36" i="1"/>
  <c r="F36" i="1"/>
  <c r="L32" i="1"/>
  <c r="F32" i="1"/>
  <c r="L28" i="1"/>
  <c r="F28" i="1"/>
  <c r="L43" i="1"/>
  <c r="F43" i="1"/>
  <c r="L39" i="1"/>
  <c r="F39" i="1"/>
  <c r="L35" i="1"/>
  <c r="F35" i="1"/>
  <c r="L31" i="1"/>
  <c r="F31" i="1"/>
  <c r="L27" i="1"/>
  <c r="F27" i="1"/>
  <c r="L42" i="1"/>
  <c r="L38" i="1"/>
  <c r="L34" i="1"/>
  <c r="L30" i="1"/>
  <c r="L26" i="1"/>
  <c r="U16" i="4"/>
  <c r="V16" i="4" s="1"/>
  <c r="G16" i="4" s="1"/>
  <c r="Q16" i="4"/>
  <c r="M16" i="4"/>
  <c r="N16" i="4" s="1"/>
  <c r="E16" i="4" s="1"/>
  <c r="J16" i="4"/>
  <c r="D16" i="4"/>
  <c r="U15" i="4"/>
  <c r="V15" i="4" s="1"/>
  <c r="Q15" i="4"/>
  <c r="R15" i="4" s="1"/>
  <c r="N15" i="4"/>
  <c r="E15" i="4" s="1"/>
  <c r="M15" i="4"/>
  <c r="J15" i="4"/>
  <c r="D15" i="4"/>
  <c r="U14" i="4"/>
  <c r="V14" i="4" s="1"/>
  <c r="G14" i="4" s="1"/>
  <c r="Q14" i="4"/>
  <c r="R14" i="4" s="1"/>
  <c r="F14" i="4" s="1"/>
  <c r="N14" i="4"/>
  <c r="E14" i="4" s="1"/>
  <c r="M14" i="4"/>
  <c r="J14" i="4"/>
  <c r="D14" i="4" s="1"/>
  <c r="U13" i="4"/>
  <c r="Q13" i="4"/>
  <c r="R13" i="4" s="1"/>
  <c r="F13" i="4" s="1"/>
  <c r="M13" i="4"/>
  <c r="N13" i="4" s="1"/>
  <c r="E13" i="4" s="1"/>
  <c r="J13" i="4"/>
  <c r="D13" i="4"/>
  <c r="U12" i="4"/>
  <c r="V12" i="4" s="1"/>
  <c r="R12" i="4"/>
  <c r="F12" i="4" s="1"/>
  <c r="Q12" i="4"/>
  <c r="M12" i="4"/>
  <c r="N12" i="4" s="1"/>
  <c r="E12" i="4" s="1"/>
  <c r="J12" i="4"/>
  <c r="D12" i="4" s="1"/>
  <c r="S9" i="4"/>
  <c r="T9" i="4" s="1"/>
  <c r="G9" i="4" s="1"/>
  <c r="P9" i="4"/>
  <c r="F9" i="4" s="1"/>
  <c r="M9" i="4"/>
  <c r="E9" i="4" s="1"/>
  <c r="J9" i="4"/>
  <c r="D9" i="4"/>
  <c r="S8" i="4"/>
  <c r="T8" i="4" s="1"/>
  <c r="G8" i="4" s="1"/>
  <c r="P8" i="4"/>
  <c r="M8" i="4"/>
  <c r="E8" i="4" s="1"/>
  <c r="J8" i="4"/>
  <c r="D8" i="4" s="1"/>
  <c r="F8" i="4"/>
  <c r="S7" i="4"/>
  <c r="T7" i="4" s="1"/>
  <c r="G7" i="4" s="1"/>
  <c r="P7" i="4"/>
  <c r="M7" i="4"/>
  <c r="J7" i="4"/>
  <c r="D7" i="4" s="1"/>
  <c r="F7" i="4"/>
  <c r="E7" i="4"/>
  <c r="S6" i="4"/>
  <c r="T6" i="4" s="1"/>
  <c r="G6" i="4" s="1"/>
  <c r="P6" i="4"/>
  <c r="M6" i="4"/>
  <c r="J6" i="4"/>
  <c r="D6" i="4" s="1"/>
  <c r="F6" i="4"/>
  <c r="E6" i="4"/>
  <c r="S5" i="4"/>
  <c r="T5" i="4" s="1"/>
  <c r="G5" i="4" s="1"/>
  <c r="P5" i="4"/>
  <c r="F5" i="4" s="1"/>
  <c r="M5" i="4"/>
  <c r="J5" i="4"/>
  <c r="E5" i="4"/>
  <c r="D5" i="4"/>
  <c r="O17" i="3"/>
  <c r="P17" i="3" s="1"/>
  <c r="H17" i="3" s="1"/>
  <c r="K17" i="3"/>
  <c r="P16" i="3"/>
  <c r="H16" i="3" s="1"/>
  <c r="O16" i="3"/>
  <c r="K16" i="3"/>
  <c r="O15" i="3"/>
  <c r="P15" i="3" s="1"/>
  <c r="L15" i="3"/>
  <c r="M15" i="3" s="1"/>
  <c r="K15" i="3"/>
  <c r="K14" i="3"/>
  <c r="K13" i="3"/>
  <c r="P9" i="3"/>
  <c r="H9" i="3" s="1"/>
  <c r="O9" i="3"/>
  <c r="K9" i="3"/>
  <c r="L9" i="3" s="1"/>
  <c r="L8" i="3"/>
  <c r="M8" i="3" s="1"/>
  <c r="D8" i="3" s="1"/>
  <c r="K8" i="3"/>
  <c r="O7" i="3"/>
  <c r="P7" i="3" s="1"/>
  <c r="H7" i="3" s="1"/>
  <c r="K7" i="3"/>
  <c r="K6" i="3"/>
  <c r="L6" i="3" s="1"/>
  <c r="K5" i="3"/>
  <c r="L5" i="3" s="1"/>
  <c r="N18" i="2"/>
  <c r="O18" i="2" s="1"/>
  <c r="N17" i="2"/>
  <c r="O17" i="2" s="1"/>
  <c r="N16" i="2"/>
  <c r="O16" i="2" s="1"/>
  <c r="N15" i="2"/>
  <c r="O15" i="2" s="1"/>
  <c r="N14" i="2"/>
  <c r="O14" i="2" s="1"/>
  <c r="N6" i="2"/>
  <c r="O6" i="2" s="1"/>
  <c r="N7" i="2"/>
  <c r="O7" i="2" s="1"/>
  <c r="H7" i="2" s="1"/>
  <c r="N8" i="2"/>
  <c r="O8" i="2" s="1"/>
  <c r="H8" i="2" s="1"/>
  <c r="N9" i="2"/>
  <c r="O9" i="2" s="1"/>
  <c r="H9" i="2" s="1"/>
  <c r="N5" i="2"/>
  <c r="O5" i="2" s="1"/>
  <c r="K18" i="2"/>
  <c r="D18" i="2" s="1"/>
  <c r="K17" i="2"/>
  <c r="D17" i="2" s="1"/>
  <c r="K16" i="2"/>
  <c r="D16" i="2" s="1"/>
  <c r="K15" i="2"/>
  <c r="D15" i="2" s="1"/>
  <c r="K14" i="2"/>
  <c r="D14" i="2" s="1"/>
  <c r="K6" i="2"/>
  <c r="D6" i="2" s="1"/>
  <c r="K7" i="2"/>
  <c r="D7" i="2" s="1"/>
  <c r="K8" i="2"/>
  <c r="D8" i="2" s="1"/>
  <c r="K9" i="2"/>
  <c r="D9" i="2" s="1"/>
  <c r="K5" i="2"/>
  <c r="D5" i="2" s="1"/>
  <c r="X22" i="1"/>
  <c r="Y22" i="1" s="1"/>
  <c r="Z22" i="1" s="1"/>
  <c r="X21" i="1"/>
  <c r="Y21" i="1" s="1"/>
  <c r="Z21" i="1" s="1"/>
  <c r="X18" i="1"/>
  <c r="Y18" i="1" s="1"/>
  <c r="Z18" i="1" s="1"/>
  <c r="X15" i="1"/>
  <c r="Y15" i="1" s="1"/>
  <c r="Z15" i="1" s="1"/>
  <c r="X9" i="1"/>
  <c r="Y9" i="1" s="1"/>
  <c r="Z9" i="1" s="1"/>
  <c r="X6" i="1"/>
  <c r="Y6" i="1" s="1"/>
  <c r="Z6" i="1" s="1"/>
  <c r="X5" i="1"/>
  <c r="Y5" i="1" s="1"/>
  <c r="Z5" i="1" s="1"/>
  <c r="W4" i="1"/>
  <c r="X4" i="1" s="1"/>
  <c r="Y4" i="1" s="1"/>
  <c r="W5" i="1"/>
  <c r="W6" i="1"/>
  <c r="W7" i="1"/>
  <c r="X7" i="1" s="1"/>
  <c r="Y7" i="1" s="1"/>
  <c r="W8" i="1"/>
  <c r="X8" i="1" s="1"/>
  <c r="Y8" i="1" s="1"/>
  <c r="W9" i="1"/>
  <c r="W10" i="1"/>
  <c r="X10" i="1" s="1"/>
  <c r="Y10" i="1" s="1"/>
  <c r="W11" i="1"/>
  <c r="X11" i="1" s="1"/>
  <c r="Y11" i="1" s="1"/>
  <c r="W12" i="1"/>
  <c r="X12" i="1" s="1"/>
  <c r="Y12" i="1" s="1"/>
  <c r="W13" i="1"/>
  <c r="X13" i="1" s="1"/>
  <c r="Y13" i="1" s="1"/>
  <c r="W14" i="1"/>
  <c r="X14" i="1" s="1"/>
  <c r="Y14" i="1" s="1"/>
  <c r="W15" i="1"/>
  <c r="W16" i="1"/>
  <c r="X16" i="1" s="1"/>
  <c r="Y16" i="1" s="1"/>
  <c r="W17" i="1"/>
  <c r="X17" i="1" s="1"/>
  <c r="Y17" i="1" s="1"/>
  <c r="W18" i="1"/>
  <c r="W19" i="1"/>
  <c r="X19" i="1" s="1"/>
  <c r="Y19" i="1" s="1"/>
  <c r="W20" i="1"/>
  <c r="X20" i="1" s="1"/>
  <c r="Y20" i="1" s="1"/>
  <c r="W21" i="1"/>
  <c r="W22" i="1"/>
  <c r="W3" i="1"/>
  <c r="X3" i="1" s="1"/>
  <c r="Y3" i="1" s="1"/>
  <c r="N4" i="1"/>
  <c r="O4" i="1" s="1"/>
  <c r="N5" i="1"/>
  <c r="O5" i="1" s="1"/>
  <c r="N6" i="1"/>
  <c r="O6" i="1" s="1"/>
  <c r="N7" i="1"/>
  <c r="O7" i="1" s="1"/>
  <c r="P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3" i="1"/>
  <c r="O3" i="1" s="1"/>
  <c r="P3" i="1" s="1"/>
  <c r="T4" i="1"/>
  <c r="U4" i="1" s="1"/>
  <c r="T7" i="1"/>
  <c r="U7" i="1" s="1"/>
  <c r="T8" i="1"/>
  <c r="F8" i="1" s="1"/>
  <c r="T11" i="1"/>
  <c r="U11" i="1" s="1"/>
  <c r="T12" i="1"/>
  <c r="U12" i="1" s="1"/>
  <c r="T15" i="1"/>
  <c r="F15" i="1" s="1"/>
  <c r="T16" i="1"/>
  <c r="T19" i="1"/>
  <c r="F19" i="1" s="1"/>
  <c r="T20" i="1"/>
  <c r="U20" i="1" s="1"/>
  <c r="S4" i="1"/>
  <c r="S5" i="1"/>
  <c r="T5" i="1" s="1"/>
  <c r="S6" i="1"/>
  <c r="T6" i="1" s="1"/>
  <c r="S7" i="1"/>
  <c r="S8" i="1"/>
  <c r="S9" i="1"/>
  <c r="T9" i="1" s="1"/>
  <c r="S10" i="1"/>
  <c r="T10" i="1" s="1"/>
  <c r="S11" i="1"/>
  <c r="S12" i="1"/>
  <c r="S13" i="1"/>
  <c r="T13" i="1" s="1"/>
  <c r="S14" i="1"/>
  <c r="T14" i="1" s="1"/>
  <c r="S15" i="1"/>
  <c r="S16" i="1"/>
  <c r="S17" i="1"/>
  <c r="T17" i="1" s="1"/>
  <c r="S18" i="1"/>
  <c r="T18" i="1" s="1"/>
  <c r="S19" i="1"/>
  <c r="S20" i="1"/>
  <c r="S21" i="1"/>
  <c r="T21" i="1" s="1"/>
  <c r="S22" i="1"/>
  <c r="T22" i="1" s="1"/>
  <c r="U22" i="1" s="1"/>
  <c r="S3" i="1"/>
  <c r="T3" i="1" s="1"/>
  <c r="U19" i="1"/>
  <c r="U15" i="1"/>
  <c r="U8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3" i="1"/>
  <c r="K3" i="1" s="1"/>
  <c r="F26" i="1" l="1"/>
  <c r="F34" i="1"/>
  <c r="F42" i="1"/>
  <c r="F30" i="1"/>
  <c r="F38" i="1"/>
  <c r="F25" i="1"/>
  <c r="Z3" i="1"/>
  <c r="G3" i="1"/>
  <c r="Z11" i="1"/>
  <c r="G11" i="1"/>
  <c r="U21" i="1"/>
  <c r="F21" i="1" s="1"/>
  <c r="U17" i="1"/>
  <c r="F17" i="1" s="1"/>
  <c r="U13" i="1"/>
  <c r="F13" i="1" s="1"/>
  <c r="U9" i="1"/>
  <c r="F9" i="1" s="1"/>
  <c r="U5" i="1"/>
  <c r="F5" i="1" s="1"/>
  <c r="F16" i="1"/>
  <c r="Z10" i="1"/>
  <c r="G10" i="1" s="1"/>
  <c r="Z17" i="1"/>
  <c r="G17" i="1"/>
  <c r="U18" i="1"/>
  <c r="F18" i="1" s="1"/>
  <c r="U14" i="1"/>
  <c r="F14" i="1"/>
  <c r="U10" i="1"/>
  <c r="F10" i="1" s="1"/>
  <c r="U6" i="1"/>
  <c r="F6" i="1"/>
  <c r="Z19" i="1"/>
  <c r="G19" i="1" s="1"/>
  <c r="Z7" i="1"/>
  <c r="G7" i="1"/>
  <c r="Z14" i="1"/>
  <c r="G14" i="1" s="1"/>
  <c r="Z13" i="1"/>
  <c r="G13" i="1"/>
  <c r="Z20" i="1"/>
  <c r="G20" i="1" s="1"/>
  <c r="Z16" i="1"/>
  <c r="G16" i="1"/>
  <c r="Z12" i="1"/>
  <c r="G12" i="1" s="1"/>
  <c r="Z8" i="1"/>
  <c r="G8" i="1"/>
  <c r="Z4" i="1"/>
  <c r="G4" i="1" s="1"/>
  <c r="F20" i="1"/>
  <c r="F12" i="1"/>
  <c r="F4" i="1"/>
  <c r="M17" i="3"/>
  <c r="F11" i="1"/>
  <c r="F7" i="1"/>
  <c r="U16" i="1"/>
  <c r="F22" i="1"/>
  <c r="G22" i="1"/>
  <c r="G18" i="1"/>
  <c r="G6" i="1"/>
  <c r="G15" i="4"/>
  <c r="G15" i="1"/>
  <c r="L7" i="3"/>
  <c r="M7" i="3" s="1"/>
  <c r="L17" i="3"/>
  <c r="G21" i="1"/>
  <c r="G9" i="1"/>
  <c r="G5" i="1"/>
  <c r="G12" i="4"/>
  <c r="F15" i="4"/>
  <c r="R16" i="4"/>
  <c r="F16" i="4" s="1"/>
  <c r="V13" i="4"/>
  <c r="G13" i="4" s="1"/>
  <c r="M6" i="3"/>
  <c r="D6" i="3" s="1"/>
  <c r="M9" i="3"/>
  <c r="D9" i="3"/>
  <c r="M5" i="3"/>
  <c r="D5" i="3" s="1"/>
  <c r="H15" i="3"/>
  <c r="L13" i="3"/>
  <c r="M13" i="3" s="1"/>
  <c r="L14" i="3"/>
  <c r="M14" i="3" s="1"/>
  <c r="L16" i="3"/>
  <c r="M16" i="3" s="1"/>
  <c r="D15" i="3"/>
  <c r="H5" i="2"/>
  <c r="H14" i="2"/>
  <c r="H18" i="2"/>
  <c r="H17" i="2"/>
  <c r="H16" i="2"/>
  <c r="H15" i="2"/>
  <c r="H6" i="2"/>
  <c r="U3" i="1"/>
  <c r="F3" i="1" s="1"/>
  <c r="P19" i="1"/>
  <c r="E19" i="1" s="1"/>
  <c r="P11" i="1"/>
  <c r="E11" i="1" s="1"/>
  <c r="K19" i="1"/>
  <c r="D19" i="1" s="1"/>
  <c r="D3" i="1"/>
  <c r="E3" i="1"/>
  <c r="E7" i="1"/>
  <c r="P22" i="1"/>
  <c r="E22" i="1" s="1"/>
  <c r="P18" i="1"/>
  <c r="E18" i="1" s="1"/>
  <c r="P14" i="1"/>
  <c r="E14" i="1" s="1"/>
  <c r="P10" i="1"/>
  <c r="E10" i="1" s="1"/>
  <c r="P6" i="1"/>
  <c r="E6" i="1" s="1"/>
  <c r="K22" i="1"/>
  <c r="D22" i="1" s="1"/>
  <c r="K18" i="1"/>
  <c r="D18" i="1" s="1"/>
  <c r="K14" i="1"/>
  <c r="D14" i="1" s="1"/>
  <c r="K10" i="1"/>
  <c r="D10" i="1" s="1"/>
  <c r="K6" i="1"/>
  <c r="D6" i="1" s="1"/>
  <c r="K11" i="1"/>
  <c r="D11" i="1" s="1"/>
  <c r="P21" i="1"/>
  <c r="E21" i="1" s="1"/>
  <c r="P17" i="1"/>
  <c r="E17" i="1" s="1"/>
  <c r="P13" i="1"/>
  <c r="E13" i="1" s="1"/>
  <c r="P9" i="1"/>
  <c r="E9" i="1" s="1"/>
  <c r="P5" i="1"/>
  <c r="E5" i="1" s="1"/>
  <c r="K21" i="1"/>
  <c r="D21" i="1" s="1"/>
  <c r="K17" i="1"/>
  <c r="D17" i="1" s="1"/>
  <c r="K13" i="1"/>
  <c r="D13" i="1" s="1"/>
  <c r="K9" i="1"/>
  <c r="D9" i="1" s="1"/>
  <c r="K5" i="1"/>
  <c r="D5" i="1" s="1"/>
  <c r="P15" i="1"/>
  <c r="E15" i="1" s="1"/>
  <c r="K15" i="1"/>
  <c r="D15" i="1" s="1"/>
  <c r="K7" i="1"/>
  <c r="D7" i="1" s="1"/>
  <c r="P20" i="1"/>
  <c r="E20" i="1" s="1"/>
  <c r="P16" i="1"/>
  <c r="E16" i="1" s="1"/>
  <c r="P12" i="1"/>
  <c r="E12" i="1" s="1"/>
  <c r="P8" i="1"/>
  <c r="E8" i="1" s="1"/>
  <c r="P4" i="1"/>
  <c r="E4" i="1" s="1"/>
  <c r="K20" i="1"/>
  <c r="D20" i="1" s="1"/>
  <c r="K16" i="1"/>
  <c r="D16" i="1" s="1"/>
  <c r="K12" i="1"/>
  <c r="D12" i="1" s="1"/>
  <c r="K8" i="1"/>
  <c r="D8" i="1" s="1"/>
  <c r="K4" i="1"/>
  <c r="D4" i="1" s="1"/>
  <c r="D7" i="3" l="1"/>
  <c r="D17" i="3"/>
  <c r="D16" i="3"/>
  <c r="D14" i="3"/>
  <c r="D13" i="3"/>
</calcChain>
</file>

<file path=xl/sharedStrings.xml><?xml version="1.0" encoding="utf-8"?>
<sst xmlns="http://schemas.openxmlformats.org/spreadsheetml/2006/main" count="362" uniqueCount="211">
  <si>
    <t>cutoff.24</t>
  </si>
  <si>
    <t>buffer</t>
  </si>
  <si>
    <t>official.24</t>
  </si>
  <si>
    <t>Start</t>
  </si>
  <si>
    <t>Lyon Ridge</t>
  </si>
  <si>
    <t>Red Star Ridge</t>
  </si>
  <si>
    <t>Duncan Canyon</t>
  </si>
  <si>
    <t>Robinson Flat</t>
  </si>
  <si>
    <t>Miller's Defeat</t>
  </si>
  <si>
    <t>Dusty Corners</t>
  </si>
  <si>
    <t>Last Chance</t>
  </si>
  <si>
    <t>Devil's Thumb</t>
  </si>
  <si>
    <t>El Dorado Creek</t>
  </si>
  <si>
    <t>Michigan Bluff</t>
  </si>
  <si>
    <t>Foresthill</t>
  </si>
  <si>
    <t>Peachstone</t>
  </si>
  <si>
    <t>Rucky Chucky</t>
  </si>
  <si>
    <t>Green Gate</t>
  </si>
  <si>
    <t>Auburn Lake Trails</t>
  </si>
  <si>
    <t>Quarry Road</t>
  </si>
  <si>
    <t>Pointed Rocks</t>
  </si>
  <si>
    <t>Robie Point</t>
  </si>
  <si>
    <t>Finish Line</t>
  </si>
  <si>
    <t>Aid Name</t>
  </si>
  <si>
    <t>Aid Distance</t>
  </si>
  <si>
    <t>Official Pace</t>
  </si>
  <si>
    <t>Empirical Pace</t>
  </si>
  <si>
    <t>Buffer</t>
  </si>
  <si>
    <t>limit</t>
  </si>
  <si>
    <t>Biggest Comeback</t>
  </si>
  <si>
    <t>Richard Snipes</t>
  </si>
  <si>
    <t>Ian Seabury</t>
  </si>
  <si>
    <t>Jonathan Faryadi</t>
  </si>
  <si>
    <t>Karl Hoagland</t>
  </si>
  <si>
    <t>Kim Espat</t>
  </si>
  <si>
    <t>Name</t>
  </si>
  <si>
    <t>Max Differential</t>
  </si>
  <si>
    <t>Aid Station</t>
  </si>
  <si>
    <t>Kristy McBride</t>
  </si>
  <si>
    <t>Mallory Richard</t>
  </si>
  <si>
    <t>Mandie Holmes</t>
  </si>
  <si>
    <t>Stephanie Case</t>
  </si>
  <si>
    <t>Jacqueline Merritt</t>
  </si>
  <si>
    <t>Finish</t>
  </si>
  <si>
    <t>Jim Walmsley</t>
  </si>
  <si>
    <t>David Byrne</t>
  </si>
  <si>
    <t>Jason Mintz</t>
  </si>
  <si>
    <t>Nate Jaqua</t>
  </si>
  <si>
    <t>Joel Frost-Tift</t>
  </si>
  <si>
    <t>DNF</t>
  </si>
  <si>
    <t>Biggest Blowup</t>
  </si>
  <si>
    <t>Clare Gallagher</t>
  </si>
  <si>
    <t>Yiou Wang</t>
  </si>
  <si>
    <t>Kaci Lickteig</t>
  </si>
  <si>
    <t>Emily Harrison</t>
  </si>
  <si>
    <t>Sarah Keyes</t>
  </si>
  <si>
    <t>Angel Ochoa</t>
  </si>
  <si>
    <t>Matt Zuchetto</t>
  </si>
  <si>
    <t>Paulo Medina</t>
  </si>
  <si>
    <t>Andrew Stevens</t>
  </si>
  <si>
    <t>Philip Sanderson</t>
  </si>
  <si>
    <t>Max</t>
  </si>
  <si>
    <t>Min</t>
  </si>
  <si>
    <t>Range</t>
  </si>
  <si>
    <t>Steadiest Performance</t>
  </si>
  <si>
    <t>Stephanie Howe Violett</t>
  </si>
  <si>
    <t>Silver Buckle Probability</t>
  </si>
  <si>
    <t>Limit Pace</t>
  </si>
  <si>
    <t>0:00</t>
  </si>
  <si>
    <t>2:10</t>
  </si>
  <si>
    <t>2:16</t>
  </si>
  <si>
    <t>3:20</t>
  </si>
  <si>
    <t>3:26</t>
  </si>
  <si>
    <t>5:00</t>
  </si>
  <si>
    <t>4:59</t>
  </si>
  <si>
    <t>6:30</t>
  </si>
  <si>
    <t>6:27</t>
  </si>
  <si>
    <t>7:15</t>
  </si>
  <si>
    <t>7:12</t>
  </si>
  <si>
    <t>7:55</t>
  </si>
  <si>
    <t>7:50</t>
  </si>
  <si>
    <t>8:55</t>
  </si>
  <si>
    <t>8:45</t>
  </si>
  <si>
    <t>10:15</t>
  </si>
  <si>
    <t>10:09</t>
  </si>
  <si>
    <t>11:12</t>
  </si>
  <si>
    <t>11:20</t>
  </si>
  <si>
    <t>12:20</t>
  </si>
  <si>
    <t>12:19</t>
  </si>
  <si>
    <t>13:45</t>
  </si>
  <si>
    <t>13:56</t>
  </si>
  <si>
    <t>15:45</t>
  </si>
  <si>
    <t>16:07</t>
  </si>
  <si>
    <t>17:40</t>
  </si>
  <si>
    <t>18:02</t>
  </si>
  <si>
    <t>18:20</t>
  </si>
  <si>
    <t>18:45</t>
  </si>
  <si>
    <t>19:50</t>
  </si>
  <si>
    <t>20:14</t>
  </si>
  <si>
    <t>21:10</t>
  </si>
  <si>
    <t>21:43</t>
  </si>
  <si>
    <t>22:20</t>
  </si>
  <si>
    <t>22:43</t>
  </si>
  <si>
    <t>23:40</t>
  </si>
  <si>
    <t>23:46</t>
  </si>
  <si>
    <t>24:00</t>
  </si>
  <si>
    <t>Diff</t>
  </si>
  <si>
    <t>Silver Buckle</t>
  </si>
  <si>
    <t>No Silver Buckle</t>
  </si>
  <si>
    <t>Actual Outcome</t>
  </si>
  <si>
    <t>Model Prediction</t>
  </si>
  <si>
    <t>True Positive</t>
  </si>
  <si>
    <t>False Positive</t>
  </si>
  <si>
    <t>False Negative</t>
  </si>
  <si>
    <t>True Negative</t>
  </si>
  <si>
    <t>Top 10</t>
  </si>
  <si>
    <t>Sub-24 Hours</t>
  </si>
  <si>
    <t>24+ Hours</t>
  </si>
  <si>
    <t>Female</t>
  </si>
  <si>
    <t>Male</t>
  </si>
  <si>
    <t>Total</t>
  </si>
  <si>
    <t xml:space="preserve"> </t>
  </si>
  <si>
    <t>aid_distance</t>
  </si>
  <si>
    <t>seg.pace.min</t>
  </si>
  <si>
    <t>seg.pace.sec</t>
  </si>
  <si>
    <t>s</t>
  </si>
  <si>
    <t>eg.names</t>
  </si>
  <si>
    <t>Start to Lyon Ridge</t>
  </si>
  <si>
    <t>(13:11)</t>
  </si>
  <si>
    <t>Lyon Ridge to Red Star Ridge</t>
  </si>
  <si>
    <t>(12:41)</t>
  </si>
  <si>
    <t>Red Star Ridge to Duncan Canyon</t>
  </si>
  <si>
    <t>(10:52)</t>
  </si>
  <si>
    <t>Duncan Canyon to Robinson Flat</t>
  </si>
  <si>
    <t>(14:50)</t>
  </si>
  <si>
    <t>Robinson Flat to Miller's Defeat</t>
  </si>
  <si>
    <t>(11:12)</t>
  </si>
  <si>
    <t>Miller's Defeat to Dusty Corners</t>
  </si>
  <si>
    <t>(10:22)</t>
  </si>
  <si>
    <t>Dusty Corners to Last Chance</t>
  </si>
  <si>
    <t>(10:25)</t>
  </si>
  <si>
    <t>Last Chance to Devil's Thumb</t>
  </si>
  <si>
    <t>(18:46)</t>
  </si>
  <si>
    <t>Devil's Thumb to El Dorado Creek</t>
  </si>
  <si>
    <t>(13:52)</t>
  </si>
  <si>
    <t>El Dorado Creek to Michigan Bluff</t>
  </si>
  <si>
    <t>(20:53)</t>
  </si>
  <si>
    <t>Michigan Bluff to Foresthill</t>
  </si>
  <si>
    <t>(15:29)</t>
  </si>
  <si>
    <t>Foresthill to Peachstone</t>
  </si>
  <si>
    <t>(15:03)</t>
  </si>
  <si>
    <t>Peachstone to Rucky Chucky</t>
  </si>
  <si>
    <t>(15:42)</t>
  </si>
  <si>
    <t>Rucky Chucky to Green Gate</t>
  </si>
  <si>
    <t>(24:09)</t>
  </si>
  <si>
    <t>Green Gate to Auburn Lake Trails</t>
  </si>
  <si>
    <t>(16:26)</t>
  </si>
  <si>
    <t>Auburn Lake Trails to Quarry Road</t>
  </si>
  <si>
    <t>(16:08)</t>
  </si>
  <si>
    <t>Quarry Road to Pointed Rocks</t>
  </si>
  <si>
    <t>(16:45)</t>
  </si>
  <si>
    <t>Pointed Rocks to Robie Point</t>
  </si>
  <si>
    <t>(13:50)</t>
  </si>
  <si>
    <t>Robie Point to Finish Line</t>
  </si>
  <si>
    <t>(10:39)</t>
  </si>
  <si>
    <t>Segment</t>
  </si>
  <si>
    <t>seg.dist</t>
  </si>
  <si>
    <t>13:11</t>
  </si>
  <si>
    <t>12:41</t>
  </si>
  <si>
    <t>10:52</t>
  </si>
  <si>
    <t>14:50</t>
  </si>
  <si>
    <t>10:22</t>
  </si>
  <si>
    <t>10:25</t>
  </si>
  <si>
    <t>18:46</t>
  </si>
  <si>
    <t>13:52</t>
  </si>
  <si>
    <t>20:53</t>
  </si>
  <si>
    <t>15:29</t>
  </si>
  <si>
    <t>15:03</t>
  </si>
  <si>
    <t>15:42</t>
  </si>
  <si>
    <t>24:09</t>
  </si>
  <si>
    <t>16:26</t>
  </si>
  <si>
    <t>16:08</t>
  </si>
  <si>
    <t>16:45</t>
  </si>
  <si>
    <t>13:50</t>
  </si>
  <si>
    <t>10:39</t>
  </si>
  <si>
    <t>Segment Distance</t>
  </si>
  <si>
    <t>&gt;</t>
  </si>
  <si>
    <t>Cumulative Distance</t>
  </si>
  <si>
    <t>Segment Pace</t>
  </si>
  <si>
    <t>minutes</t>
  </si>
  <si>
    <t>min</t>
  </si>
  <si>
    <t>sec</t>
  </si>
  <si>
    <t>Cumulative Pace</t>
  </si>
  <si>
    <t>13:01</t>
  </si>
  <si>
    <t>12:15</t>
  </si>
  <si>
    <t>12:45</t>
  </si>
  <si>
    <t>12:34</t>
  </si>
  <si>
    <t>12:22</t>
  </si>
  <si>
    <t>12:07</t>
  </si>
  <si>
    <t>12:51</t>
  </si>
  <si>
    <t>13:16</t>
  </si>
  <si>
    <t>13:29</t>
  </si>
  <si>
    <t>13:41</t>
  </si>
  <si>
    <t>14:06</t>
  </si>
  <si>
    <t>14:15</t>
  </si>
  <si>
    <t>14:22</t>
  </si>
  <si>
    <t>14:27</t>
  </si>
  <si>
    <t>14:25</t>
  </si>
  <si>
    <t>Ahead of Pace</t>
  </si>
  <si>
    <t>Behind Pace</t>
  </si>
  <si>
    <t>Frontier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</si>
</sst>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F8F8F8"/>
      <name val="Lucida Console"/>
      <family val="3"/>
    </font>
    <font>
      <sz val="10"/>
      <name val="Lucida Console"/>
      <family val="3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CDA869"/>
      <name val="Lucida Console"/>
      <family val="3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141414"/>
        <bgColor indexed="64"/>
      </patternFill>
    </fill>
  </fills>
  <borders count="2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double">
        <color theme="2" tint="-0.499984740745262"/>
      </bottom>
      <diagonal/>
    </border>
    <border>
      <left style="thin">
        <color theme="2" tint="-0.499984740745262"/>
      </left>
      <right/>
      <top/>
      <bottom style="double">
        <color theme="2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3" fillId="0" borderId="0" xfId="0" applyFont="1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horizontal="right" indent="1"/>
    </xf>
    <xf numFmtId="165" fontId="0" fillId="0" borderId="0" xfId="0" applyNumberFormat="1"/>
    <xf numFmtId="0" fontId="0" fillId="3" borderId="1" xfId="0" applyFont="1" applyFill="1" applyBorder="1"/>
    <xf numFmtId="0" fontId="0" fillId="4" borderId="0" xfId="0" applyFill="1"/>
    <xf numFmtId="164" fontId="0" fillId="4" borderId="0" xfId="0" applyNumberFormat="1" applyFill="1"/>
    <xf numFmtId="164" fontId="0" fillId="4" borderId="0" xfId="0" applyNumberFormat="1" applyFill="1" applyAlignment="1">
      <alignment horizontal="right" indent="1"/>
    </xf>
    <xf numFmtId="0" fontId="0" fillId="4" borderId="1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>
      <alignment horizontal="right" indent="1"/>
    </xf>
    <xf numFmtId="0" fontId="0" fillId="3" borderId="3" xfId="0" applyFont="1" applyFill="1" applyBorder="1" applyAlignment="1">
      <alignment horizontal="right" indent="1"/>
    </xf>
    <xf numFmtId="0" fontId="0" fillId="4" borderId="0" xfId="0" applyFill="1" applyAlignment="1">
      <alignment horizontal="right" indent="1"/>
    </xf>
    <xf numFmtId="0" fontId="0" fillId="3" borderId="2" xfId="0" applyFont="1" applyFill="1" applyBorder="1" applyAlignment="1">
      <alignment horizontal="right" indent="1"/>
    </xf>
    <xf numFmtId="0" fontId="0" fillId="4" borderId="2" xfId="0" applyFont="1" applyFill="1" applyBorder="1" applyAlignment="1">
      <alignment horizontal="right" indent="1"/>
    </xf>
    <xf numFmtId="0" fontId="0" fillId="4" borderId="3" xfId="0" applyFont="1" applyFill="1" applyBorder="1" applyAlignment="1">
      <alignment horizontal="right" indent="1"/>
    </xf>
    <xf numFmtId="9" fontId="0" fillId="0" borderId="0" xfId="1" applyFont="1" applyAlignment="1">
      <alignment horizontal="right" indent="1"/>
    </xf>
    <xf numFmtId="0" fontId="0" fillId="0" borderId="0" xfId="0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164" fontId="0" fillId="3" borderId="2" xfId="0" applyNumberFormat="1" applyFont="1" applyFill="1" applyBorder="1"/>
    <xf numFmtId="164" fontId="0" fillId="3" borderId="2" xfId="0" applyNumberFormat="1" applyFont="1" applyFill="1" applyBorder="1" applyAlignment="1">
      <alignment horizontal="right" indent="1"/>
    </xf>
    <xf numFmtId="164" fontId="0" fillId="4" borderId="2" xfId="0" applyNumberFormat="1" applyFont="1" applyFill="1" applyBorder="1"/>
    <xf numFmtId="164" fontId="0" fillId="4" borderId="2" xfId="0" applyNumberFormat="1" applyFont="1" applyFill="1" applyBorder="1" applyAlignment="1">
      <alignment horizontal="right" indent="1"/>
    </xf>
    <xf numFmtId="0" fontId="0" fillId="3" borderId="2" xfId="0" applyFont="1" applyFill="1" applyBorder="1"/>
    <xf numFmtId="0" fontId="0" fillId="4" borderId="2" xfId="0" applyFont="1" applyFill="1" applyBorder="1"/>
    <xf numFmtId="0" fontId="0" fillId="4" borderId="7" xfId="0" applyFont="1" applyFill="1" applyBorder="1"/>
    <xf numFmtId="164" fontId="0" fillId="4" borderId="7" xfId="0" applyNumberFormat="1" applyFont="1" applyFill="1" applyBorder="1"/>
    <xf numFmtId="164" fontId="0" fillId="4" borderId="7" xfId="0" applyNumberFormat="1" applyFont="1" applyFill="1" applyBorder="1" applyAlignment="1">
      <alignment horizontal="right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 applyBorder="1"/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 textRotation="90"/>
    </xf>
    <xf numFmtId="0" fontId="0" fillId="6" borderId="15" xfId="0" applyFill="1" applyBorder="1" applyAlignment="1">
      <alignment horizontal="center" vertical="center" textRotation="90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5" fillId="0" borderId="0" xfId="0" applyFont="1"/>
    <xf numFmtId="0" fontId="5" fillId="4" borderId="0" xfId="0" applyFont="1" applyFill="1"/>
    <xf numFmtId="0" fontId="5" fillId="4" borderId="20" xfId="0" applyFont="1" applyFill="1" applyBorder="1"/>
    <xf numFmtId="0" fontId="6" fillId="0" borderId="0" xfId="0" applyFont="1"/>
    <xf numFmtId="0" fontId="7" fillId="0" borderId="21" xfId="0" applyFont="1" applyBorder="1" applyAlignment="1">
      <alignment horizontal="right" indent="1"/>
    </xf>
    <xf numFmtId="0" fontId="7" fillId="4" borderId="21" xfId="0" applyFont="1" applyFill="1" applyBorder="1" applyAlignment="1">
      <alignment horizontal="right" indent="1"/>
    </xf>
    <xf numFmtId="0" fontId="0" fillId="4" borderId="20" xfId="0" applyFill="1" applyBorder="1" applyAlignment="1">
      <alignment horizontal="right" indent="1"/>
    </xf>
    <xf numFmtId="0" fontId="7" fillId="4" borderId="22" xfId="0" applyFont="1" applyFill="1" applyBorder="1" applyAlignment="1">
      <alignment horizontal="right" indent="1"/>
    </xf>
    <xf numFmtId="0" fontId="7" fillId="0" borderId="0" xfId="0" applyFont="1" applyAlignment="1">
      <alignment horizontal="right" indent="1"/>
    </xf>
    <xf numFmtId="9" fontId="7" fillId="0" borderId="21" xfId="1" applyFont="1" applyBorder="1" applyAlignment="1">
      <alignment horizontal="right" indent="1"/>
    </xf>
    <xf numFmtId="9" fontId="0" fillId="4" borderId="0" xfId="1" applyFont="1" applyFill="1" applyAlignment="1">
      <alignment horizontal="right" indent="1"/>
    </xf>
    <xf numFmtId="9" fontId="7" fillId="4" borderId="21" xfId="1" applyFont="1" applyFill="1" applyBorder="1" applyAlignment="1">
      <alignment horizontal="right" indent="1"/>
    </xf>
    <xf numFmtId="9" fontId="0" fillId="4" borderId="20" xfId="1" applyFont="1" applyFill="1" applyBorder="1" applyAlignment="1">
      <alignment horizontal="right" indent="1"/>
    </xf>
    <xf numFmtId="9" fontId="7" fillId="4" borderId="22" xfId="1" applyFont="1" applyFill="1" applyBorder="1" applyAlignment="1">
      <alignment horizontal="right" indent="1"/>
    </xf>
    <xf numFmtId="9" fontId="7" fillId="0" borderId="0" xfId="1" applyFont="1" applyAlignment="1">
      <alignment horizontal="right" indent="1"/>
    </xf>
    <xf numFmtId="0" fontId="0" fillId="0" borderId="21" xfId="0" applyBorder="1" applyAlignment="1">
      <alignment horizontal="center"/>
    </xf>
    <xf numFmtId="0" fontId="0" fillId="0" borderId="0" xfId="0" quotePrefix="1" applyAlignment="1">
      <alignment horizontal="right" indent="1"/>
    </xf>
    <xf numFmtId="0" fontId="0" fillId="4" borderId="0" xfId="0" quotePrefix="1" applyFill="1" applyAlignment="1">
      <alignment horizontal="right" indent="1"/>
    </xf>
    <xf numFmtId="0" fontId="3" fillId="8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top" wrapText="1"/>
    </xf>
    <xf numFmtId="0" fontId="8" fillId="8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1" fontId="0" fillId="0" borderId="0" xfId="0" applyNumberForma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23" xfId="0" applyFont="1" applyBorder="1" applyAlignment="1">
      <alignment wrapText="1"/>
    </xf>
    <xf numFmtId="0" fontId="0" fillId="0" borderId="23" xfId="0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4" borderId="23" xfId="0" applyFont="1" applyFill="1" applyBorder="1" applyAlignment="1">
      <alignment wrapText="1"/>
    </xf>
    <xf numFmtId="0" fontId="0" fillId="4" borderId="23" xfId="0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76">
    <dxf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right" vertical="bottom" textRotation="0" wrapText="0" indent="1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0" indent="1" justifyLastLine="0" shrinkToFit="0" readingOrder="0"/>
    </dxf>
    <dxf>
      <fill>
        <patternFill patternType="solid">
          <fgColor indexed="64"/>
          <bgColor theme="0"/>
        </patternFill>
      </fill>
    </dxf>
    <dxf>
      <font>
        <i/>
        <family val="2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i/>
        <family val="2"/>
      </font>
      <alignment horizontal="center" textRotation="0" indent="0" justifyLastLine="0" shrinkToFit="0" readingOrder="0"/>
      <border diagonalUp="0" diagonalDown="0">
        <left style="thin">
          <color theme="2" tint="-0.499984740745262"/>
        </left>
        <right/>
        <vertical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  <family val="2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family val="2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relativeIndent="1" justifyLastLine="0" shrinkToFit="0" readingOrder="0"/>
    </dxf>
    <dxf>
      <alignment horizontal="right" vertical="bottom" textRotation="0" wrapText="0" indent="1" justifyLastLine="0" shrinkToFit="0" readingOrder="0"/>
    </dxf>
    <dxf>
      <alignment vertical="bottom" textRotation="0" wrapText="1" justifyLastLine="0" shrinkToFit="0" readingOrder="0"/>
    </dxf>
    <dxf>
      <numFmt numFmtId="164" formatCode="0.0"/>
      <alignment horizontal="right" vertical="bottom" textRotation="0" wrapText="0" indent="1" justifyLastLine="0" shrinkToFit="0" readingOrder="0"/>
    </dxf>
    <dxf>
      <alignment horizontal="right" vertical="bottom" textRotation="0" wrapText="0" indent="1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1" justifyLastLine="0" shrinkToFit="0" readingOrder="0"/>
      <border diagonalUp="0" diagonalDown="0">
        <left style="thin">
          <color theme="2" tint="-0.499984740745262"/>
        </left>
        <right/>
        <top/>
        <bottom/>
        <vertical/>
        <horizontal/>
      </border>
    </dxf>
    <dxf>
      <font>
        <i/>
        <family val="2"/>
      </font>
      <alignment horizontal="right" vertical="bottom" textRotation="0" wrapText="0" relativeIndent="1" justifyLastLine="0" shrinkToFit="0" readingOrder="0"/>
      <border diagonalUp="0" diagonalDown="0">
        <left style="thin">
          <color theme="2" tint="-0.499984740745262"/>
        </left>
        <right/>
        <vertic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right" vertical="bottom" textRotation="0" wrapText="0" relativeIndent="1" justifyLastLine="0" shrinkToFit="0" readingOrder="0"/>
    </dxf>
    <dxf>
      <alignment horizontal="right" vertical="bottom" textRotation="0" wrapText="0" relativeIndent="1" justifyLastLine="0" shrinkToFit="0" readingOrder="0"/>
    </dxf>
    <dxf>
      <font>
        <b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0" indent="1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0" indent="1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0" indent="1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1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right" vertical="bottom" textRotation="0" wrapText="0" relativeIndent="1" justifyLastLine="0" shrinkToFit="0" readingOrder="0"/>
    </dxf>
    <dxf>
      <alignment horizontal="right" vertical="bottom" textRotation="0" wrapText="0" relativeIndent="1" justifyLastLine="0" shrinkToFit="0" readingOrder="0"/>
    </dxf>
    <dxf>
      <alignment horizontal="righ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1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Lucida Console"/>
        <family val="3"/>
        <scheme val="none"/>
      </font>
      <alignment horizontal="general" vertical="center" textRotation="0" wrapText="0" indent="0" justifyLastLine="0" shrinkToFit="0" readingOrder="0"/>
    </dxf>
    <dxf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1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1" indent="0" justifyLastLine="0" shrinkToFit="0" readingOrder="0"/>
    </dxf>
    <dxf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Lucida Console"/>
        <family val="3"/>
        <scheme val="none"/>
      </font>
      <alignment horizontal="general" vertical="center" textRotation="0" wrapText="0" indent="0" justifyLastLine="0" shrinkToFit="0" readingOrder="0"/>
    </dxf>
    <dxf>
      <alignment horizontal="right" vertical="bottom" textRotation="0" wrapText="0" indent="1" justifyLastLine="0" shrinkToFit="0" readingOrder="0"/>
    </dxf>
    <dxf>
      <alignment horizontal="right" vertical="bottom" textRotation="0" wrapText="0" indent="1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1" indent="0" justifyLastLine="0" shrinkToFit="0" readingOrder="0"/>
    </dxf>
    <dxf>
      <numFmt numFmtId="0" formatCode="General"/>
    </dxf>
    <dxf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1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alignment horizontal="center" vertical="bottom" textRotation="0" wrapText="1" indent="0" justifyLastLine="0" shrinkToFit="0" readingOrder="0"/>
    </dxf>
    <dxf>
      <numFmt numFmtId="0" formatCode="General"/>
      <alignment horizontal="right" vertical="bottom" textRotation="0" wrapText="0" relativeIndent="1" justifyLastLine="0" shrinkToFit="0" readingOrder="0"/>
    </dxf>
    <dxf>
      <alignment horizontal="right" vertical="bottom" textRotation="0" wrapText="0" indent="1" justifyLastLine="0" shrinkToFit="0" readingOrder="0"/>
    </dxf>
    <dxf>
      <alignment horizontal="right" vertical="bottom" textRotation="0" wrapText="0" indent="1" justifyLastLine="0" shrinkToFit="0" readingOrder="0"/>
    </dxf>
    <dxf>
      <alignment horizontal="center" vertical="bottom" textRotation="0" wrapText="1" indent="0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0" indent="1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0" indent="1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0" indent="1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  <alignment horizontal="right" vertical="bottom" textRotation="0" wrapText="0" indent="1" justifyLastLine="0" shrinkToFit="0" readingOrder="0"/>
    </dxf>
    <dxf>
      <numFmt numFmtId="164" formatCode="0.0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right" vertical="bottom" textRotation="0" wrapText="0" indent="1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3" name="Table3" displayName="Table3" ref="B2:G22" totalsRowShown="0" headerRowDxfId="75" dataDxfId="74">
  <tableColumns count="6">
    <tableColumn id="1" name="Aid Name" dataDxfId="73"/>
    <tableColumn id="2" name="Aid Distance" dataDxfId="72"/>
    <tableColumn id="3" name="Official Pace" dataDxfId="71">
      <calculatedColumnFormula>J3&amp;":"&amp;TEXT(K3,"00")</calculatedColumnFormula>
    </tableColumn>
    <tableColumn id="4" name="Empirical Pace" dataDxfId="70">
      <calculatedColumnFormula>O3&amp;":"&amp;TEXT(P3,"00")</calculatedColumnFormula>
    </tableColumn>
    <tableColumn id="5" name="Buffer" dataDxfId="69">
      <calculatedColumnFormula>"+"&amp;T3&amp;":"&amp;TEXT(U3,"00")</calculatedColumnFormula>
    </tableColumn>
    <tableColumn id="6" name="Limit Pace" dataDxfId="68">
      <calculatedColumnFormula>Y3&amp;":"&amp;TEXT(Z3,"00")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4:F44" totalsRowShown="0" headerRowDxfId="29" dataDxfId="30" headerRowBorderDxfId="35" tableBorderDxfId="36" totalsRowBorderDxfId="34">
  <tableColumns count="5">
    <tableColumn id="1" name="Aid Name" dataDxfId="33"/>
    <tableColumn id="2" name="Aid Distance" dataDxfId="32"/>
    <tableColumn id="3" name="Official Pace" dataDxfId="31"/>
    <tableColumn id="4" name="Empirical Pace" dataDxfId="28"/>
    <tableColumn id="7" name="Diff" dataDxfId="27">
      <calculatedColumnFormula>M25&amp;"0:"&amp;TEXT(L25,"00")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3" name="Table13" displayName="Table13" ref="B2:E5" totalsRowShown="0" headerRowDxfId="13">
  <autoFilter ref="B2:E5">
    <filterColumn colId="0" hiddenButton="1"/>
    <filterColumn colId="1" hiddenButton="1"/>
    <filterColumn colId="2" hiddenButton="1"/>
    <filterColumn colId="3" hiddenButton="1"/>
  </autoFilter>
  <tableColumns count="4">
    <tableColumn id="1" name=" " dataDxfId="12"/>
    <tableColumn id="2" name="Ahead of Pace" dataDxfId="6"/>
    <tableColumn id="3" name="Behind Pace" dataDxfId="5"/>
    <tableColumn id="4" name="Total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315" displayName="Table1315" ref="G2:J5" totalsRowShown="0" headerRowDxfId="11">
  <tableColumns count="4">
    <tableColumn id="1" name=" " dataDxfId="10"/>
    <tableColumn id="2" name="Ahead of Pace" dataDxfId="9"/>
    <tableColumn id="3" name="Behind Pace" dataDxfId="8"/>
    <tableColumn id="4" name="Total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C4:H9" totalsRowShown="0" headerRowDxfId="67">
  <tableColumns count="6">
    <tableColumn id="1" name="Name"/>
    <tableColumn id="2" name="Max Differential" dataDxfId="66">
      <calculatedColumnFormula>"+0:"&amp;TEXT(K5,"00")</calculatedColumnFormula>
    </tableColumn>
    <tableColumn id="6" name="Silver Buckle Probability" dataDxfId="65" dataCellStyle="Percent"/>
    <tableColumn id="3" name="Aid Station"/>
    <tableColumn id="4" name="Aid Distance"/>
    <tableColumn id="5" name="Finish" dataDxfId="64">
      <calculatedColumnFormula>N5&amp;":"&amp;TEXT(O5,"00")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C13:H18" totalsRowShown="0" headerRowDxfId="63" headerRowBorderDxfId="62" tableBorderDxfId="61">
  <tableColumns count="6">
    <tableColumn id="1" name="Name"/>
    <tableColumn id="2" name="Max Differential" dataDxfId="60">
      <calculatedColumnFormula>"+0:"&amp;TEXT(K14,"00")</calculatedColumnFormula>
    </tableColumn>
    <tableColumn id="6" name="Silver Buckle Probability" dataDxfId="59" dataCellStyle="Percent"/>
    <tableColumn id="3" name="Aid Station"/>
    <tableColumn id="4" name="Aid Distance"/>
    <tableColumn id="5" name="Finish" dataDxfId="58">
      <calculatedColumnFormula>N14&amp;":"&amp;TEXT(O14,"00")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C4:H9" totalsRowShown="0" headerRowDxfId="57" headerRowBorderDxfId="56" tableBorderDxfId="55">
  <tableColumns count="6">
    <tableColumn id="1" name="Name"/>
    <tableColumn id="2" name="Max Differential" dataDxfId="54">
      <calculatedColumnFormula>"-"&amp;L5&amp;":"&amp;TEXT(M5,"00")</calculatedColumnFormula>
    </tableColumn>
    <tableColumn id="6" name="Silver Buckle Probability" dataDxfId="53" dataCellStyle="Percent"/>
    <tableColumn id="3" name="Aid Station" dataDxfId="52"/>
    <tableColumn id="4" name="Aid Distance"/>
    <tableColumn id="5" name="Finish" dataDxfId="5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7" displayName="Table7" ref="C12:H17" totalsRowShown="0" headerRowDxfId="50" headerRowBorderDxfId="49" tableBorderDxfId="48">
  <tableColumns count="6">
    <tableColumn id="1" name="Name"/>
    <tableColumn id="2" name="Max Differential" dataDxfId="47">
      <calculatedColumnFormula>"-"&amp;L13&amp;":"&amp;TEXT(M13,"00")</calculatedColumnFormula>
    </tableColumn>
    <tableColumn id="6" name="Silver Buckle Probability" dataDxfId="46" dataCellStyle="Percent"/>
    <tableColumn id="3" name="Aid Station" dataDxfId="45"/>
    <tableColumn id="4" name="Aid Distance"/>
    <tableColumn id="5" name="Finish" dataDxfId="4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Table8" displayName="Table8" ref="C4:G9" totalsRowShown="0">
  <tableColumns count="5">
    <tableColumn id="1" name="Name"/>
    <tableColumn id="2" name="Max" dataDxfId="43">
      <calculatedColumnFormula>"+0:"&amp;TEXT(J5,"00")</calculatedColumnFormula>
    </tableColumn>
    <tableColumn id="3" name="Min" dataDxfId="42">
      <calculatedColumnFormula>"-0:"&amp;TEXT(M5,"00")</calculatedColumnFormula>
    </tableColumn>
    <tableColumn id="4" name="Range" dataDxfId="41">
      <calculatedColumnFormula>"0:"&amp;TEXT(P5,"00")</calculatedColumnFormula>
    </tableColumn>
    <tableColumn id="5" name="Finish" dataDxfId="40">
      <calculatedColumnFormula>S5&amp;":"&amp;TEXT(T5,"00")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C11:G16" totalsRowShown="0" headerRowDxfId="39" headerRowBorderDxfId="38" tableBorderDxfId="37">
  <tableColumns count="5">
    <tableColumn id="1" name="Name"/>
    <tableColumn id="2" name="Max">
      <calculatedColumnFormula>"+0:"&amp;TEXT(J12,"00")</calculatedColumnFormula>
    </tableColumn>
    <tableColumn id="3" name="Min">
      <calculatedColumnFormula>"-"&amp;M12&amp;":"&amp;TEXT(N12,"00")</calculatedColumnFormula>
    </tableColumn>
    <tableColumn id="4" name="Range">
      <calculatedColumnFormula>Q12&amp;":"&amp;TEXT(R12,"00")</calculatedColumnFormula>
    </tableColumn>
    <tableColumn id="5" name="Finish">
      <calculatedColumnFormula>U12&amp;":"&amp;TEXT(V12,"00")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0" name="Table10" displayName="Table10" ref="E2:H7" totalsRowShown="0">
  <autoFilter ref="E2:H7">
    <filterColumn colId="0" hiddenButton="1"/>
    <filterColumn colId="1" hiddenButton="1"/>
    <filterColumn colId="2" hiddenButton="1"/>
    <filterColumn colId="3" hiddenButton="1"/>
  </autoFilter>
  <tableColumns count="4">
    <tableColumn id="1" name=" " dataDxfId="26"/>
    <tableColumn id="2" name="Female" dataDxfId="25"/>
    <tableColumn id="3" name="Male" dataDxfId="24"/>
    <tableColumn id="4" name="Total" dataDxfId="2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1" name="Table11" displayName="Table11" ref="J2:M7" totalsRowShown="0" headerRowDxfId="21">
  <autoFilter ref="J2:M7">
    <filterColumn colId="0" hiddenButton="1"/>
    <filterColumn colId="1" hiddenButton="1"/>
    <filterColumn colId="2" hiddenButton="1"/>
    <filterColumn colId="3" hiddenButton="1"/>
  </autoFilter>
  <tableColumns count="4">
    <tableColumn id="1" name=" "/>
    <tableColumn id="2" name="Female" dataDxfId="23" dataCellStyle="Percent">
      <calculatedColumnFormula>F3/F$7</calculatedColumnFormula>
    </tableColumn>
    <tableColumn id="3" name="Male" dataDxfId="22" dataCellStyle="Percent">
      <calculatedColumnFormula>G3/G$7</calculatedColumnFormula>
    </tableColumn>
    <tableColumn id="4" name="Total" dataDxfId="19" dataCellStyle="Percent">
      <calculatedColumnFormula>H3/H$7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5" name="Table15" displayName="Table15" ref="C1:E21" totalsRowShown="0" headerRowDxfId="0">
  <autoFilter ref="C1:E21">
    <filterColumn colId="0" hiddenButton="1"/>
    <filterColumn colId="1" hiddenButton="1"/>
    <filterColumn colId="2" hiddenButton="1"/>
  </autoFilter>
  <tableColumns count="3">
    <tableColumn id="1" name="Aid Name" dataDxfId="3"/>
    <tableColumn id="2" name="Aid Distance" dataDxfId="2"/>
    <tableColumn id="3" name="Frontier" dataDxfId="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2" name="Table12" displayName="Table12" ref="B2:F21" totalsRowShown="0" headerRowDxfId="16">
  <tableColumns count="5">
    <tableColumn id="1" name="Segment"/>
    <tableColumn id="2" name="Segment Distance" dataDxfId="18"/>
    <tableColumn id="4" name="Cumulative Distance" dataDxfId="17"/>
    <tableColumn id="3" name="Segment Pace" dataDxfId="15"/>
    <tableColumn id="5" name="Cumulative Pace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4"/>
  <sheetViews>
    <sheetView topLeftCell="A21" zoomScale="85" zoomScaleNormal="85" workbookViewId="0">
      <selection activeCell="B24" sqref="B24:D44"/>
    </sheetView>
  </sheetViews>
  <sheetFormatPr defaultRowHeight="15" x14ac:dyDescent="0.25"/>
  <cols>
    <col min="2" max="2" width="18.42578125" bestFit="1" customWidth="1"/>
    <col min="3" max="3" width="10.28515625" customWidth="1"/>
    <col min="4" max="4" width="9.85546875" customWidth="1"/>
    <col min="5" max="5" width="11.28515625" customWidth="1"/>
    <col min="6" max="6" width="7" bestFit="1" customWidth="1"/>
    <col min="7" max="7" width="10" bestFit="1" customWidth="1"/>
  </cols>
  <sheetData>
    <row r="2" spans="2:26" ht="30" x14ac:dyDescent="0.25">
      <c r="B2" s="21" t="s">
        <v>23</v>
      </c>
      <c r="C2" s="21" t="s">
        <v>24</v>
      </c>
      <c r="D2" s="21" t="s">
        <v>25</v>
      </c>
      <c r="E2" s="21" t="s">
        <v>26</v>
      </c>
      <c r="F2" s="21" t="s">
        <v>27</v>
      </c>
      <c r="G2" s="21" t="s">
        <v>67</v>
      </c>
      <c r="I2" t="s">
        <v>2</v>
      </c>
      <c r="M2" t="s">
        <v>0</v>
      </c>
      <c r="R2" t="s">
        <v>1</v>
      </c>
      <c r="W2" t="s">
        <v>28</v>
      </c>
    </row>
    <row r="3" spans="2:26" x14ac:dyDescent="0.25">
      <c r="B3" t="s">
        <v>3</v>
      </c>
      <c r="C3" s="2">
        <v>0</v>
      </c>
      <c r="D3" s="3" t="str">
        <f>J3&amp;":"&amp;TEXT(K3,"00")</f>
        <v>0:00</v>
      </c>
      <c r="E3" s="3" t="str">
        <f>O3&amp;":"&amp;TEXT(P3,"00")</f>
        <v>0:00</v>
      </c>
      <c r="F3" s="3" t="str">
        <f>"+"&amp;T3&amp;":"&amp;TEXT(U3,"00")</f>
        <v>+0:00</v>
      </c>
      <c r="G3" s="3" t="str">
        <f t="shared" ref="G3:G22" si="0">Y3&amp;":"&amp;TEXT(Z3,"00")</f>
        <v>0:00</v>
      </c>
      <c r="I3">
        <v>0</v>
      </c>
      <c r="J3">
        <f>_xlfn.FLOOR.MATH(I3)</f>
        <v>0</v>
      </c>
      <c r="K3" s="4">
        <f>ROUND(60*(I3-J3),0)</f>
        <v>0</v>
      </c>
      <c r="L3" s="4"/>
      <c r="M3">
        <v>0</v>
      </c>
      <c r="N3">
        <f>ROUND(M3*60,0)/60</f>
        <v>0</v>
      </c>
      <c r="O3">
        <f>_xlfn.FLOOR.MATH(N3)</f>
        <v>0</v>
      </c>
      <c r="P3" s="4">
        <f t="shared" ref="P3:P22" si="1">ROUND(60*(M3-O3),0)</f>
        <v>0</v>
      </c>
      <c r="R3">
        <v>0</v>
      </c>
      <c r="S3">
        <f>ROUND(R3*60,0)/60</f>
        <v>0</v>
      </c>
      <c r="T3">
        <f>_xlfn.FLOOR.MATH(S3)</f>
        <v>0</v>
      </c>
      <c r="U3" s="4">
        <f t="shared" ref="U3:U22" si="2">ROUND(60*(R3-T3),0)</f>
        <v>0</v>
      </c>
      <c r="W3">
        <f>M3+R3</f>
        <v>0</v>
      </c>
      <c r="X3">
        <f>ROUND(W3*60,0)/60</f>
        <v>0</v>
      </c>
      <c r="Y3">
        <f>_xlfn.FLOOR.MATH(X3)</f>
        <v>0</v>
      </c>
      <c r="Z3" s="4">
        <f t="shared" ref="Z3:Z22" si="3">ROUND(60*(W3-Y3),0)</f>
        <v>0</v>
      </c>
    </row>
    <row r="4" spans="2:26" x14ac:dyDescent="0.25">
      <c r="B4" s="6" t="s">
        <v>4</v>
      </c>
      <c r="C4" s="7">
        <v>10.3</v>
      </c>
      <c r="D4" s="8" t="str">
        <f t="shared" ref="D4:D22" si="4">J4&amp;":"&amp;TEXT(K4,"00")</f>
        <v>2:10</v>
      </c>
      <c r="E4" s="8" t="str">
        <f t="shared" ref="E4:E22" si="5">O4&amp;":"&amp;TEXT(P4,"00")</f>
        <v>2:16</v>
      </c>
      <c r="F4" s="8" t="str">
        <f t="shared" ref="F4:F22" si="6">"+"&amp;T4&amp;":"&amp;TEXT(U4,"00")</f>
        <v>+0:37</v>
      </c>
      <c r="G4" s="3" t="str">
        <f t="shared" si="0"/>
        <v>2:52</v>
      </c>
      <c r="I4">
        <v>2.1669999999999998</v>
      </c>
      <c r="J4">
        <f t="shared" ref="J4:J22" si="7">_xlfn.FLOOR.MATH(I4)</f>
        <v>2</v>
      </c>
      <c r="K4" s="4">
        <f t="shared" ref="K4:K22" si="8">ROUND(60*(I4-J4),0)</f>
        <v>10</v>
      </c>
      <c r="L4" s="4"/>
      <c r="M4">
        <v>2.2629679999999999</v>
      </c>
      <c r="N4">
        <f t="shared" ref="N4:N22" si="9">ROUND(M4*60,0)/60</f>
        <v>2.2666666666666666</v>
      </c>
      <c r="O4">
        <f t="shared" ref="O4:O22" si="10">_xlfn.FLOOR.MATH(N4)</f>
        <v>2</v>
      </c>
      <c r="P4" s="4">
        <f t="shared" si="1"/>
        <v>16</v>
      </c>
      <c r="R4">
        <v>0.61025985000000005</v>
      </c>
      <c r="S4">
        <f t="shared" ref="S4:S22" si="11">ROUND(R4*60,0)/60</f>
        <v>0.6166666666666667</v>
      </c>
      <c r="T4">
        <f t="shared" ref="T4:T22" si="12">_xlfn.FLOOR.MATH(S4)</f>
        <v>0</v>
      </c>
      <c r="U4" s="4">
        <f t="shared" si="2"/>
        <v>37</v>
      </c>
      <c r="W4">
        <f t="shared" ref="W4:W22" si="13">M4+R4</f>
        <v>2.8732278500000001</v>
      </c>
      <c r="X4">
        <f t="shared" ref="X4:X22" si="14">ROUND(W4*60,0)/60</f>
        <v>2.8666666666666667</v>
      </c>
      <c r="Y4">
        <f t="shared" ref="Y4:Y22" si="15">_xlfn.FLOOR.MATH(X4)</f>
        <v>2</v>
      </c>
      <c r="Z4" s="4">
        <f t="shared" si="3"/>
        <v>52</v>
      </c>
    </row>
    <row r="5" spans="2:26" x14ac:dyDescent="0.25">
      <c r="B5" t="s">
        <v>5</v>
      </c>
      <c r="C5" s="2">
        <v>15.8</v>
      </c>
      <c r="D5" s="3" t="str">
        <f t="shared" si="4"/>
        <v>3:20</v>
      </c>
      <c r="E5" s="3" t="str">
        <f t="shared" si="5"/>
        <v>3:26</v>
      </c>
      <c r="F5" s="3" t="str">
        <f t="shared" si="6"/>
        <v>+0:47</v>
      </c>
      <c r="G5" s="3" t="str">
        <f t="shared" si="0"/>
        <v>4:12</v>
      </c>
      <c r="I5">
        <v>3.3330000000000002</v>
      </c>
      <c r="J5">
        <f t="shared" si="7"/>
        <v>3</v>
      </c>
      <c r="K5" s="4">
        <f t="shared" si="8"/>
        <v>20</v>
      </c>
      <c r="L5" s="4"/>
      <c r="M5">
        <v>3.4263490000000001</v>
      </c>
      <c r="N5">
        <f t="shared" si="9"/>
        <v>3.4333333333333331</v>
      </c>
      <c r="O5">
        <f t="shared" si="10"/>
        <v>3</v>
      </c>
      <c r="P5" s="4">
        <f t="shared" si="1"/>
        <v>26</v>
      </c>
      <c r="R5">
        <v>0.78001220000000004</v>
      </c>
      <c r="S5">
        <f t="shared" si="11"/>
        <v>0.78333333333333333</v>
      </c>
      <c r="T5">
        <f t="shared" si="12"/>
        <v>0</v>
      </c>
      <c r="U5" s="4">
        <f t="shared" si="2"/>
        <v>47</v>
      </c>
      <c r="W5">
        <f t="shared" si="13"/>
        <v>4.2063611999999999</v>
      </c>
      <c r="X5">
        <f t="shared" si="14"/>
        <v>4.2</v>
      </c>
      <c r="Y5">
        <f t="shared" si="15"/>
        <v>4</v>
      </c>
      <c r="Z5" s="4">
        <f t="shared" si="3"/>
        <v>12</v>
      </c>
    </row>
    <row r="6" spans="2:26" x14ac:dyDescent="0.25">
      <c r="B6" s="6" t="s">
        <v>6</v>
      </c>
      <c r="C6" s="7">
        <v>24.4</v>
      </c>
      <c r="D6" s="8" t="str">
        <f t="shared" si="4"/>
        <v>5:00</v>
      </c>
      <c r="E6" s="8" t="str">
        <f t="shared" si="5"/>
        <v>4:59</v>
      </c>
      <c r="F6" s="8" t="str">
        <f t="shared" si="6"/>
        <v>+0:57</v>
      </c>
      <c r="G6" s="3" t="str">
        <f t="shared" si="0"/>
        <v>5:56</v>
      </c>
      <c r="I6">
        <v>5</v>
      </c>
      <c r="J6">
        <f t="shared" si="7"/>
        <v>5</v>
      </c>
      <c r="K6" s="4">
        <f t="shared" si="8"/>
        <v>0</v>
      </c>
      <c r="L6" s="4"/>
      <c r="M6">
        <v>4.983161</v>
      </c>
      <c r="N6">
        <f t="shared" si="9"/>
        <v>4.9833333333333334</v>
      </c>
      <c r="O6">
        <f t="shared" si="10"/>
        <v>4</v>
      </c>
      <c r="P6" s="4">
        <f t="shared" si="1"/>
        <v>59</v>
      </c>
      <c r="R6">
        <v>0.95402670000000001</v>
      </c>
      <c r="S6">
        <f t="shared" si="11"/>
        <v>0.95</v>
      </c>
      <c r="T6">
        <f t="shared" si="12"/>
        <v>0</v>
      </c>
      <c r="U6" s="4">
        <f t="shared" si="2"/>
        <v>57</v>
      </c>
      <c r="W6">
        <f t="shared" si="13"/>
        <v>5.9371877</v>
      </c>
      <c r="X6">
        <f t="shared" si="14"/>
        <v>5.9333333333333336</v>
      </c>
      <c r="Y6">
        <f t="shared" si="15"/>
        <v>5</v>
      </c>
      <c r="Z6" s="4">
        <f t="shared" si="3"/>
        <v>56</v>
      </c>
    </row>
    <row r="7" spans="2:26" x14ac:dyDescent="0.25">
      <c r="B7" t="s">
        <v>7</v>
      </c>
      <c r="C7" s="2">
        <v>30.3</v>
      </c>
      <c r="D7" s="3" t="str">
        <f t="shared" si="4"/>
        <v>6:30</v>
      </c>
      <c r="E7" s="3" t="str">
        <f t="shared" si="5"/>
        <v>6:27</v>
      </c>
      <c r="F7" s="3" t="str">
        <f t="shared" si="6"/>
        <v>+1:01</v>
      </c>
      <c r="G7" s="3" t="str">
        <f t="shared" si="0"/>
        <v>7:28</v>
      </c>
      <c r="I7">
        <v>6.5</v>
      </c>
      <c r="J7">
        <f t="shared" si="7"/>
        <v>6</v>
      </c>
      <c r="K7" s="4">
        <f t="shared" si="8"/>
        <v>30</v>
      </c>
      <c r="L7" s="4"/>
      <c r="M7">
        <v>6.4420650000000004</v>
      </c>
      <c r="N7">
        <f t="shared" si="9"/>
        <v>6.45</v>
      </c>
      <c r="O7">
        <f t="shared" si="10"/>
        <v>6</v>
      </c>
      <c r="P7" s="4">
        <f t="shared" si="1"/>
        <v>27</v>
      </c>
      <c r="R7">
        <v>1.02171462</v>
      </c>
      <c r="S7">
        <f t="shared" si="11"/>
        <v>1.0166666666666666</v>
      </c>
      <c r="T7">
        <f t="shared" si="12"/>
        <v>1</v>
      </c>
      <c r="U7" s="4">
        <f t="shared" si="2"/>
        <v>1</v>
      </c>
      <c r="W7">
        <f t="shared" si="13"/>
        <v>7.4637796200000004</v>
      </c>
      <c r="X7">
        <f t="shared" si="14"/>
        <v>7.4666666666666668</v>
      </c>
      <c r="Y7">
        <f t="shared" si="15"/>
        <v>7</v>
      </c>
      <c r="Z7" s="4">
        <f t="shared" si="3"/>
        <v>28</v>
      </c>
    </row>
    <row r="8" spans="2:26" x14ac:dyDescent="0.25">
      <c r="B8" s="6" t="s">
        <v>8</v>
      </c>
      <c r="C8" s="7">
        <v>34.4</v>
      </c>
      <c r="D8" s="8" t="str">
        <f t="shared" si="4"/>
        <v>7:15</v>
      </c>
      <c r="E8" s="8" t="str">
        <f t="shared" si="5"/>
        <v>7:12</v>
      </c>
      <c r="F8" s="8" t="str">
        <f t="shared" si="6"/>
        <v>+1:03</v>
      </c>
      <c r="G8" s="3" t="str">
        <f t="shared" si="0"/>
        <v>8:15</v>
      </c>
      <c r="I8">
        <v>7.25</v>
      </c>
      <c r="J8">
        <f t="shared" si="7"/>
        <v>7</v>
      </c>
      <c r="K8" s="4">
        <f t="shared" si="8"/>
        <v>15</v>
      </c>
      <c r="L8" s="4"/>
      <c r="M8">
        <v>7.2072929999999999</v>
      </c>
      <c r="N8">
        <f t="shared" si="9"/>
        <v>7.2</v>
      </c>
      <c r="O8">
        <f t="shared" si="10"/>
        <v>7</v>
      </c>
      <c r="P8" s="4">
        <f t="shared" si="1"/>
        <v>12</v>
      </c>
      <c r="R8">
        <v>1.04877478</v>
      </c>
      <c r="S8">
        <f t="shared" si="11"/>
        <v>1.05</v>
      </c>
      <c r="T8">
        <f t="shared" si="12"/>
        <v>1</v>
      </c>
      <c r="U8" s="4">
        <f t="shared" si="2"/>
        <v>3</v>
      </c>
      <c r="W8">
        <f t="shared" si="13"/>
        <v>8.2560677800000004</v>
      </c>
      <c r="X8">
        <f t="shared" si="14"/>
        <v>8.25</v>
      </c>
      <c r="Y8">
        <f t="shared" si="15"/>
        <v>8</v>
      </c>
      <c r="Z8" s="4">
        <f t="shared" si="3"/>
        <v>15</v>
      </c>
    </row>
    <row r="9" spans="2:26" x14ac:dyDescent="0.25">
      <c r="B9" t="s">
        <v>9</v>
      </c>
      <c r="C9" s="2">
        <v>38</v>
      </c>
      <c r="D9" s="3" t="str">
        <f t="shared" si="4"/>
        <v>7:55</v>
      </c>
      <c r="E9" s="3" t="str">
        <f t="shared" si="5"/>
        <v>7:50</v>
      </c>
      <c r="F9" s="3" t="str">
        <f t="shared" si="6"/>
        <v>+1:04</v>
      </c>
      <c r="G9" s="3" t="str">
        <f t="shared" si="0"/>
        <v>8:53</v>
      </c>
      <c r="I9">
        <v>7.9169999999999998</v>
      </c>
      <c r="J9">
        <f t="shared" si="7"/>
        <v>7</v>
      </c>
      <c r="K9" s="4">
        <f t="shared" si="8"/>
        <v>55</v>
      </c>
      <c r="L9" s="4"/>
      <c r="M9">
        <v>7.8290139999999999</v>
      </c>
      <c r="N9">
        <f t="shared" si="9"/>
        <v>7.833333333333333</v>
      </c>
      <c r="O9">
        <f t="shared" si="10"/>
        <v>7</v>
      </c>
      <c r="P9" s="4">
        <f t="shared" si="1"/>
        <v>50</v>
      </c>
      <c r="R9">
        <v>1.06098636</v>
      </c>
      <c r="S9">
        <f t="shared" si="11"/>
        <v>1.0666666666666667</v>
      </c>
      <c r="T9">
        <f t="shared" si="12"/>
        <v>1</v>
      </c>
      <c r="U9" s="4">
        <f t="shared" si="2"/>
        <v>4</v>
      </c>
      <c r="W9">
        <f t="shared" si="13"/>
        <v>8.8900003600000002</v>
      </c>
      <c r="X9">
        <f t="shared" si="14"/>
        <v>8.8833333333333329</v>
      </c>
      <c r="Y9">
        <f t="shared" si="15"/>
        <v>8</v>
      </c>
      <c r="Z9" s="4">
        <f t="shared" si="3"/>
        <v>53</v>
      </c>
    </row>
    <row r="10" spans="2:26" x14ac:dyDescent="0.25">
      <c r="B10" s="6" t="s">
        <v>10</v>
      </c>
      <c r="C10" s="7">
        <v>43.3</v>
      </c>
      <c r="D10" s="8" t="str">
        <f t="shared" si="4"/>
        <v>8:55</v>
      </c>
      <c r="E10" s="8" t="str">
        <f t="shared" si="5"/>
        <v>8:45</v>
      </c>
      <c r="F10" s="8" t="str">
        <f t="shared" si="6"/>
        <v>+1:04</v>
      </c>
      <c r="G10" s="3" t="str">
        <f t="shared" si="0"/>
        <v>9:49</v>
      </c>
      <c r="I10">
        <v>8.9169999999999998</v>
      </c>
      <c r="J10">
        <f t="shared" si="7"/>
        <v>8</v>
      </c>
      <c r="K10" s="4">
        <f t="shared" si="8"/>
        <v>55</v>
      </c>
      <c r="L10" s="4"/>
      <c r="M10">
        <v>8.7489439999999998</v>
      </c>
      <c r="N10">
        <f t="shared" si="9"/>
        <v>8.75</v>
      </c>
      <c r="O10">
        <f t="shared" si="10"/>
        <v>8</v>
      </c>
      <c r="P10" s="4">
        <f t="shared" si="1"/>
        <v>45</v>
      </c>
      <c r="R10">
        <v>1.06192497</v>
      </c>
      <c r="S10">
        <f t="shared" si="11"/>
        <v>1.0666666666666667</v>
      </c>
      <c r="T10">
        <f t="shared" si="12"/>
        <v>1</v>
      </c>
      <c r="U10" s="4">
        <f t="shared" si="2"/>
        <v>4</v>
      </c>
      <c r="W10">
        <f t="shared" si="13"/>
        <v>9.8108689699999996</v>
      </c>
      <c r="X10">
        <f t="shared" si="14"/>
        <v>9.8166666666666664</v>
      </c>
      <c r="Y10">
        <f t="shared" si="15"/>
        <v>9</v>
      </c>
      <c r="Z10" s="4">
        <f t="shared" si="3"/>
        <v>49</v>
      </c>
    </row>
    <row r="11" spans="2:26" x14ac:dyDescent="0.25">
      <c r="B11" t="s">
        <v>11</v>
      </c>
      <c r="C11" s="2">
        <v>47.8</v>
      </c>
      <c r="D11" s="3" t="str">
        <f t="shared" si="4"/>
        <v>10:15</v>
      </c>
      <c r="E11" s="3" t="str">
        <f t="shared" si="5"/>
        <v>10:09</v>
      </c>
      <c r="F11" s="3" t="str">
        <f t="shared" si="6"/>
        <v>+1:03</v>
      </c>
      <c r="G11" s="3" t="str">
        <f t="shared" si="0"/>
        <v>11:12</v>
      </c>
      <c r="I11">
        <v>10.25</v>
      </c>
      <c r="J11">
        <f t="shared" si="7"/>
        <v>10</v>
      </c>
      <c r="K11" s="4">
        <f t="shared" si="8"/>
        <v>15</v>
      </c>
      <c r="L11" s="4"/>
      <c r="M11">
        <v>10.156446000000001</v>
      </c>
      <c r="N11">
        <f t="shared" si="9"/>
        <v>10.15</v>
      </c>
      <c r="O11">
        <f t="shared" si="10"/>
        <v>10</v>
      </c>
      <c r="P11" s="4">
        <f t="shared" si="1"/>
        <v>9</v>
      </c>
      <c r="R11">
        <v>1.04879761</v>
      </c>
      <c r="S11">
        <f t="shared" si="11"/>
        <v>1.05</v>
      </c>
      <c r="T11">
        <f t="shared" si="12"/>
        <v>1</v>
      </c>
      <c r="U11" s="4">
        <f t="shared" si="2"/>
        <v>3</v>
      </c>
      <c r="W11">
        <f t="shared" si="13"/>
        <v>11.20524361</v>
      </c>
      <c r="X11">
        <f t="shared" si="14"/>
        <v>11.2</v>
      </c>
      <c r="Y11">
        <f t="shared" si="15"/>
        <v>11</v>
      </c>
      <c r="Z11" s="4">
        <f t="shared" si="3"/>
        <v>12</v>
      </c>
    </row>
    <row r="12" spans="2:26" x14ac:dyDescent="0.25">
      <c r="B12" s="6" t="s">
        <v>12</v>
      </c>
      <c r="C12" s="7">
        <v>52.9</v>
      </c>
      <c r="D12" s="8" t="str">
        <f t="shared" si="4"/>
        <v>11:20</v>
      </c>
      <c r="E12" s="8" t="str">
        <f t="shared" si="5"/>
        <v>11:20</v>
      </c>
      <c r="F12" s="8" t="str">
        <f t="shared" si="6"/>
        <v>+1:01</v>
      </c>
      <c r="G12" s="3" t="str">
        <f t="shared" si="0"/>
        <v>12:21</v>
      </c>
      <c r="I12">
        <v>11.333</v>
      </c>
      <c r="J12">
        <f t="shared" si="7"/>
        <v>11</v>
      </c>
      <c r="K12" s="4">
        <f t="shared" si="8"/>
        <v>20</v>
      </c>
      <c r="L12" s="4"/>
      <c r="M12">
        <v>11.335201</v>
      </c>
      <c r="N12">
        <f t="shared" si="9"/>
        <v>11.333333333333334</v>
      </c>
      <c r="O12">
        <f t="shared" si="10"/>
        <v>11</v>
      </c>
      <c r="P12" s="4">
        <f t="shared" si="1"/>
        <v>20</v>
      </c>
      <c r="R12">
        <v>1.02027095</v>
      </c>
      <c r="S12">
        <f t="shared" si="11"/>
        <v>1.0166666666666666</v>
      </c>
      <c r="T12">
        <f t="shared" si="12"/>
        <v>1</v>
      </c>
      <c r="U12" s="4">
        <f t="shared" si="2"/>
        <v>1</v>
      </c>
      <c r="W12">
        <f t="shared" si="13"/>
        <v>12.35547195</v>
      </c>
      <c r="X12">
        <f t="shared" si="14"/>
        <v>12.35</v>
      </c>
      <c r="Y12">
        <f t="shared" si="15"/>
        <v>12</v>
      </c>
      <c r="Z12" s="4">
        <f t="shared" si="3"/>
        <v>21</v>
      </c>
    </row>
    <row r="13" spans="2:26" x14ac:dyDescent="0.25">
      <c r="B13" t="s">
        <v>13</v>
      </c>
      <c r="C13" s="2">
        <v>55.7</v>
      </c>
      <c r="D13" s="3" t="str">
        <f t="shared" si="4"/>
        <v>12:20</v>
      </c>
      <c r="E13" s="3" t="str">
        <f t="shared" si="5"/>
        <v>12:19</v>
      </c>
      <c r="F13" s="3" t="str">
        <f t="shared" si="6"/>
        <v>+1:00</v>
      </c>
      <c r="G13" s="3" t="str">
        <f t="shared" si="0"/>
        <v>13:18</v>
      </c>
      <c r="I13">
        <v>12.333</v>
      </c>
      <c r="J13">
        <f t="shared" si="7"/>
        <v>12</v>
      </c>
      <c r="K13" s="4">
        <f t="shared" si="8"/>
        <v>20</v>
      </c>
      <c r="L13" s="4"/>
      <c r="M13">
        <v>12.309373000000001</v>
      </c>
      <c r="N13">
        <f t="shared" si="9"/>
        <v>12.316666666666666</v>
      </c>
      <c r="O13">
        <f t="shared" si="10"/>
        <v>12</v>
      </c>
      <c r="P13" s="4">
        <f t="shared" si="1"/>
        <v>19</v>
      </c>
      <c r="R13">
        <v>0.99888325</v>
      </c>
      <c r="S13">
        <f t="shared" si="11"/>
        <v>1</v>
      </c>
      <c r="T13">
        <f t="shared" si="12"/>
        <v>1</v>
      </c>
      <c r="U13" s="4">
        <f t="shared" si="2"/>
        <v>0</v>
      </c>
      <c r="W13">
        <f t="shared" si="13"/>
        <v>13.308256250000001</v>
      </c>
      <c r="X13">
        <f t="shared" si="14"/>
        <v>13.3</v>
      </c>
      <c r="Y13">
        <f t="shared" si="15"/>
        <v>13</v>
      </c>
      <c r="Z13" s="4">
        <f t="shared" si="3"/>
        <v>18</v>
      </c>
    </row>
    <row r="14" spans="2:26" x14ac:dyDescent="0.25">
      <c r="B14" s="6" t="s">
        <v>14</v>
      </c>
      <c r="C14" s="7">
        <v>62</v>
      </c>
      <c r="D14" s="8" t="str">
        <f t="shared" si="4"/>
        <v>13:45</v>
      </c>
      <c r="E14" s="8" t="str">
        <f t="shared" si="5"/>
        <v>13:56</v>
      </c>
      <c r="F14" s="8" t="str">
        <f t="shared" si="6"/>
        <v>+0:56</v>
      </c>
      <c r="G14" s="3" t="str">
        <f t="shared" si="0"/>
        <v>14:52</v>
      </c>
      <c r="I14">
        <v>13.75</v>
      </c>
      <c r="J14">
        <f t="shared" si="7"/>
        <v>13</v>
      </c>
      <c r="K14" s="4">
        <f t="shared" si="8"/>
        <v>45</v>
      </c>
      <c r="L14" s="4"/>
      <c r="M14">
        <v>13.935195999999999</v>
      </c>
      <c r="N14">
        <f t="shared" si="9"/>
        <v>13.933333333333334</v>
      </c>
      <c r="O14">
        <f t="shared" si="10"/>
        <v>13</v>
      </c>
      <c r="P14" s="4">
        <f t="shared" si="1"/>
        <v>56</v>
      </c>
      <c r="R14">
        <v>0.93647583999999995</v>
      </c>
      <c r="S14">
        <f t="shared" si="11"/>
        <v>0.93333333333333335</v>
      </c>
      <c r="T14">
        <f t="shared" si="12"/>
        <v>0</v>
      </c>
      <c r="U14" s="4">
        <f t="shared" si="2"/>
        <v>56</v>
      </c>
      <c r="W14">
        <f t="shared" si="13"/>
        <v>14.871671839999999</v>
      </c>
      <c r="X14">
        <f t="shared" si="14"/>
        <v>14.866666666666667</v>
      </c>
      <c r="Y14">
        <f t="shared" si="15"/>
        <v>14</v>
      </c>
      <c r="Z14" s="4">
        <f t="shared" si="3"/>
        <v>52</v>
      </c>
    </row>
    <row r="15" spans="2:26" x14ac:dyDescent="0.25">
      <c r="B15" t="s">
        <v>15</v>
      </c>
      <c r="C15" s="2">
        <v>70.7</v>
      </c>
      <c r="D15" s="3" t="str">
        <f t="shared" si="4"/>
        <v>15:45</v>
      </c>
      <c r="E15" s="3" t="str">
        <f t="shared" si="5"/>
        <v>16:07</v>
      </c>
      <c r="F15" s="3" t="str">
        <f t="shared" si="6"/>
        <v>+0:49</v>
      </c>
      <c r="G15" s="3" t="str">
        <f t="shared" si="0"/>
        <v>16:56</v>
      </c>
      <c r="I15">
        <v>15.75</v>
      </c>
      <c r="J15">
        <f t="shared" si="7"/>
        <v>15</v>
      </c>
      <c r="K15" s="4">
        <f t="shared" si="8"/>
        <v>45</v>
      </c>
      <c r="L15" s="4"/>
      <c r="M15">
        <v>16.116546</v>
      </c>
      <c r="N15">
        <f t="shared" si="9"/>
        <v>16.116666666666667</v>
      </c>
      <c r="O15">
        <f t="shared" si="10"/>
        <v>16</v>
      </c>
      <c r="P15" s="4">
        <f t="shared" si="1"/>
        <v>7</v>
      </c>
      <c r="R15">
        <v>0.81673328000000001</v>
      </c>
      <c r="S15">
        <f t="shared" si="11"/>
        <v>0.81666666666666665</v>
      </c>
      <c r="T15">
        <f t="shared" si="12"/>
        <v>0</v>
      </c>
      <c r="U15" s="4">
        <f t="shared" si="2"/>
        <v>49</v>
      </c>
      <c r="W15">
        <f t="shared" si="13"/>
        <v>16.933279280000001</v>
      </c>
      <c r="X15">
        <f t="shared" si="14"/>
        <v>16.933333333333334</v>
      </c>
      <c r="Y15">
        <f t="shared" si="15"/>
        <v>16</v>
      </c>
      <c r="Z15" s="4">
        <f t="shared" si="3"/>
        <v>56</v>
      </c>
    </row>
    <row r="16" spans="2:26" x14ac:dyDescent="0.25">
      <c r="B16" s="6" t="s">
        <v>16</v>
      </c>
      <c r="C16" s="7">
        <v>78</v>
      </c>
      <c r="D16" s="8" t="str">
        <f t="shared" si="4"/>
        <v>17:40</v>
      </c>
      <c r="E16" s="8" t="str">
        <f t="shared" si="5"/>
        <v>18:02</v>
      </c>
      <c r="F16" s="8" t="str">
        <f t="shared" si="6"/>
        <v>+0:41</v>
      </c>
      <c r="G16" s="3" t="str">
        <f t="shared" si="0"/>
        <v>18:42</v>
      </c>
      <c r="I16">
        <v>17.667000000000002</v>
      </c>
      <c r="J16">
        <f t="shared" si="7"/>
        <v>17</v>
      </c>
      <c r="K16" s="4">
        <f t="shared" si="8"/>
        <v>40</v>
      </c>
      <c r="L16" s="4"/>
      <c r="M16">
        <v>18.026057999999999</v>
      </c>
      <c r="N16">
        <f t="shared" si="9"/>
        <v>18.033333333333335</v>
      </c>
      <c r="O16">
        <f t="shared" si="10"/>
        <v>18</v>
      </c>
      <c r="P16" s="4">
        <f t="shared" si="1"/>
        <v>2</v>
      </c>
      <c r="R16">
        <v>0.68182107000000003</v>
      </c>
      <c r="S16">
        <f t="shared" si="11"/>
        <v>0.68333333333333335</v>
      </c>
      <c r="T16">
        <f t="shared" si="12"/>
        <v>0</v>
      </c>
      <c r="U16" s="4">
        <f t="shared" si="2"/>
        <v>41</v>
      </c>
      <c r="W16">
        <f t="shared" si="13"/>
        <v>18.707879070000001</v>
      </c>
      <c r="X16">
        <f t="shared" si="14"/>
        <v>18.7</v>
      </c>
      <c r="Y16">
        <f t="shared" si="15"/>
        <v>18</v>
      </c>
      <c r="Z16" s="4">
        <f t="shared" si="3"/>
        <v>42</v>
      </c>
    </row>
    <row r="17" spans="2:26" x14ac:dyDescent="0.25">
      <c r="B17" t="s">
        <v>17</v>
      </c>
      <c r="C17" s="2">
        <v>79.8</v>
      </c>
      <c r="D17" s="3" t="str">
        <f t="shared" si="4"/>
        <v>18:20</v>
      </c>
      <c r="E17" s="3" t="str">
        <f t="shared" si="5"/>
        <v>18:45</v>
      </c>
      <c r="F17" s="3" t="str">
        <f t="shared" si="6"/>
        <v>+0:39</v>
      </c>
      <c r="G17" s="3" t="str">
        <f t="shared" si="0"/>
        <v>19:24</v>
      </c>
      <c r="I17">
        <v>18.332999999999998</v>
      </c>
      <c r="J17">
        <f t="shared" si="7"/>
        <v>18</v>
      </c>
      <c r="K17" s="4">
        <f t="shared" si="8"/>
        <v>20</v>
      </c>
      <c r="L17" s="4"/>
      <c r="M17">
        <v>18.750624999999999</v>
      </c>
      <c r="N17">
        <f t="shared" si="9"/>
        <v>18.75</v>
      </c>
      <c r="O17">
        <f t="shared" si="10"/>
        <v>18</v>
      </c>
      <c r="P17" s="4">
        <f t="shared" si="1"/>
        <v>45</v>
      </c>
      <c r="R17">
        <v>0.64288553000000004</v>
      </c>
      <c r="S17">
        <f t="shared" si="11"/>
        <v>0.65</v>
      </c>
      <c r="T17">
        <f t="shared" si="12"/>
        <v>0</v>
      </c>
      <c r="U17" s="4">
        <f t="shared" si="2"/>
        <v>39</v>
      </c>
      <c r="W17">
        <f t="shared" si="13"/>
        <v>19.39351053</v>
      </c>
      <c r="X17">
        <f t="shared" si="14"/>
        <v>19.399999999999999</v>
      </c>
      <c r="Y17">
        <f t="shared" si="15"/>
        <v>19</v>
      </c>
      <c r="Z17" s="4">
        <f t="shared" si="3"/>
        <v>24</v>
      </c>
    </row>
    <row r="18" spans="2:26" x14ac:dyDescent="0.25">
      <c r="B18" s="6" t="s">
        <v>18</v>
      </c>
      <c r="C18" s="7">
        <v>85.2</v>
      </c>
      <c r="D18" s="8" t="str">
        <f t="shared" si="4"/>
        <v>19:50</v>
      </c>
      <c r="E18" s="8" t="str">
        <f t="shared" si="5"/>
        <v>20:14</v>
      </c>
      <c r="F18" s="8" t="str">
        <f t="shared" si="6"/>
        <v>+0:31</v>
      </c>
      <c r="G18" s="3" t="str">
        <f t="shared" si="0"/>
        <v>20:44</v>
      </c>
      <c r="I18">
        <v>19.832999999999998</v>
      </c>
      <c r="J18">
        <f t="shared" si="7"/>
        <v>19</v>
      </c>
      <c r="K18" s="4">
        <f t="shared" si="8"/>
        <v>50</v>
      </c>
      <c r="L18" s="4"/>
      <c r="M18">
        <v>20.229876999999998</v>
      </c>
      <c r="N18">
        <f t="shared" si="9"/>
        <v>20.233333333333334</v>
      </c>
      <c r="O18">
        <f t="shared" si="10"/>
        <v>20</v>
      </c>
      <c r="P18" s="4">
        <f t="shared" si="1"/>
        <v>14</v>
      </c>
      <c r="R18">
        <v>0.51035138000000002</v>
      </c>
      <c r="S18">
        <f t="shared" si="11"/>
        <v>0.51666666666666672</v>
      </c>
      <c r="T18">
        <f t="shared" si="12"/>
        <v>0</v>
      </c>
      <c r="U18" s="4">
        <f t="shared" si="2"/>
        <v>31</v>
      </c>
      <c r="W18">
        <f t="shared" si="13"/>
        <v>20.740228379999998</v>
      </c>
      <c r="X18">
        <f t="shared" si="14"/>
        <v>20.733333333333334</v>
      </c>
      <c r="Y18">
        <f t="shared" si="15"/>
        <v>20</v>
      </c>
      <c r="Z18" s="4">
        <f t="shared" si="3"/>
        <v>44</v>
      </c>
    </row>
    <row r="19" spans="2:26" x14ac:dyDescent="0.25">
      <c r="B19" t="s">
        <v>19</v>
      </c>
      <c r="C19" s="2">
        <v>90.7</v>
      </c>
      <c r="D19" s="3" t="str">
        <f t="shared" si="4"/>
        <v>21:10</v>
      </c>
      <c r="E19" s="3" t="str">
        <f t="shared" si="5"/>
        <v>21:43</v>
      </c>
      <c r="F19" s="3" t="str">
        <f t="shared" si="6"/>
        <v>+0:21</v>
      </c>
      <c r="G19" s="3" t="str">
        <f t="shared" si="0"/>
        <v>22:03</v>
      </c>
      <c r="I19">
        <v>21.167000000000002</v>
      </c>
      <c r="J19">
        <f t="shared" si="7"/>
        <v>21</v>
      </c>
      <c r="K19" s="4">
        <f t="shared" si="8"/>
        <v>10</v>
      </c>
      <c r="L19" s="4"/>
      <c r="M19">
        <v>21.709002999999999</v>
      </c>
      <c r="N19">
        <f t="shared" si="9"/>
        <v>21.716666666666665</v>
      </c>
      <c r="O19">
        <f t="shared" si="10"/>
        <v>21</v>
      </c>
      <c r="P19" s="4">
        <f t="shared" si="1"/>
        <v>43</v>
      </c>
      <c r="R19">
        <v>0.34729384000000002</v>
      </c>
      <c r="S19">
        <f t="shared" si="11"/>
        <v>0.35</v>
      </c>
      <c r="T19">
        <f t="shared" si="12"/>
        <v>0</v>
      </c>
      <c r="U19" s="4">
        <f t="shared" si="2"/>
        <v>21</v>
      </c>
      <c r="W19">
        <f t="shared" si="13"/>
        <v>22.056296839999998</v>
      </c>
      <c r="X19">
        <f t="shared" si="14"/>
        <v>22.05</v>
      </c>
      <c r="Y19">
        <f t="shared" si="15"/>
        <v>22</v>
      </c>
      <c r="Z19" s="4">
        <f t="shared" si="3"/>
        <v>3</v>
      </c>
    </row>
    <row r="20" spans="2:26" x14ac:dyDescent="0.25">
      <c r="B20" s="6" t="s">
        <v>20</v>
      </c>
      <c r="C20" s="7">
        <v>94.3</v>
      </c>
      <c r="D20" s="8" t="str">
        <f t="shared" si="4"/>
        <v>22:20</v>
      </c>
      <c r="E20" s="8" t="str">
        <f t="shared" si="5"/>
        <v>22:43</v>
      </c>
      <c r="F20" s="8" t="str">
        <f t="shared" si="6"/>
        <v>+0:13</v>
      </c>
      <c r="G20" s="3" t="str">
        <f t="shared" si="0"/>
        <v>22:56</v>
      </c>
      <c r="I20">
        <v>22.332999999999998</v>
      </c>
      <c r="J20">
        <f t="shared" si="7"/>
        <v>22</v>
      </c>
      <c r="K20" s="4">
        <f t="shared" si="8"/>
        <v>20</v>
      </c>
      <c r="L20" s="4"/>
      <c r="M20">
        <v>22.713781000000001</v>
      </c>
      <c r="N20">
        <f t="shared" si="9"/>
        <v>22.716666666666665</v>
      </c>
      <c r="O20">
        <f t="shared" si="10"/>
        <v>22</v>
      </c>
      <c r="P20" s="4">
        <f t="shared" si="1"/>
        <v>43</v>
      </c>
      <c r="R20">
        <v>0.22246184999999999</v>
      </c>
      <c r="S20">
        <f t="shared" si="11"/>
        <v>0.21666666666666667</v>
      </c>
      <c r="T20">
        <f t="shared" si="12"/>
        <v>0</v>
      </c>
      <c r="U20" s="4">
        <f t="shared" si="2"/>
        <v>13</v>
      </c>
      <c r="W20">
        <f t="shared" si="13"/>
        <v>22.936242849999999</v>
      </c>
      <c r="X20">
        <f t="shared" si="14"/>
        <v>22.933333333333334</v>
      </c>
      <c r="Y20">
        <f t="shared" si="15"/>
        <v>22</v>
      </c>
      <c r="Z20" s="4">
        <f t="shared" si="3"/>
        <v>56</v>
      </c>
    </row>
    <row r="21" spans="2:26" x14ac:dyDescent="0.25">
      <c r="B21" t="s">
        <v>21</v>
      </c>
      <c r="C21" s="2">
        <v>98.9</v>
      </c>
      <c r="D21" s="3" t="str">
        <f t="shared" si="4"/>
        <v>23:40</v>
      </c>
      <c r="E21" s="3" t="str">
        <f t="shared" si="5"/>
        <v>23:46</v>
      </c>
      <c r="F21" s="3" t="str">
        <f t="shared" si="6"/>
        <v>+0:02</v>
      </c>
      <c r="G21" s="3" t="str">
        <f t="shared" si="0"/>
        <v>23:49</v>
      </c>
      <c r="I21">
        <v>23.667000000000002</v>
      </c>
      <c r="J21">
        <f t="shared" si="7"/>
        <v>23</v>
      </c>
      <c r="K21" s="4">
        <f t="shared" si="8"/>
        <v>40</v>
      </c>
      <c r="L21" s="4"/>
      <c r="M21">
        <v>23.774726999999999</v>
      </c>
      <c r="N21">
        <f t="shared" si="9"/>
        <v>23.766666666666666</v>
      </c>
      <c r="O21">
        <f t="shared" si="10"/>
        <v>23</v>
      </c>
      <c r="P21" s="4">
        <f t="shared" si="1"/>
        <v>46</v>
      </c>
      <c r="R21">
        <v>3.8614339999999997E-2</v>
      </c>
      <c r="S21">
        <f t="shared" si="11"/>
        <v>3.3333333333333333E-2</v>
      </c>
      <c r="T21">
        <f t="shared" si="12"/>
        <v>0</v>
      </c>
      <c r="U21" s="4">
        <f t="shared" si="2"/>
        <v>2</v>
      </c>
      <c r="W21">
        <f t="shared" si="13"/>
        <v>23.813341339999997</v>
      </c>
      <c r="X21">
        <f t="shared" si="14"/>
        <v>23.816666666666666</v>
      </c>
      <c r="Y21">
        <f t="shared" si="15"/>
        <v>23</v>
      </c>
      <c r="Z21" s="4">
        <f t="shared" si="3"/>
        <v>49</v>
      </c>
    </row>
    <row r="22" spans="2:26" x14ac:dyDescent="0.25">
      <c r="B22" s="6" t="s">
        <v>22</v>
      </c>
      <c r="C22" s="7">
        <v>100.2</v>
      </c>
      <c r="D22" s="8" t="str">
        <f t="shared" si="4"/>
        <v>24:00</v>
      </c>
      <c r="E22" s="8" t="str">
        <f t="shared" si="5"/>
        <v>24:00</v>
      </c>
      <c r="F22" s="8" t="str">
        <f t="shared" si="6"/>
        <v>+0:00</v>
      </c>
      <c r="G22" s="3" t="str">
        <f t="shared" si="0"/>
        <v>24:00</v>
      </c>
      <c r="I22">
        <v>24</v>
      </c>
      <c r="J22">
        <f t="shared" si="7"/>
        <v>24</v>
      </c>
      <c r="K22" s="4">
        <f t="shared" si="8"/>
        <v>0</v>
      </c>
      <c r="L22" s="4"/>
      <c r="M22">
        <v>24.005627</v>
      </c>
      <c r="N22">
        <f t="shared" si="9"/>
        <v>24</v>
      </c>
      <c r="O22">
        <f t="shared" si="10"/>
        <v>24</v>
      </c>
      <c r="P22" s="4">
        <f t="shared" si="1"/>
        <v>0</v>
      </c>
      <c r="R22">
        <v>0</v>
      </c>
      <c r="S22">
        <f t="shared" si="11"/>
        <v>0</v>
      </c>
      <c r="T22">
        <f t="shared" si="12"/>
        <v>0</v>
      </c>
      <c r="U22" s="4">
        <f t="shared" si="2"/>
        <v>0</v>
      </c>
      <c r="W22">
        <f t="shared" si="13"/>
        <v>24.005627</v>
      </c>
      <c r="X22">
        <f t="shared" si="14"/>
        <v>24</v>
      </c>
      <c r="Y22">
        <f t="shared" si="15"/>
        <v>24</v>
      </c>
      <c r="Z22" s="4">
        <f t="shared" si="3"/>
        <v>0</v>
      </c>
    </row>
    <row r="24" spans="2:26" ht="30" x14ac:dyDescent="0.25">
      <c r="B24" s="23" t="s">
        <v>23</v>
      </c>
      <c r="C24" s="23" t="s">
        <v>24</v>
      </c>
      <c r="D24" s="23" t="s">
        <v>25</v>
      </c>
      <c r="E24" s="23" t="s">
        <v>26</v>
      </c>
      <c r="F24" s="23" t="s">
        <v>106</v>
      </c>
    </row>
    <row r="25" spans="2:26" x14ac:dyDescent="0.25">
      <c r="B25" s="29" t="s">
        <v>3</v>
      </c>
      <c r="C25" s="25">
        <v>0</v>
      </c>
      <c r="D25" s="26" t="s">
        <v>68</v>
      </c>
      <c r="E25" s="26" t="s">
        <v>68</v>
      </c>
      <c r="F25" s="26" t="str">
        <f t="shared" ref="F25:F44" si="16">M25&amp;"0:"&amp;TEXT(L25,"00")</f>
        <v>0:00</v>
      </c>
      <c r="I25">
        <f>M3-I3</f>
        <v>0</v>
      </c>
      <c r="J25">
        <f>_xlfn.FLOOR.MATH(ABS(I25)*60)/60</f>
        <v>0</v>
      </c>
      <c r="K25">
        <f>J25*60</f>
        <v>0</v>
      </c>
      <c r="L25">
        <f>ABS(K25)</f>
        <v>0</v>
      </c>
      <c r="M25" t="str">
        <f>IF(I25&lt;0,"-","")</f>
        <v/>
      </c>
    </row>
    <row r="26" spans="2:26" x14ac:dyDescent="0.25">
      <c r="B26" s="30" t="s">
        <v>4</v>
      </c>
      <c r="C26" s="27">
        <v>10.3</v>
      </c>
      <c r="D26" s="28" t="s">
        <v>69</v>
      </c>
      <c r="E26" s="28" t="s">
        <v>70</v>
      </c>
      <c r="F26" s="28" t="str">
        <f t="shared" si="16"/>
        <v>0:05</v>
      </c>
      <c r="I26">
        <f>M4-I4</f>
        <v>9.5968000000000053E-2</v>
      </c>
      <c r="J26">
        <f t="shared" ref="J26:J44" si="17">_xlfn.FLOOR.MATH(ABS(I26)*60)/60</f>
        <v>8.3333333333333329E-2</v>
      </c>
      <c r="K26">
        <f t="shared" ref="K26:K44" si="18">J26*60</f>
        <v>5</v>
      </c>
      <c r="L26">
        <f t="shared" ref="L26:L44" si="19">ABS(K26)</f>
        <v>5</v>
      </c>
      <c r="M26" t="str">
        <f t="shared" ref="M26:M44" si="20">IF(I26&lt;0,"-","")</f>
        <v/>
      </c>
    </row>
    <row r="27" spans="2:26" x14ac:dyDescent="0.25">
      <c r="B27" s="29" t="s">
        <v>5</v>
      </c>
      <c r="C27" s="25">
        <v>15.8</v>
      </c>
      <c r="D27" s="26" t="s">
        <v>71</v>
      </c>
      <c r="E27" s="26" t="s">
        <v>72</v>
      </c>
      <c r="F27" s="26" t="str">
        <f t="shared" si="16"/>
        <v>0:05</v>
      </c>
      <c r="I27">
        <f>M5-I5</f>
        <v>9.3348999999999904E-2</v>
      </c>
      <c r="J27">
        <f t="shared" si="17"/>
        <v>8.3333333333333329E-2</v>
      </c>
      <c r="K27">
        <f t="shared" si="18"/>
        <v>5</v>
      </c>
      <c r="L27">
        <f t="shared" si="19"/>
        <v>5</v>
      </c>
      <c r="M27" t="str">
        <f t="shared" si="20"/>
        <v/>
      </c>
    </row>
    <row r="28" spans="2:26" x14ac:dyDescent="0.25">
      <c r="B28" s="30" t="s">
        <v>6</v>
      </c>
      <c r="C28" s="27">
        <v>24.4</v>
      </c>
      <c r="D28" s="28" t="s">
        <v>73</v>
      </c>
      <c r="E28" s="28" t="s">
        <v>74</v>
      </c>
      <c r="F28" s="28" t="str">
        <f t="shared" si="16"/>
        <v>-0:01</v>
      </c>
      <c r="I28">
        <f>M6-I6</f>
        <v>-1.6839000000000048E-2</v>
      </c>
      <c r="J28">
        <f t="shared" si="17"/>
        <v>1.6666666666666666E-2</v>
      </c>
      <c r="K28">
        <f t="shared" si="18"/>
        <v>1</v>
      </c>
      <c r="L28">
        <f t="shared" si="19"/>
        <v>1</v>
      </c>
      <c r="M28" t="str">
        <f t="shared" si="20"/>
        <v>-</v>
      </c>
    </row>
    <row r="29" spans="2:26" x14ac:dyDescent="0.25">
      <c r="B29" s="29" t="s">
        <v>7</v>
      </c>
      <c r="C29" s="25">
        <v>30.3</v>
      </c>
      <c r="D29" s="26" t="s">
        <v>75</v>
      </c>
      <c r="E29" s="26" t="s">
        <v>76</v>
      </c>
      <c r="F29" s="26" t="str">
        <f t="shared" si="16"/>
        <v>-0:03</v>
      </c>
      <c r="I29">
        <f>M7-I7</f>
        <v>-5.7934999999999626E-2</v>
      </c>
      <c r="J29">
        <f t="shared" si="17"/>
        <v>0.05</v>
      </c>
      <c r="K29">
        <f t="shared" si="18"/>
        <v>3</v>
      </c>
      <c r="L29">
        <f t="shared" si="19"/>
        <v>3</v>
      </c>
      <c r="M29" t="str">
        <f t="shared" si="20"/>
        <v>-</v>
      </c>
    </row>
    <row r="30" spans="2:26" x14ac:dyDescent="0.25">
      <c r="B30" s="30" t="s">
        <v>8</v>
      </c>
      <c r="C30" s="27">
        <v>34.4</v>
      </c>
      <c r="D30" s="28" t="s">
        <v>77</v>
      </c>
      <c r="E30" s="28" t="s">
        <v>78</v>
      </c>
      <c r="F30" s="28" t="str">
        <f t="shared" si="16"/>
        <v>-0:02</v>
      </c>
      <c r="I30">
        <f>M8-I8</f>
        <v>-4.270700000000005E-2</v>
      </c>
      <c r="J30">
        <f t="shared" si="17"/>
        <v>3.3333333333333333E-2</v>
      </c>
      <c r="K30">
        <f t="shared" si="18"/>
        <v>2</v>
      </c>
      <c r="L30">
        <f t="shared" si="19"/>
        <v>2</v>
      </c>
      <c r="M30" t="str">
        <f t="shared" si="20"/>
        <v>-</v>
      </c>
    </row>
    <row r="31" spans="2:26" x14ac:dyDescent="0.25">
      <c r="B31" s="29" t="s">
        <v>9</v>
      </c>
      <c r="C31" s="25">
        <v>38</v>
      </c>
      <c r="D31" s="26" t="s">
        <v>79</v>
      </c>
      <c r="E31" s="26" t="s">
        <v>80</v>
      </c>
      <c r="F31" s="26" t="str">
        <f t="shared" si="16"/>
        <v>-0:05</v>
      </c>
      <c r="I31">
        <f>M9-I9</f>
        <v>-8.7985999999999898E-2</v>
      </c>
      <c r="J31">
        <f t="shared" si="17"/>
        <v>8.3333333333333329E-2</v>
      </c>
      <c r="K31">
        <f t="shared" si="18"/>
        <v>5</v>
      </c>
      <c r="L31">
        <f t="shared" si="19"/>
        <v>5</v>
      </c>
      <c r="M31" t="str">
        <f t="shared" si="20"/>
        <v>-</v>
      </c>
    </row>
    <row r="32" spans="2:26" x14ac:dyDescent="0.25">
      <c r="B32" s="30" t="s">
        <v>10</v>
      </c>
      <c r="C32" s="27">
        <v>43.3</v>
      </c>
      <c r="D32" s="28" t="s">
        <v>81</v>
      </c>
      <c r="E32" s="28" t="s">
        <v>82</v>
      </c>
      <c r="F32" s="28" t="str">
        <f t="shared" si="16"/>
        <v>-0:10</v>
      </c>
      <c r="I32">
        <f>M10-I10</f>
        <v>-0.16805599999999998</v>
      </c>
      <c r="J32">
        <f t="shared" si="17"/>
        <v>0.16666666666666666</v>
      </c>
      <c r="K32">
        <f t="shared" si="18"/>
        <v>10</v>
      </c>
      <c r="L32">
        <f t="shared" si="19"/>
        <v>10</v>
      </c>
      <c r="M32" t="str">
        <f t="shared" si="20"/>
        <v>-</v>
      </c>
    </row>
    <row r="33" spans="2:13" x14ac:dyDescent="0.25">
      <c r="B33" s="29" t="s">
        <v>11</v>
      </c>
      <c r="C33" s="25">
        <v>47.8</v>
      </c>
      <c r="D33" s="26" t="s">
        <v>83</v>
      </c>
      <c r="E33" s="26" t="s">
        <v>84</v>
      </c>
      <c r="F33" s="26" t="str">
        <f t="shared" si="16"/>
        <v>-0:05</v>
      </c>
      <c r="I33">
        <f>M11-I11</f>
        <v>-9.3553999999999249E-2</v>
      </c>
      <c r="J33">
        <f t="shared" si="17"/>
        <v>8.3333333333333329E-2</v>
      </c>
      <c r="K33">
        <f t="shared" si="18"/>
        <v>5</v>
      </c>
      <c r="L33">
        <f t="shared" si="19"/>
        <v>5</v>
      </c>
      <c r="M33" t="str">
        <f t="shared" si="20"/>
        <v>-</v>
      </c>
    </row>
    <row r="34" spans="2:13" x14ac:dyDescent="0.25">
      <c r="B34" s="30" t="s">
        <v>12</v>
      </c>
      <c r="C34" s="27">
        <v>52.9</v>
      </c>
      <c r="D34" s="28" t="s">
        <v>86</v>
      </c>
      <c r="E34" s="28" t="s">
        <v>86</v>
      </c>
      <c r="F34" s="28" t="str">
        <f t="shared" si="16"/>
        <v>0:00</v>
      </c>
      <c r="I34">
        <f>M12-I12</f>
        <v>2.2009999999994534E-3</v>
      </c>
      <c r="J34">
        <f t="shared" si="17"/>
        <v>0</v>
      </c>
      <c r="K34">
        <f t="shared" si="18"/>
        <v>0</v>
      </c>
      <c r="L34">
        <f t="shared" si="19"/>
        <v>0</v>
      </c>
      <c r="M34" t="str">
        <f t="shared" si="20"/>
        <v/>
      </c>
    </row>
    <row r="35" spans="2:13" x14ac:dyDescent="0.25">
      <c r="B35" s="29" t="s">
        <v>13</v>
      </c>
      <c r="C35" s="25">
        <v>55.7</v>
      </c>
      <c r="D35" s="26" t="s">
        <v>87</v>
      </c>
      <c r="E35" s="26" t="s">
        <v>88</v>
      </c>
      <c r="F35" s="26" t="str">
        <f t="shared" si="16"/>
        <v>-0:01</v>
      </c>
      <c r="I35">
        <f>M13-I13</f>
        <v>-2.3626999999999398E-2</v>
      </c>
      <c r="J35">
        <f t="shared" si="17"/>
        <v>1.6666666666666666E-2</v>
      </c>
      <c r="K35">
        <f t="shared" si="18"/>
        <v>1</v>
      </c>
      <c r="L35">
        <f t="shared" si="19"/>
        <v>1</v>
      </c>
      <c r="M35" t="str">
        <f t="shared" si="20"/>
        <v>-</v>
      </c>
    </row>
    <row r="36" spans="2:13" x14ac:dyDescent="0.25">
      <c r="B36" s="30" t="s">
        <v>14</v>
      </c>
      <c r="C36" s="27">
        <v>62</v>
      </c>
      <c r="D36" s="28" t="s">
        <v>89</v>
      </c>
      <c r="E36" s="28" t="s">
        <v>90</v>
      </c>
      <c r="F36" s="28" t="str">
        <f t="shared" si="16"/>
        <v>0:11</v>
      </c>
      <c r="I36">
        <f>M14-I14</f>
        <v>0.18519599999999947</v>
      </c>
      <c r="J36">
        <f t="shared" si="17"/>
        <v>0.18333333333333332</v>
      </c>
      <c r="K36">
        <f t="shared" si="18"/>
        <v>11</v>
      </c>
      <c r="L36">
        <f t="shared" si="19"/>
        <v>11</v>
      </c>
      <c r="M36" t="str">
        <f t="shared" si="20"/>
        <v/>
      </c>
    </row>
    <row r="37" spans="2:13" x14ac:dyDescent="0.25">
      <c r="B37" s="29" t="s">
        <v>15</v>
      </c>
      <c r="C37" s="25">
        <v>70.7</v>
      </c>
      <c r="D37" s="26" t="s">
        <v>91</v>
      </c>
      <c r="E37" s="26" t="s">
        <v>92</v>
      </c>
      <c r="F37" s="26" t="str">
        <f t="shared" si="16"/>
        <v>0:21</v>
      </c>
      <c r="I37">
        <f>M15-I15</f>
        <v>0.36654599999999959</v>
      </c>
      <c r="J37">
        <f t="shared" si="17"/>
        <v>0.35</v>
      </c>
      <c r="K37">
        <f t="shared" si="18"/>
        <v>21</v>
      </c>
      <c r="L37">
        <f t="shared" si="19"/>
        <v>21</v>
      </c>
      <c r="M37" t="str">
        <f t="shared" si="20"/>
        <v/>
      </c>
    </row>
    <row r="38" spans="2:13" x14ac:dyDescent="0.25">
      <c r="B38" s="30" t="s">
        <v>16</v>
      </c>
      <c r="C38" s="27">
        <v>78</v>
      </c>
      <c r="D38" s="28" t="s">
        <v>93</v>
      </c>
      <c r="E38" s="28" t="s">
        <v>94</v>
      </c>
      <c r="F38" s="28" t="str">
        <f t="shared" si="16"/>
        <v>0:21</v>
      </c>
      <c r="I38">
        <f>M16-I16</f>
        <v>0.35905799999999743</v>
      </c>
      <c r="J38">
        <f t="shared" si="17"/>
        <v>0.35</v>
      </c>
      <c r="K38">
        <f t="shared" si="18"/>
        <v>21</v>
      </c>
      <c r="L38">
        <f t="shared" si="19"/>
        <v>21</v>
      </c>
      <c r="M38" t="str">
        <f t="shared" si="20"/>
        <v/>
      </c>
    </row>
    <row r="39" spans="2:13" x14ac:dyDescent="0.25">
      <c r="B39" s="29" t="s">
        <v>17</v>
      </c>
      <c r="C39" s="25">
        <v>79.8</v>
      </c>
      <c r="D39" s="26" t="s">
        <v>95</v>
      </c>
      <c r="E39" s="26" t="s">
        <v>96</v>
      </c>
      <c r="F39" s="26" t="str">
        <f t="shared" si="16"/>
        <v>0:25</v>
      </c>
      <c r="I39">
        <f>M17-I17</f>
        <v>0.41762500000000102</v>
      </c>
      <c r="J39">
        <f t="shared" si="17"/>
        <v>0.41666666666666669</v>
      </c>
      <c r="K39">
        <f t="shared" si="18"/>
        <v>25</v>
      </c>
      <c r="L39">
        <f t="shared" si="19"/>
        <v>25</v>
      </c>
      <c r="M39" t="str">
        <f t="shared" si="20"/>
        <v/>
      </c>
    </row>
    <row r="40" spans="2:13" x14ac:dyDescent="0.25">
      <c r="B40" s="30" t="s">
        <v>18</v>
      </c>
      <c r="C40" s="27">
        <v>85.2</v>
      </c>
      <c r="D40" s="28" t="s">
        <v>97</v>
      </c>
      <c r="E40" s="28" t="s">
        <v>98</v>
      </c>
      <c r="F40" s="28" t="str">
        <f t="shared" si="16"/>
        <v>0:23</v>
      </c>
      <c r="I40">
        <f>M18-I18</f>
        <v>0.39687699999999992</v>
      </c>
      <c r="J40">
        <f t="shared" si="17"/>
        <v>0.38333333333333336</v>
      </c>
      <c r="K40">
        <f t="shared" si="18"/>
        <v>23</v>
      </c>
      <c r="L40">
        <f t="shared" si="19"/>
        <v>23</v>
      </c>
      <c r="M40" t="str">
        <f t="shared" si="20"/>
        <v/>
      </c>
    </row>
    <row r="41" spans="2:13" x14ac:dyDescent="0.25">
      <c r="B41" s="29" t="s">
        <v>19</v>
      </c>
      <c r="C41" s="25">
        <v>90.7</v>
      </c>
      <c r="D41" s="26" t="s">
        <v>99</v>
      </c>
      <c r="E41" s="26" t="s">
        <v>100</v>
      </c>
      <c r="F41" s="26" t="str">
        <f t="shared" si="16"/>
        <v>0:32</v>
      </c>
      <c r="I41">
        <f>M19-I19</f>
        <v>0.54200299999999757</v>
      </c>
      <c r="J41">
        <f t="shared" si="17"/>
        <v>0.53333333333333333</v>
      </c>
      <c r="K41">
        <f t="shared" si="18"/>
        <v>32</v>
      </c>
      <c r="L41">
        <f t="shared" si="19"/>
        <v>32</v>
      </c>
      <c r="M41" t="str">
        <f t="shared" si="20"/>
        <v/>
      </c>
    </row>
    <row r="42" spans="2:13" x14ac:dyDescent="0.25">
      <c r="B42" s="30" t="s">
        <v>20</v>
      </c>
      <c r="C42" s="27">
        <v>94.3</v>
      </c>
      <c r="D42" s="28" t="s">
        <v>101</v>
      </c>
      <c r="E42" s="28" t="s">
        <v>102</v>
      </c>
      <c r="F42" s="28" t="str">
        <f t="shared" si="16"/>
        <v>0:22</v>
      </c>
      <c r="I42">
        <f>M20-I20</f>
        <v>0.38078100000000248</v>
      </c>
      <c r="J42">
        <f t="shared" si="17"/>
        <v>0.36666666666666664</v>
      </c>
      <c r="K42">
        <f t="shared" si="18"/>
        <v>22</v>
      </c>
      <c r="L42">
        <f t="shared" si="19"/>
        <v>22</v>
      </c>
      <c r="M42" t="str">
        <f t="shared" si="20"/>
        <v/>
      </c>
    </row>
    <row r="43" spans="2:13" x14ac:dyDescent="0.25">
      <c r="B43" s="29" t="s">
        <v>21</v>
      </c>
      <c r="C43" s="25">
        <v>98.9</v>
      </c>
      <c r="D43" s="26" t="s">
        <v>103</v>
      </c>
      <c r="E43" s="26" t="s">
        <v>104</v>
      </c>
      <c r="F43" s="26" t="str">
        <f t="shared" si="16"/>
        <v>0:06</v>
      </c>
      <c r="I43">
        <f>M21-I21</f>
        <v>0.10772699999999702</v>
      </c>
      <c r="J43">
        <f t="shared" si="17"/>
        <v>0.1</v>
      </c>
      <c r="K43">
        <f t="shared" si="18"/>
        <v>6</v>
      </c>
      <c r="L43">
        <f t="shared" si="19"/>
        <v>6</v>
      </c>
      <c r="M43" t="str">
        <f t="shared" si="20"/>
        <v/>
      </c>
    </row>
    <row r="44" spans="2:13" x14ac:dyDescent="0.25">
      <c r="B44" s="31" t="s">
        <v>22</v>
      </c>
      <c r="C44" s="32">
        <v>100.2</v>
      </c>
      <c r="D44" s="33" t="s">
        <v>105</v>
      </c>
      <c r="E44" s="33" t="s">
        <v>105</v>
      </c>
      <c r="F44" s="33" t="str">
        <f t="shared" si="16"/>
        <v>0:00</v>
      </c>
      <c r="I44">
        <f>M22-I22</f>
        <v>5.6270000000004927E-3</v>
      </c>
      <c r="J44">
        <f t="shared" si="17"/>
        <v>0</v>
      </c>
      <c r="K44">
        <f t="shared" si="18"/>
        <v>0</v>
      </c>
      <c r="L44">
        <f t="shared" si="19"/>
        <v>0</v>
      </c>
      <c r="M44" t="str">
        <f t="shared" si="20"/>
        <v/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>
      <selection activeCell="B2" sqref="B2:E5"/>
    </sheetView>
  </sheetViews>
  <sheetFormatPr defaultRowHeight="15" x14ac:dyDescent="0.25"/>
  <cols>
    <col min="2" max="2" width="9.85546875" customWidth="1"/>
    <col min="3" max="3" width="7.85546875" style="34" customWidth="1"/>
    <col min="4" max="4" width="8" style="34" customWidth="1"/>
    <col min="5" max="5" width="7.5703125" style="34" customWidth="1"/>
  </cols>
  <sheetData>
    <row r="2" spans="2:10" ht="30" x14ac:dyDescent="0.25">
      <c r="B2" s="70" t="s">
        <v>121</v>
      </c>
      <c r="C2" s="21" t="s">
        <v>208</v>
      </c>
      <c r="D2" s="21" t="s">
        <v>209</v>
      </c>
      <c r="E2" s="74" t="s">
        <v>120</v>
      </c>
      <c r="G2" s="70" t="s">
        <v>121</v>
      </c>
      <c r="H2" s="21" t="s">
        <v>208</v>
      </c>
      <c r="I2" s="21" t="s">
        <v>209</v>
      </c>
      <c r="J2" s="74" t="s">
        <v>120</v>
      </c>
    </row>
    <row r="3" spans="2:10" ht="30" x14ac:dyDescent="0.25">
      <c r="B3" s="72" t="s">
        <v>107</v>
      </c>
      <c r="C3" s="35">
        <v>52</v>
      </c>
      <c r="D3" s="35">
        <v>24</v>
      </c>
      <c r="E3" s="81">
        <f>SUM(C3:D3)</f>
        <v>76</v>
      </c>
      <c r="G3" s="72" t="s">
        <v>107</v>
      </c>
      <c r="H3" s="34">
        <v>52</v>
      </c>
      <c r="I3" s="34">
        <v>24</v>
      </c>
      <c r="J3" s="79">
        <f>SUM(H3:I3)</f>
        <v>76</v>
      </c>
    </row>
    <row r="4" spans="2:10" ht="30.75" thickBot="1" x14ac:dyDescent="0.3">
      <c r="B4" s="83" t="s">
        <v>108</v>
      </c>
      <c r="C4" s="84">
        <v>10</v>
      </c>
      <c r="D4" s="84">
        <v>215</v>
      </c>
      <c r="E4" s="85">
        <f>SUM(C4:D4)</f>
        <v>225</v>
      </c>
      <c r="G4" s="77" t="s">
        <v>108</v>
      </c>
      <c r="H4" s="78">
        <v>10</v>
      </c>
      <c r="I4" s="78">
        <v>215</v>
      </c>
      <c r="J4" s="80">
        <f>SUM(H4:I4)</f>
        <v>225</v>
      </c>
    </row>
    <row r="5" spans="2:10" ht="15.75" thickTop="1" x14ac:dyDescent="0.25">
      <c r="B5" s="73" t="s">
        <v>120</v>
      </c>
      <c r="C5" s="82">
        <f>SUM(C3:C4)</f>
        <v>62</v>
      </c>
      <c r="D5" s="82">
        <f>SUM(D3:D4)</f>
        <v>239</v>
      </c>
      <c r="E5" s="81">
        <f>SUM(E3:E4)</f>
        <v>301</v>
      </c>
      <c r="G5" s="73" t="s">
        <v>120</v>
      </c>
      <c r="H5" s="75">
        <f>SUM(H3:H4)</f>
        <v>62</v>
      </c>
      <c r="I5" s="75">
        <f>SUM(I3:I4)</f>
        <v>239</v>
      </c>
      <c r="J5" s="79">
        <f>SUM(J3:J4)</f>
        <v>301</v>
      </c>
    </row>
    <row r="8" spans="2:10" x14ac:dyDescent="0.25">
      <c r="D8" s="76"/>
    </row>
    <row r="9" spans="2:10" x14ac:dyDescent="0.25">
      <c r="D9" s="76"/>
    </row>
    <row r="10" spans="2:10" x14ac:dyDescent="0.25">
      <c r="D10" s="76"/>
    </row>
    <row r="11" spans="2:10" x14ac:dyDescent="0.25">
      <c r="D11" s="76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8"/>
  <sheetViews>
    <sheetView zoomScale="85" zoomScaleNormal="85" workbookViewId="0">
      <selection activeCell="C13" sqref="C13:H18"/>
    </sheetView>
  </sheetViews>
  <sheetFormatPr defaultRowHeight="15" x14ac:dyDescent="0.25"/>
  <cols>
    <col min="3" max="3" width="18.140625" bestFit="1" customWidth="1"/>
    <col min="4" max="4" width="11.140625" customWidth="1"/>
    <col min="5" max="5" width="13.28515625" customWidth="1"/>
    <col min="6" max="6" width="15.7109375" bestFit="1" customWidth="1"/>
    <col min="7" max="7" width="8.5703125" bestFit="1" customWidth="1"/>
    <col min="8" max="8" width="8.140625" customWidth="1"/>
  </cols>
  <sheetData>
    <row r="2" spans="2:15" x14ac:dyDescent="0.25">
      <c r="B2" t="s">
        <v>29</v>
      </c>
    </row>
    <row r="4" spans="2:15" ht="30.75" customHeight="1" x14ac:dyDescent="0.25">
      <c r="C4" s="21" t="s">
        <v>35</v>
      </c>
      <c r="D4" s="21" t="s">
        <v>36</v>
      </c>
      <c r="E4" s="21" t="s">
        <v>66</v>
      </c>
      <c r="F4" s="21" t="s">
        <v>37</v>
      </c>
      <c r="G4" s="21" t="s">
        <v>24</v>
      </c>
      <c r="H4" s="21" t="s">
        <v>43</v>
      </c>
    </row>
    <row r="5" spans="2:15" x14ac:dyDescent="0.25">
      <c r="B5" s="1"/>
      <c r="C5" t="s">
        <v>30</v>
      </c>
      <c r="D5" s="14" t="str">
        <f>"+0:"&amp;TEXT(K5,"00")</f>
        <v>+0:59</v>
      </c>
      <c r="E5" s="20">
        <v>0.1778265</v>
      </c>
      <c r="F5" t="s">
        <v>12</v>
      </c>
      <c r="G5">
        <v>52.9</v>
      </c>
      <c r="H5" s="14" t="str">
        <f>N5&amp;":"&amp;TEXT(O5,"00")</f>
        <v>23:49</v>
      </c>
      <c r="J5">
        <v>58.887949999999996</v>
      </c>
      <c r="K5">
        <f>ROUND(J5,0)</f>
        <v>59</v>
      </c>
      <c r="M5">
        <v>23.81889</v>
      </c>
      <c r="N5">
        <f>_xlfn.FLOOR.MATH(M5)</f>
        <v>23</v>
      </c>
      <c r="O5">
        <f>_xlfn.FLOOR.MATH(60*(M5-N5))</f>
        <v>49</v>
      </c>
    </row>
    <row r="6" spans="2:15" x14ac:dyDescent="0.25">
      <c r="B6" s="1"/>
      <c r="C6" s="6" t="s">
        <v>31</v>
      </c>
      <c r="D6" s="16" t="str">
        <f>"+0:"&amp;TEXT(K6,"00")</f>
        <v>+0:58</v>
      </c>
      <c r="E6" s="20">
        <v>0.12613429000000001</v>
      </c>
      <c r="F6" s="6" t="s">
        <v>9</v>
      </c>
      <c r="G6" s="7">
        <v>38</v>
      </c>
      <c r="H6" s="14" t="str">
        <f>N6&amp;":"&amp;TEXT(O6,"00")</f>
        <v>23:19</v>
      </c>
      <c r="J6">
        <v>58.259140000000002</v>
      </c>
      <c r="K6">
        <f>ROUND(J6,0)</f>
        <v>58</v>
      </c>
      <c r="M6">
        <v>23.31889</v>
      </c>
      <c r="N6">
        <f>_xlfn.FLOOR.MATH(M6)</f>
        <v>23</v>
      </c>
      <c r="O6">
        <f>_xlfn.FLOOR.MATH(60*(M6-N6))</f>
        <v>19</v>
      </c>
    </row>
    <row r="7" spans="2:15" x14ac:dyDescent="0.25">
      <c r="B7" s="1"/>
      <c r="C7" t="s">
        <v>32</v>
      </c>
      <c r="D7" s="14" t="str">
        <f>"+0:"&amp;TEXT(K7,"00")</f>
        <v>+0:57</v>
      </c>
      <c r="E7" s="20">
        <v>0.15386614000000001</v>
      </c>
      <c r="F7" t="s">
        <v>10</v>
      </c>
      <c r="G7">
        <v>43.3</v>
      </c>
      <c r="H7" s="14" t="str">
        <f>N7&amp;":"&amp;TEXT(O7,"00")</f>
        <v>23:20</v>
      </c>
      <c r="J7">
        <v>57.063339999999997</v>
      </c>
      <c r="K7">
        <f>ROUND(J7,0)</f>
        <v>57</v>
      </c>
      <c r="M7">
        <v>23.335000000000001</v>
      </c>
      <c r="N7">
        <f>_xlfn.FLOOR.MATH(M7)</f>
        <v>23</v>
      </c>
      <c r="O7">
        <f>_xlfn.FLOOR.MATH(60*(M7-N7))</f>
        <v>20</v>
      </c>
    </row>
    <row r="8" spans="2:15" x14ac:dyDescent="0.25">
      <c r="B8" s="1"/>
      <c r="C8" s="6" t="s">
        <v>33</v>
      </c>
      <c r="D8" s="16" t="str">
        <f>"+0:"&amp;TEXT(K8,"00")</f>
        <v>+0:54</v>
      </c>
      <c r="E8" s="20">
        <v>0.1837887</v>
      </c>
      <c r="F8" s="6" t="s">
        <v>11</v>
      </c>
      <c r="G8" s="7">
        <v>47.8</v>
      </c>
      <c r="H8" s="14" t="str">
        <f>N8&amp;":"&amp;TEXT(O8,"00")</f>
        <v>23:28</v>
      </c>
      <c r="J8">
        <v>53.613219999999998</v>
      </c>
      <c r="K8">
        <f>ROUND(J8,0)</f>
        <v>54</v>
      </c>
      <c r="M8">
        <v>23.471109999999999</v>
      </c>
      <c r="N8">
        <f>_xlfn.FLOOR.MATH(M8)</f>
        <v>23</v>
      </c>
      <c r="O8">
        <f>_xlfn.FLOOR.MATH(60*(M8-N8))</f>
        <v>28</v>
      </c>
    </row>
    <row r="9" spans="2:15" x14ac:dyDescent="0.25">
      <c r="B9" s="1"/>
      <c r="C9" t="s">
        <v>34</v>
      </c>
      <c r="D9" s="14" t="str">
        <f>"+0:"&amp;TEXT(K9,"00")</f>
        <v>+0:48</v>
      </c>
      <c r="E9" s="20">
        <v>0.15337529999999999</v>
      </c>
      <c r="F9" t="s">
        <v>8</v>
      </c>
      <c r="G9">
        <v>34.4</v>
      </c>
      <c r="H9" s="14" t="str">
        <f>N9&amp;":"&amp;TEXT(O9,"00")</f>
        <v>22:58</v>
      </c>
      <c r="J9">
        <v>47.56241</v>
      </c>
      <c r="K9">
        <f>ROUND(J9,0)</f>
        <v>48</v>
      </c>
      <c r="M9">
        <v>22.975000000000001</v>
      </c>
      <c r="N9">
        <f>_xlfn.FLOOR.MATH(M9)</f>
        <v>22</v>
      </c>
      <c r="O9">
        <f>_xlfn.FLOOR.MATH(60*(M9-N9))</f>
        <v>58</v>
      </c>
    </row>
    <row r="13" spans="2:15" ht="31.5" customHeight="1" x14ac:dyDescent="0.25">
      <c r="C13" s="21" t="s">
        <v>35</v>
      </c>
      <c r="D13" s="21" t="s">
        <v>36</v>
      </c>
      <c r="E13" s="21" t="s">
        <v>66</v>
      </c>
      <c r="F13" s="21" t="s">
        <v>37</v>
      </c>
      <c r="G13" s="21" t="s">
        <v>24</v>
      </c>
      <c r="H13" s="21" t="s">
        <v>43</v>
      </c>
    </row>
    <row r="14" spans="2:15" x14ac:dyDescent="0.25">
      <c r="C14" t="s">
        <v>38</v>
      </c>
      <c r="D14" s="14" t="str">
        <f>"+0:"&amp;TEXT(K14,"00")</f>
        <v>+0:39</v>
      </c>
      <c r="E14" s="20">
        <v>0.23741599999999999</v>
      </c>
      <c r="F14" t="s">
        <v>10</v>
      </c>
      <c r="G14">
        <v>43.3</v>
      </c>
      <c r="H14" s="14" t="str">
        <f>N14&amp;":"&amp;TEXT(O14,"00")</f>
        <v>23:42</v>
      </c>
      <c r="J14">
        <v>39.063335000000002</v>
      </c>
      <c r="K14">
        <f>ROUND(J14,0)</f>
        <v>39</v>
      </c>
      <c r="M14" s="1">
        <v>23.713609999999999</v>
      </c>
      <c r="N14">
        <f>_xlfn.FLOOR.MATH(M14)</f>
        <v>23</v>
      </c>
      <c r="O14">
        <f>_xlfn.FLOOR.MATH(60*(M14-N14))</f>
        <v>42</v>
      </c>
    </row>
    <row r="15" spans="2:15" x14ac:dyDescent="0.25">
      <c r="C15" s="6" t="s">
        <v>39</v>
      </c>
      <c r="D15" s="16" t="str">
        <f>"+0:"&amp;TEXT(K15,"00")</f>
        <v>+0:35</v>
      </c>
      <c r="E15" s="20">
        <v>0.23659549999999999</v>
      </c>
      <c r="F15" s="6" t="s">
        <v>9</v>
      </c>
      <c r="G15" s="7">
        <v>38</v>
      </c>
      <c r="H15" s="14" t="str">
        <f>N15&amp;":"&amp;TEXT(O15,"00")</f>
        <v>22:44</v>
      </c>
      <c r="J15">
        <v>35.259141</v>
      </c>
      <c r="K15">
        <f>ROUND(J15,0)</f>
        <v>35</v>
      </c>
      <c r="M15" s="1">
        <v>22.738890000000001</v>
      </c>
      <c r="N15">
        <f>_xlfn.FLOOR.MATH(M15)</f>
        <v>22</v>
      </c>
      <c r="O15">
        <f>_xlfn.FLOOR.MATH(60*(M15-N15))</f>
        <v>44</v>
      </c>
    </row>
    <row r="16" spans="2:15" x14ac:dyDescent="0.25">
      <c r="C16" t="s">
        <v>40</v>
      </c>
      <c r="D16" s="14" t="str">
        <f>"+0:"&amp;TEXT(K16,"00")</f>
        <v>+0:35</v>
      </c>
      <c r="E16" s="20">
        <v>0.23659549999999999</v>
      </c>
      <c r="F16" t="s">
        <v>9</v>
      </c>
      <c r="G16" s="2">
        <v>38</v>
      </c>
      <c r="H16" s="14" t="str">
        <f>N16&amp;":"&amp;TEXT(O16,"00")</f>
        <v>23:42</v>
      </c>
      <c r="J16">
        <v>35.259141</v>
      </c>
      <c r="K16">
        <f>ROUND(J16,0)</f>
        <v>35</v>
      </c>
      <c r="M16" s="1">
        <v>23.714169999999999</v>
      </c>
      <c r="N16">
        <f>_xlfn.FLOOR.MATH(M16)</f>
        <v>23</v>
      </c>
      <c r="O16">
        <f>_xlfn.FLOOR.MATH(60*(M16-N16))</f>
        <v>42</v>
      </c>
    </row>
    <row r="17" spans="3:15" x14ac:dyDescent="0.25">
      <c r="C17" s="6" t="s">
        <v>41</v>
      </c>
      <c r="D17" s="16" t="str">
        <f>"+0:"&amp;TEXT(K17,"00")</f>
        <v>+0:31</v>
      </c>
      <c r="E17" s="20">
        <v>0.28334619999999999</v>
      </c>
      <c r="F17" s="6" t="s">
        <v>10</v>
      </c>
      <c r="G17" s="7">
        <v>43.3</v>
      </c>
      <c r="H17" s="14" t="str">
        <f>N17&amp;":"&amp;TEXT(O17,"00")</f>
        <v>23:58</v>
      </c>
      <c r="J17">
        <v>31.063334999999999</v>
      </c>
      <c r="K17">
        <f>ROUND(J17,0)</f>
        <v>31</v>
      </c>
      <c r="M17" s="1">
        <v>23.973610000000001</v>
      </c>
      <c r="N17">
        <f>_xlfn.FLOOR.MATH(M17)</f>
        <v>23</v>
      </c>
      <c r="O17">
        <f>_xlfn.FLOOR.MATH(60*(M17-N17))</f>
        <v>58</v>
      </c>
    </row>
    <row r="18" spans="3:15" x14ac:dyDescent="0.25">
      <c r="C18" t="s">
        <v>42</v>
      </c>
      <c r="D18" s="14" t="str">
        <f>"+0:"&amp;TEXT(K18,"00")</f>
        <v>+0:14</v>
      </c>
      <c r="E18" s="20">
        <v>0.19384290000000001</v>
      </c>
      <c r="F18" t="s">
        <v>4</v>
      </c>
      <c r="G18">
        <v>10.3</v>
      </c>
      <c r="H18" s="14" t="str">
        <f>N18&amp;":"&amp;TEXT(O18,"00")</f>
        <v>21:07</v>
      </c>
      <c r="J18">
        <v>14.238557999999999</v>
      </c>
      <c r="K18">
        <f>ROUND(J18,0)</f>
        <v>14</v>
      </c>
      <c r="M18" s="1">
        <v>21.123059999999999</v>
      </c>
      <c r="N18">
        <f>_xlfn.FLOOR.MATH(M18)</f>
        <v>21</v>
      </c>
      <c r="O18">
        <f>_xlfn.FLOOR.MATH(60*(M18-N18))</f>
        <v>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7"/>
  <sheetViews>
    <sheetView zoomScale="85" zoomScaleNormal="85" workbookViewId="0">
      <selection activeCell="C12" sqref="C12:H17"/>
    </sheetView>
  </sheetViews>
  <sheetFormatPr defaultRowHeight="15" x14ac:dyDescent="0.25"/>
  <cols>
    <col min="3" max="3" width="15.5703125" bestFit="1" customWidth="1"/>
    <col min="4" max="4" width="11.7109375" customWidth="1"/>
    <col min="5" max="5" width="12.85546875" customWidth="1"/>
    <col min="6" max="6" width="18.42578125" bestFit="1" customWidth="1"/>
    <col min="7" max="7" width="9" customWidth="1"/>
  </cols>
  <sheetData>
    <row r="2" spans="2:16" x14ac:dyDescent="0.25">
      <c r="B2" t="s">
        <v>50</v>
      </c>
    </row>
    <row r="4" spans="2:16" ht="30" x14ac:dyDescent="0.25">
      <c r="C4" s="22" t="s">
        <v>35</v>
      </c>
      <c r="D4" s="23" t="s">
        <v>36</v>
      </c>
      <c r="E4" s="21" t="s">
        <v>66</v>
      </c>
      <c r="F4" s="23" t="s">
        <v>37</v>
      </c>
      <c r="G4" s="23" t="s">
        <v>24</v>
      </c>
      <c r="H4" s="24" t="s">
        <v>43</v>
      </c>
    </row>
    <row r="5" spans="2:16" x14ac:dyDescent="0.25">
      <c r="C5" t="s">
        <v>44</v>
      </c>
      <c r="D5" s="14" t="str">
        <f>"-"&amp;L5&amp;":"&amp;TEXT(M5,"00")</f>
        <v>-5:29</v>
      </c>
      <c r="E5" s="20">
        <v>0.99929440000000003</v>
      </c>
      <c r="F5" t="s">
        <v>15</v>
      </c>
      <c r="G5">
        <v>70.7</v>
      </c>
      <c r="H5" s="14" t="s">
        <v>49</v>
      </c>
      <c r="J5">
        <v>-5.4998795999999999</v>
      </c>
      <c r="K5">
        <f>ABS(J5)</f>
        <v>5.4998795999999999</v>
      </c>
      <c r="L5">
        <f>_xlfn.FLOOR.MATH(K5)</f>
        <v>5</v>
      </c>
      <c r="M5">
        <f>_xlfn.FLOOR.MATH(60*(K5-L5))</f>
        <v>29</v>
      </c>
    </row>
    <row r="6" spans="2:16" x14ac:dyDescent="0.25">
      <c r="C6" s="6" t="s">
        <v>45</v>
      </c>
      <c r="D6" s="16" t="str">
        <f>"-"&amp;L6&amp;":"&amp;TEXT(M6,"00")</f>
        <v>-2:13</v>
      </c>
      <c r="E6" s="20">
        <v>0.95008199999999998</v>
      </c>
      <c r="F6" s="6" t="s">
        <v>15</v>
      </c>
      <c r="G6" s="7">
        <v>70.7</v>
      </c>
      <c r="H6" s="14" t="s">
        <v>49</v>
      </c>
      <c r="J6">
        <v>-2.2332128999999998</v>
      </c>
      <c r="K6">
        <f>ABS(J6)</f>
        <v>2.2332128999999998</v>
      </c>
      <c r="L6">
        <f>_xlfn.FLOOR.MATH(K6)</f>
        <v>2</v>
      </c>
      <c r="M6">
        <f>_xlfn.FLOOR.MATH(60*(K6-L6))</f>
        <v>13</v>
      </c>
    </row>
    <row r="7" spans="2:16" x14ac:dyDescent="0.25">
      <c r="C7" t="s">
        <v>46</v>
      </c>
      <c r="D7" s="14" t="str">
        <f>"-"&amp;L7&amp;":"&amp;TEXT(M7,"00")</f>
        <v>-1:37</v>
      </c>
      <c r="E7" s="20">
        <v>0.89609939999999999</v>
      </c>
      <c r="F7" t="s">
        <v>15</v>
      </c>
      <c r="G7" s="2">
        <v>70.7</v>
      </c>
      <c r="H7" s="14" t="str">
        <f>O7&amp;":"&amp;TEXT(P7,"00")</f>
        <v>27:13</v>
      </c>
      <c r="J7">
        <v>-1.6332129</v>
      </c>
      <c r="K7">
        <f>ABS(J7)</f>
        <v>1.6332129</v>
      </c>
      <c r="L7">
        <f>_xlfn.FLOOR.MATH(K7)</f>
        <v>1</v>
      </c>
      <c r="M7">
        <f>_xlfn.FLOOR.MATH(60*(K7-L7))</f>
        <v>37</v>
      </c>
      <c r="N7" s="13">
        <v>27.233329999999999</v>
      </c>
      <c r="O7">
        <f>_xlfn.FLOOR.MATH(N7)</f>
        <v>27</v>
      </c>
      <c r="P7">
        <f>_xlfn.FLOOR.MATH(60*(N7-O7))</f>
        <v>13</v>
      </c>
    </row>
    <row r="8" spans="2:16" x14ac:dyDescent="0.25">
      <c r="C8" s="6" t="s">
        <v>47</v>
      </c>
      <c r="D8" s="16" t="str">
        <f>"-"&amp;L8&amp;":"&amp;TEXT(M8,"00")</f>
        <v>-1:10</v>
      </c>
      <c r="E8" s="20">
        <v>0.82649019999999995</v>
      </c>
      <c r="F8" s="6" t="s">
        <v>15</v>
      </c>
      <c r="G8" s="7">
        <v>70.7</v>
      </c>
      <c r="H8" s="14" t="s">
        <v>49</v>
      </c>
      <c r="J8">
        <v>-1.1832129</v>
      </c>
      <c r="K8">
        <f>ABS(J8)</f>
        <v>1.1832129</v>
      </c>
      <c r="L8">
        <f>_xlfn.FLOOR.MATH(K8)</f>
        <v>1</v>
      </c>
      <c r="M8">
        <f>_xlfn.FLOOR.MATH(60*(K8-L8))</f>
        <v>10</v>
      </c>
    </row>
    <row r="9" spans="2:16" x14ac:dyDescent="0.25">
      <c r="C9" t="s">
        <v>48</v>
      </c>
      <c r="D9" s="14" t="str">
        <f>"-"&amp;L9&amp;":"&amp;TEXT(M9,"00")</f>
        <v>-1:04</v>
      </c>
      <c r="E9" s="20">
        <v>0.85698609999999997</v>
      </c>
      <c r="F9" t="s">
        <v>11</v>
      </c>
      <c r="G9">
        <v>47.8</v>
      </c>
      <c r="H9" s="14" t="str">
        <f>O9&amp;":"&amp;TEXT(P9,"00")</f>
        <v>27:41</v>
      </c>
      <c r="J9">
        <v>-1.073113</v>
      </c>
      <c r="K9">
        <f>ABS(J9)</f>
        <v>1.073113</v>
      </c>
      <c r="L9">
        <f>_xlfn.FLOOR.MATH(K9)</f>
        <v>1</v>
      </c>
      <c r="M9">
        <f>_xlfn.FLOOR.MATH(60*(K9-L9))</f>
        <v>4</v>
      </c>
      <c r="N9" s="1">
        <v>27.684439999999999</v>
      </c>
      <c r="O9">
        <f>_xlfn.FLOOR.MATH(N9)</f>
        <v>27</v>
      </c>
      <c r="P9">
        <f>_xlfn.FLOOR.MATH(60*(N9-O9))</f>
        <v>41</v>
      </c>
    </row>
    <row r="12" spans="2:16" ht="30" x14ac:dyDescent="0.25">
      <c r="C12" s="22" t="s">
        <v>35</v>
      </c>
      <c r="D12" s="23" t="s">
        <v>36</v>
      </c>
      <c r="E12" s="21" t="s">
        <v>66</v>
      </c>
      <c r="F12" s="23" t="s">
        <v>37</v>
      </c>
      <c r="G12" s="23" t="s">
        <v>24</v>
      </c>
      <c r="H12" s="24" t="s">
        <v>43</v>
      </c>
    </row>
    <row r="13" spans="2:16" x14ac:dyDescent="0.25">
      <c r="B13" s="1"/>
      <c r="C13" t="s">
        <v>51</v>
      </c>
      <c r="D13" s="14" t="str">
        <f>"-"&amp;L13&amp;":"&amp;TEXT(M13,"00")</f>
        <v>-3:15</v>
      </c>
      <c r="E13" s="20">
        <v>0.99992429999999999</v>
      </c>
      <c r="F13" t="s">
        <v>18</v>
      </c>
      <c r="G13">
        <v>85.2</v>
      </c>
      <c r="H13" s="14" t="s">
        <v>49</v>
      </c>
      <c r="J13">
        <v>-3.263210704</v>
      </c>
      <c r="K13">
        <f>ABS(J13)</f>
        <v>3.263210704</v>
      </c>
      <c r="L13">
        <f>_xlfn.FLOOR.MATH(K13)</f>
        <v>3</v>
      </c>
      <c r="M13">
        <f>_xlfn.FLOOR.MATH(60*(K13-L13))</f>
        <v>15</v>
      </c>
    </row>
    <row r="14" spans="2:16" x14ac:dyDescent="0.25">
      <c r="B14" s="1"/>
      <c r="C14" s="6" t="s">
        <v>52</v>
      </c>
      <c r="D14" s="16" t="str">
        <f>"-"&amp;L14&amp;":"&amp;TEXT(M14,"00")</f>
        <v>-2:07</v>
      </c>
      <c r="E14" s="20">
        <v>0.95428619999999997</v>
      </c>
      <c r="F14" s="6" t="s">
        <v>14</v>
      </c>
      <c r="G14" s="7">
        <v>62</v>
      </c>
      <c r="H14" s="14" t="s">
        <v>49</v>
      </c>
      <c r="J14">
        <v>-2.1168622180000001</v>
      </c>
      <c r="K14">
        <f>ABS(J14)</f>
        <v>2.1168622180000001</v>
      </c>
      <c r="L14">
        <f>_xlfn.FLOOR.MATH(K14)</f>
        <v>2</v>
      </c>
      <c r="M14">
        <f>_xlfn.FLOOR.MATH(60*(K14-L14))</f>
        <v>7</v>
      </c>
    </row>
    <row r="15" spans="2:16" x14ac:dyDescent="0.25">
      <c r="B15" s="1"/>
      <c r="C15" t="s">
        <v>53</v>
      </c>
      <c r="D15" s="14" t="str">
        <f>"-"&amp;L15&amp;":"&amp;TEXT(M15,"00")</f>
        <v>-1:36</v>
      </c>
      <c r="E15" s="20">
        <v>0.91663360000000005</v>
      </c>
      <c r="F15" t="s">
        <v>13</v>
      </c>
      <c r="G15" s="2">
        <v>55.7</v>
      </c>
      <c r="H15" s="14" t="str">
        <f>O15&amp;":"&amp;TEXT(P15,"00")</f>
        <v>24:02</v>
      </c>
      <c r="J15">
        <v>-1.6093726800000001</v>
      </c>
      <c r="K15">
        <f>ABS(J15)</f>
        <v>1.6093726800000001</v>
      </c>
      <c r="L15">
        <f>_xlfn.FLOOR.MATH(K15)</f>
        <v>1</v>
      </c>
      <c r="M15">
        <f>_xlfn.FLOOR.MATH(60*(K15-L15))</f>
        <v>36</v>
      </c>
      <c r="N15" s="1">
        <v>24.038329999999998</v>
      </c>
      <c r="O15">
        <f>_xlfn.FLOOR.MATH(N15)</f>
        <v>24</v>
      </c>
      <c r="P15">
        <f>_xlfn.FLOOR.MATH(60*(N15-O15))</f>
        <v>2</v>
      </c>
    </row>
    <row r="16" spans="2:16" x14ac:dyDescent="0.25">
      <c r="B16" s="1"/>
      <c r="C16" s="6" t="s">
        <v>54</v>
      </c>
      <c r="D16" s="16" t="str">
        <f>"-"&amp;L16&amp;":"&amp;TEXT(M16,"00")</f>
        <v>-0:52</v>
      </c>
      <c r="E16" s="20">
        <v>0.81103990000000004</v>
      </c>
      <c r="F16" s="6" t="s">
        <v>11</v>
      </c>
      <c r="G16" s="7">
        <v>47.8</v>
      </c>
      <c r="H16" s="14" t="str">
        <f>O16&amp;":"&amp;TEXT(P16,"00")</f>
        <v>25:25</v>
      </c>
      <c r="J16">
        <v>-0.87311302499999999</v>
      </c>
      <c r="K16">
        <f>ABS(J16)</f>
        <v>0.87311302499999999</v>
      </c>
      <c r="L16">
        <f>_xlfn.FLOOR.MATH(K16)</f>
        <v>0</v>
      </c>
      <c r="M16">
        <f>_xlfn.FLOOR.MATH(60*(K16-L16))</f>
        <v>52</v>
      </c>
      <c r="N16" s="1">
        <v>25.43167</v>
      </c>
      <c r="O16">
        <f>_xlfn.FLOOR.MATH(N16)</f>
        <v>25</v>
      </c>
      <c r="P16">
        <f>_xlfn.FLOOR.MATH(60*(N16-O16))</f>
        <v>25</v>
      </c>
    </row>
    <row r="17" spans="2:16" x14ac:dyDescent="0.25">
      <c r="B17" s="1"/>
      <c r="C17" t="s">
        <v>55</v>
      </c>
      <c r="D17" s="14" t="str">
        <f>"-"&amp;L17&amp;":"&amp;TEXT(M17,"00")</f>
        <v>-0:45</v>
      </c>
      <c r="E17" s="20">
        <v>0.74634820000000002</v>
      </c>
      <c r="F17" t="s">
        <v>14</v>
      </c>
      <c r="G17" s="2">
        <v>62</v>
      </c>
      <c r="H17" s="14" t="str">
        <f>O17&amp;":"&amp;TEXT(P17,"00")</f>
        <v>28:55</v>
      </c>
      <c r="J17">
        <v>-0.75186221799999997</v>
      </c>
      <c r="K17">
        <f>ABS(J17)</f>
        <v>0.75186221799999997</v>
      </c>
      <c r="L17">
        <f>_xlfn.FLOOR.MATH(K17)</f>
        <v>0</v>
      </c>
      <c r="M17">
        <f>_xlfn.FLOOR.MATH(60*(K17-L17))</f>
        <v>45</v>
      </c>
      <c r="N17" s="1">
        <v>28.927499999999998</v>
      </c>
      <c r="O17">
        <f>_xlfn.FLOOR.MATH(N17)</f>
        <v>28</v>
      </c>
      <c r="P17">
        <f>_xlfn.FLOOR.MATH(60*(N17-O17))</f>
        <v>55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6"/>
  <sheetViews>
    <sheetView workbookViewId="0">
      <selection activeCell="C11" sqref="C11:G16"/>
    </sheetView>
  </sheetViews>
  <sheetFormatPr defaultRowHeight="15" x14ac:dyDescent="0.25"/>
  <cols>
    <col min="3" max="3" width="22.5703125" bestFit="1" customWidth="1"/>
    <col min="4" max="4" width="6.85546875" bestFit="1" customWidth="1"/>
    <col min="5" max="5" width="6.5703125" bestFit="1" customWidth="1"/>
    <col min="6" max="6" width="6.42578125" bestFit="1" customWidth="1"/>
    <col min="7" max="7" width="6.85546875" bestFit="1" customWidth="1"/>
  </cols>
  <sheetData>
    <row r="2" spans="2:22" x14ac:dyDescent="0.25">
      <c r="B2" t="s">
        <v>64</v>
      </c>
    </row>
    <row r="4" spans="2:22" x14ac:dyDescent="0.25">
      <c r="C4" t="s">
        <v>35</v>
      </c>
      <c r="D4" t="s">
        <v>61</v>
      </c>
      <c r="E4" t="s">
        <v>62</v>
      </c>
      <c r="F4" t="s">
        <v>63</v>
      </c>
      <c r="G4" t="s">
        <v>43</v>
      </c>
    </row>
    <row r="5" spans="2:22" x14ac:dyDescent="0.25">
      <c r="B5" s="1">
        <v>1</v>
      </c>
      <c r="C5" t="s">
        <v>56</v>
      </c>
      <c r="D5" s="14" t="str">
        <f>"+0:"&amp;TEXT(J5,"00")</f>
        <v>+0:21</v>
      </c>
      <c r="E5" s="14" t="str">
        <f>"-0:"&amp;TEXT(M5,"00")</f>
        <v>-0:14</v>
      </c>
      <c r="F5" s="14" t="str">
        <f>"0:"&amp;TEXT(P5,"00")</f>
        <v>0:35</v>
      </c>
      <c r="G5" s="14" t="str">
        <f>S5&amp;":"&amp;TEXT(T5,"00")</f>
        <v>23:49</v>
      </c>
      <c r="I5">
        <v>0.354319</v>
      </c>
      <c r="J5">
        <f>_xlfn.FLOOR.MATH(60*I5)</f>
        <v>21</v>
      </c>
      <c r="L5">
        <v>-0.242336</v>
      </c>
      <c r="M5">
        <f>_xlfn.FLOOR.MATH(60*ABS(L5))</f>
        <v>14</v>
      </c>
      <c r="O5">
        <v>0.59665500000000005</v>
      </c>
      <c r="P5">
        <f>_xlfn.FLOOR.MATH(60*O5)</f>
        <v>35</v>
      </c>
      <c r="R5" s="1">
        <v>23.831669999999999</v>
      </c>
      <c r="S5">
        <f>_xlfn.FLOOR.MATH(R5)</f>
        <v>23</v>
      </c>
      <c r="T5">
        <f>_xlfn.FLOOR.MATH(60*(R5-S5))</f>
        <v>49</v>
      </c>
    </row>
    <row r="6" spans="2:22" x14ac:dyDescent="0.25">
      <c r="B6" s="1">
        <v>2</v>
      </c>
      <c r="C6" s="6" t="s">
        <v>57</v>
      </c>
      <c r="D6" s="16" t="str">
        <f>"+0:"&amp;TEXT(J6,"00")</f>
        <v>+0:08</v>
      </c>
      <c r="E6" s="16" t="str">
        <f>"-0:"&amp;TEXT(M6,"00")</f>
        <v>-0:31</v>
      </c>
      <c r="F6" s="16" t="str">
        <f>"0:"&amp;TEXT(P6,"00")</f>
        <v>0:39</v>
      </c>
      <c r="G6" s="16" t="str">
        <f>S6&amp;":"&amp;TEXT(T6,"00")</f>
        <v>23:34</v>
      </c>
      <c r="I6">
        <v>0.14062730000000001</v>
      </c>
      <c r="J6">
        <f>_xlfn.FLOOR.MATH(60*I6)</f>
        <v>8</v>
      </c>
      <c r="L6">
        <v>-0.52566930000000001</v>
      </c>
      <c r="M6">
        <f>_xlfn.FLOOR.MATH(60*ABS(L6))</f>
        <v>31</v>
      </c>
      <c r="O6">
        <v>0.66629669999999996</v>
      </c>
      <c r="P6">
        <f>_xlfn.FLOOR.MATH(60*O6)</f>
        <v>39</v>
      </c>
      <c r="R6" s="1">
        <v>23.581669999999999</v>
      </c>
      <c r="S6">
        <f>_xlfn.FLOOR.MATH(R6)</f>
        <v>23</v>
      </c>
      <c r="T6">
        <f>_xlfn.FLOOR.MATH(60*(R6-S6))</f>
        <v>34</v>
      </c>
    </row>
    <row r="7" spans="2:22" x14ac:dyDescent="0.25">
      <c r="B7" s="1">
        <v>3</v>
      </c>
      <c r="C7" t="s">
        <v>58</v>
      </c>
      <c r="D7" s="14" t="str">
        <f>"+0:"&amp;TEXT(J7,"00")</f>
        <v>+0:18</v>
      </c>
      <c r="E7" s="14" t="str">
        <f>"-0:"&amp;TEXT(M7,"00")</f>
        <v>-0:23</v>
      </c>
      <c r="F7" s="14" t="str">
        <f>"0:"&amp;TEXT(P7,"00")</f>
        <v>0:41</v>
      </c>
      <c r="G7" s="14" t="str">
        <f>S7&amp;":"&amp;TEXT(T7,"00")</f>
        <v>23:46</v>
      </c>
      <c r="I7">
        <v>0.30431900000000001</v>
      </c>
      <c r="J7">
        <f>_xlfn.FLOOR.MATH(60*I7)</f>
        <v>18</v>
      </c>
      <c r="L7">
        <v>-0.39233600000000002</v>
      </c>
      <c r="M7">
        <f>_xlfn.FLOOR.MATH(60*ABS(L7))</f>
        <v>23</v>
      </c>
      <c r="O7">
        <v>0.69665500000000002</v>
      </c>
      <c r="P7">
        <f>_xlfn.FLOOR.MATH(60*O7)</f>
        <v>41</v>
      </c>
      <c r="R7" s="1">
        <v>23.77</v>
      </c>
      <c r="S7">
        <f>_xlfn.FLOOR.MATH(R7)</f>
        <v>23</v>
      </c>
      <c r="T7">
        <f>_xlfn.FLOOR.MATH(60*(R7-S7))</f>
        <v>46</v>
      </c>
    </row>
    <row r="8" spans="2:22" x14ac:dyDescent="0.25">
      <c r="B8" s="1">
        <v>4</v>
      </c>
      <c r="C8" s="6" t="s">
        <v>59</v>
      </c>
      <c r="D8" s="16" t="str">
        <f>"+0:"&amp;TEXT(J8,"00")</f>
        <v>+0:43</v>
      </c>
      <c r="E8" s="16" t="str">
        <f>"-0:"&amp;TEXT(M8,"00")</f>
        <v>-0:07</v>
      </c>
      <c r="F8" s="16" t="str">
        <f>"0:"&amp;TEXT(P8,"00")</f>
        <v>0:50</v>
      </c>
      <c r="G8" s="16" t="str">
        <f>S8&amp;":"&amp;TEXT(T8,"00")</f>
        <v>23:55</v>
      </c>
      <c r="I8">
        <v>0.71678710000000001</v>
      </c>
      <c r="J8">
        <f>_xlfn.FLOOR.MATH(60*I8)</f>
        <v>43</v>
      </c>
      <c r="L8">
        <v>-0.1247268</v>
      </c>
      <c r="M8">
        <f>_xlfn.FLOOR.MATH(60*ABS(L8))</f>
        <v>7</v>
      </c>
      <c r="O8">
        <v>0.84151379999999998</v>
      </c>
      <c r="P8">
        <f>_xlfn.FLOOR.MATH(60*O8)</f>
        <v>50</v>
      </c>
      <c r="R8" s="1">
        <v>23.918060000000001</v>
      </c>
      <c r="S8">
        <f>_xlfn.FLOOR.MATH(R8)</f>
        <v>23</v>
      </c>
      <c r="T8">
        <f>_xlfn.FLOOR.MATH(60*(R8-S8))</f>
        <v>55</v>
      </c>
    </row>
    <row r="9" spans="2:22" x14ac:dyDescent="0.25">
      <c r="B9" s="1">
        <v>5</v>
      </c>
      <c r="C9" t="s">
        <v>60</v>
      </c>
      <c r="D9" s="14" t="str">
        <f>"+0:"&amp;TEXT(J9,"00")</f>
        <v>+0:30</v>
      </c>
      <c r="E9" s="14" t="str">
        <f>"-0:"&amp;TEXT(M9,"00")</f>
        <v>-0:19</v>
      </c>
      <c r="F9" s="14" t="str">
        <f>"0:"&amp;TEXT(P9,"00")</f>
        <v>0:50</v>
      </c>
      <c r="G9" s="14" t="str">
        <f>S9&amp;":"&amp;TEXT(T9,"00")</f>
        <v>23:55</v>
      </c>
      <c r="I9">
        <v>0.51479909999999995</v>
      </c>
      <c r="J9">
        <f>_xlfn.FLOOR.MATH(60*I9)</f>
        <v>30</v>
      </c>
      <c r="L9">
        <v>-0.32987739999999999</v>
      </c>
      <c r="M9">
        <f>_xlfn.FLOOR.MATH(60*ABS(L9))</f>
        <v>19</v>
      </c>
      <c r="O9">
        <v>0.84467650000000005</v>
      </c>
      <c r="P9">
        <f>_xlfn.FLOOR.MATH(60*O9)</f>
        <v>50</v>
      </c>
      <c r="R9" s="1">
        <v>23.922779999999999</v>
      </c>
      <c r="S9">
        <f>_xlfn.FLOOR.MATH(R9)</f>
        <v>23</v>
      </c>
      <c r="T9">
        <f>_xlfn.FLOOR.MATH(60*(R9-S9))</f>
        <v>55</v>
      </c>
    </row>
    <row r="11" spans="2:22" x14ac:dyDescent="0.25">
      <c r="C11" s="10" t="s">
        <v>35</v>
      </c>
      <c r="D11" s="11" t="s">
        <v>61</v>
      </c>
      <c r="E11" s="11" t="s">
        <v>62</v>
      </c>
      <c r="F11" s="11" t="s">
        <v>63</v>
      </c>
      <c r="G11" s="12" t="s">
        <v>43</v>
      </c>
    </row>
    <row r="12" spans="2:22" x14ac:dyDescent="0.25">
      <c r="B12" s="1">
        <v>1</v>
      </c>
      <c r="C12" s="5" t="s">
        <v>41</v>
      </c>
      <c r="D12" s="17" t="str">
        <f>"+0:"&amp;TEXT(J12,"00")</f>
        <v>+0:31</v>
      </c>
      <c r="E12" s="17" t="str">
        <f>"-"&amp;M12&amp;":"&amp;TEXT(N12,"00")</f>
        <v>-0:08</v>
      </c>
      <c r="F12" s="17" t="str">
        <f>Q12&amp;":"&amp;TEXT(R12,"00")</f>
        <v>0:39</v>
      </c>
      <c r="G12" s="15" t="str">
        <f>U12&amp;":"&amp;TEXT(V12,"00")</f>
        <v>23:58</v>
      </c>
      <c r="I12">
        <v>0.51772225999999999</v>
      </c>
      <c r="J12">
        <f>_xlfn.FLOOR.MATH(60*I12)</f>
        <v>31</v>
      </c>
      <c r="L12">
        <v>-0.14654400000000001</v>
      </c>
      <c r="M12">
        <f>_xlfn.FLOOR.MATH(ABS(L12))</f>
        <v>0</v>
      </c>
      <c r="N12">
        <f>_xlfn.FLOOR.MATH(60*(ABS(L12)-M12))</f>
        <v>8</v>
      </c>
      <c r="P12">
        <v>0.66426629999999998</v>
      </c>
      <c r="Q12">
        <f>_xlfn.FLOOR.MATH(ABS(P12))</f>
        <v>0</v>
      </c>
      <c r="R12">
        <f>_xlfn.FLOOR.MATH(60*(ABS(P12)-Q12))</f>
        <v>39</v>
      </c>
      <c r="T12" s="1">
        <v>23.973610000000001</v>
      </c>
      <c r="U12">
        <f>_xlfn.FLOOR.MATH(T12)</f>
        <v>23</v>
      </c>
      <c r="V12">
        <f>_xlfn.FLOOR.MATH(60*(T12-U12))</f>
        <v>58</v>
      </c>
    </row>
    <row r="13" spans="2:22" x14ac:dyDescent="0.25">
      <c r="B13" s="1">
        <v>2</v>
      </c>
      <c r="C13" s="9" t="s">
        <v>40</v>
      </c>
      <c r="D13" s="18" t="str">
        <f>"+0:"&amp;TEXT(J13,"00")</f>
        <v>+0:35</v>
      </c>
      <c r="E13" s="18" t="str">
        <f>"-"&amp;M13&amp;":"&amp;TEXT(N13,"00")</f>
        <v>-0:18</v>
      </c>
      <c r="F13" s="18" t="str">
        <f>Q13&amp;":"&amp;TEXT(R13,"00")</f>
        <v>0:54</v>
      </c>
      <c r="G13" s="19" t="str">
        <f>U13&amp;":"&amp;TEXT(V13,"00")</f>
        <v>23:42</v>
      </c>
      <c r="I13">
        <v>0.58765235000000005</v>
      </c>
      <c r="J13">
        <f>_xlfn.FLOOR.MATH(60*I13)</f>
        <v>35</v>
      </c>
      <c r="L13">
        <v>-0.31378109999999998</v>
      </c>
      <c r="M13">
        <f>_xlfn.FLOOR.MATH(ABS(L13))</f>
        <v>0</v>
      </c>
      <c r="N13">
        <f>_xlfn.FLOOR.MATH(60*(ABS(L13)-M13))</f>
        <v>18</v>
      </c>
      <c r="P13">
        <v>0.90143340000000005</v>
      </c>
      <c r="Q13">
        <f>_xlfn.FLOOR.MATH(ABS(P13))</f>
        <v>0</v>
      </c>
      <c r="R13">
        <f>_xlfn.FLOOR.MATH(60*(ABS(P13)-Q13))</f>
        <v>54</v>
      </c>
      <c r="T13" s="1">
        <v>23.714169999999999</v>
      </c>
      <c r="U13">
        <f>_xlfn.FLOOR.MATH(T13)</f>
        <v>23</v>
      </c>
      <c r="V13">
        <f>_xlfn.FLOOR.MATH(60*(T13-U13))</f>
        <v>42</v>
      </c>
    </row>
    <row r="14" spans="2:22" x14ac:dyDescent="0.25">
      <c r="B14" s="1">
        <v>3</v>
      </c>
      <c r="C14" s="5" t="s">
        <v>38</v>
      </c>
      <c r="D14" s="17" t="str">
        <f>"+0:"&amp;TEXT(J14,"00")</f>
        <v>+0:39</v>
      </c>
      <c r="E14" s="17" t="str">
        <f>"-"&amp;M14&amp;":"&amp;TEXT(N14,"00")</f>
        <v>-0:32</v>
      </c>
      <c r="F14" s="17" t="str">
        <f>Q14&amp;":"&amp;TEXT(R14,"00")</f>
        <v>1:11</v>
      </c>
      <c r="G14" s="15" t="str">
        <f>U14&amp;":"&amp;TEXT(V14,"00")</f>
        <v>23:42</v>
      </c>
      <c r="I14">
        <v>0.65105559000000002</v>
      </c>
      <c r="J14">
        <f>_xlfn.FLOOR.MATH(60*I14)</f>
        <v>39</v>
      </c>
      <c r="L14">
        <v>-0.54233600000000004</v>
      </c>
      <c r="M14">
        <f>_xlfn.FLOOR.MATH(ABS(L14))</f>
        <v>0</v>
      </c>
      <c r="N14">
        <f>_xlfn.FLOOR.MATH(60*(ABS(L14)-M14))</f>
        <v>32</v>
      </c>
      <c r="P14">
        <v>1.1933916</v>
      </c>
      <c r="Q14">
        <f>_xlfn.FLOOR.MATH(ABS(P14))</f>
        <v>1</v>
      </c>
      <c r="R14">
        <f>_xlfn.FLOOR.MATH(60*(ABS(P14)-Q14))</f>
        <v>11</v>
      </c>
      <c r="T14" s="1">
        <v>23.713609999999999</v>
      </c>
      <c r="U14">
        <f>_xlfn.FLOOR.MATH(T14)</f>
        <v>23</v>
      </c>
      <c r="V14">
        <f>_xlfn.FLOOR.MATH(60*(T14-U14))</f>
        <v>42</v>
      </c>
    </row>
    <row r="15" spans="2:22" x14ac:dyDescent="0.25">
      <c r="B15" s="1">
        <v>4</v>
      </c>
      <c r="C15" s="9" t="s">
        <v>65</v>
      </c>
      <c r="D15" s="18" t="str">
        <f>"+0:"&amp;TEXT(J15,"00")</f>
        <v>+0:00</v>
      </c>
      <c r="E15" s="18" t="str">
        <f>"-"&amp;M15&amp;":"&amp;TEXT(N15,"00")</f>
        <v>-1:31</v>
      </c>
      <c r="F15" s="18" t="str">
        <f>Q15&amp;":"&amp;TEXT(R15,"00")</f>
        <v>1:31</v>
      </c>
      <c r="G15" s="19" t="str">
        <f>U15&amp;":"&amp;TEXT(V15,"00")</f>
        <v>22:52</v>
      </c>
      <c r="I15">
        <v>0</v>
      </c>
      <c r="J15">
        <f>_xlfn.FLOOR.MATH(60*I15)</f>
        <v>0</v>
      </c>
      <c r="L15">
        <v>-1.5172912999999999</v>
      </c>
      <c r="M15">
        <f>_xlfn.FLOOR.MATH(ABS(L15))</f>
        <v>1</v>
      </c>
      <c r="N15">
        <f>_xlfn.FLOOR.MATH(60*(ABS(L15)-M15))</f>
        <v>31</v>
      </c>
      <c r="P15">
        <v>1.5172912999999999</v>
      </c>
      <c r="Q15">
        <f>_xlfn.FLOOR.MATH(ABS(P15))</f>
        <v>1</v>
      </c>
      <c r="R15">
        <f>_xlfn.FLOOR.MATH(60*(ABS(P15)-Q15))</f>
        <v>31</v>
      </c>
      <c r="T15" s="1">
        <v>22.873889999999999</v>
      </c>
      <c r="U15">
        <f>_xlfn.FLOOR.MATH(T15)</f>
        <v>22</v>
      </c>
      <c r="V15">
        <f>_xlfn.FLOOR.MATH(60*(T15-U15))</f>
        <v>52</v>
      </c>
    </row>
    <row r="16" spans="2:22" x14ac:dyDescent="0.25">
      <c r="B16" s="1">
        <v>5</v>
      </c>
      <c r="C16" s="5" t="s">
        <v>39</v>
      </c>
      <c r="D16" s="17" t="str">
        <f>"+0:"&amp;TEXT(J16,"00")</f>
        <v>+0:35</v>
      </c>
      <c r="E16" s="17" t="str">
        <f>"-"&amp;M16&amp;":"&amp;TEXT(N16,"00")</f>
        <v>-1:17</v>
      </c>
      <c r="F16" s="17" t="str">
        <f>Q16&amp;":"&amp;TEXT(R16,"00")</f>
        <v>1:52</v>
      </c>
      <c r="G16" s="15" t="str">
        <f>U16&amp;":"&amp;TEXT(V16,"00")</f>
        <v>22:44</v>
      </c>
      <c r="I16">
        <v>0.58765235000000005</v>
      </c>
      <c r="J16">
        <f>_xlfn.FLOOR.MATH(60*I16)</f>
        <v>35</v>
      </c>
      <c r="L16">
        <v>-1.2913934</v>
      </c>
      <c r="M16">
        <f>_xlfn.FLOOR.MATH(ABS(L16))</f>
        <v>1</v>
      </c>
      <c r="N16">
        <f>_xlfn.FLOOR.MATH(60*(ABS(L16)-M16))</f>
        <v>17</v>
      </c>
      <c r="P16">
        <v>1.8790458000000001</v>
      </c>
      <c r="Q16">
        <f>_xlfn.FLOOR.MATH(ABS(P16))</f>
        <v>1</v>
      </c>
      <c r="R16">
        <f>_xlfn.FLOOR.MATH(60*(ABS(P16)-Q16))</f>
        <v>52</v>
      </c>
      <c r="T16" s="1">
        <v>22.738890000000001</v>
      </c>
      <c r="U16">
        <f>_xlfn.FLOOR.MATH(T16)</f>
        <v>22</v>
      </c>
      <c r="V16">
        <f>_xlfn.FLOOR.MATH(60*(T16-U16))</f>
        <v>44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"/>
  <sheetViews>
    <sheetView workbookViewId="0">
      <selection activeCell="C2" sqref="C2:F5"/>
    </sheetView>
  </sheetViews>
  <sheetFormatPr defaultRowHeight="15" x14ac:dyDescent="0.25"/>
  <cols>
    <col min="3" max="3" width="3.7109375" bestFit="1" customWidth="1"/>
    <col min="4" max="4" width="15.42578125" bestFit="1" customWidth="1"/>
    <col min="5" max="5" width="17" customWidth="1"/>
    <col min="6" max="6" width="15.42578125" bestFit="1" customWidth="1"/>
  </cols>
  <sheetData>
    <row r="2" spans="3:6" x14ac:dyDescent="0.25">
      <c r="C2" s="36"/>
      <c r="D2" s="37"/>
      <c r="E2" s="40" t="s">
        <v>109</v>
      </c>
      <c r="F2" s="41"/>
    </row>
    <row r="3" spans="3:6" ht="22.5" customHeight="1" x14ac:dyDescent="0.25">
      <c r="C3" s="38"/>
      <c r="D3" s="39"/>
      <c r="E3" s="48" t="s">
        <v>107</v>
      </c>
      <c r="F3" s="44" t="s">
        <v>108</v>
      </c>
    </row>
    <row r="4" spans="3:6" ht="45.75" customHeight="1" x14ac:dyDescent="0.25">
      <c r="C4" s="45" t="s">
        <v>110</v>
      </c>
      <c r="D4" s="47" t="s">
        <v>107</v>
      </c>
      <c r="E4" s="42" t="s">
        <v>111</v>
      </c>
      <c r="F4" s="42" t="s">
        <v>112</v>
      </c>
    </row>
    <row r="5" spans="3:6" ht="45.75" customHeight="1" x14ac:dyDescent="0.25">
      <c r="C5" s="46"/>
      <c r="D5" s="43" t="s">
        <v>108</v>
      </c>
      <c r="E5" s="42" t="s">
        <v>113</v>
      </c>
      <c r="F5" s="42" t="s">
        <v>114</v>
      </c>
    </row>
  </sheetData>
  <mergeCells count="2">
    <mergeCell ref="E2:F2"/>
    <mergeCell ref="C4:C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8"/>
  <sheetViews>
    <sheetView workbookViewId="0">
      <selection activeCell="J19" sqref="J19"/>
    </sheetView>
  </sheetViews>
  <sheetFormatPr defaultRowHeight="15" x14ac:dyDescent="0.25"/>
  <cols>
    <col min="5" max="5" width="12.5703125" bestFit="1" customWidth="1"/>
    <col min="6" max="6" width="7.5703125" bestFit="1" customWidth="1"/>
    <col min="7" max="7" width="8.28515625" customWidth="1"/>
    <col min="8" max="8" width="17.7109375" bestFit="1" customWidth="1"/>
    <col min="10" max="10" width="12.5703125" bestFit="1" customWidth="1"/>
    <col min="11" max="11" width="9.7109375" customWidth="1"/>
  </cols>
  <sheetData>
    <row r="2" spans="3:13" x14ac:dyDescent="0.25">
      <c r="E2" t="s">
        <v>121</v>
      </c>
      <c r="F2" s="34" t="s">
        <v>118</v>
      </c>
      <c r="G2" s="34" t="s">
        <v>119</v>
      </c>
      <c r="H2" s="64" t="s">
        <v>120</v>
      </c>
      <c r="J2" t="s">
        <v>121</v>
      </c>
      <c r="K2" s="34" t="s">
        <v>118</v>
      </c>
      <c r="L2" s="34" t="s">
        <v>119</v>
      </c>
      <c r="M2" s="64" t="s">
        <v>120</v>
      </c>
    </row>
    <row r="3" spans="3:13" x14ac:dyDescent="0.25">
      <c r="C3" s="1">
        <v>1</v>
      </c>
      <c r="E3" s="49" t="s">
        <v>115</v>
      </c>
      <c r="F3" s="14">
        <v>10</v>
      </c>
      <c r="G3" s="14">
        <v>10</v>
      </c>
      <c r="H3" s="53">
        <f>SUM(F3:G3)</f>
        <v>20</v>
      </c>
      <c r="J3" s="49" t="s">
        <v>115</v>
      </c>
      <c r="K3" s="20">
        <f>F3/F$7</f>
        <v>0.11764705882352941</v>
      </c>
      <c r="L3" s="20">
        <f t="shared" ref="L3:L7" si="0">G3/G$7</f>
        <v>3.5211267605633804E-2</v>
      </c>
      <c r="M3" s="58">
        <f t="shared" ref="M3:M7" si="1">H3/H$7</f>
        <v>5.4200542005420058E-2</v>
      </c>
    </row>
    <row r="4" spans="3:13" x14ac:dyDescent="0.25">
      <c r="C4" s="1">
        <v>2</v>
      </c>
      <c r="E4" s="50" t="s">
        <v>116</v>
      </c>
      <c r="F4" s="16">
        <v>5</v>
      </c>
      <c r="G4" s="16">
        <v>51</v>
      </c>
      <c r="H4" s="54">
        <f t="shared" ref="H4:H6" si="2">SUM(F4:G4)</f>
        <v>56</v>
      </c>
      <c r="J4" s="50" t="s">
        <v>116</v>
      </c>
      <c r="K4" s="59">
        <f t="shared" ref="K4:K7" si="3">F4/F$7</f>
        <v>5.8823529411764705E-2</v>
      </c>
      <c r="L4" s="59">
        <f t="shared" si="0"/>
        <v>0.1795774647887324</v>
      </c>
      <c r="M4" s="60">
        <f t="shared" si="1"/>
        <v>0.15176151761517614</v>
      </c>
    </row>
    <row r="5" spans="3:13" x14ac:dyDescent="0.25">
      <c r="C5" s="1">
        <v>3</v>
      </c>
      <c r="E5" s="49" t="s">
        <v>117</v>
      </c>
      <c r="F5" s="14">
        <v>31</v>
      </c>
      <c r="G5" s="14">
        <v>141</v>
      </c>
      <c r="H5" s="53">
        <f t="shared" si="2"/>
        <v>172</v>
      </c>
      <c r="J5" s="49" t="s">
        <v>117</v>
      </c>
      <c r="K5" s="20">
        <f t="shared" si="3"/>
        <v>0.36470588235294116</v>
      </c>
      <c r="L5" s="20">
        <f t="shared" si="0"/>
        <v>0.49647887323943662</v>
      </c>
      <c r="M5" s="58">
        <f t="shared" si="1"/>
        <v>0.46612466124661245</v>
      </c>
    </row>
    <row r="6" spans="3:13" x14ac:dyDescent="0.25">
      <c r="C6" s="1">
        <v>4</v>
      </c>
      <c r="E6" s="51" t="s">
        <v>49</v>
      </c>
      <c r="F6" s="55">
        <v>39</v>
      </c>
      <c r="G6" s="55">
        <v>82</v>
      </c>
      <c r="H6" s="56">
        <f t="shared" si="2"/>
        <v>121</v>
      </c>
      <c r="J6" s="51" t="s">
        <v>49</v>
      </c>
      <c r="K6" s="61">
        <f t="shared" si="3"/>
        <v>0.45882352941176469</v>
      </c>
      <c r="L6" s="61">
        <f t="shared" si="0"/>
        <v>0.28873239436619719</v>
      </c>
      <c r="M6" s="62">
        <f t="shared" si="1"/>
        <v>0.32791327913279134</v>
      </c>
    </row>
    <row r="7" spans="3:13" x14ac:dyDescent="0.25">
      <c r="C7" s="1">
        <v>5</v>
      </c>
      <c r="E7" s="52" t="s">
        <v>120</v>
      </c>
      <c r="F7" s="57">
        <f>SUM(F3:F6)</f>
        <v>85</v>
      </c>
      <c r="G7" s="57">
        <f>SUM(G3:G6)</f>
        <v>284</v>
      </c>
      <c r="H7" s="53">
        <f>SUM(H3:H6)</f>
        <v>369</v>
      </c>
      <c r="J7" s="52" t="s">
        <v>120</v>
      </c>
      <c r="K7" s="63">
        <f t="shared" si="3"/>
        <v>1</v>
      </c>
      <c r="L7" s="63">
        <f t="shared" si="0"/>
        <v>1</v>
      </c>
      <c r="M7" s="58">
        <f t="shared" si="1"/>
        <v>1</v>
      </c>
    </row>
    <row r="8" spans="3:13" x14ac:dyDescent="0.25">
      <c r="C8" s="1">
        <v>6</v>
      </c>
    </row>
    <row r="9" spans="3:13" x14ac:dyDescent="0.25">
      <c r="C9" s="1">
        <v>7</v>
      </c>
    </row>
    <row r="10" spans="3:13" x14ac:dyDescent="0.25">
      <c r="C10" s="1">
        <v>8</v>
      </c>
    </row>
    <row r="16" spans="3:13" x14ac:dyDescent="0.25">
      <c r="G16" s="1">
        <v>1</v>
      </c>
      <c r="J16">
        <f>24*60</f>
        <v>1440</v>
      </c>
    </row>
    <row r="17" spans="7:10" x14ac:dyDescent="0.25">
      <c r="G17" s="1">
        <v>2</v>
      </c>
      <c r="J17">
        <f>J16/100</f>
        <v>14.4</v>
      </c>
    </row>
    <row r="18" spans="7:10" x14ac:dyDescent="0.25">
      <c r="J18">
        <f>0.4*60</f>
        <v>24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abSelected="1" workbookViewId="0">
      <selection activeCell="C1" sqref="C1:E21"/>
    </sheetView>
  </sheetViews>
  <sheetFormatPr defaultRowHeight="15" x14ac:dyDescent="0.25"/>
  <cols>
    <col min="3" max="3" width="17.42578125" bestFit="1" customWidth="1"/>
    <col min="4" max="4" width="9.5703125" customWidth="1"/>
    <col min="5" max="5" width="10.28515625" customWidth="1"/>
  </cols>
  <sheetData>
    <row r="1" spans="2:8" ht="32.25" customHeight="1" x14ac:dyDescent="0.25">
      <c r="C1" s="21" t="s">
        <v>23</v>
      </c>
      <c r="D1" s="21" t="s">
        <v>24</v>
      </c>
      <c r="E1" s="21" t="s">
        <v>210</v>
      </c>
    </row>
    <row r="2" spans="2:8" x14ac:dyDescent="0.25">
      <c r="B2" s="1">
        <v>1</v>
      </c>
      <c r="C2" t="s">
        <v>3</v>
      </c>
      <c r="D2" s="3">
        <v>0</v>
      </c>
      <c r="E2" s="14" t="str">
        <f>"+0:"&amp;TEXT(H2,"00")</f>
        <v>+0:00</v>
      </c>
      <c r="G2">
        <v>0</v>
      </c>
      <c r="H2">
        <f>ROUND(G2*60,0)</f>
        <v>0</v>
      </c>
    </row>
    <row r="3" spans="2:8" x14ac:dyDescent="0.25">
      <c r="B3" s="1">
        <v>2</v>
      </c>
      <c r="C3" s="6" t="s">
        <v>4</v>
      </c>
      <c r="D3" s="8">
        <v>10.3</v>
      </c>
      <c r="E3" s="14" t="str">
        <f t="shared" ref="E3:E19" si="0">"+0:"&amp;TEXT(H3,"00")</f>
        <v>+0:37</v>
      </c>
      <c r="G3">
        <v>0.61647596000000005</v>
      </c>
      <c r="H3">
        <f t="shared" ref="H3:H21" si="1">ROUND(G3*60,0)</f>
        <v>37</v>
      </c>
    </row>
    <row r="4" spans="2:8" x14ac:dyDescent="0.25">
      <c r="B4" s="1">
        <v>3</v>
      </c>
      <c r="C4" t="s">
        <v>5</v>
      </c>
      <c r="D4" s="3">
        <v>15.8</v>
      </c>
      <c r="E4" s="14" t="str">
        <f t="shared" si="0"/>
        <v>+0:44</v>
      </c>
      <c r="G4">
        <v>0.74031793000000001</v>
      </c>
      <c r="H4">
        <f t="shared" si="1"/>
        <v>44</v>
      </c>
    </row>
    <row r="5" spans="2:8" x14ac:dyDescent="0.25">
      <c r="B5" s="1">
        <v>4</v>
      </c>
      <c r="C5" s="6" t="s">
        <v>6</v>
      </c>
      <c r="D5" s="8">
        <v>24.4</v>
      </c>
      <c r="E5" s="14" t="str">
        <f t="shared" si="0"/>
        <v>+0:50</v>
      </c>
      <c r="G5">
        <v>0.83350586000000004</v>
      </c>
      <c r="H5">
        <f t="shared" si="1"/>
        <v>50</v>
      </c>
    </row>
    <row r="6" spans="2:8" x14ac:dyDescent="0.25">
      <c r="B6" s="1">
        <v>5</v>
      </c>
      <c r="C6" t="s">
        <v>7</v>
      </c>
      <c r="D6" s="3">
        <v>30.3</v>
      </c>
      <c r="E6" s="14" t="str">
        <f t="shared" si="0"/>
        <v>+0:56</v>
      </c>
      <c r="G6">
        <v>0.94126880000000002</v>
      </c>
      <c r="H6">
        <f t="shared" si="1"/>
        <v>56</v>
      </c>
    </row>
    <row r="7" spans="2:8" x14ac:dyDescent="0.25">
      <c r="B7" s="1">
        <v>6</v>
      </c>
      <c r="C7" s="6" t="s">
        <v>8</v>
      </c>
      <c r="D7" s="8">
        <v>34.4</v>
      </c>
      <c r="E7" s="14" t="str">
        <f t="shared" si="0"/>
        <v>+0:53</v>
      </c>
      <c r="G7">
        <v>0.87604011999999998</v>
      </c>
      <c r="H7">
        <f t="shared" si="1"/>
        <v>53</v>
      </c>
    </row>
    <row r="8" spans="2:8" x14ac:dyDescent="0.25">
      <c r="B8" s="1">
        <v>7</v>
      </c>
      <c r="C8" t="s">
        <v>9</v>
      </c>
      <c r="D8" s="3">
        <v>38</v>
      </c>
      <c r="E8" s="14" t="str">
        <f t="shared" si="0"/>
        <v>+0:58</v>
      </c>
      <c r="G8">
        <v>0.97098569000000001</v>
      </c>
      <c r="H8">
        <f t="shared" si="1"/>
        <v>58</v>
      </c>
    </row>
    <row r="9" spans="2:8" x14ac:dyDescent="0.25">
      <c r="B9" s="1">
        <v>8</v>
      </c>
      <c r="C9" s="6" t="s">
        <v>10</v>
      </c>
      <c r="D9" s="8">
        <v>43.3</v>
      </c>
      <c r="E9" s="14" t="str">
        <f t="shared" si="0"/>
        <v>+0:57</v>
      </c>
      <c r="G9">
        <v>0.95105558999999995</v>
      </c>
      <c r="H9">
        <f t="shared" si="1"/>
        <v>57</v>
      </c>
    </row>
    <row r="10" spans="2:8" x14ac:dyDescent="0.25">
      <c r="B10" s="1">
        <v>9</v>
      </c>
      <c r="C10" t="s">
        <v>11</v>
      </c>
      <c r="D10" s="3">
        <v>47.8</v>
      </c>
      <c r="E10" s="14" t="str">
        <f t="shared" si="0"/>
        <v>+0:56</v>
      </c>
      <c r="G10">
        <v>0.92688696999999998</v>
      </c>
      <c r="H10">
        <f t="shared" si="1"/>
        <v>56</v>
      </c>
    </row>
    <row r="11" spans="2:8" x14ac:dyDescent="0.25">
      <c r="B11" s="1">
        <v>10</v>
      </c>
      <c r="C11" s="6" t="s">
        <v>12</v>
      </c>
      <c r="D11" s="8">
        <v>52.9</v>
      </c>
      <c r="E11" s="14" t="str">
        <f t="shared" si="0"/>
        <v>+0:59</v>
      </c>
      <c r="G11">
        <v>0.98146577000000002</v>
      </c>
      <c r="H11">
        <f t="shared" si="1"/>
        <v>59</v>
      </c>
    </row>
    <row r="12" spans="2:8" x14ac:dyDescent="0.25">
      <c r="B12" s="1">
        <v>11</v>
      </c>
      <c r="C12" t="s">
        <v>13</v>
      </c>
      <c r="D12" s="3">
        <v>55.7</v>
      </c>
      <c r="E12" s="14" t="str">
        <f t="shared" si="0"/>
        <v>+0:58</v>
      </c>
      <c r="G12">
        <v>0.97396064999999998</v>
      </c>
      <c r="H12">
        <f t="shared" si="1"/>
        <v>58</v>
      </c>
    </row>
    <row r="13" spans="2:8" x14ac:dyDescent="0.25">
      <c r="B13" s="1">
        <v>12</v>
      </c>
      <c r="C13" s="6" t="s">
        <v>14</v>
      </c>
      <c r="D13" s="8">
        <v>62</v>
      </c>
      <c r="E13" s="14" t="str">
        <f t="shared" si="0"/>
        <v>+0:54</v>
      </c>
      <c r="G13">
        <v>0.90813778000000001</v>
      </c>
      <c r="H13">
        <f t="shared" si="1"/>
        <v>54</v>
      </c>
    </row>
    <row r="14" spans="2:8" x14ac:dyDescent="0.25">
      <c r="B14" s="1">
        <v>13</v>
      </c>
      <c r="C14" t="s">
        <v>15</v>
      </c>
      <c r="D14" s="3">
        <v>70.7</v>
      </c>
      <c r="E14" s="14" t="str">
        <f t="shared" si="0"/>
        <v>+0:43</v>
      </c>
      <c r="G14">
        <v>0.71678708000000002</v>
      </c>
      <c r="H14">
        <f t="shared" si="1"/>
        <v>43</v>
      </c>
    </row>
    <row r="15" spans="2:8" x14ac:dyDescent="0.25">
      <c r="B15" s="1">
        <v>14</v>
      </c>
      <c r="C15" s="6" t="s">
        <v>16</v>
      </c>
      <c r="D15" s="8">
        <v>78</v>
      </c>
      <c r="E15" s="14" t="str">
        <f t="shared" si="0"/>
        <v>+0:38</v>
      </c>
      <c r="G15">
        <v>0.64060846999999999</v>
      </c>
      <c r="H15">
        <f t="shared" si="1"/>
        <v>38</v>
      </c>
    </row>
    <row r="16" spans="2:8" x14ac:dyDescent="0.25">
      <c r="B16" s="1">
        <v>15</v>
      </c>
      <c r="C16" t="s">
        <v>17</v>
      </c>
      <c r="D16" s="3">
        <v>79.8</v>
      </c>
      <c r="E16" s="14" t="str">
        <f t="shared" si="0"/>
        <v>+0:31</v>
      </c>
      <c r="G16">
        <v>0.51604201000000005</v>
      </c>
      <c r="H16">
        <f t="shared" si="1"/>
        <v>31</v>
      </c>
    </row>
    <row r="17" spans="2:8" x14ac:dyDescent="0.25">
      <c r="B17" s="1">
        <v>16</v>
      </c>
      <c r="C17" s="6" t="s">
        <v>18</v>
      </c>
      <c r="D17" s="8">
        <v>85.2</v>
      </c>
      <c r="E17" s="14" t="str">
        <f t="shared" si="0"/>
        <v>+0:26</v>
      </c>
      <c r="G17">
        <v>0.43678929999999999</v>
      </c>
      <c r="H17">
        <f t="shared" si="1"/>
        <v>26</v>
      </c>
    </row>
    <row r="18" spans="2:8" x14ac:dyDescent="0.25">
      <c r="B18" s="1">
        <v>17</v>
      </c>
      <c r="C18" t="s">
        <v>19</v>
      </c>
      <c r="D18" s="3">
        <v>90.7</v>
      </c>
      <c r="E18" s="14" t="str">
        <f t="shared" si="0"/>
        <v>+0:15</v>
      </c>
      <c r="G18">
        <v>0.257664</v>
      </c>
      <c r="H18">
        <f t="shared" si="1"/>
        <v>15</v>
      </c>
    </row>
    <row r="19" spans="2:8" x14ac:dyDescent="0.25">
      <c r="B19" s="1">
        <v>18</v>
      </c>
      <c r="C19" s="6" t="s">
        <v>20</v>
      </c>
      <c r="D19" s="8">
        <v>94.3</v>
      </c>
      <c r="E19" s="14" t="str">
        <f t="shared" si="0"/>
        <v>+0:02</v>
      </c>
      <c r="G19">
        <v>3.6218920000000002E-2</v>
      </c>
      <c r="H19">
        <f t="shared" si="1"/>
        <v>2</v>
      </c>
    </row>
    <row r="20" spans="2:8" x14ac:dyDescent="0.25">
      <c r="B20" s="1">
        <v>19</v>
      </c>
      <c r="C20" t="s">
        <v>21</v>
      </c>
      <c r="D20" s="3">
        <v>98.9</v>
      </c>
      <c r="E20" s="14" t="str">
        <f>"-0:"&amp;TEXT(ABS(H20),"00")</f>
        <v>-0:02</v>
      </c>
      <c r="G20">
        <v>-4.1393430000000002E-2</v>
      </c>
      <c r="H20">
        <f t="shared" si="1"/>
        <v>-2</v>
      </c>
    </row>
    <row r="21" spans="2:8" x14ac:dyDescent="0.25">
      <c r="B21" s="1">
        <v>20</v>
      </c>
      <c r="C21" s="6" t="s">
        <v>22</v>
      </c>
      <c r="D21" s="8">
        <v>100.2</v>
      </c>
      <c r="E21" s="16" t="str">
        <f>"-0:"&amp;TEXT(ABS(H21),"00")</f>
        <v>-0:02</v>
      </c>
      <c r="G21">
        <v>-3.2015830000000002E-2</v>
      </c>
      <c r="H21">
        <f t="shared" si="1"/>
        <v>-2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7"/>
  <sheetViews>
    <sheetView workbookViewId="0">
      <selection activeCell="B2" sqref="B2:F21"/>
    </sheetView>
  </sheetViews>
  <sheetFormatPr defaultRowHeight="15" x14ac:dyDescent="0.25"/>
  <cols>
    <col min="2" max="2" width="31.42578125" bestFit="1" customWidth="1"/>
    <col min="3" max="3" width="10.7109375" customWidth="1"/>
    <col min="4" max="4" width="11.28515625" customWidth="1"/>
    <col min="5" max="5" width="12.28515625" customWidth="1"/>
    <col min="6" max="6" width="11.28515625" customWidth="1"/>
  </cols>
  <sheetData>
    <row r="2" spans="2:6" ht="30" x14ac:dyDescent="0.25">
      <c r="B2" s="70" t="s">
        <v>165</v>
      </c>
      <c r="C2" s="21" t="s">
        <v>185</v>
      </c>
      <c r="D2" s="21" t="s">
        <v>187</v>
      </c>
      <c r="E2" s="21" t="s">
        <v>188</v>
      </c>
      <c r="F2" s="21" t="s">
        <v>192</v>
      </c>
    </row>
    <row r="3" spans="2:6" x14ac:dyDescent="0.25">
      <c r="B3" t="s">
        <v>127</v>
      </c>
      <c r="C3" s="14">
        <v>10.3</v>
      </c>
      <c r="D3" s="3">
        <v>10.3</v>
      </c>
      <c r="E3" s="65" t="s">
        <v>167</v>
      </c>
      <c r="F3" s="14" t="s">
        <v>167</v>
      </c>
    </row>
    <row r="4" spans="2:6" x14ac:dyDescent="0.25">
      <c r="B4" s="6" t="s">
        <v>129</v>
      </c>
      <c r="C4" s="16">
        <v>5.5</v>
      </c>
      <c r="D4" s="8">
        <v>15.8</v>
      </c>
      <c r="E4" s="66" t="s">
        <v>168</v>
      </c>
      <c r="F4" s="14" t="s">
        <v>193</v>
      </c>
    </row>
    <row r="5" spans="2:6" x14ac:dyDescent="0.25">
      <c r="B5" t="s">
        <v>131</v>
      </c>
      <c r="C5" s="14">
        <v>8.6</v>
      </c>
      <c r="D5" s="3">
        <v>24.4</v>
      </c>
      <c r="E5" s="65" t="s">
        <v>169</v>
      </c>
      <c r="F5" s="14" t="s">
        <v>194</v>
      </c>
    </row>
    <row r="6" spans="2:6" x14ac:dyDescent="0.25">
      <c r="B6" s="6" t="s">
        <v>133</v>
      </c>
      <c r="C6" s="16">
        <v>5.9</v>
      </c>
      <c r="D6" s="8">
        <v>30.3</v>
      </c>
      <c r="E6" s="66" t="s">
        <v>170</v>
      </c>
      <c r="F6" s="14" t="s">
        <v>195</v>
      </c>
    </row>
    <row r="7" spans="2:6" x14ac:dyDescent="0.25">
      <c r="B7" t="s">
        <v>135</v>
      </c>
      <c r="C7" s="14">
        <v>4.0999999999999996</v>
      </c>
      <c r="D7" s="3">
        <v>34.4</v>
      </c>
      <c r="E7" s="65" t="s">
        <v>85</v>
      </c>
      <c r="F7" s="14" t="s">
        <v>196</v>
      </c>
    </row>
    <row r="8" spans="2:6" x14ac:dyDescent="0.25">
      <c r="B8" s="6" t="s">
        <v>137</v>
      </c>
      <c r="C8" s="16">
        <v>3.6</v>
      </c>
      <c r="D8" s="8">
        <v>38</v>
      </c>
      <c r="E8" s="66" t="s">
        <v>171</v>
      </c>
      <c r="F8" s="14" t="s">
        <v>197</v>
      </c>
    </row>
    <row r="9" spans="2:6" x14ac:dyDescent="0.25">
      <c r="B9" t="s">
        <v>139</v>
      </c>
      <c r="C9" s="14">
        <v>5.3</v>
      </c>
      <c r="D9" s="3">
        <v>43.3</v>
      </c>
      <c r="E9" s="65" t="s">
        <v>172</v>
      </c>
      <c r="F9" s="14" t="s">
        <v>198</v>
      </c>
    </row>
    <row r="10" spans="2:6" x14ac:dyDescent="0.25">
      <c r="B10" s="6" t="s">
        <v>141</v>
      </c>
      <c r="C10" s="16">
        <v>4.5</v>
      </c>
      <c r="D10" s="8">
        <v>47.8</v>
      </c>
      <c r="E10" s="66" t="s">
        <v>173</v>
      </c>
      <c r="F10" s="14" t="s">
        <v>195</v>
      </c>
    </row>
    <row r="11" spans="2:6" x14ac:dyDescent="0.25">
      <c r="B11" t="s">
        <v>143</v>
      </c>
      <c r="C11" s="14">
        <v>5.0999999999999996</v>
      </c>
      <c r="D11" s="3">
        <v>52.9</v>
      </c>
      <c r="E11" s="65" t="s">
        <v>174</v>
      </c>
      <c r="F11" s="14" t="s">
        <v>199</v>
      </c>
    </row>
    <row r="12" spans="2:6" x14ac:dyDescent="0.25">
      <c r="B12" s="6" t="s">
        <v>145</v>
      </c>
      <c r="C12" s="16">
        <v>2.8</v>
      </c>
      <c r="D12" s="8">
        <v>55.7</v>
      </c>
      <c r="E12" s="66" t="s">
        <v>175</v>
      </c>
      <c r="F12" s="14" t="s">
        <v>200</v>
      </c>
    </row>
    <row r="13" spans="2:6" x14ac:dyDescent="0.25">
      <c r="B13" t="s">
        <v>147</v>
      </c>
      <c r="C13" s="14">
        <v>6.3</v>
      </c>
      <c r="D13" s="3">
        <v>62</v>
      </c>
      <c r="E13" s="65" t="s">
        <v>176</v>
      </c>
      <c r="F13" s="14" t="s">
        <v>201</v>
      </c>
    </row>
    <row r="14" spans="2:6" x14ac:dyDescent="0.25">
      <c r="B14" s="6" t="s">
        <v>149</v>
      </c>
      <c r="C14" s="16">
        <v>8.6999999999999993</v>
      </c>
      <c r="D14" s="8">
        <v>70.7</v>
      </c>
      <c r="E14" s="66" t="s">
        <v>177</v>
      </c>
      <c r="F14" s="14" t="s">
        <v>202</v>
      </c>
    </row>
    <row r="15" spans="2:6" x14ac:dyDescent="0.25">
      <c r="B15" t="s">
        <v>151</v>
      </c>
      <c r="C15" s="14">
        <v>7.3</v>
      </c>
      <c r="D15" s="3">
        <v>78</v>
      </c>
      <c r="E15" s="65" t="s">
        <v>178</v>
      </c>
      <c r="F15" s="14" t="s">
        <v>174</v>
      </c>
    </row>
    <row r="16" spans="2:6" x14ac:dyDescent="0.25">
      <c r="B16" s="6" t="s">
        <v>153</v>
      </c>
      <c r="C16" s="16">
        <v>1.8</v>
      </c>
      <c r="D16" s="8">
        <v>79.8</v>
      </c>
      <c r="E16" s="66" t="s">
        <v>179</v>
      </c>
      <c r="F16" s="14" t="s">
        <v>203</v>
      </c>
    </row>
    <row r="17" spans="2:17" x14ac:dyDescent="0.25">
      <c r="B17" t="s">
        <v>155</v>
      </c>
      <c r="C17" s="14">
        <v>5.4</v>
      </c>
      <c r="D17" s="3">
        <v>85.2</v>
      </c>
      <c r="E17" s="65" t="s">
        <v>180</v>
      </c>
      <c r="F17" s="14" t="s">
        <v>204</v>
      </c>
    </row>
    <row r="18" spans="2:17" x14ac:dyDescent="0.25">
      <c r="B18" s="6" t="s">
        <v>157</v>
      </c>
      <c r="C18" s="16">
        <v>5.5</v>
      </c>
      <c r="D18" s="8">
        <v>90.7</v>
      </c>
      <c r="E18" s="66" t="s">
        <v>181</v>
      </c>
      <c r="F18" s="14" t="s">
        <v>205</v>
      </c>
    </row>
    <row r="19" spans="2:17" x14ac:dyDescent="0.25">
      <c r="B19" t="s">
        <v>159</v>
      </c>
      <c r="C19" s="14">
        <v>3.6</v>
      </c>
      <c r="D19" s="3">
        <v>94.3</v>
      </c>
      <c r="E19" s="65" t="s">
        <v>182</v>
      </c>
      <c r="F19" s="14" t="s">
        <v>206</v>
      </c>
    </row>
    <row r="20" spans="2:17" x14ac:dyDescent="0.25">
      <c r="B20" s="6" t="s">
        <v>161</v>
      </c>
      <c r="C20" s="16">
        <v>4.5999999999999996</v>
      </c>
      <c r="D20" s="8">
        <v>98.9</v>
      </c>
      <c r="E20" s="66" t="s">
        <v>183</v>
      </c>
      <c r="F20" s="14" t="s">
        <v>207</v>
      </c>
    </row>
    <row r="21" spans="2:17" x14ac:dyDescent="0.25">
      <c r="B21" t="s">
        <v>163</v>
      </c>
      <c r="C21" s="14">
        <v>1.3</v>
      </c>
      <c r="D21" s="3">
        <v>100.2</v>
      </c>
      <c r="E21" s="65" t="s">
        <v>184</v>
      </c>
      <c r="F21" s="14" t="s">
        <v>205</v>
      </c>
    </row>
    <row r="26" spans="2:17" x14ac:dyDescent="0.25">
      <c r="B26" s="67"/>
      <c r="C26" t="s">
        <v>166</v>
      </c>
      <c r="E26" t="s">
        <v>123</v>
      </c>
      <c r="F26" t="s">
        <v>124</v>
      </c>
      <c r="G26" t="s">
        <v>125</v>
      </c>
      <c r="H26" t="s">
        <v>126</v>
      </c>
      <c r="I26" t="s">
        <v>122</v>
      </c>
      <c r="M26" t="s">
        <v>189</v>
      </c>
      <c r="O26" t="s">
        <v>190</v>
      </c>
      <c r="P26" t="s">
        <v>191</v>
      </c>
    </row>
    <row r="27" spans="2:17" x14ac:dyDescent="0.25">
      <c r="B27" s="67">
        <v>1</v>
      </c>
      <c r="C27">
        <v>10.3</v>
      </c>
      <c r="E27">
        <v>13</v>
      </c>
      <c r="F27">
        <v>10.940440000000001</v>
      </c>
      <c r="G27" t="s">
        <v>127</v>
      </c>
      <c r="H27" t="s">
        <v>128</v>
      </c>
      <c r="I27">
        <v>10.3</v>
      </c>
      <c r="K27" s="1">
        <v>1</v>
      </c>
      <c r="L27">
        <v>2.2629679999999999</v>
      </c>
      <c r="M27">
        <f>L27*60</f>
        <v>135.77807999999999</v>
      </c>
      <c r="N27">
        <f>M27/I27</f>
        <v>13.182337864077668</v>
      </c>
      <c r="O27">
        <f>_xlfn.FLOOR.MATH(N27)</f>
        <v>13</v>
      </c>
      <c r="P27" s="71">
        <f>60*(N27-O27)</f>
        <v>10.94027184466011</v>
      </c>
      <c r="Q27" t="str">
        <f>O27&amp;":"&amp;TEXT(P27,"00")</f>
        <v>13:11</v>
      </c>
    </row>
    <row r="28" spans="2:17" x14ac:dyDescent="0.25">
      <c r="B28" s="67">
        <v>2</v>
      </c>
      <c r="C28">
        <v>5.5</v>
      </c>
      <c r="E28">
        <v>12</v>
      </c>
      <c r="F28">
        <v>41.485253999999998</v>
      </c>
      <c r="G28" t="s">
        <v>129</v>
      </c>
      <c r="H28" t="s">
        <v>130</v>
      </c>
      <c r="I28">
        <v>15.8</v>
      </c>
      <c r="K28" s="1">
        <v>2</v>
      </c>
      <c r="L28">
        <v>3.4263490000000001</v>
      </c>
      <c r="M28">
        <f t="shared" ref="M28:M45" si="0">L28*60</f>
        <v>205.58094</v>
      </c>
      <c r="N28">
        <f t="shared" ref="N28:N45" si="1">M28/I28</f>
        <v>13.011451898734176</v>
      </c>
      <c r="O28">
        <f t="shared" ref="O28:O45" si="2">_xlfn.FLOOR.MATH(N28)</f>
        <v>13</v>
      </c>
      <c r="P28" s="71">
        <f t="shared" ref="P28:P45" si="3">60*(N28-O28)</f>
        <v>0.68711392405056415</v>
      </c>
      <c r="Q28" t="str">
        <f t="shared" ref="Q28:Q45" si="4">O28&amp;":"&amp;TEXT(P28,"00")</f>
        <v>13:01</v>
      </c>
    </row>
    <row r="29" spans="2:17" x14ac:dyDescent="0.25">
      <c r="B29" s="67">
        <v>3</v>
      </c>
      <c r="C29">
        <v>8.6</v>
      </c>
      <c r="E29">
        <v>10</v>
      </c>
      <c r="F29">
        <v>51.688774000000002</v>
      </c>
      <c r="G29" t="s">
        <v>131</v>
      </c>
      <c r="H29" t="s">
        <v>132</v>
      </c>
      <c r="I29">
        <v>24.4</v>
      </c>
      <c r="K29" s="1">
        <v>3</v>
      </c>
      <c r="L29">
        <v>4.983161</v>
      </c>
      <c r="M29">
        <f t="shared" si="0"/>
        <v>298.98966000000001</v>
      </c>
      <c r="N29">
        <f t="shared" si="1"/>
        <v>12.253674590163936</v>
      </c>
      <c r="O29">
        <f t="shared" si="2"/>
        <v>12</v>
      </c>
      <c r="P29" s="71">
        <f t="shared" si="3"/>
        <v>15.220475409836141</v>
      </c>
      <c r="Q29" t="str">
        <f t="shared" si="4"/>
        <v>12:15</v>
      </c>
    </row>
    <row r="30" spans="2:17" x14ac:dyDescent="0.25">
      <c r="B30" s="67">
        <v>4</v>
      </c>
      <c r="C30">
        <v>5.9</v>
      </c>
      <c r="E30">
        <v>14</v>
      </c>
      <c r="F30">
        <v>50.178548999999997</v>
      </c>
      <c r="G30" t="s">
        <v>133</v>
      </c>
      <c r="H30" t="s">
        <v>134</v>
      </c>
      <c r="I30">
        <v>30.3</v>
      </c>
      <c r="K30" s="1">
        <v>4</v>
      </c>
      <c r="L30">
        <v>6.4420650000000004</v>
      </c>
      <c r="M30">
        <f t="shared" si="0"/>
        <v>386.52390000000003</v>
      </c>
      <c r="N30">
        <f t="shared" si="1"/>
        <v>12.756564356435645</v>
      </c>
      <c r="O30">
        <f t="shared" si="2"/>
        <v>12</v>
      </c>
      <c r="P30" s="71">
        <f t="shared" si="3"/>
        <v>45.393861386138674</v>
      </c>
      <c r="Q30" t="str">
        <f t="shared" si="4"/>
        <v>12:45</v>
      </c>
    </row>
    <row r="31" spans="2:17" x14ac:dyDescent="0.25">
      <c r="B31" s="67">
        <v>5</v>
      </c>
      <c r="C31">
        <v>4.0999999999999996</v>
      </c>
      <c r="E31">
        <v>11</v>
      </c>
      <c r="F31">
        <v>11.908106</v>
      </c>
      <c r="G31" t="s">
        <v>135</v>
      </c>
      <c r="H31" t="s">
        <v>136</v>
      </c>
      <c r="I31">
        <v>34.4</v>
      </c>
      <c r="K31" s="1">
        <v>5</v>
      </c>
      <c r="L31">
        <v>7.2072929999999999</v>
      </c>
      <c r="M31">
        <f t="shared" si="0"/>
        <v>432.43758000000003</v>
      </c>
      <c r="N31">
        <f t="shared" si="1"/>
        <v>12.570859883720932</v>
      </c>
      <c r="O31">
        <f t="shared" si="2"/>
        <v>12</v>
      </c>
      <c r="P31" s="71">
        <f t="shared" si="3"/>
        <v>34.251593023255893</v>
      </c>
      <c r="Q31" t="str">
        <f t="shared" si="4"/>
        <v>12:34</v>
      </c>
    </row>
    <row r="32" spans="2:17" x14ac:dyDescent="0.25">
      <c r="B32" s="67">
        <v>6</v>
      </c>
      <c r="C32">
        <v>3.6</v>
      </c>
      <c r="E32">
        <v>10</v>
      </c>
      <c r="F32">
        <v>21.721101000000001</v>
      </c>
      <c r="G32" t="s">
        <v>137</v>
      </c>
      <c r="H32" t="s">
        <v>138</v>
      </c>
      <c r="I32">
        <v>38</v>
      </c>
      <c r="K32" s="1">
        <v>6</v>
      </c>
      <c r="L32">
        <v>7.8290139999999999</v>
      </c>
      <c r="M32">
        <f t="shared" si="0"/>
        <v>469.74083999999999</v>
      </c>
      <c r="N32">
        <f t="shared" si="1"/>
        <v>12.361601052631579</v>
      </c>
      <c r="O32">
        <f t="shared" si="2"/>
        <v>12</v>
      </c>
      <c r="P32" s="71">
        <f t="shared" si="3"/>
        <v>21.696063157894763</v>
      </c>
      <c r="Q32" t="str">
        <f t="shared" si="4"/>
        <v>12:22</v>
      </c>
    </row>
    <row r="33" spans="2:17" x14ac:dyDescent="0.25">
      <c r="B33" s="67">
        <v>7</v>
      </c>
      <c r="C33">
        <v>5.3</v>
      </c>
      <c r="E33">
        <v>10</v>
      </c>
      <c r="F33">
        <v>24.858179</v>
      </c>
      <c r="G33" t="s">
        <v>139</v>
      </c>
      <c r="H33" t="s">
        <v>140</v>
      </c>
      <c r="I33">
        <v>43.3</v>
      </c>
      <c r="K33" s="1">
        <v>7</v>
      </c>
      <c r="L33">
        <v>8.7489439999999998</v>
      </c>
      <c r="M33">
        <f t="shared" si="0"/>
        <v>524.93664000000001</v>
      </c>
      <c r="N33">
        <f t="shared" si="1"/>
        <v>12.123248036951502</v>
      </c>
      <c r="O33">
        <f t="shared" si="2"/>
        <v>12</v>
      </c>
      <c r="P33" s="71">
        <f t="shared" si="3"/>
        <v>7.3948822170900996</v>
      </c>
      <c r="Q33" t="str">
        <f t="shared" si="4"/>
        <v>12:07</v>
      </c>
    </row>
    <row r="34" spans="2:17" x14ac:dyDescent="0.25">
      <c r="B34" s="67">
        <v>8</v>
      </c>
      <c r="C34">
        <v>4.5</v>
      </c>
      <c r="E34">
        <v>18</v>
      </c>
      <c r="F34">
        <v>46.001558000000003</v>
      </c>
      <c r="G34" t="s">
        <v>141</v>
      </c>
      <c r="H34" t="s">
        <v>142</v>
      </c>
      <c r="I34">
        <v>47.8</v>
      </c>
      <c r="K34" s="1">
        <v>8</v>
      </c>
      <c r="L34">
        <v>10.156446000000001</v>
      </c>
      <c r="M34">
        <f t="shared" si="0"/>
        <v>609.38676000000009</v>
      </c>
      <c r="N34">
        <f t="shared" si="1"/>
        <v>12.748676987447702</v>
      </c>
      <c r="O34">
        <f t="shared" si="2"/>
        <v>12</v>
      </c>
      <c r="P34" s="71">
        <f t="shared" si="3"/>
        <v>44.920619246862117</v>
      </c>
      <c r="Q34" t="str">
        <f t="shared" si="4"/>
        <v>12:45</v>
      </c>
    </row>
    <row r="35" spans="2:17" x14ac:dyDescent="0.25">
      <c r="B35" s="67">
        <v>9</v>
      </c>
      <c r="C35">
        <v>5.0999999999999996</v>
      </c>
      <c r="E35">
        <v>13</v>
      </c>
      <c r="F35">
        <v>52.062026000000003</v>
      </c>
      <c r="G35" t="s">
        <v>143</v>
      </c>
      <c r="H35" t="s">
        <v>144</v>
      </c>
      <c r="I35">
        <v>52.9</v>
      </c>
      <c r="K35" s="1">
        <v>9</v>
      </c>
      <c r="L35">
        <v>11.335201</v>
      </c>
      <c r="M35">
        <f t="shared" si="0"/>
        <v>680.11205999999993</v>
      </c>
      <c r="N35">
        <f t="shared" si="1"/>
        <v>12.856560680529299</v>
      </c>
      <c r="O35">
        <f t="shared" si="2"/>
        <v>12</v>
      </c>
      <c r="P35" s="71">
        <f t="shared" si="3"/>
        <v>51.393640831757921</v>
      </c>
      <c r="Q35" t="str">
        <f t="shared" si="4"/>
        <v>12:51</v>
      </c>
    </row>
    <row r="36" spans="2:17" x14ac:dyDescent="0.25">
      <c r="B36" s="67">
        <v>10</v>
      </c>
      <c r="C36">
        <v>2.8</v>
      </c>
      <c r="E36">
        <v>20</v>
      </c>
      <c r="F36">
        <v>52.506579000000002</v>
      </c>
      <c r="G36" t="s">
        <v>145</v>
      </c>
      <c r="H36" t="s">
        <v>146</v>
      </c>
      <c r="I36">
        <v>55.7</v>
      </c>
      <c r="K36" s="1">
        <v>10</v>
      </c>
      <c r="L36">
        <v>12.309373000000001</v>
      </c>
      <c r="M36">
        <f t="shared" si="0"/>
        <v>738.56238000000008</v>
      </c>
      <c r="N36">
        <f t="shared" si="1"/>
        <v>13.25964775583483</v>
      </c>
      <c r="O36">
        <f t="shared" si="2"/>
        <v>13</v>
      </c>
      <c r="P36" s="71">
        <f t="shared" si="3"/>
        <v>15.578865350089828</v>
      </c>
      <c r="Q36" t="str">
        <f t="shared" si="4"/>
        <v>13:16</v>
      </c>
    </row>
    <row r="37" spans="2:17" x14ac:dyDescent="0.25">
      <c r="B37" s="67">
        <v>11</v>
      </c>
      <c r="C37">
        <v>6.3</v>
      </c>
      <c r="E37">
        <v>15</v>
      </c>
      <c r="F37">
        <v>29.041640999999998</v>
      </c>
      <c r="G37" t="s">
        <v>147</v>
      </c>
      <c r="H37" t="s">
        <v>148</v>
      </c>
      <c r="I37">
        <v>62</v>
      </c>
      <c r="K37" s="1">
        <v>11</v>
      </c>
      <c r="L37">
        <v>13.935195999999999</v>
      </c>
      <c r="M37">
        <f t="shared" si="0"/>
        <v>836.11176</v>
      </c>
      <c r="N37">
        <f t="shared" si="1"/>
        <v>13.485673548387096</v>
      </c>
      <c r="O37">
        <f t="shared" si="2"/>
        <v>13</v>
      </c>
      <c r="P37" s="71">
        <f t="shared" si="3"/>
        <v>29.140412903225759</v>
      </c>
      <c r="Q37" t="str">
        <f t="shared" si="4"/>
        <v>13:29</v>
      </c>
    </row>
    <row r="38" spans="2:17" x14ac:dyDescent="0.25">
      <c r="B38" s="67">
        <v>12</v>
      </c>
      <c r="C38">
        <v>8.6999999999999993</v>
      </c>
      <c r="E38">
        <v>15</v>
      </c>
      <c r="F38">
        <v>2.6278769999999998</v>
      </c>
      <c r="G38" t="s">
        <v>149</v>
      </c>
      <c r="H38" t="s">
        <v>150</v>
      </c>
      <c r="I38">
        <v>70.7</v>
      </c>
      <c r="K38" s="1">
        <v>12</v>
      </c>
      <c r="L38">
        <v>16.116546</v>
      </c>
      <c r="M38">
        <f t="shared" si="0"/>
        <v>966.99275999999998</v>
      </c>
      <c r="N38">
        <f t="shared" si="1"/>
        <v>13.67740820367751</v>
      </c>
      <c r="O38">
        <f t="shared" si="2"/>
        <v>13</v>
      </c>
      <c r="P38" s="71">
        <f t="shared" si="3"/>
        <v>40.644492220650612</v>
      </c>
      <c r="Q38" t="str">
        <f t="shared" si="4"/>
        <v>13:41</v>
      </c>
    </row>
    <row r="39" spans="2:17" x14ac:dyDescent="0.25">
      <c r="B39" s="67">
        <v>13</v>
      </c>
      <c r="C39">
        <v>7.3</v>
      </c>
      <c r="E39">
        <v>15</v>
      </c>
      <c r="F39">
        <v>41.677120000000002</v>
      </c>
      <c r="G39" t="s">
        <v>151</v>
      </c>
      <c r="H39" t="s">
        <v>152</v>
      </c>
      <c r="I39">
        <v>78</v>
      </c>
      <c r="K39" s="1">
        <v>13</v>
      </c>
      <c r="L39">
        <v>18.026057999999999</v>
      </c>
      <c r="M39">
        <f t="shared" si="0"/>
        <v>1081.56348</v>
      </c>
      <c r="N39">
        <f t="shared" si="1"/>
        <v>13.866198461538461</v>
      </c>
      <c r="O39">
        <f t="shared" si="2"/>
        <v>13</v>
      </c>
      <c r="P39" s="71">
        <f t="shared" si="3"/>
        <v>51.971907692307688</v>
      </c>
      <c r="Q39" t="str">
        <f t="shared" si="4"/>
        <v>13:52</v>
      </c>
    </row>
    <row r="40" spans="2:17" x14ac:dyDescent="0.25">
      <c r="B40" s="67">
        <v>14</v>
      </c>
      <c r="C40">
        <v>1.8</v>
      </c>
      <c r="E40">
        <v>24</v>
      </c>
      <c r="F40">
        <v>9.1329370000000001</v>
      </c>
      <c r="G40" t="s">
        <v>153</v>
      </c>
      <c r="H40" t="s">
        <v>154</v>
      </c>
      <c r="I40">
        <v>79.8</v>
      </c>
      <c r="K40" s="1">
        <v>14</v>
      </c>
      <c r="L40">
        <v>18.750624999999999</v>
      </c>
      <c r="M40">
        <f t="shared" si="0"/>
        <v>1125.0374999999999</v>
      </c>
      <c r="N40">
        <f t="shared" si="1"/>
        <v>14.098214285714285</v>
      </c>
      <c r="O40">
        <f t="shared" si="2"/>
        <v>14</v>
      </c>
      <c r="P40" s="71">
        <f t="shared" si="3"/>
        <v>5.892857142857082</v>
      </c>
      <c r="Q40" t="str">
        <f t="shared" si="4"/>
        <v>14:06</v>
      </c>
    </row>
    <row r="41" spans="2:17" x14ac:dyDescent="0.25">
      <c r="B41" s="67">
        <v>15</v>
      </c>
      <c r="C41">
        <v>5.4</v>
      </c>
      <c r="E41">
        <v>16</v>
      </c>
      <c r="F41">
        <v>26.168472999999999</v>
      </c>
      <c r="G41" t="s">
        <v>155</v>
      </c>
      <c r="H41" t="s">
        <v>156</v>
      </c>
      <c r="I41">
        <v>85.2</v>
      </c>
      <c r="K41" s="1">
        <v>15</v>
      </c>
      <c r="L41">
        <v>20.229876999999998</v>
      </c>
      <c r="M41">
        <f t="shared" si="0"/>
        <v>1213.7926199999999</v>
      </c>
      <c r="N41">
        <f t="shared" si="1"/>
        <v>14.246392253521126</v>
      </c>
      <c r="O41">
        <f t="shared" si="2"/>
        <v>14</v>
      </c>
      <c r="P41" s="71">
        <f t="shared" si="3"/>
        <v>14.783535211267562</v>
      </c>
      <c r="Q41" t="str">
        <f t="shared" si="4"/>
        <v>14:15</v>
      </c>
    </row>
    <row r="42" spans="2:17" x14ac:dyDescent="0.25">
      <c r="B42" s="67">
        <v>16</v>
      </c>
      <c r="C42">
        <v>5.5</v>
      </c>
      <c r="E42">
        <v>16</v>
      </c>
      <c r="F42">
        <v>8.1547409999999996</v>
      </c>
      <c r="G42" t="s">
        <v>157</v>
      </c>
      <c r="H42" t="s">
        <v>158</v>
      </c>
      <c r="I42">
        <v>90.7</v>
      </c>
      <c r="K42" s="1">
        <v>16</v>
      </c>
      <c r="L42">
        <v>21.709002999999999</v>
      </c>
      <c r="M42">
        <f t="shared" si="0"/>
        <v>1302.54018</v>
      </c>
      <c r="N42">
        <f t="shared" si="1"/>
        <v>14.360972216097021</v>
      </c>
      <c r="O42">
        <f t="shared" si="2"/>
        <v>14</v>
      </c>
      <c r="P42" s="71">
        <f t="shared" si="3"/>
        <v>21.658332965821288</v>
      </c>
      <c r="Q42" t="str">
        <f t="shared" si="4"/>
        <v>14:22</v>
      </c>
    </row>
    <row r="43" spans="2:17" x14ac:dyDescent="0.25">
      <c r="B43" s="67">
        <v>17</v>
      </c>
      <c r="C43">
        <v>3.6</v>
      </c>
      <c r="E43">
        <v>16</v>
      </c>
      <c r="F43">
        <v>44.778413</v>
      </c>
      <c r="G43" t="s">
        <v>159</v>
      </c>
      <c r="H43" t="s">
        <v>160</v>
      </c>
      <c r="I43">
        <v>94.3</v>
      </c>
      <c r="K43" s="1">
        <v>17</v>
      </c>
      <c r="L43">
        <v>22.713781000000001</v>
      </c>
      <c r="M43">
        <f t="shared" si="0"/>
        <v>1362.8268600000001</v>
      </c>
      <c r="N43">
        <f t="shared" si="1"/>
        <v>14.45203457051962</v>
      </c>
      <c r="O43">
        <f t="shared" si="2"/>
        <v>14</v>
      </c>
      <c r="P43" s="71">
        <f t="shared" si="3"/>
        <v>27.122074231177216</v>
      </c>
      <c r="Q43" t="str">
        <f t="shared" si="4"/>
        <v>14:27</v>
      </c>
    </row>
    <row r="44" spans="2:17" x14ac:dyDescent="0.25">
      <c r="B44" s="67">
        <v>18</v>
      </c>
      <c r="C44">
        <v>4.5999999999999996</v>
      </c>
      <c r="E44">
        <v>13</v>
      </c>
      <c r="F44">
        <v>50.305317000000002</v>
      </c>
      <c r="G44" t="s">
        <v>161</v>
      </c>
      <c r="H44" t="s">
        <v>162</v>
      </c>
      <c r="I44">
        <v>98.9</v>
      </c>
      <c r="K44" s="1">
        <v>18</v>
      </c>
      <c r="L44">
        <v>23.774726999999999</v>
      </c>
      <c r="M44">
        <f t="shared" si="0"/>
        <v>1426.48362</v>
      </c>
      <c r="N44">
        <f t="shared" si="1"/>
        <v>14.423494641051565</v>
      </c>
      <c r="O44">
        <f t="shared" si="2"/>
        <v>14</v>
      </c>
      <c r="P44" s="71">
        <f t="shared" si="3"/>
        <v>25.409678463093925</v>
      </c>
      <c r="Q44" t="str">
        <f t="shared" si="4"/>
        <v>14:25</v>
      </c>
    </row>
    <row r="45" spans="2:17" x14ac:dyDescent="0.25">
      <c r="B45" s="67">
        <v>19</v>
      </c>
      <c r="C45">
        <v>1.3</v>
      </c>
      <c r="E45">
        <v>10</v>
      </c>
      <c r="F45">
        <v>39.415874000000002</v>
      </c>
      <c r="G45" t="s">
        <v>163</v>
      </c>
      <c r="H45" t="s">
        <v>164</v>
      </c>
      <c r="I45">
        <v>100.2</v>
      </c>
      <c r="K45" s="1">
        <v>19</v>
      </c>
      <c r="L45">
        <v>24.005627</v>
      </c>
      <c r="M45">
        <f t="shared" si="0"/>
        <v>1440.33762</v>
      </c>
      <c r="N45">
        <f t="shared" si="1"/>
        <v>14.374626946107783</v>
      </c>
      <c r="O45">
        <f t="shared" si="2"/>
        <v>14</v>
      </c>
      <c r="P45" s="71">
        <f t="shared" si="3"/>
        <v>22.477616766467001</v>
      </c>
      <c r="Q45" t="str">
        <f t="shared" si="4"/>
        <v>14:22</v>
      </c>
    </row>
    <row r="46" spans="2:17" x14ac:dyDescent="0.25">
      <c r="B46" s="68"/>
    </row>
    <row r="47" spans="2:17" x14ac:dyDescent="0.25">
      <c r="B47" s="69" t="s">
        <v>186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Pace</vt:lpstr>
      <vt:lpstr>Foresthill</vt:lpstr>
      <vt:lpstr>Comebacks</vt:lpstr>
      <vt:lpstr>Blowups</vt:lpstr>
      <vt:lpstr>Steady</vt:lpstr>
      <vt:lpstr>Accuracy</vt:lpstr>
      <vt:lpstr>Sheet2</vt:lpstr>
      <vt:lpstr>Sheet5</vt:lpstr>
      <vt:lpstr>Seg 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Witko PC</dc:creator>
  <cp:lastModifiedBy>Witko PC</cp:lastModifiedBy>
  <dcterms:created xsi:type="dcterms:W3CDTF">2017-08-10T01:58:24Z</dcterms:created>
  <dcterms:modified xsi:type="dcterms:W3CDTF">2017-08-19T01:58:18Z</dcterms:modified>
</cp:coreProperties>
</file>