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hidePivotFieldList="1"/>
  <mc:AlternateContent xmlns:mc="http://schemas.openxmlformats.org/markup-compatibility/2006">
    <mc:Choice Requires="x15">
      <x15ac:absPath xmlns:x15ac="http://schemas.microsoft.com/office/spreadsheetml/2010/11/ac" url="/Users/ruilanzeng/"/>
    </mc:Choice>
  </mc:AlternateContent>
  <xr:revisionPtr revIDLastSave="0" documentId="8_{67D9DD6F-1615-2A44-BCEF-A39C0173AE79}" xr6:coauthVersionLast="47" xr6:coauthVersionMax="47" xr10:uidLastSave="{00000000-0000-0000-0000-000000000000}"/>
  <bookViews>
    <workbookView xWindow="5540" yWindow="500" windowWidth="23260" windowHeight="14860" xr2:uid="{00000000-000D-0000-FFFF-FFFF00000000}"/>
  </bookViews>
  <sheets>
    <sheet name="P&amp;L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" i="1" l="1"/>
  <c r="F19" i="1"/>
  <c r="G19" i="1"/>
  <c r="H19" i="1"/>
  <c r="D19" i="1"/>
  <c r="E18" i="1"/>
  <c r="F18" i="1"/>
  <c r="G18" i="1"/>
  <c r="H18" i="1"/>
  <c r="D18" i="1"/>
  <c r="E17" i="1"/>
  <c r="F17" i="1"/>
  <c r="G17" i="1"/>
  <c r="H17" i="1"/>
  <c r="D17" i="1"/>
  <c r="E16" i="1"/>
  <c r="F16" i="1"/>
  <c r="G16" i="1"/>
  <c r="H16" i="1"/>
  <c r="D16" i="1"/>
  <c r="E15" i="1"/>
  <c r="F15" i="1"/>
  <c r="G15" i="1"/>
  <c r="H15" i="1"/>
  <c r="D15" i="1"/>
  <c r="E14" i="1"/>
  <c r="F14" i="1"/>
  <c r="G14" i="1"/>
  <c r="H14" i="1"/>
  <c r="D14" i="1"/>
  <c r="E13" i="1"/>
  <c r="F13" i="1"/>
  <c r="G13" i="1"/>
  <c r="H13" i="1"/>
  <c r="D13" i="1"/>
  <c r="E12" i="1"/>
  <c r="F12" i="1"/>
  <c r="G12" i="1"/>
  <c r="H12" i="1"/>
  <c r="D12" i="1"/>
  <c r="E9" i="1"/>
  <c r="F9" i="1"/>
  <c r="G9" i="1"/>
  <c r="H9" i="1"/>
  <c r="D9" i="1"/>
  <c r="J8" i="1"/>
  <c r="J3" i="1"/>
  <c r="A4" i="2"/>
  <c r="B4" i="2"/>
  <c r="D4" i="2" s="1"/>
  <c r="F4" i="2" l="1"/>
  <c r="G4" i="2" s="1"/>
  <c r="I4" i="2" s="1"/>
  <c r="J19" i="1"/>
  <c r="J18" i="1"/>
  <c r="J12" i="1"/>
  <c r="J17" i="1"/>
  <c r="J16" i="1"/>
  <c r="D20" i="1"/>
  <c r="J14" i="1"/>
  <c r="J13" i="1"/>
  <c r="J9" i="1"/>
  <c r="E6" i="1"/>
  <c r="E7" i="1" s="1"/>
  <c r="F6" i="1"/>
  <c r="F7" i="1" s="1"/>
  <c r="G6" i="1"/>
  <c r="G7" i="1" s="1"/>
  <c r="H6" i="1"/>
  <c r="H7" i="1" s="1"/>
  <c r="D6" i="1"/>
  <c r="D7" i="1" s="1"/>
  <c r="H4" i="1"/>
  <c r="H5" i="1" s="1"/>
  <c r="D4" i="1"/>
  <c r="D5" i="1" s="1"/>
  <c r="E4" i="1"/>
  <c r="E5" i="1" s="1"/>
  <c r="F4" i="1"/>
  <c r="F5" i="1" s="1"/>
  <c r="G4" i="1"/>
  <c r="G5" i="1" s="1"/>
  <c r="H20" i="1" l="1"/>
  <c r="G20" i="1"/>
  <c r="E20" i="1"/>
  <c r="F20" i="1"/>
  <c r="J15" i="1"/>
  <c r="J4" i="1"/>
  <c r="J7" i="1"/>
  <c r="J6" i="1"/>
  <c r="J20" i="1" l="1"/>
  <c r="G10" i="1"/>
  <c r="G22" i="1" s="1"/>
  <c r="H10" i="1"/>
  <c r="H22" i="1" s="1"/>
  <c r="E10" i="1"/>
  <c r="E22" i="1" s="1"/>
  <c r="F10" i="1"/>
  <c r="F22" i="1" s="1"/>
  <c r="D10" i="1"/>
  <c r="D22" i="1" s="1"/>
  <c r="J5" i="1"/>
  <c r="D25" i="1" l="1"/>
  <c r="D24" i="1"/>
  <c r="F24" i="1"/>
  <c r="F25" i="1"/>
  <c r="E25" i="1"/>
  <c r="E24" i="1"/>
  <c r="H24" i="1"/>
  <c r="H25" i="1"/>
  <c r="G25" i="1"/>
  <c r="G24" i="1"/>
  <c r="J22" i="1"/>
  <c r="J10" i="1"/>
</calcChain>
</file>

<file path=xl/sharedStrings.xml><?xml version="1.0" encoding="utf-8"?>
<sst xmlns="http://schemas.openxmlformats.org/spreadsheetml/2006/main" count="48" uniqueCount="47">
  <si>
    <t>Revenue</t>
  </si>
  <si>
    <t>Cost</t>
  </si>
  <si>
    <t>Improved Residential Property</t>
  </si>
  <si>
    <t>Total Homes Developed</t>
  </si>
  <si>
    <t>Property Management Company</t>
  </si>
  <si>
    <t>Total Revenue</t>
  </si>
  <si>
    <t>Contingency</t>
  </si>
  <si>
    <t>Total Cost</t>
  </si>
  <si>
    <t>Gross Profit</t>
  </si>
  <si>
    <t>Year1</t>
  </si>
  <si>
    <t>Year2</t>
  </si>
  <si>
    <t>Year3</t>
  </si>
  <si>
    <t>Year4</t>
  </si>
  <si>
    <t>Year5</t>
  </si>
  <si>
    <t>3348 Profit&amp;Loss</t>
  </si>
  <si>
    <t>Product Cost</t>
  </si>
  <si>
    <t>20% Improvement Cost</t>
  </si>
  <si>
    <t>Annual Capital Cost</t>
  </si>
  <si>
    <t>Total Cost w/Interest</t>
  </si>
  <si>
    <t>Mark-Up/Profit</t>
  </si>
  <si>
    <t>Retail Price</t>
  </si>
  <si>
    <t>Developer Profit</t>
  </si>
  <si>
    <t>Total # Developed</t>
  </si>
  <si>
    <t xml:space="preserve">Total Developer Profit </t>
  </si>
  <si>
    <t>Total</t>
  </si>
  <si>
    <t>SG&amp;A</t>
  </si>
  <si>
    <t>Asset Acquisition</t>
  </si>
  <si>
    <t>Operations Cost(Inventory Management)</t>
  </si>
  <si>
    <t>Personnel/Title Purpose</t>
  </si>
  <si>
    <t>Realtor Sales Cost</t>
  </si>
  <si>
    <t>Equipment, etc.</t>
  </si>
  <si>
    <t>APR</t>
  </si>
  <si>
    <t>Total Homes Available for Sale</t>
  </si>
  <si>
    <t>Total Sales Projection Annually</t>
  </si>
  <si>
    <t>Total Homes Avialable for Rent</t>
  </si>
  <si>
    <t>Total Rent</t>
  </si>
  <si>
    <t>Management Fee</t>
  </si>
  <si>
    <t>Construction Costs</t>
  </si>
  <si>
    <t>Improvements</t>
  </si>
  <si>
    <t>Asset Owenership(Retained)</t>
  </si>
  <si>
    <t>profit margin</t>
  </si>
  <si>
    <t>mark-Up/profit</t>
  </si>
  <si>
    <t>Annual Percentage Rate</t>
  </si>
  <si>
    <t>Land Acquisition</t>
  </si>
  <si>
    <t>Gross profit/Cost</t>
  </si>
  <si>
    <t>Gross profit/Revenue</t>
  </si>
  <si>
    <t>Number Under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</si>
</sst>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_(* #,##0.0_);_(* \(#,##0.0\);_(* &quot;-&quot;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164" fontId="0" fillId="0" borderId="0" xfId="1" applyNumberFormat="1" applyFont="1"/>
    <xf numFmtId="9" fontId="0" fillId="0" borderId="0" xfId="3" applyFont="1"/>
    <xf numFmtId="165" fontId="0" fillId="0" borderId="0" xfId="2" applyNumberFormat="1" applyFont="1"/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165" fontId="5" fillId="0" borderId="0" xfId="2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165" fontId="5" fillId="0" borderId="0" xfId="2" applyNumberFormat="1" applyFont="1"/>
    <xf numFmtId="37" fontId="5" fillId="0" borderId="0" xfId="1" applyNumberFormat="1" applyFont="1" applyAlignment="1">
      <alignment horizontal="center" vertical="center"/>
    </xf>
    <xf numFmtId="37" fontId="5" fillId="0" borderId="0" xfId="0" applyNumberFormat="1" applyFont="1" applyAlignment="1">
      <alignment horizontal="center" vertical="center"/>
    </xf>
    <xf numFmtId="9" fontId="5" fillId="0" borderId="0" xfId="0" applyNumberFormat="1" applyFont="1" applyAlignment="1">
      <alignment horizontal="left" vertical="top" wrapText="1"/>
    </xf>
    <xf numFmtId="6" fontId="5" fillId="0" borderId="0" xfId="0" applyNumberFormat="1" applyFont="1" applyAlignment="1">
      <alignment horizontal="left" vertical="top" wrapText="1"/>
    </xf>
    <xf numFmtId="165" fontId="5" fillId="0" borderId="0" xfId="2" applyNumberFormat="1" applyFont="1" applyAlignment="1">
      <alignment horizontal="center" vertical="center"/>
    </xf>
    <xf numFmtId="164" fontId="6" fillId="0" borderId="1" xfId="1" applyNumberFormat="1" applyFont="1" applyBorder="1" applyAlignment="1">
      <alignment horizontal="left" vertical="top" wrapText="1"/>
    </xf>
    <xf numFmtId="165" fontId="6" fillId="0" borderId="1" xfId="2" applyNumberFormat="1" applyFont="1" applyBorder="1" applyAlignment="1">
      <alignment horizontal="center" vertical="center"/>
    </xf>
    <xf numFmtId="165" fontId="6" fillId="0" borderId="0" xfId="2" applyNumberFormat="1" applyFont="1" applyBorder="1" applyAlignment="1">
      <alignment horizontal="center" vertical="center"/>
    </xf>
    <xf numFmtId="165" fontId="6" fillId="0" borderId="0" xfId="2" applyNumberFormat="1" applyFont="1" applyAlignment="1">
      <alignment horizontal="center" vertical="center"/>
    </xf>
    <xf numFmtId="9" fontId="6" fillId="0" borderId="0" xfId="3" applyFont="1" applyAlignment="1">
      <alignment horizontal="left" vertical="center"/>
    </xf>
    <xf numFmtId="164" fontId="6" fillId="0" borderId="0" xfId="1" applyNumberFormat="1" applyFont="1" applyAlignment="1">
      <alignment horizontal="left" vertical="center"/>
    </xf>
    <xf numFmtId="165" fontId="6" fillId="0" borderId="0" xfId="2" applyNumberFormat="1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164" fontId="5" fillId="0" borderId="0" xfId="1" applyNumberFormat="1" applyFont="1" applyAlignment="1">
      <alignment horizontal="center" vertical="center"/>
    </xf>
    <xf numFmtId="0" fontId="5" fillId="0" borderId="0" xfId="0" applyFont="1"/>
    <xf numFmtId="10" fontId="5" fillId="0" borderId="0" xfId="0" applyNumberFormat="1" applyFont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164" fontId="6" fillId="0" borderId="0" xfId="1" applyNumberFormat="1" applyFont="1" applyBorder="1" applyAlignment="1">
      <alignment horizontal="center" vertical="center"/>
    </xf>
    <xf numFmtId="37" fontId="6" fillId="0" borderId="0" xfId="0" applyNumberFormat="1" applyFont="1" applyAlignment="1">
      <alignment horizontal="center" vertical="center"/>
    </xf>
    <xf numFmtId="9" fontId="5" fillId="0" borderId="0" xfId="3" applyFont="1" applyAlignment="1">
      <alignment horizontal="center" vertical="center"/>
    </xf>
    <xf numFmtId="166" fontId="5" fillId="0" borderId="0" xfId="0" applyNumberFormat="1" applyFont="1" applyAlignment="1">
      <alignment horizontal="left" vertical="top" wrapText="1"/>
    </xf>
    <xf numFmtId="0" fontId="4" fillId="2" borderId="0" xfId="0" applyFont="1" applyFill="1" applyAlignment="1">
      <alignment vertical="center"/>
    </xf>
    <xf numFmtId="164" fontId="6" fillId="0" borderId="1" xfId="1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0" xfId="0" applyFont="1" applyAlignment="1"/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zoomScale="110" workbookViewId="0">
      <selection activeCell="C13" sqref="C13"/>
    </sheetView>
  </sheetViews>
  <sheetFormatPr baseColWidth="10" defaultColWidth="8.83203125" defaultRowHeight="14" x14ac:dyDescent="0.2"/>
  <cols>
    <col min="1" max="1" width="29.1640625" style="37" bestFit="1" customWidth="1"/>
    <col min="2" max="2" width="34.6640625" style="5" bestFit="1" customWidth="1"/>
    <col min="3" max="3" width="9" style="5" bestFit="1" customWidth="1"/>
    <col min="4" max="8" width="11.5" style="6" bestFit="1" customWidth="1"/>
    <col min="9" max="9" width="2.5" style="6" customWidth="1"/>
    <col min="10" max="10" width="12.5" style="6" bestFit="1" customWidth="1"/>
    <col min="11" max="12" width="8.5" style="7" customWidth="1"/>
    <col min="13" max="13" width="8.83203125" style="7" bestFit="1" customWidth="1"/>
    <col min="14" max="18" width="11.33203125" style="8" bestFit="1" customWidth="1"/>
    <col min="19" max="16384" width="8.83203125" style="7"/>
  </cols>
  <sheetData>
    <row r="1" spans="1:18" ht="16" x14ac:dyDescent="0.2">
      <c r="A1" s="33" t="s">
        <v>14</v>
      </c>
    </row>
    <row r="2" spans="1:18" ht="15" thickBot="1" x14ac:dyDescent="0.2">
      <c r="A2" s="34" t="s">
        <v>0</v>
      </c>
      <c r="B2" s="10"/>
      <c r="C2" s="10"/>
      <c r="D2" s="10" t="s">
        <v>9</v>
      </c>
      <c r="E2" s="10" t="s">
        <v>10</v>
      </c>
      <c r="F2" s="10" t="s">
        <v>11</v>
      </c>
      <c r="G2" s="10" t="s">
        <v>12</v>
      </c>
      <c r="H2" s="10" t="s">
        <v>13</v>
      </c>
      <c r="J2" s="6" t="s">
        <v>24</v>
      </c>
      <c r="N2" s="11"/>
      <c r="O2" s="11"/>
      <c r="P2" s="11"/>
      <c r="Q2" s="11"/>
      <c r="R2" s="11"/>
    </row>
    <row r="3" spans="1:18" ht="15" x14ac:dyDescent="0.2">
      <c r="A3" s="40" t="s">
        <v>2</v>
      </c>
      <c r="B3" s="5" t="s">
        <v>3</v>
      </c>
      <c r="D3" s="12">
        <v>20</v>
      </c>
      <c r="E3" s="12">
        <v>30</v>
      </c>
      <c r="F3" s="12">
        <v>60</v>
      </c>
      <c r="G3" s="12">
        <v>75</v>
      </c>
      <c r="H3" s="12">
        <v>100</v>
      </c>
      <c r="I3" s="12"/>
      <c r="J3" s="13">
        <f>SUM(D3:H3)</f>
        <v>285</v>
      </c>
    </row>
    <row r="4" spans="1:18" ht="15" x14ac:dyDescent="0.2">
      <c r="A4" s="40"/>
      <c r="B4" s="5" t="s">
        <v>32</v>
      </c>
      <c r="C4" s="14">
        <v>0.9</v>
      </c>
      <c r="D4" s="12">
        <f>ROUNDUP(D3*0.9,0)</f>
        <v>18</v>
      </c>
      <c r="E4" s="12">
        <f>ROUNDUP(E3*0.9,0)</f>
        <v>27</v>
      </c>
      <c r="F4" s="12">
        <f>ROUNDUP(F3*0.9,0)</f>
        <v>54</v>
      </c>
      <c r="G4" s="12">
        <f>ROUNDUP(G3*0.9,0)</f>
        <v>68</v>
      </c>
      <c r="H4" s="12">
        <f>ROUNDUP(H3*0.9,0)</f>
        <v>90</v>
      </c>
      <c r="I4" s="12"/>
      <c r="J4" s="13">
        <f t="shared" ref="J4:J22" si="0">SUM(D4:H4)</f>
        <v>257</v>
      </c>
    </row>
    <row r="5" spans="1:18" ht="15" x14ac:dyDescent="0.2">
      <c r="A5" s="40"/>
      <c r="B5" s="5" t="s">
        <v>33</v>
      </c>
      <c r="C5" s="15">
        <v>700000</v>
      </c>
      <c r="D5" s="16">
        <f>D4*$C$5</f>
        <v>12600000</v>
      </c>
      <c r="E5" s="16">
        <f>E4*$C$5</f>
        <v>18900000</v>
      </c>
      <c r="F5" s="16">
        <f>F4*$C$5</f>
        <v>37800000</v>
      </c>
      <c r="G5" s="16">
        <f>G4*$C$5</f>
        <v>47600000</v>
      </c>
      <c r="H5" s="16">
        <f>H4*$C$5</f>
        <v>63000000</v>
      </c>
      <c r="I5" s="16"/>
      <c r="J5" s="16">
        <f t="shared" si="0"/>
        <v>179900000</v>
      </c>
    </row>
    <row r="6" spans="1:18" ht="15" x14ac:dyDescent="0.2">
      <c r="A6" s="40" t="s">
        <v>39</v>
      </c>
      <c r="B6" s="5" t="s">
        <v>34</v>
      </c>
      <c r="C6" s="14">
        <v>0.1</v>
      </c>
      <c r="D6" s="12">
        <f>ROUNDDOWN(D3*0.1,0)</f>
        <v>2</v>
      </c>
      <c r="E6" s="12">
        <f>ROUNDDOWN(E3*0.1,0)</f>
        <v>3</v>
      </c>
      <c r="F6" s="12">
        <f>ROUNDDOWN(F3*0.1,0)</f>
        <v>6</v>
      </c>
      <c r="G6" s="12">
        <f>ROUNDDOWN(G3*0.1,0)</f>
        <v>7</v>
      </c>
      <c r="H6" s="12">
        <f>ROUNDDOWN(H3*0.1,0)</f>
        <v>10</v>
      </c>
      <c r="I6" s="12"/>
      <c r="J6" s="13">
        <f t="shared" si="0"/>
        <v>28</v>
      </c>
    </row>
    <row r="7" spans="1:18" ht="15" x14ac:dyDescent="0.2">
      <c r="A7" s="40"/>
      <c r="B7" s="5" t="s">
        <v>35</v>
      </c>
      <c r="C7" s="15">
        <v>5000</v>
      </c>
      <c r="D7" s="16">
        <f>D6*$C$7</f>
        <v>10000</v>
      </c>
      <c r="E7" s="16">
        <f>E6*$C$7</f>
        <v>15000</v>
      </c>
      <c r="F7" s="16">
        <f>F6*$C$7</f>
        <v>30000</v>
      </c>
      <c r="G7" s="16">
        <f>G6*$C$7</f>
        <v>35000</v>
      </c>
      <c r="H7" s="16">
        <f>H6*$C$7</f>
        <v>50000</v>
      </c>
      <c r="I7" s="16"/>
      <c r="J7" s="16">
        <f t="shared" si="0"/>
        <v>140000</v>
      </c>
    </row>
    <row r="8" spans="1:18" ht="15" x14ac:dyDescent="0.2">
      <c r="A8" s="40" t="s">
        <v>4</v>
      </c>
      <c r="B8" s="5" t="s">
        <v>46</v>
      </c>
      <c r="D8" s="12">
        <v>0</v>
      </c>
      <c r="E8" s="12">
        <v>5</v>
      </c>
      <c r="F8" s="12">
        <v>10</v>
      </c>
      <c r="G8" s="12">
        <v>15</v>
      </c>
      <c r="H8" s="12">
        <v>20</v>
      </c>
      <c r="I8" s="12"/>
      <c r="J8" s="13">
        <f t="shared" si="0"/>
        <v>50</v>
      </c>
    </row>
    <row r="9" spans="1:18" ht="15" x14ac:dyDescent="0.2">
      <c r="A9" s="41"/>
      <c r="B9" s="5" t="s">
        <v>36</v>
      </c>
      <c r="C9" s="14">
        <v>0.1</v>
      </c>
      <c r="D9" s="16">
        <f>D8*$C$7*10%</f>
        <v>0</v>
      </c>
      <c r="E9" s="16">
        <f>E8*$C$7*10%</f>
        <v>2500</v>
      </c>
      <c r="F9" s="16">
        <f>F8*$C$7*10%</f>
        <v>5000</v>
      </c>
      <c r="G9" s="16">
        <f>G8*$C$7*10%</f>
        <v>7500</v>
      </c>
      <c r="H9" s="16">
        <f>H8*$C$7*10%</f>
        <v>10000</v>
      </c>
      <c r="I9" s="16"/>
      <c r="J9" s="16">
        <f t="shared" si="0"/>
        <v>25000</v>
      </c>
    </row>
    <row r="10" spans="1:18" s="22" customFormat="1" ht="15" thickBot="1" x14ac:dyDescent="0.25">
      <c r="A10" s="34" t="s">
        <v>5</v>
      </c>
      <c r="B10" s="17"/>
      <c r="C10" s="17"/>
      <c r="D10" s="18">
        <f>D5+D7+D9</f>
        <v>12610000</v>
      </c>
      <c r="E10" s="18">
        <f>E5+E7+E9</f>
        <v>18917500</v>
      </c>
      <c r="F10" s="18">
        <f>F5+F7+F9</f>
        <v>37835000</v>
      </c>
      <c r="G10" s="18">
        <f>G5+G7+G9</f>
        <v>47642500</v>
      </c>
      <c r="H10" s="18">
        <f>H5+H7+H9</f>
        <v>63060000</v>
      </c>
      <c r="I10" s="19"/>
      <c r="J10" s="20">
        <f t="shared" si="0"/>
        <v>180065000</v>
      </c>
      <c r="K10" s="21"/>
      <c r="L10" s="21"/>
      <c r="N10" s="23"/>
      <c r="O10" s="23"/>
      <c r="P10" s="23"/>
      <c r="Q10" s="23"/>
      <c r="R10" s="23"/>
    </row>
    <row r="11" spans="1:18" x14ac:dyDescent="0.2">
      <c r="A11" s="35" t="s">
        <v>1</v>
      </c>
      <c r="D11" s="12"/>
      <c r="E11" s="12"/>
      <c r="F11" s="12"/>
      <c r="G11" s="12"/>
      <c r="H11" s="12"/>
      <c r="I11" s="12"/>
    </row>
    <row r="12" spans="1:18" ht="15" x14ac:dyDescent="0.2">
      <c r="A12" s="36" t="s">
        <v>26</v>
      </c>
      <c r="B12" s="24" t="s">
        <v>43</v>
      </c>
      <c r="C12" s="14">
        <v>0.2</v>
      </c>
      <c r="D12" s="16">
        <f>D3*$C$5*$C$12</f>
        <v>2800000</v>
      </c>
      <c r="E12" s="16">
        <f>E3*$C$5*$C$12</f>
        <v>4200000</v>
      </c>
      <c r="F12" s="16">
        <f>F3*$C$5*$C$12</f>
        <v>8400000</v>
      </c>
      <c r="G12" s="16">
        <f>G3*$C$5*$C$12</f>
        <v>10500000</v>
      </c>
      <c r="H12" s="16">
        <f>H3*$C$5*$C$12</f>
        <v>14000000</v>
      </c>
      <c r="I12" s="25"/>
      <c r="J12" s="13">
        <f t="shared" si="0"/>
        <v>39900000</v>
      </c>
    </row>
    <row r="13" spans="1:18" ht="15" x14ac:dyDescent="0.2">
      <c r="A13" s="36" t="s">
        <v>37</v>
      </c>
      <c r="B13" s="14" t="s">
        <v>38</v>
      </c>
      <c r="C13" s="14">
        <v>0.4</v>
      </c>
      <c r="D13" s="16">
        <f>D3*$C$5*$C$13</f>
        <v>5600000</v>
      </c>
      <c r="E13" s="16">
        <f>E3*$C$5*$C$13</f>
        <v>8400000</v>
      </c>
      <c r="F13" s="16">
        <f>F3*$C$5*$C$13</f>
        <v>16800000</v>
      </c>
      <c r="G13" s="16">
        <f>G3*$C$5*$C$13</f>
        <v>21000000</v>
      </c>
      <c r="H13" s="16">
        <f>H3*$C$5*$C$13</f>
        <v>28000000</v>
      </c>
      <c r="I13" s="25"/>
      <c r="J13" s="13">
        <f t="shared" si="0"/>
        <v>79800000</v>
      </c>
    </row>
    <row r="14" spans="1:18" ht="15" x14ac:dyDescent="0.15">
      <c r="A14" s="36" t="s">
        <v>31</v>
      </c>
      <c r="B14" s="26" t="s">
        <v>42</v>
      </c>
      <c r="C14" s="14">
        <v>0.04</v>
      </c>
      <c r="D14" s="16">
        <f>D3*$C$5*$C$14</f>
        <v>560000</v>
      </c>
      <c r="E14" s="16">
        <f>E3*$C$5*$C$14</f>
        <v>840000</v>
      </c>
      <c r="F14" s="16">
        <f>F3*$C$5*$C$14</f>
        <v>1680000</v>
      </c>
      <c r="G14" s="16">
        <f>G3*$C$5*$C$14</f>
        <v>2100000</v>
      </c>
      <c r="H14" s="16">
        <f>H3*$C$5*$C$14</f>
        <v>2800000</v>
      </c>
      <c r="I14" s="25"/>
      <c r="J14" s="13">
        <f t="shared" si="0"/>
        <v>7980000</v>
      </c>
    </row>
    <row r="15" spans="1:18" ht="15" x14ac:dyDescent="0.2">
      <c r="A15" s="40" t="s">
        <v>25</v>
      </c>
      <c r="B15" s="5" t="s">
        <v>27</v>
      </c>
      <c r="C15" s="14">
        <v>0.01</v>
      </c>
      <c r="D15" s="16">
        <f>D3*$C$5*$C$15</f>
        <v>140000</v>
      </c>
      <c r="E15" s="16">
        <f>E3*$C$5*$C$15</f>
        <v>210000</v>
      </c>
      <c r="F15" s="16">
        <f>F3*$C$5*$C$15</f>
        <v>420000</v>
      </c>
      <c r="G15" s="16">
        <f>G3*$C$5*$C$15</f>
        <v>525000</v>
      </c>
      <c r="H15" s="16">
        <f>H3*$C$5*$C$15</f>
        <v>700000</v>
      </c>
      <c r="I15" s="25"/>
      <c r="J15" s="13">
        <f t="shared" si="0"/>
        <v>1995000</v>
      </c>
    </row>
    <row r="16" spans="1:18" ht="15" x14ac:dyDescent="0.2">
      <c r="A16" s="40"/>
      <c r="B16" s="5" t="s">
        <v>28</v>
      </c>
      <c r="C16" s="14">
        <v>0.03</v>
      </c>
      <c r="D16" s="16">
        <f>D3*$C$5*$C$16</f>
        <v>420000</v>
      </c>
      <c r="E16" s="16">
        <f>E3*$C$5*$C$16</f>
        <v>630000</v>
      </c>
      <c r="F16" s="16">
        <f>F3*$C$5*$C$16</f>
        <v>1260000</v>
      </c>
      <c r="G16" s="16">
        <f>G3*$C$5*$C$16</f>
        <v>1575000</v>
      </c>
      <c r="H16" s="16">
        <f>H3*$C$5*$C$16</f>
        <v>2100000</v>
      </c>
      <c r="I16" s="25"/>
      <c r="J16" s="13">
        <f t="shared" si="0"/>
        <v>5985000</v>
      </c>
    </row>
    <row r="17" spans="1:18" ht="15" x14ac:dyDescent="0.2">
      <c r="A17" s="40"/>
      <c r="B17" s="5" t="s">
        <v>29</v>
      </c>
      <c r="C17" s="14">
        <v>0.06</v>
      </c>
      <c r="D17" s="16">
        <f>D3*$C$5*$C$17</f>
        <v>840000</v>
      </c>
      <c r="E17" s="16">
        <f>E3*$C$5*$C$17</f>
        <v>1260000</v>
      </c>
      <c r="F17" s="16">
        <f>F3*$C$5*$C$17</f>
        <v>2520000</v>
      </c>
      <c r="G17" s="16">
        <f>G3*$C$5*$C$17</f>
        <v>3150000</v>
      </c>
      <c r="H17" s="16">
        <f>H3*$C$5*$C$17</f>
        <v>4200000</v>
      </c>
      <c r="I17" s="25"/>
      <c r="J17" s="13">
        <f t="shared" si="0"/>
        <v>11970000</v>
      </c>
    </row>
    <row r="18" spans="1:18" ht="15" x14ac:dyDescent="0.2">
      <c r="A18" s="40"/>
      <c r="B18" s="5" t="s">
        <v>30</v>
      </c>
      <c r="C18" s="27">
        <v>2E-3</v>
      </c>
      <c r="D18" s="16">
        <f>D3*$C$5*$C$18</f>
        <v>28000</v>
      </c>
      <c r="E18" s="16">
        <f>E3*$C$5*$C$18</f>
        <v>42000</v>
      </c>
      <c r="F18" s="16">
        <f>F3*$C$5*$C$18</f>
        <v>84000</v>
      </c>
      <c r="G18" s="16">
        <f>G3*$C$5*$C$18</f>
        <v>105000</v>
      </c>
      <c r="H18" s="16">
        <f>H3*$C$5*$C$18</f>
        <v>140000</v>
      </c>
      <c r="I18" s="25"/>
      <c r="J18" s="13">
        <f t="shared" si="0"/>
        <v>399000</v>
      </c>
    </row>
    <row r="19" spans="1:18" ht="15" x14ac:dyDescent="0.2">
      <c r="A19" s="37" t="s">
        <v>6</v>
      </c>
      <c r="B19" s="5" t="s">
        <v>6</v>
      </c>
      <c r="C19" s="14">
        <v>0.05</v>
      </c>
      <c r="D19" s="16">
        <f>D3*$C$5*$C$19</f>
        <v>700000</v>
      </c>
      <c r="E19" s="16">
        <f>E3*$C$5*$C$19</f>
        <v>1050000</v>
      </c>
      <c r="F19" s="16">
        <f>F3*$C$5*$C$19</f>
        <v>2100000</v>
      </c>
      <c r="G19" s="16">
        <f>G3*$C$5*$C$19</f>
        <v>2625000</v>
      </c>
      <c r="H19" s="16">
        <f>H3*$C$5*$C$19</f>
        <v>3500000</v>
      </c>
      <c r="I19" s="25"/>
      <c r="J19" s="13">
        <f t="shared" si="0"/>
        <v>9975000</v>
      </c>
    </row>
    <row r="20" spans="1:18" s="9" customFormat="1" ht="15" thickBot="1" x14ac:dyDescent="0.25">
      <c r="A20" s="38" t="s">
        <v>7</v>
      </c>
      <c r="B20" s="28"/>
      <c r="C20" s="28"/>
      <c r="D20" s="18">
        <f>SUM(D12:D19)</f>
        <v>11088000</v>
      </c>
      <c r="E20" s="18">
        <f>SUM(E12:E19)</f>
        <v>16632000</v>
      </c>
      <c r="F20" s="18">
        <f>SUM(F12:F19)</f>
        <v>33264000</v>
      </c>
      <c r="G20" s="18">
        <f>SUM(G12:G19)</f>
        <v>41580000</v>
      </c>
      <c r="H20" s="18">
        <f>SUM(H12:H19)</f>
        <v>55440000</v>
      </c>
      <c r="I20" s="29"/>
      <c r="J20" s="30">
        <f t="shared" si="0"/>
        <v>158004000</v>
      </c>
      <c r="N20" s="23"/>
      <c r="O20" s="23"/>
      <c r="P20" s="23"/>
      <c r="Q20" s="23"/>
      <c r="R20" s="23"/>
    </row>
    <row r="21" spans="1:18" x14ac:dyDescent="0.2">
      <c r="D21" s="16"/>
      <c r="E21" s="16"/>
      <c r="F21" s="16"/>
      <c r="G21" s="16"/>
      <c r="H21" s="16"/>
      <c r="I21" s="12"/>
    </row>
    <row r="22" spans="1:18" s="9" customFormat="1" ht="15" thickBot="1" x14ac:dyDescent="0.25">
      <c r="A22" s="38" t="s">
        <v>8</v>
      </c>
      <c r="B22" s="28"/>
      <c r="C22" s="28"/>
      <c r="D22" s="18">
        <f>D10-D20</f>
        <v>1522000</v>
      </c>
      <c r="E22" s="18">
        <f>E10-E20</f>
        <v>2285500</v>
      </c>
      <c r="F22" s="18">
        <f>F10-F20</f>
        <v>4571000</v>
      </c>
      <c r="G22" s="18">
        <f>G10-G20</f>
        <v>6062500</v>
      </c>
      <c r="H22" s="18">
        <f>H10-H20</f>
        <v>7620000</v>
      </c>
      <c r="I22" s="29"/>
      <c r="J22" s="30">
        <f t="shared" si="0"/>
        <v>22061000</v>
      </c>
      <c r="N22" s="23"/>
      <c r="O22" s="23"/>
      <c r="P22" s="23"/>
      <c r="Q22" s="23"/>
      <c r="R22" s="23"/>
    </row>
    <row r="23" spans="1:18" x14ac:dyDescent="0.2">
      <c r="D23" s="12"/>
      <c r="E23" s="12"/>
      <c r="F23" s="12"/>
      <c r="G23" s="12"/>
      <c r="H23" s="12"/>
      <c r="I23" s="12"/>
    </row>
    <row r="24" spans="1:18" ht="15" x14ac:dyDescent="0.15">
      <c r="A24" s="39" t="s">
        <v>41</v>
      </c>
      <c r="B24" s="5" t="s">
        <v>44</v>
      </c>
      <c r="D24" s="31">
        <f>D22/D20</f>
        <v>0.13726551226551226</v>
      </c>
      <c r="E24" s="31">
        <f>E22/E20</f>
        <v>0.13741582491582491</v>
      </c>
      <c r="F24" s="31">
        <f>F22/F20</f>
        <v>0.13741582491582491</v>
      </c>
      <c r="G24" s="31">
        <f>G22/G20</f>
        <v>0.1458032708032708</v>
      </c>
      <c r="H24" s="31">
        <f>H22/H20</f>
        <v>0.13744588744588745</v>
      </c>
      <c r="I24" s="12"/>
    </row>
    <row r="25" spans="1:18" ht="15" x14ac:dyDescent="0.15">
      <c r="A25" s="39" t="s">
        <v>40</v>
      </c>
      <c r="B25" s="5" t="s">
        <v>45</v>
      </c>
      <c r="D25" s="31">
        <f>D22/D10</f>
        <v>0.12069785884218874</v>
      </c>
      <c r="E25" s="31">
        <f>E22/E10</f>
        <v>0.12081406105457909</v>
      </c>
      <c r="F25" s="31">
        <f>F22/F10</f>
        <v>0.12081406105457909</v>
      </c>
      <c r="G25" s="31">
        <f>G22/G10</f>
        <v>0.12724982945899144</v>
      </c>
      <c r="H25" s="31">
        <f>H22/H10</f>
        <v>0.120837297811608</v>
      </c>
      <c r="I25" s="12"/>
    </row>
    <row r="29" spans="1:18" x14ac:dyDescent="0.2">
      <c r="C29" s="32"/>
    </row>
  </sheetData>
  <mergeCells count="4">
    <mergeCell ref="A6:A7"/>
    <mergeCell ref="A8:A9"/>
    <mergeCell ref="A15:A18"/>
    <mergeCell ref="A3:A5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780BE-B8FF-4478-83C4-6959FA352E8C}">
  <dimension ref="A3:I4"/>
  <sheetViews>
    <sheetView workbookViewId="0">
      <selection activeCell="F5" sqref="F5"/>
    </sheetView>
  </sheetViews>
  <sheetFormatPr baseColWidth="10" defaultColWidth="8.83203125" defaultRowHeight="15" x14ac:dyDescent="0.2"/>
  <cols>
    <col min="1" max="1" width="11.83203125" bestFit="1" customWidth="1"/>
    <col min="2" max="2" width="20.83203125" bestFit="1" customWidth="1"/>
    <col min="3" max="3" width="17.5" bestFit="1" customWidth="1"/>
    <col min="4" max="4" width="18.83203125" bestFit="1" customWidth="1"/>
    <col min="5" max="5" width="14.1640625" bestFit="1" customWidth="1"/>
    <col min="6" max="6" width="10.1640625" bestFit="1" customWidth="1"/>
    <col min="7" max="7" width="14.83203125" bestFit="1" customWidth="1"/>
    <col min="8" max="8" width="16.1640625" bestFit="1" customWidth="1"/>
    <col min="9" max="9" width="20" bestFit="1" customWidth="1"/>
  </cols>
  <sheetData>
    <row r="3" spans="1:9" s="1" customFormat="1" x14ac:dyDescent="0.2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</row>
    <row r="4" spans="1:9" s="2" customFormat="1" x14ac:dyDescent="0.2">
      <c r="A4" s="2">
        <f>700000*80%</f>
        <v>560000</v>
      </c>
      <c r="B4" s="2">
        <f>A4*20%</f>
        <v>112000</v>
      </c>
      <c r="C4" s="3">
        <v>0.1</v>
      </c>
      <c r="D4" s="2">
        <f>(A4+B4)*1.1</f>
        <v>739200.00000000012</v>
      </c>
      <c r="E4" s="3">
        <v>0.2</v>
      </c>
      <c r="F4" s="2">
        <f>D4*E4+D4</f>
        <v>887040.00000000012</v>
      </c>
      <c r="G4" s="2">
        <f>F4-D4</f>
        <v>147840</v>
      </c>
      <c r="H4" s="4">
        <v>285</v>
      </c>
      <c r="I4" s="2">
        <f>G4*H4</f>
        <v>42134400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P&amp;L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Jodie Wang</dc:creator>
  <cp:lastModifiedBy>Fan Hillary</cp:lastModifiedBy>
  <dcterms:created xsi:type="dcterms:W3CDTF">2015-06-05T18:17:20Z</dcterms:created>
  <dcterms:modified xsi:type="dcterms:W3CDTF">2025-05-01T06:32:26Z</dcterms:modified>
</cp:coreProperties>
</file>