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B1DAC82E-921B-684F-B90F-C30311112FAC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F79" i="2"/>
  <c r="G79" i="2"/>
  <c r="E79" i="2"/>
  <c r="E74" i="2"/>
  <c r="F74" i="2"/>
  <c r="G74" i="2"/>
  <c r="E73" i="2"/>
  <c r="F78" i="2"/>
  <c r="G78" i="2"/>
  <c r="E78" i="2"/>
  <c r="K73" i="2"/>
  <c r="K72" i="2"/>
  <c r="K71" i="2"/>
  <c r="M71" i="2"/>
  <c r="M70" i="2"/>
  <c r="M69" i="2"/>
  <c r="K70" i="2"/>
  <c r="L69" i="2"/>
  <c r="K69" i="2"/>
  <c r="K63" i="2"/>
  <c r="E67" i="2"/>
  <c r="F67" i="2"/>
  <c r="G67" i="2"/>
  <c r="F82" i="2"/>
  <c r="G82" i="2"/>
  <c r="E82" i="2"/>
  <c r="K65" i="2" l="1"/>
  <c r="E77" i="2"/>
  <c r="K60" i="2"/>
  <c r="F77" i="2"/>
  <c r="G77" i="2"/>
  <c r="K62" i="2"/>
  <c r="E65" i="2"/>
  <c r="F65" i="2"/>
  <c r="G65" i="2"/>
  <c r="F16" i="2"/>
  <c r="E16" i="2"/>
  <c r="G16" i="2"/>
  <c r="F85" i="2"/>
  <c r="F89" i="2"/>
  <c r="G89" i="2"/>
  <c r="E89" i="2"/>
  <c r="G88" i="2"/>
  <c r="F88" i="2"/>
  <c r="E88" i="2"/>
  <c r="G85" i="2"/>
  <c r="E85" i="2"/>
  <c r="K64" i="2"/>
  <c r="K61" i="2"/>
  <c r="L60" i="2"/>
  <c r="E64" i="2"/>
  <c r="F64" i="2"/>
  <c r="G64" i="2"/>
  <c r="F63" i="2"/>
  <c r="G63" i="2"/>
  <c r="E28" i="2"/>
  <c r="F28" i="2"/>
  <c r="G28" i="2"/>
  <c r="E27" i="2"/>
  <c r="F27" i="2"/>
  <c r="G27" i="2"/>
  <c r="G26" i="2"/>
  <c r="F26" i="2"/>
  <c r="E26" i="2"/>
  <c r="E63" i="2"/>
  <c r="E58" i="2"/>
  <c r="F58" i="2"/>
  <c r="G58" i="2"/>
  <c r="F73" i="2" l="1"/>
  <c r="G73" i="2"/>
  <c r="E62" i="2"/>
  <c r="F62" i="2"/>
  <c r="G62" i="2"/>
  <c r="G25" i="2" l="1"/>
  <c r="E17" i="2"/>
  <c r="F17" i="2"/>
  <c r="G17" i="2"/>
  <c r="F19" i="2"/>
  <c r="G19" i="2"/>
  <c r="E52" i="2" l="1"/>
  <c r="F52" i="2"/>
  <c r="G52" i="2"/>
  <c r="F35" i="2"/>
  <c r="F61" i="2"/>
  <c r="G61" i="2"/>
  <c r="E61" i="2"/>
  <c r="H2" i="2"/>
  <c r="H52" i="2" l="1"/>
  <c r="H27" i="2"/>
  <c r="H58" i="2"/>
  <c r="H28" i="2"/>
  <c r="H17" i="2"/>
  <c r="H26" i="2"/>
  <c r="E56" i="2"/>
  <c r="H56" i="2" s="1"/>
  <c r="F56" i="2"/>
  <c r="G56" i="2"/>
  <c r="F55" i="2"/>
  <c r="G55" i="2"/>
  <c r="E55" i="2"/>
  <c r="H55" i="2" s="1"/>
  <c r="F33" i="2"/>
  <c r="F45" i="2"/>
  <c r="G45" i="2"/>
  <c r="E45" i="2"/>
  <c r="H45" i="2" s="1"/>
  <c r="F32" i="2" l="1"/>
  <c r="G32" i="2"/>
  <c r="G33" i="2"/>
  <c r="F34" i="2"/>
  <c r="G34" i="2"/>
  <c r="G35" i="2"/>
  <c r="E33" i="2"/>
  <c r="H33" i="2" s="1"/>
  <c r="E34" i="2"/>
  <c r="H34" i="2" s="1"/>
  <c r="E35" i="2"/>
  <c r="H35" i="2" s="1"/>
  <c r="E32" i="2"/>
  <c r="H32" i="2" s="1"/>
  <c r="F51" i="2"/>
  <c r="G51" i="2"/>
  <c r="E51" i="2"/>
  <c r="H51" i="2" s="1"/>
  <c r="F48" i="2"/>
  <c r="G48" i="2"/>
  <c r="E48" i="2"/>
  <c r="H48" i="2" s="1"/>
  <c r="F44" i="2"/>
  <c r="G44" i="2"/>
  <c r="E44" i="2"/>
  <c r="H44" i="2" s="1"/>
  <c r="E39" i="2"/>
  <c r="H39" i="2" s="1"/>
  <c r="F39" i="2"/>
  <c r="G39" i="2"/>
  <c r="F38" i="2"/>
  <c r="E38" i="2"/>
  <c r="H38" i="2" s="1"/>
  <c r="F25" i="2" l="1"/>
  <c r="G38" i="2"/>
  <c r="E25" i="2"/>
  <c r="H25" i="2" s="1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<sst xmlns="http://schemas.openxmlformats.org/spreadsheetml/2006/main" count="162" uniqueCount="145">
  <si>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</si>
  <si>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</si>
  <si>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</si>
  <si>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</si>
  <si>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</si>
  <si>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</si>
  <si>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</si>
  <si>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</si>
  <si>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</si>
  <si>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</si>
  <si>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</si>
  <si>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</si>
  <si>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</si>
  <si>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</si>
  <si>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</si>
  <si>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</si>
  <si>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</si>
  <si>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</si>
  <si>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</si>
  <si>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</si>
  <si>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</si>
  <si>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</si>
  <si>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</si>
  <si>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</si>
  <si>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</si>
  <si>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</si>
  <si>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</si>
  <si>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</si>
  <si>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</si>
  <si>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</si>
  <si>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</si>
  <si>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</si>
  <si>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</si>
  <si>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</si>
  <si>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</si>
  <si>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</si>
  <si>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</si>
  <si>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</si>
  <si>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</si>
  <si>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</si>
  <si>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</si>
  <si>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</si>
  <si>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</si>
  <si>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</si>
  <si>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</si>
  <si>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</si>
  <si>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</si>
  <si>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</si>
  <si>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</si>
  <si>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</si>
  <si>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</si>
  <si>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</si>
  <si>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</si>
  <si>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</si>
  <si>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</si>
  <si>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</si>
  <si>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</si>
  <si>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</si>
  <si>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</si>
  <si>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</si>
  <si>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</si>
  <si>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</si>
  <si>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</si>
  <si>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</si>
  <si>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</si>
  <si>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</si>
  <si>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</si>
  <si>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</si>
  <si>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</si>
  <si>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</si>
  <si>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</si>
  <si>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</si>
  <si>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</si>
  <si>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</si>
  <si>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</si>
  <si>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</si>
  <si>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</si>
  <si>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</si>
  <si>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</si>
  <si>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</si>
  <si>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</si>
  <si>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</si>
  <si>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</si>
  <si>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</si>
  <si>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</si>
  <si>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</si>
  <si>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</si>
  <si>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</si>
  <si>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</si>
  <si>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</si>
  <si>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</si>
  <si>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</si>
  <si>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</si>
  <si>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</si>
  <si>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</si>
  <si>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</si>
  <si>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</si>
  <si>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</si>
  <si>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</si>
  <si>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</si>
  <si>
    <t>09-02-02</t>
  </si>
  <si>
    <t>09-02-03</t>
  </si>
  <si>
    <t>040202: H relaxed on Nsur</t>
  </si>
  <si>
    <t>dissociates into H..GaTop + H..NSur + CH2O</t>
  </si>
  <si>
    <t>dissociates into 0304</t>
  </si>
  <si>
    <t>09-02-04</t>
  </si>
  <si>
    <t>0402: intermediate to stabilize formaldehyde</t>
  </si>
  <si>
    <t>To export</t>
  </si>
  <si>
    <t>Methanol full coverage: 4 molecules</t>
  </si>
  <si>
    <t>20-01</t>
  </si>
  <si>
    <t>4 CH3OH molecules dissociated as in 0401</t>
  </si>
  <si>
    <t>Full coverage plus one more</t>
  </si>
  <si>
    <t>21-01</t>
  </si>
  <si>
    <t>02-04-01</t>
  </si>
  <si>
    <t>same, attempt 2, UKS</t>
  </si>
  <si>
    <t>02-04-02</t>
  </si>
  <si>
    <t>restart 02-04-01 with RKS</t>
  </si>
  <si>
    <t>09-02-05</t>
  </si>
  <si>
    <t>1. Dimer 0401</t>
  </si>
  <si>
    <t>3. N..CH2-OH 090202</t>
  </si>
  <si>
    <t>2. Formaldehyde 090205</t>
  </si>
  <si>
    <t>Energy conversion</t>
  </si>
  <si>
    <t>Single methanol, OH dissociated on the surface</t>
  </si>
  <si>
    <t>Methanol dimer - one water desorbs</t>
  </si>
  <si>
    <t>12-01</t>
  </si>
  <si>
    <t>1101: CH3O(GaTop)-H2C(NSur)-H(NSur)</t>
  </si>
  <si>
    <t>13-01</t>
  </si>
  <si>
    <t>Methanol dimer - create OH2 leaving group</t>
  </si>
  <si>
    <t>090202: double-protonated formaldehyde</t>
  </si>
  <si>
    <t>09-04</t>
  </si>
  <si>
    <t>0401: CH2 moves to Ntop</t>
  </si>
  <si>
    <t>This is to account on 100% occupation of Nsur</t>
  </si>
  <si>
    <t>12-02</t>
  </si>
  <si>
    <t>0904: CH3O(GaTop)-H2C(NTop)-H(NSur)</t>
  </si>
  <si>
    <t>11-02</t>
  </si>
  <si>
    <t>0904: CH3O(GaTop)-H2C(NTop)-H(NSur)-H2O(bridge)</t>
  </si>
  <si>
    <t>5. Water desorbed 1201</t>
  </si>
  <si>
    <t>0. zero: 1 methanol adsorbed 0304</t>
  </si>
  <si>
    <t>More reasonable path</t>
  </si>
  <si>
    <t>3. N(Top)..CH2-OH 0904</t>
  </si>
  <si>
    <t>5. Water desorbed 1202</t>
  </si>
  <si>
    <t>4. C-O bond is broken 1102</t>
  </si>
  <si>
    <t>12-03</t>
  </si>
  <si>
    <t>1102: same goal as in 1202</t>
  </si>
  <si>
    <t>4. Ga_OH and N_CH2 1101 (skiped 1301)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</si>
</sst>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  <xf numFmtId="0" fontId="8" fillId="0" borderId="0" xfId="0" applyFont="1"/>
    <xf numFmtId="0" fontId="11" fillId="0" borderId="0" xfId="0" applyFont="1"/>
    <xf numFmtId="164" fontId="2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4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M168"/>
  <sheetViews>
    <sheetView tabSelected="1" topLeftCell="B58" workbookViewId="0">
      <selection activeCell="F77" sqref="F77"/>
    </sheetView>
  </sheetViews>
  <sheetFormatPr baseColWidth="10" defaultRowHeight="16" x14ac:dyDescent="0.2"/>
  <cols>
    <col min="1" max="1" width="10.83203125" style="4"/>
    <col min="2" max="2" width="44.83203125" customWidth="1"/>
    <col min="3" max="8" width="17.5" customWidth="1"/>
    <col min="9" max="9" width="22.6640625" customWidth="1"/>
    <col min="10" max="10" width="17.5" customWidth="1"/>
    <col min="11" max="11" width="16.5" customWidth="1"/>
    <col min="12" max="12" width="15.164062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2">
        <v>-17.219521955565799</v>
      </c>
      <c r="D5" s="2">
        <v>0</v>
      </c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0.17827259135838958</v>
      </c>
      <c r="F11" s="6">
        <f>(-$C$6+$C$5+$C$4)*F$2</f>
        <v>468.05468861145181</v>
      </c>
      <c r="G11">
        <f>(-$C$6+$C$5+$C$4)*G$2</f>
        <v>4.851044300238855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78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E16">
        <f>($C16-$C$15)*E$2</f>
        <v>3.89237628041883E-3</v>
      </c>
      <c r="F16" s="6">
        <f>($C16-$C$15)*F$2</f>
        <v>10.219433924239638</v>
      </c>
      <c r="G16">
        <f t="shared" ref="F16:H17" si="0">($C16-$C$15)*G$2</f>
        <v>0.10591695350156854</v>
      </c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si="0"/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2367.9791757222251</v>
      </c>
      <c r="F20" s="6">
        <f t="shared" si="1"/>
        <v>6217129.325858702</v>
      </c>
      <c r="G20">
        <f t="shared" si="1"/>
        <v>64435.995437898877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79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 t="shared" ref="E26:G28" si="3">($C26-$C$15-$C$6)*E$2</f>
        <v>-1.4238023549658863E-2</v>
      </c>
      <c r="F26" s="6">
        <f t="shared" si="3"/>
        <v>-37.38193082962934</v>
      </c>
      <c r="G26">
        <f t="shared" si="3"/>
        <v>-0.38743635497161794</v>
      </c>
      <c r="H26">
        <f t="shared" ref="H26:H58" si="4">H$2/$E26</f>
        <v>-3200.1178481575535</v>
      </c>
      <c r="I26" t="s">
        <v>38</v>
      </c>
    </row>
    <row r="27" spans="1:9" x14ac:dyDescent="0.2">
      <c r="A27" s="4" t="s">
        <v>63</v>
      </c>
      <c r="B27" s="2" t="s">
        <v>64</v>
      </c>
      <c r="C27" s="2">
        <v>-8480.5884689371596</v>
      </c>
      <c r="D27" s="2">
        <v>0.99493200000000004</v>
      </c>
      <c r="E27">
        <f t="shared" si="3"/>
        <v>-6.7001951339442201E-2</v>
      </c>
      <c r="F27" s="6">
        <f t="shared" si="3"/>
        <v>-175.91362324170549</v>
      </c>
      <c r="G27">
        <f t="shared" si="3"/>
        <v>-1.8232159619908177</v>
      </c>
      <c r="H27">
        <f t="shared" si="4"/>
        <v>-680.03024349126679</v>
      </c>
      <c r="I27" t="s">
        <v>103</v>
      </c>
    </row>
    <row r="28" spans="1:9" x14ac:dyDescent="0.2">
      <c r="A28" s="4" t="s">
        <v>113</v>
      </c>
      <c r="B28" s="2" t="s">
        <v>114</v>
      </c>
      <c r="C28" s="2">
        <v>-8480.6272754111706</v>
      </c>
      <c r="D28" s="2">
        <v>1.012985</v>
      </c>
      <c r="E28">
        <f t="shared" si="3"/>
        <v>-0.10580842535036794</v>
      </c>
      <c r="F28" s="6">
        <f t="shared" si="3"/>
        <v>-277.80002075739105</v>
      </c>
      <c r="G28">
        <f t="shared" si="3"/>
        <v>-2.8791939063772158</v>
      </c>
      <c r="H28">
        <f t="shared" si="4"/>
        <v>-430.62122069083841</v>
      </c>
      <c r="I28" t="s">
        <v>104</v>
      </c>
    </row>
    <row r="29" spans="1:9" x14ac:dyDescent="0.2">
      <c r="A29" s="4" t="s">
        <v>115</v>
      </c>
      <c r="B29" s="13" t="s">
        <v>116</v>
      </c>
      <c r="C29" s="5">
        <v>-8474.3235338111008</v>
      </c>
      <c r="D29" s="2"/>
      <c r="F29" s="6"/>
    </row>
    <row r="30" spans="1:9" x14ac:dyDescent="0.2">
      <c r="B30" s="13"/>
      <c r="C30" s="2"/>
      <c r="D30" s="2"/>
      <c r="F30" s="6"/>
    </row>
    <row r="31" spans="1:9" x14ac:dyDescent="0.2">
      <c r="A31" s="16" t="s">
        <v>122</v>
      </c>
      <c r="C31" s="2"/>
      <c r="D31" s="2"/>
      <c r="F31" s="6"/>
    </row>
    <row r="32" spans="1:9" x14ac:dyDescent="0.2">
      <c r="A32" s="4" t="s">
        <v>30</v>
      </c>
      <c r="B32" t="s">
        <v>32</v>
      </c>
      <c r="C32" s="2">
        <v>-8480.5800536810002</v>
      </c>
      <c r="D32" s="2">
        <v>1.0166710000000001</v>
      </c>
      <c r="E32">
        <f>($C32-$C$15-$C$6)*E$2</f>
        <v>-5.8586695180018467E-2</v>
      </c>
      <c r="F32" s="6">
        <f t="shared" ref="F32:G32" si="5">($C32-$C$15-$C$6)*F$2</f>
        <v>-153.81936819513848</v>
      </c>
      <c r="G32">
        <f t="shared" si="5"/>
        <v>-1.5942251781795558</v>
      </c>
      <c r="H32">
        <f t="shared" si="4"/>
        <v>-777.70820053510533</v>
      </c>
    </row>
    <row r="33" spans="1:9" x14ac:dyDescent="0.2">
      <c r="A33" s="4" t="s">
        <v>35</v>
      </c>
      <c r="B33" t="s">
        <v>31</v>
      </c>
      <c r="C33" s="2">
        <v>-8480.5628200137799</v>
      </c>
      <c r="D33" s="2">
        <v>1.0100480000000001</v>
      </c>
      <c r="E33">
        <f>($C33-$C$15-$C$6)*E$2</f>
        <v>-4.1353027959665667E-2</v>
      </c>
      <c r="F33" s="6">
        <f t="shared" ref="F33:G35" si="6">($C33-$C$15-$C$6)*F$2</f>
        <v>-108.5723749081022</v>
      </c>
      <c r="G33">
        <f t="shared" si="6"/>
        <v>-1.1252732069063154</v>
      </c>
      <c r="H33">
        <f t="shared" si="4"/>
        <v>-1101.8141967304507</v>
      </c>
      <c r="I33" t="s">
        <v>39</v>
      </c>
    </row>
    <row r="34" spans="1:9" x14ac:dyDescent="0.2">
      <c r="A34" s="4" t="s">
        <v>36</v>
      </c>
      <c r="B34" t="s">
        <v>33</v>
      </c>
      <c r="C34" s="5">
        <v>-8480.6079145256808</v>
      </c>
      <c r="D34" s="5">
        <v>0.93045900000000004</v>
      </c>
      <c r="E34">
        <f>($C34-$C$15-$C$6)*E$2</f>
        <v>-8.6447539860635914E-2</v>
      </c>
      <c r="F34" s="6">
        <f t="shared" si="6"/>
        <v>-226.96801590409959</v>
      </c>
      <c r="G34">
        <f t="shared" si="6"/>
        <v>-2.3523573776271007</v>
      </c>
      <c r="H34">
        <f t="shared" si="4"/>
        <v>-527.06361982312774</v>
      </c>
    </row>
    <row r="35" spans="1:9" x14ac:dyDescent="0.2">
      <c r="A35" s="4" t="s">
        <v>37</v>
      </c>
      <c r="B35" t="s">
        <v>34</v>
      </c>
      <c r="C35" s="2">
        <v>-8480.6276854088701</v>
      </c>
      <c r="D35" s="2">
        <v>0.99119299999999999</v>
      </c>
      <c r="E35">
        <f>($C35-$C$15-$C$6)*E$2</f>
        <v>-0.10621842304990281</v>
      </c>
      <c r="F35" s="6">
        <f t="shared" si="6"/>
        <v>-278.87646971751985</v>
      </c>
      <c r="G35">
        <f t="shared" si="6"/>
        <v>-2.8903505120465711</v>
      </c>
      <c r="H35">
        <f t="shared" si="4"/>
        <v>-428.95904472564644</v>
      </c>
    </row>
    <row r="36" spans="1:9" x14ac:dyDescent="0.2">
      <c r="C36" s="2"/>
      <c r="D36" s="2"/>
      <c r="F36" s="6"/>
    </row>
    <row r="37" spans="1:9" x14ac:dyDescent="0.2">
      <c r="A37" s="16" t="s">
        <v>80</v>
      </c>
      <c r="C37" s="2"/>
      <c r="D37" s="2"/>
      <c r="F37" s="6"/>
    </row>
    <row r="38" spans="1:9" x14ac:dyDescent="0.2">
      <c r="A38" s="4" t="s">
        <v>40</v>
      </c>
      <c r="B38" t="s">
        <v>48</v>
      </c>
      <c r="C38" s="2">
        <v>-8504.7382560918795</v>
      </c>
      <c r="D38" s="2">
        <v>0.99794000000000005</v>
      </c>
      <c r="E38">
        <f>($C38-$C15-2*$C6)*E$2</f>
        <v>-0.13582599430883135</v>
      </c>
      <c r="F38" s="6">
        <f>($C38-$C15-2*$C6)*F$2</f>
        <v>-356.61114805783671</v>
      </c>
      <c r="G38">
        <f t="shared" ref="G38" si="7">($C38-$C15-2*$C6)*G$2</f>
        <v>-3.6960135626879329</v>
      </c>
      <c r="H38">
        <f t="shared" si="4"/>
        <v>-335.4538541433551</v>
      </c>
      <c r="I38" t="s">
        <v>57</v>
      </c>
    </row>
    <row r="39" spans="1:9" s="7" customFormat="1" x14ac:dyDescent="0.2">
      <c r="A39" s="8" t="s">
        <v>41</v>
      </c>
      <c r="B39" s="7" t="s">
        <v>49</v>
      </c>
      <c r="C39" s="7">
        <v>-8504.7339165439298</v>
      </c>
      <c r="D39" s="7">
        <v>9.9999999999999995E-7</v>
      </c>
      <c r="E39" s="7">
        <f>($C39-$C$15-2*$C$6)*E$2</f>
        <v>-0.13148644635911921</v>
      </c>
      <c r="F39" s="9">
        <f t="shared" ref="F39:G39" si="8">($C39-$C15-2*$C6)*F$2</f>
        <v>-345.21766491586749</v>
      </c>
      <c r="G39" s="7">
        <f t="shared" si="8"/>
        <v>-3.5779284482760163</v>
      </c>
      <c r="H39" s="7">
        <f t="shared" si="4"/>
        <v>-346.52509475620838</v>
      </c>
      <c r="I39" s="7" t="s">
        <v>76</v>
      </c>
    </row>
    <row r="40" spans="1:9" s="2" customFormat="1" x14ac:dyDescent="0.2">
      <c r="A40" s="14" t="s">
        <v>72</v>
      </c>
      <c r="B40" s="2" t="s">
        <v>73</v>
      </c>
      <c r="C40" s="2">
        <v>-8504.7385010779599</v>
      </c>
      <c r="F40" s="15"/>
      <c r="I40" s="2" t="s">
        <v>77</v>
      </c>
    </row>
    <row r="41" spans="1:9" s="2" customFormat="1" x14ac:dyDescent="0.2">
      <c r="A41" s="14" t="s">
        <v>74</v>
      </c>
      <c r="B41" s="2" t="s">
        <v>75</v>
      </c>
      <c r="F41" s="15"/>
    </row>
    <row r="42" spans="1:9" x14ac:dyDescent="0.2">
      <c r="C42" s="1"/>
      <c r="D42" s="1"/>
      <c r="F42" s="6"/>
    </row>
    <row r="43" spans="1:9" x14ac:dyDescent="0.2">
      <c r="A43" s="16" t="s">
        <v>81</v>
      </c>
      <c r="C43" s="1"/>
      <c r="D43" s="1"/>
      <c r="F43" s="6"/>
    </row>
    <row r="44" spans="1:9" s="7" customFormat="1" x14ac:dyDescent="0.2">
      <c r="A44" s="8" t="s">
        <v>42</v>
      </c>
      <c r="B44" s="7" t="s">
        <v>43</v>
      </c>
      <c r="C44" s="7">
        <v>-8504.7308178950698</v>
      </c>
      <c r="D44" s="7">
        <v>9.9999999999999995E-7</v>
      </c>
      <c r="E44" s="7">
        <f t="shared" ref="E44:G45" si="9">($C44-$C$15-2*$C$6)*E$2</f>
        <v>-0.12838779749908724</v>
      </c>
      <c r="F44" s="9">
        <f t="shared" si="9"/>
        <v>-337.08216233385355</v>
      </c>
      <c r="G44" s="7">
        <f t="shared" si="9"/>
        <v>-3.4936099180052533</v>
      </c>
      <c r="H44" s="7">
        <f t="shared" si="4"/>
        <v>-354.88850320120821</v>
      </c>
      <c r="I44" t="s">
        <v>58</v>
      </c>
    </row>
    <row r="45" spans="1:9" x14ac:dyDescent="0.2">
      <c r="A45" s="4" t="s">
        <v>54</v>
      </c>
      <c r="B45" t="s">
        <v>52</v>
      </c>
      <c r="C45" s="2">
        <v>-8504.7174627214208</v>
      </c>
      <c r="D45" s="2">
        <v>1.008062</v>
      </c>
      <c r="E45">
        <f t="shared" si="9"/>
        <v>-0.11503262385012647</v>
      </c>
      <c r="F45" s="6">
        <f t="shared" si="9"/>
        <v>-302.01815391850704</v>
      </c>
      <c r="G45">
        <f t="shared" si="9"/>
        <v>-3.1301971324792497</v>
      </c>
      <c r="H45">
        <f>H$2/$E45</f>
        <v>-396.09070678170747</v>
      </c>
    </row>
    <row r="46" spans="1:9" x14ac:dyDescent="0.2">
      <c r="C46" s="1"/>
      <c r="D46" s="1"/>
      <c r="F46" s="6"/>
    </row>
    <row r="47" spans="1:9" x14ac:dyDescent="0.2">
      <c r="A47" s="16" t="s">
        <v>82</v>
      </c>
      <c r="C47" s="1"/>
      <c r="D47" s="1"/>
      <c r="F47" s="6"/>
    </row>
    <row r="48" spans="1:9" x14ac:dyDescent="0.2">
      <c r="A48" s="4" t="s">
        <v>44</v>
      </c>
      <c r="B48" t="s">
        <v>45</v>
      </c>
      <c r="C48" s="2">
        <v>-8504.7727594261196</v>
      </c>
      <c r="D48" s="2">
        <v>0.99895800000000001</v>
      </c>
      <c r="E48">
        <f>($C48-$C$15-2*$C$6)*E$2</f>
        <v>-0.17032932854890248</v>
      </c>
      <c r="F48" s="6">
        <f>($C48-$C$15-2*$C$6)*F$2</f>
        <v>-447.19965210514346</v>
      </c>
      <c r="G48">
        <f>($C48-$C$15-2*$C$6)*G$2</f>
        <v>-4.6348971096715914</v>
      </c>
      <c r="H48">
        <f t="shared" si="4"/>
        <v>-267.50151410753318</v>
      </c>
    </row>
    <row r="49" spans="1:13" x14ac:dyDescent="0.2">
      <c r="C49" s="1"/>
      <c r="D49" s="1"/>
    </row>
    <row r="50" spans="1:13" x14ac:dyDescent="0.2">
      <c r="A50" s="16" t="s">
        <v>83</v>
      </c>
      <c r="C50" s="1"/>
      <c r="D50" s="1"/>
    </row>
    <row r="51" spans="1:13" x14ac:dyDescent="0.2">
      <c r="A51" s="4" t="s">
        <v>46</v>
      </c>
      <c r="B51" t="s">
        <v>47</v>
      </c>
      <c r="C51" s="2">
        <v>-8504.7368555111207</v>
      </c>
      <c r="D51" s="2">
        <v>1.0108809999999999</v>
      </c>
      <c r="E51">
        <f t="shared" ref="E51:G52" si="10">($C51-$C$15-2*$C$6)*E$2</f>
        <v>-0.13442541354997672</v>
      </c>
      <c r="F51" s="6">
        <f t="shared" si="10"/>
        <v>-352.93392327546388</v>
      </c>
      <c r="G51">
        <f t="shared" si="10"/>
        <v>-3.6579018190065549</v>
      </c>
      <c r="H51">
        <f t="shared" si="4"/>
        <v>-338.94895377659623</v>
      </c>
    </row>
    <row r="52" spans="1:13" s="2" customFormat="1" x14ac:dyDescent="0.2">
      <c r="A52" s="14" t="s">
        <v>62</v>
      </c>
      <c r="B52" s="2" t="s">
        <v>70</v>
      </c>
      <c r="C52" s="2">
        <v>-8504.8265441265103</v>
      </c>
      <c r="D52" s="2">
        <v>0.99854799999999999</v>
      </c>
      <c r="E52" s="2">
        <f t="shared" si="10"/>
        <v>-0.22411402893958154</v>
      </c>
      <c r="F52" s="15">
        <f t="shared" si="10"/>
        <v>-588.41138298087139</v>
      </c>
      <c r="G52" s="2">
        <f t="shared" si="10"/>
        <v>-6.0984533539724044</v>
      </c>
      <c r="H52">
        <f>H$2/$E52</f>
        <v>-203.30433350976983</v>
      </c>
      <c r="I52" s="2" t="s">
        <v>71</v>
      </c>
    </row>
    <row r="53" spans="1:13" x14ac:dyDescent="0.2">
      <c r="C53" s="2"/>
      <c r="D53" s="2"/>
      <c r="F53" s="6"/>
    </row>
    <row r="54" spans="1:13" x14ac:dyDescent="0.2">
      <c r="A54" s="16" t="s">
        <v>84</v>
      </c>
      <c r="C54" s="2"/>
      <c r="D54" s="2"/>
      <c r="F54" s="6"/>
    </row>
    <row r="55" spans="1:13" x14ac:dyDescent="0.2">
      <c r="A55" s="4" t="s">
        <v>50</v>
      </c>
      <c r="B55" t="s">
        <v>51</v>
      </c>
      <c r="C55" s="2">
        <v>-8504.7493535773501</v>
      </c>
      <c r="D55" s="2">
        <v>1.0147459999999999</v>
      </c>
      <c r="E55">
        <f t="shared" ref="E55:G58" si="11">($C55-$C$15-2*$C$6)*E$2</f>
        <v>-0.14692347977943143</v>
      </c>
      <c r="F55" s="6">
        <f t="shared" si="11"/>
        <v>-385.74759616089722</v>
      </c>
      <c r="G55">
        <f t="shared" si="11"/>
        <v>-3.9979915236797732</v>
      </c>
      <c r="H55">
        <f t="shared" si="4"/>
        <v>-310.11621391048442</v>
      </c>
      <c r="I55" t="s">
        <v>56</v>
      </c>
    </row>
    <row r="56" spans="1:13" s="11" customFormat="1" x14ac:dyDescent="0.2">
      <c r="A56" s="17" t="s">
        <v>60</v>
      </c>
      <c r="B56" s="11" t="s">
        <v>93</v>
      </c>
      <c r="C56" s="2">
        <v>-8504.7160353965301</v>
      </c>
      <c r="D56" s="2">
        <v>1.021455</v>
      </c>
      <c r="E56" s="11">
        <f t="shared" si="11"/>
        <v>-0.11360529895937077</v>
      </c>
      <c r="F56" s="12">
        <f t="shared" si="11"/>
        <v>-298.27071241782795</v>
      </c>
      <c r="G56" s="11">
        <f t="shared" si="11"/>
        <v>-3.0913576439009423</v>
      </c>
      <c r="H56" s="11">
        <f t="shared" si="4"/>
        <v>-401.06714828545051</v>
      </c>
      <c r="I56" s="18" t="s">
        <v>55</v>
      </c>
    </row>
    <row r="57" spans="1:13" x14ac:dyDescent="0.2">
      <c r="A57" s="4" t="s">
        <v>61</v>
      </c>
      <c r="B57" s="13" t="s">
        <v>69</v>
      </c>
      <c r="C57" s="1"/>
      <c r="D57" s="2"/>
      <c r="E57" s="11"/>
      <c r="F57" s="12"/>
      <c r="G57" s="11"/>
      <c r="H57" s="11"/>
    </row>
    <row r="58" spans="1:13" x14ac:dyDescent="0.2">
      <c r="A58" s="4" t="s">
        <v>95</v>
      </c>
      <c r="B58" s="11" t="s">
        <v>98</v>
      </c>
      <c r="C58" s="11">
        <v>-8504.8485304333699</v>
      </c>
      <c r="D58" s="2">
        <v>0.99722200000000005</v>
      </c>
      <c r="E58" s="11">
        <f t="shared" si="11"/>
        <v>-0.24610033579919843</v>
      </c>
      <c r="F58" s="12">
        <f t="shared" si="11"/>
        <v>-646.13643164079554</v>
      </c>
      <c r="G58" s="11">
        <f t="shared" si="11"/>
        <v>-6.6967312370836138</v>
      </c>
      <c r="H58" s="11">
        <f t="shared" si="4"/>
        <v>-185.14136982294721</v>
      </c>
    </row>
    <row r="59" spans="1:13" x14ac:dyDescent="0.2">
      <c r="C59" s="1"/>
      <c r="D59" s="1"/>
      <c r="E59" s="10"/>
      <c r="F59" s="6"/>
      <c r="K59" t="s">
        <v>107</v>
      </c>
      <c r="L59" t="s">
        <v>121</v>
      </c>
    </row>
    <row r="60" spans="1:13" x14ac:dyDescent="0.2">
      <c r="A60" s="16" t="s">
        <v>90</v>
      </c>
      <c r="C60" s="1"/>
      <c r="D60" s="1"/>
      <c r="E60" s="10"/>
      <c r="F60" s="6"/>
      <c r="K60" s="22">
        <f>C35+C6</f>
        <v>-8504.70864852062</v>
      </c>
      <c r="L60" s="23">
        <f>F2</f>
        <v>2625.5</v>
      </c>
      <c r="M60" s="11" t="s">
        <v>137</v>
      </c>
    </row>
    <row r="61" spans="1:13" x14ac:dyDescent="0.2">
      <c r="A61" s="4" t="s">
        <v>59</v>
      </c>
      <c r="B61" t="s">
        <v>86</v>
      </c>
      <c r="C61" s="2">
        <v>-8504.8045908077002</v>
      </c>
      <c r="D61" s="2">
        <v>1.000882</v>
      </c>
      <c r="E61" s="11">
        <f>($C61-$C$15-2*$C$6)*E$2</f>
        <v>-0.20216071012946202</v>
      </c>
      <c r="F61" s="12">
        <f t="shared" ref="F61:G74" si="12">($C61-$C$15-2*$C$6)*F$2</f>
        <v>-530.77294444490258</v>
      </c>
      <c r="G61" s="11">
        <f t="shared" si="12"/>
        <v>-5.5010731214101147</v>
      </c>
      <c r="K61" s="24">
        <f>C38</f>
        <v>-8504.7382560918795</v>
      </c>
      <c r="L61" s="24"/>
      <c r="M61" t="s">
        <v>118</v>
      </c>
    </row>
    <row r="62" spans="1:13" s="7" customFormat="1" x14ac:dyDescent="0.2">
      <c r="A62" s="8" t="s">
        <v>100</v>
      </c>
      <c r="B62" s="7" t="s">
        <v>85</v>
      </c>
      <c r="C62" s="7">
        <v>-8504.8245377662297</v>
      </c>
      <c r="D62" s="7">
        <v>0</v>
      </c>
      <c r="E62" s="7">
        <f>($C62-$C$15-2*$C$6)*E$2</f>
        <v>-0.22210766865900666</v>
      </c>
      <c r="F62" s="9">
        <f t="shared" si="12"/>
        <v>-583.14368406422204</v>
      </c>
      <c r="G62" s="7">
        <f t="shared" si="12"/>
        <v>-6.0438575098824856</v>
      </c>
      <c r="I62" s="7" t="s">
        <v>94</v>
      </c>
      <c r="K62" s="24">
        <f>C65</f>
        <v>-8504.7545891209102</v>
      </c>
      <c r="L62" s="24"/>
      <c r="M62" t="s">
        <v>120</v>
      </c>
    </row>
    <row r="63" spans="1:13" s="7" customFormat="1" x14ac:dyDescent="0.2">
      <c r="A63" s="8" t="s">
        <v>101</v>
      </c>
      <c r="B63" s="7" t="s">
        <v>102</v>
      </c>
      <c r="C63" s="7">
        <v>-8504.8412831110509</v>
      </c>
      <c r="D63" s="21">
        <v>1.7963629999999999</v>
      </c>
      <c r="E63" s="7">
        <f>($C63-$C$15-2*$C$6)*E$2</f>
        <v>-0.23885301348018118</v>
      </c>
      <c r="F63" s="9">
        <f t="shared" si="12"/>
        <v>-627.10858689221573</v>
      </c>
      <c r="G63" s="7">
        <f t="shared" si="12"/>
        <v>-6.4995215518494733</v>
      </c>
      <c r="K63" s="24">
        <f>C62</f>
        <v>-8504.8245377662297</v>
      </c>
      <c r="L63" s="24"/>
      <c r="M63" t="s">
        <v>119</v>
      </c>
    </row>
    <row r="64" spans="1:13" s="2" customFormat="1" x14ac:dyDescent="0.2">
      <c r="A64" s="14" t="s">
        <v>105</v>
      </c>
      <c r="B64" s="2" t="s">
        <v>106</v>
      </c>
      <c r="C64" s="2">
        <v>-8504.8041312333007</v>
      </c>
      <c r="D64" s="2">
        <v>1.0101150000000001</v>
      </c>
      <c r="E64" s="2">
        <f>($C64-$C$15-2*$C$6)*E$2</f>
        <v>-0.20170113573003334</v>
      </c>
      <c r="F64" s="15">
        <f t="shared" si="12"/>
        <v>-529.56633185920259</v>
      </c>
      <c r="G64" s="2">
        <f t="shared" si="12"/>
        <v>-5.4885674650223519</v>
      </c>
      <c r="K64" s="24">
        <f>C73</f>
        <v>-8504.84848926423</v>
      </c>
      <c r="L64" s="24"/>
      <c r="M64" t="s">
        <v>144</v>
      </c>
    </row>
    <row r="65" spans="1:13" s="2" customFormat="1" x14ac:dyDescent="0.2">
      <c r="A65" s="14" t="s">
        <v>117</v>
      </c>
      <c r="B65" s="2" t="s">
        <v>106</v>
      </c>
      <c r="C65" s="2">
        <v>-8504.7545891209102</v>
      </c>
      <c r="E65" s="2">
        <f>($C65-$C$15-2*$C$6)*E$2</f>
        <v>-0.15215902333947895</v>
      </c>
      <c r="F65" s="15">
        <f t="shared" si="12"/>
        <v>-399.49351577780197</v>
      </c>
      <c r="G65" s="2">
        <f t="shared" si="12"/>
        <v>-4.1404579205167513</v>
      </c>
      <c r="K65" s="24">
        <f>C77+C5</f>
        <v>-8504.7354792517344</v>
      </c>
      <c r="L65" s="24"/>
      <c r="M65" t="s">
        <v>136</v>
      </c>
    </row>
    <row r="66" spans="1:13" x14ac:dyDescent="0.2">
      <c r="A66" s="4" t="s">
        <v>87</v>
      </c>
      <c r="B66" s="19" t="s">
        <v>88</v>
      </c>
      <c r="C66" s="1"/>
      <c r="D66" s="7"/>
      <c r="E66" s="2"/>
      <c r="F66" s="15"/>
      <c r="G66" s="2"/>
      <c r="H66" s="7"/>
    </row>
    <row r="67" spans="1:13" x14ac:dyDescent="0.2">
      <c r="A67" s="4" t="s">
        <v>129</v>
      </c>
      <c r="B67" s="19" t="s">
        <v>130</v>
      </c>
      <c r="C67" s="2">
        <v>-8504.8121228580894</v>
      </c>
      <c r="D67" s="2">
        <v>1.010491</v>
      </c>
      <c r="E67" s="2">
        <f>($C67-$C$15-2*$C$6)*E$2</f>
        <v>-0.20969276051873464</v>
      </c>
      <c r="F67" s="15">
        <f t="shared" si="12"/>
        <v>-550.54834274193786</v>
      </c>
      <c r="G67" s="2">
        <f t="shared" si="12"/>
        <v>-5.7060306520747037</v>
      </c>
      <c r="H67" s="7"/>
      <c r="I67" t="s">
        <v>131</v>
      </c>
      <c r="K67" s="24"/>
      <c r="L67" s="24"/>
    </row>
    <row r="68" spans="1:13" x14ac:dyDescent="0.2">
      <c r="C68" s="1"/>
      <c r="D68" s="7"/>
      <c r="E68" s="7"/>
      <c r="F68" s="9"/>
      <c r="G68" s="7"/>
      <c r="H68" s="7"/>
      <c r="K68" t="s">
        <v>138</v>
      </c>
    </row>
    <row r="69" spans="1:13" x14ac:dyDescent="0.2">
      <c r="A69" s="16" t="s">
        <v>92</v>
      </c>
      <c r="C69" s="1"/>
      <c r="D69" s="7"/>
      <c r="E69" s="7"/>
      <c r="F69" s="9"/>
      <c r="G69" s="7"/>
      <c r="H69" s="7"/>
      <c r="K69" s="24">
        <f>C35+C6</f>
        <v>-8504.70864852062</v>
      </c>
      <c r="L69" s="24">
        <f>F2</f>
        <v>2625.5</v>
      </c>
      <c r="M69" t="str">
        <f>M60</f>
        <v>0. zero: 1 methanol adsorbed 0304</v>
      </c>
    </row>
    <row r="70" spans="1:13" x14ac:dyDescent="0.2">
      <c r="A70" s="4" t="s">
        <v>89</v>
      </c>
      <c r="B70" t="s">
        <v>91</v>
      </c>
      <c r="D70" s="7"/>
      <c r="E70" s="7"/>
      <c r="F70" s="9"/>
      <c r="G70" s="7"/>
      <c r="H70" s="7"/>
      <c r="K70" s="24">
        <f>C38</f>
        <v>-8504.7382560918795</v>
      </c>
      <c r="L70" s="24"/>
      <c r="M70" t="str">
        <f>M61</f>
        <v>1. Dimer 0401</v>
      </c>
    </row>
    <row r="71" spans="1:13" x14ac:dyDescent="0.2">
      <c r="A71"/>
      <c r="D71" s="7"/>
      <c r="E71" s="7"/>
      <c r="F71" s="9"/>
      <c r="G71" s="7"/>
      <c r="H71" s="7"/>
      <c r="K71" s="24">
        <f>C65</f>
        <v>-8504.7545891209102</v>
      </c>
      <c r="L71" s="24"/>
      <c r="M71" t="str">
        <f>M62</f>
        <v>2. Formaldehyde 090205</v>
      </c>
    </row>
    <row r="72" spans="1:13" x14ac:dyDescent="0.2">
      <c r="A72" s="16" t="s">
        <v>96</v>
      </c>
      <c r="D72" s="7"/>
      <c r="E72" s="7"/>
      <c r="F72" s="9"/>
      <c r="G72" s="7"/>
      <c r="H72" s="7"/>
      <c r="K72" s="24">
        <f>C67</f>
        <v>-8504.8121228580894</v>
      </c>
      <c r="L72" s="24"/>
      <c r="M72" t="s">
        <v>139</v>
      </c>
    </row>
    <row r="73" spans="1:13" s="11" customFormat="1" x14ac:dyDescent="0.2">
      <c r="A73" s="17" t="s">
        <v>99</v>
      </c>
      <c r="B73" s="11" t="s">
        <v>97</v>
      </c>
      <c r="C73" s="11">
        <v>-8504.84848926423</v>
      </c>
      <c r="D73" s="11">
        <v>1.0097529999999999</v>
      </c>
      <c r="E73" s="11">
        <f>($C73-$C$15-2*$C$6)*E$2</f>
        <v>-0.2460591666593217</v>
      </c>
      <c r="F73" s="12">
        <f t="shared" si="12"/>
        <v>-646.02834206404918</v>
      </c>
      <c r="G73" s="11">
        <f t="shared" si="12"/>
        <v>-6.6956109677263163</v>
      </c>
      <c r="K73" s="23">
        <f>C74</f>
        <v>-8504.7658655707</v>
      </c>
      <c r="L73" s="23"/>
      <c r="M73" s="11" t="s">
        <v>141</v>
      </c>
    </row>
    <row r="74" spans="1:13" s="11" customFormat="1" x14ac:dyDescent="0.2">
      <c r="A74" s="17" t="s">
        <v>134</v>
      </c>
      <c r="B74" s="25" t="s">
        <v>135</v>
      </c>
      <c r="C74" s="2">
        <v>-8504.7658655707</v>
      </c>
      <c r="D74" s="11">
        <v>1.006726</v>
      </c>
      <c r="E74" s="11">
        <f>($C74-$C$15-2*$C$6)*E$2</f>
        <v>-0.16343547312935414</v>
      </c>
      <c r="F74" s="12">
        <f t="shared" si="12"/>
        <v>-429.09983470111928</v>
      </c>
      <c r="G74" s="11">
        <f t="shared" si="12"/>
        <v>-4.4473057486841929</v>
      </c>
      <c r="K74" s="23">
        <f>C79+C5</f>
        <v>-8504.741316339976</v>
      </c>
      <c r="L74" s="23"/>
      <c r="M74" s="11" t="s">
        <v>140</v>
      </c>
    </row>
    <row r="75" spans="1:13" x14ac:dyDescent="0.2">
      <c r="A75"/>
      <c r="E75" s="11"/>
      <c r="F75" s="12"/>
      <c r="G75" s="11"/>
    </row>
    <row r="76" spans="1:13" x14ac:dyDescent="0.2">
      <c r="A76" s="20" t="s">
        <v>123</v>
      </c>
      <c r="E76" s="11"/>
      <c r="F76" s="12"/>
      <c r="G76" s="11"/>
    </row>
    <row r="77" spans="1:13" x14ac:dyDescent="0.2">
      <c r="A77" s="4" t="s">
        <v>124</v>
      </c>
      <c r="B77" s="11" t="s">
        <v>125</v>
      </c>
      <c r="C77">
        <v>-8487.5159572961693</v>
      </c>
      <c r="E77" s="11">
        <f>($C77+$C5-$C15-2*$C6)*E$2</f>
        <v>-0.13304915416374286</v>
      </c>
      <c r="F77" s="12">
        <f t="shared" ref="F77:G77" si="13">($C77+$C5-$C15-2*$C6)*F$2</f>
        <v>-349.32055425690686</v>
      </c>
      <c r="G77" s="11">
        <f t="shared" si="13"/>
        <v>-3.620451893584097</v>
      </c>
    </row>
    <row r="78" spans="1:13" x14ac:dyDescent="0.2">
      <c r="A78" s="4" t="s">
        <v>132</v>
      </c>
      <c r="B78" s="25" t="s">
        <v>133</v>
      </c>
      <c r="C78" s="5">
        <v>-8487.5223797743001</v>
      </c>
      <c r="E78" s="11">
        <f>($C78+$C5-$C15-2*$C6)*E$2</f>
        <v>-0.13947163229458681</v>
      </c>
      <c r="F78" s="12">
        <f>($C78+$C5-$C15-2*$C6)*F$2</f>
        <v>-366.18277058943767</v>
      </c>
      <c r="G78" s="11">
        <f>($C78+$C5-$C15-2*$C6)*G$2</f>
        <v>-3.7952164252074998</v>
      </c>
    </row>
    <row r="79" spans="1:13" x14ac:dyDescent="0.2">
      <c r="A79" s="4" t="s">
        <v>142</v>
      </c>
      <c r="B79" s="25" t="s">
        <v>143</v>
      </c>
      <c r="C79" s="2">
        <v>-8487.5217943844109</v>
      </c>
      <c r="D79">
        <v>0.98795999999999995</v>
      </c>
      <c r="E79" s="11">
        <f>($C79+$C$5-$C$15-2*$C$6)*E$2</f>
        <v>-0.13888624240534853</v>
      </c>
      <c r="F79" s="12">
        <f t="shared" ref="F79:G79" si="14">($C79+$C$5-$C$15-2*$C$6)*F$2</f>
        <v>-364.64582943524255</v>
      </c>
      <c r="G79" s="11">
        <f t="shared" si="14"/>
        <v>-3.7792871549592317</v>
      </c>
    </row>
    <row r="80" spans="1:13" x14ac:dyDescent="0.2">
      <c r="B80" s="11"/>
      <c r="E80" s="11"/>
      <c r="F80" s="12"/>
      <c r="G80" s="11"/>
    </row>
    <row r="81" spans="1:7" x14ac:dyDescent="0.2">
      <c r="A81" s="16" t="s">
        <v>127</v>
      </c>
      <c r="B81" s="11"/>
      <c r="E81" s="11"/>
      <c r="F81" s="12"/>
      <c r="G81" s="11"/>
    </row>
    <row r="82" spans="1:7" x14ac:dyDescent="0.2">
      <c r="A82" s="4" t="s">
        <v>126</v>
      </c>
      <c r="B82" s="11" t="s">
        <v>128</v>
      </c>
      <c r="C82" s="2">
        <v>-8504.7712410314907</v>
      </c>
      <c r="E82" s="11">
        <f>($C82-$C$15-2*$C$6)*E$2</f>
        <v>-0.16881093392002811</v>
      </c>
      <c r="F82" s="12">
        <f t="shared" ref="F82:G82" si="15">($C82-$C$15-2*$C$6)*F$2</f>
        <v>-443.21310700703378</v>
      </c>
      <c r="G82" s="11">
        <f t="shared" si="15"/>
        <v>-4.5935794872945968</v>
      </c>
    </row>
    <row r="83" spans="1:7" x14ac:dyDescent="0.2">
      <c r="A83"/>
      <c r="E83" s="11"/>
      <c r="F83" s="12"/>
      <c r="G83" s="11"/>
    </row>
    <row r="84" spans="1:7" x14ac:dyDescent="0.2">
      <c r="A84" s="20" t="s">
        <v>108</v>
      </c>
      <c r="E84" s="11"/>
      <c r="F84" s="12"/>
      <c r="G84" s="11"/>
    </row>
    <row r="85" spans="1:7" x14ac:dyDescent="0.2">
      <c r="A85" t="s">
        <v>109</v>
      </c>
      <c r="B85" t="s">
        <v>110</v>
      </c>
      <c r="C85" s="2">
        <v>-8553.1986735656792</v>
      </c>
      <c r="E85" s="11">
        <f>($C85-$C$15-4*$C$6)*E$2</f>
        <v>-0.43431724460751298</v>
      </c>
      <c r="F85" s="12">
        <f>($C85-$C$15-4*$C$6)*F$2</f>
        <v>-1140.2999257170254</v>
      </c>
      <c r="G85" s="11">
        <f>($C85-$C$15-4*$C$6)*G$2</f>
        <v>-11.818374198157798</v>
      </c>
    </row>
    <row r="86" spans="1:7" x14ac:dyDescent="0.2">
      <c r="A86"/>
      <c r="E86" s="11"/>
      <c r="F86" s="12"/>
      <c r="G86" s="11"/>
    </row>
    <row r="87" spans="1:7" x14ac:dyDescent="0.2">
      <c r="A87" s="20" t="s">
        <v>111</v>
      </c>
      <c r="E87" s="11"/>
      <c r="F87" s="12"/>
      <c r="G87" s="11"/>
    </row>
    <row r="88" spans="1:7" x14ac:dyDescent="0.2">
      <c r="A88" t="s">
        <v>112</v>
      </c>
      <c r="C88" s="2">
        <v>-8577.3080842830095</v>
      </c>
      <c r="E88" s="11">
        <f>($C88-$C$15-5*$C$6)*E$2</f>
        <v>-0.46276485018734093</v>
      </c>
      <c r="F88" s="12">
        <f>($C88-$C$15-5*$C$6)*F$2</f>
        <v>-1214.9891141668636</v>
      </c>
      <c r="G88" s="11">
        <f>($C88-$C$15-5*$C$6)*G$2</f>
        <v>-12.592472974935204</v>
      </c>
    </row>
    <row r="89" spans="1:7" x14ac:dyDescent="0.2">
      <c r="A89"/>
      <c r="E89" s="11">
        <f>($C88-$C$85-$C$6)*E$2</f>
        <v>-2.8447605579820845E-2</v>
      </c>
      <c r="F89" s="12">
        <f>($C88-$C$85-$C$6)*F$2</f>
        <v>-74.689188449819625</v>
      </c>
      <c r="G89" s="11">
        <f>($C88-$C$85-$C$6)*G$2</f>
        <v>-0.77409877677721095</v>
      </c>
    </row>
    <row r="90" spans="1:7" x14ac:dyDescent="0.2">
      <c r="A90"/>
      <c r="F90" s="6"/>
    </row>
    <row r="91" spans="1:7" x14ac:dyDescent="0.2">
      <c r="A91"/>
      <c r="F91" s="6"/>
    </row>
    <row r="92" spans="1:7" x14ac:dyDescent="0.2">
      <c r="A92"/>
      <c r="F92" s="6"/>
    </row>
    <row r="93" spans="1:7" x14ac:dyDescent="0.2">
      <c r="A93"/>
      <c r="F93" s="6"/>
    </row>
    <row r="94" spans="1:7" x14ac:dyDescent="0.2">
      <c r="A94"/>
      <c r="F94" s="6"/>
    </row>
    <row r="95" spans="1:7" x14ac:dyDescent="0.2">
      <c r="A95"/>
      <c r="F95" s="6"/>
    </row>
    <row r="96" spans="1:7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  <row r="155" spans="1:6" x14ac:dyDescent="0.2">
      <c r="A155"/>
      <c r="F155" s="6"/>
    </row>
    <row r="156" spans="1:6" x14ac:dyDescent="0.2">
      <c r="A156"/>
      <c r="F156" s="6"/>
    </row>
    <row r="157" spans="1:6" x14ac:dyDescent="0.2">
      <c r="A157"/>
      <c r="F157" s="6"/>
    </row>
    <row r="158" spans="1:6" x14ac:dyDescent="0.2">
      <c r="A158"/>
      <c r="F158" s="6"/>
    </row>
    <row r="159" spans="1:6" x14ac:dyDescent="0.2">
      <c r="A159"/>
      <c r="F159" s="6"/>
    </row>
    <row r="160" spans="1:6" x14ac:dyDescent="0.2">
      <c r="A160"/>
      <c r="F160" s="6"/>
    </row>
    <row r="161" spans="1:6" x14ac:dyDescent="0.2">
      <c r="A161"/>
      <c r="F161" s="6"/>
    </row>
    <row r="162" spans="1:6" x14ac:dyDescent="0.2">
      <c r="A162"/>
      <c r="F162" s="6"/>
    </row>
    <row r="163" spans="1:6" x14ac:dyDescent="0.2">
      <c r="A163"/>
      <c r="F163" s="6"/>
    </row>
    <row r="164" spans="1:6" x14ac:dyDescent="0.2">
      <c r="A164"/>
      <c r="F164" s="6"/>
    </row>
    <row r="165" spans="1:6" x14ac:dyDescent="0.2">
      <c r="A165"/>
      <c r="F165" s="6"/>
    </row>
    <row r="166" spans="1:6" x14ac:dyDescent="0.2">
      <c r="A166"/>
      <c r="F166" s="6"/>
    </row>
    <row r="167" spans="1:6" x14ac:dyDescent="0.2">
      <c r="A167"/>
      <c r="F167" s="6"/>
    </row>
    <row r="168" spans="1:6" x14ac:dyDescent="0.2">
      <c r="A168"/>
      <c r="F168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2019-07-23T04:25:34Z</dcterms:modified>
</cp:coreProperties>
</file>