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tam/Documents/Projects/Collaborations/Li-Colab/Carbene/"/>
    </mc:Choice>
  </mc:AlternateContent>
  <xr:revisionPtr revIDLastSave="0" documentId="13_ncr:1_{A7C9615E-4E1D-1B46-950A-1D8E93065CFD}" xr6:coauthVersionLast="43" xr6:coauthVersionMax="43" xr10:uidLastSave="{00000000-0000-0000-0000-000000000000}"/>
  <bookViews>
    <workbookView xWindow="380" yWindow="460" windowWidth="28040" windowHeight="16220" xr2:uid="{389FE9DC-3C31-C542-84D7-1E9A14B92B24}"/>
  </bookViews>
  <sheets>
    <sheet name="443-adatoms" sheetId="2" r:id="rId1"/>
    <sheet name="334-nativ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7" i="2" l="1"/>
  <c r="F67" i="2"/>
  <c r="G67" i="2"/>
  <c r="K64" i="2"/>
  <c r="F79" i="2"/>
  <c r="G79" i="2"/>
  <c r="E79" i="2"/>
  <c r="K66" i="2" l="1"/>
  <c r="E76" i="2"/>
  <c r="K60" i="2"/>
  <c r="F76" i="2"/>
  <c r="G76" i="2"/>
  <c r="K62" i="2"/>
  <c r="K63" i="2"/>
  <c r="E65" i="2"/>
  <c r="F65" i="2"/>
  <c r="G65" i="2"/>
  <c r="F16" i="2"/>
  <c r="E16" i="2"/>
  <c r="G16" i="2"/>
  <c r="F82" i="2"/>
  <c r="F86" i="2"/>
  <c r="G86" i="2"/>
  <c r="E86" i="2"/>
  <c r="G85" i="2"/>
  <c r="F85" i="2"/>
  <c r="E85" i="2"/>
  <c r="G82" i="2"/>
  <c r="E82" i="2"/>
  <c r="K65" i="2"/>
  <c r="K61" i="2"/>
  <c r="L60" i="2"/>
  <c r="E64" i="2"/>
  <c r="F64" i="2"/>
  <c r="G64" i="2"/>
  <c r="F63" i="2"/>
  <c r="G63" i="2"/>
  <c r="E28" i="2"/>
  <c r="F28" i="2"/>
  <c r="G28" i="2"/>
  <c r="E27" i="2"/>
  <c r="F27" i="2"/>
  <c r="G27" i="2"/>
  <c r="G26" i="2"/>
  <c r="F26" i="2"/>
  <c r="E26" i="2"/>
  <c r="E63" i="2"/>
  <c r="E58" i="2"/>
  <c r="F58" i="2"/>
  <c r="G58" i="2"/>
  <c r="E73" i="2" l="1"/>
  <c r="F73" i="2"/>
  <c r="G73" i="2"/>
  <c r="E62" i="2"/>
  <c r="F62" i="2"/>
  <c r="G62" i="2"/>
  <c r="G25" i="2" l="1"/>
  <c r="E17" i="2"/>
  <c r="F17" i="2"/>
  <c r="G17" i="2"/>
  <c r="F19" i="2"/>
  <c r="G19" i="2"/>
  <c r="E52" i="2" l="1"/>
  <c r="F52" i="2"/>
  <c r="G52" i="2"/>
  <c r="F35" i="2"/>
  <c r="F61" i="2"/>
  <c r="G61" i="2"/>
  <c r="E61" i="2"/>
  <c r="H2" i="2"/>
  <c r="H52" i="2" l="1"/>
  <c r="H27" i="2"/>
  <c r="H58" i="2"/>
  <c r="H28" i="2"/>
  <c r="H17" i="2"/>
  <c r="H26" i="2"/>
  <c r="E56" i="2"/>
  <c r="H56" i="2" s="1"/>
  <c r="F56" i="2"/>
  <c r="G56" i="2"/>
  <c r="F55" i="2"/>
  <c r="G55" i="2"/>
  <c r="E55" i="2"/>
  <c r="H55" i="2" s="1"/>
  <c r="F33" i="2"/>
  <c r="F45" i="2"/>
  <c r="G45" i="2"/>
  <c r="E45" i="2"/>
  <c r="H45" i="2" s="1"/>
  <c r="F32" i="2" l="1"/>
  <c r="G32" i="2"/>
  <c r="G33" i="2"/>
  <c r="F34" i="2"/>
  <c r="G34" i="2"/>
  <c r="G35" i="2"/>
  <c r="E33" i="2"/>
  <c r="H33" i="2" s="1"/>
  <c r="E34" i="2"/>
  <c r="H34" i="2" s="1"/>
  <c r="E35" i="2"/>
  <c r="H35" i="2" s="1"/>
  <c r="E32" i="2"/>
  <c r="H32" i="2" s="1"/>
  <c r="F51" i="2"/>
  <c r="G51" i="2"/>
  <c r="E51" i="2"/>
  <c r="H51" i="2" s="1"/>
  <c r="F48" i="2"/>
  <c r="G48" i="2"/>
  <c r="E48" i="2"/>
  <c r="H48" i="2" s="1"/>
  <c r="F44" i="2"/>
  <c r="G44" i="2"/>
  <c r="E44" i="2"/>
  <c r="H44" i="2" s="1"/>
  <c r="E39" i="2"/>
  <c r="H39" i="2" s="1"/>
  <c r="F39" i="2"/>
  <c r="G39" i="2"/>
  <c r="F38" i="2"/>
  <c r="E38" i="2"/>
  <c r="H38" i="2" s="1"/>
  <c r="F25" i="2" l="1"/>
  <c r="G38" i="2"/>
  <c r="E25" i="2"/>
  <c r="H25" i="2" s="1"/>
  <c r="G22" i="2"/>
  <c r="F22" i="2"/>
  <c r="E22" i="2"/>
  <c r="G21" i="2"/>
  <c r="F21" i="2"/>
  <c r="E21" i="2"/>
  <c r="G20" i="2"/>
  <c r="F20" i="2"/>
  <c r="E20" i="2"/>
  <c r="E19" i="2"/>
  <c r="G12" i="2"/>
  <c r="F12" i="2"/>
  <c r="E12" i="2"/>
  <c r="G11" i="2"/>
  <c r="F11" i="2"/>
  <c r="E11" i="2"/>
  <c r="E30" i="1" l="1"/>
  <c r="F30" i="1"/>
  <c r="D30" i="1"/>
  <c r="E25" i="1" l="1"/>
  <c r="E23" i="1"/>
  <c r="F23" i="1"/>
  <c r="D23" i="1"/>
  <c r="D25" i="1"/>
  <c r="E22" i="1"/>
  <c r="F22" i="1"/>
  <c r="D22" i="1"/>
  <c r="D18" i="1"/>
  <c r="E18" i="1"/>
  <c r="F18" i="1"/>
  <c r="D17" i="1"/>
  <c r="F25" i="1"/>
  <c r="E12" i="1"/>
  <c r="F12" i="1"/>
  <c r="D12" i="1"/>
  <c r="D11" i="1"/>
  <c r="E17" i="1"/>
  <c r="F17" i="1"/>
  <c r="E24" i="1"/>
  <c r="F24" i="1"/>
  <c r="D24" i="1"/>
  <c r="E27" i="1"/>
  <c r="F27" i="1"/>
  <c r="D27" i="1"/>
  <c r="E21" i="1"/>
  <c r="F21" i="1"/>
  <c r="D21" i="1"/>
  <c r="E20" i="1"/>
  <c r="F20" i="1"/>
  <c r="D20" i="1"/>
  <c r="E19" i="1"/>
  <c r="F19" i="1"/>
  <c r="D19" i="1"/>
  <c r="F11" i="1"/>
  <c r="E11" i="1"/>
  <c r="E16" i="1"/>
  <c r="F16" i="1"/>
  <c r="D16" i="1"/>
  <c r="E15" i="1"/>
  <c r="F15" i="1"/>
  <c r="D15" i="1"/>
</calcChain>
</file>

<file path=xl/sharedStrings.xml><?xml version="1.0" encoding="utf-8"?>
<sst xmlns="http://schemas.openxmlformats.org/spreadsheetml/2006/main" count="153" uniqueCount="136">
  <si>
    <t>CH2</t>
  </si>
  <si>
    <t>OH2</t>
  </si>
  <si>
    <t>CH3OH</t>
  </si>
  <si>
    <t>CH2(N)</t>
  </si>
  <si>
    <t>h2kJmol</t>
  </si>
  <si>
    <t>GaN</t>
  </si>
  <si>
    <t>h2eV</t>
  </si>
  <si>
    <t>hartree</t>
  </si>
  <si>
    <t>H2O(Ga)</t>
  </si>
  <si>
    <t>CH3OH-&gt;CH2+OH2</t>
  </si>
  <si>
    <t>OHCH3(N3)</t>
  </si>
  <si>
    <t>CH3OH(s)-&gt;CH2(s)+OH2(s)</t>
  </si>
  <si>
    <t>CH3HO(Ga)</t>
  </si>
  <si>
    <t>CH3OH(both)</t>
  </si>
  <si>
    <t>H,H,CH2O</t>
  </si>
  <si>
    <t>CH2O</t>
  </si>
  <si>
    <t>H2</t>
  </si>
  <si>
    <t>2H(atoms,N)</t>
  </si>
  <si>
    <t>CH3OH(s)-&gt;CH2O(s)+2H(s)</t>
  </si>
  <si>
    <t>2 CH3OH</t>
  </si>
  <si>
    <t>O(N)..H2C(N)</t>
  </si>
  <si>
    <t>CH3OH(s)-&gt;CH2(s)..O(s)+2H(s)</t>
  </si>
  <si>
    <t>&lt;S**2&gt;</t>
  </si>
  <si>
    <t>RKS</t>
  </si>
  <si>
    <t>H3CHO(GaTop)</t>
  </si>
  <si>
    <t>H3CHO(GaSur)</t>
  </si>
  <si>
    <t>01-02</t>
  </si>
  <si>
    <t>01-01</t>
  </si>
  <si>
    <t>02-01</t>
  </si>
  <si>
    <t>02-02</t>
  </si>
  <si>
    <t>03-01</t>
  </si>
  <si>
    <t>CH3O(GaSur)H(NTop)</t>
  </si>
  <si>
    <t>CH3O(GaSur)H(NSur)</t>
  </si>
  <si>
    <t>CH3O(GaTop)H(NTop)</t>
  </si>
  <si>
    <t>CH3O(GaTop)H(NSur)</t>
  </si>
  <si>
    <t>03-02</t>
  </si>
  <si>
    <t>03-03</t>
  </si>
  <si>
    <t>03-04</t>
  </si>
  <si>
    <t>rotate around Ga-O bond to find more stable conformers?</t>
  </si>
  <si>
    <t>Ga adatom is displaced from its position by the N-H interaction</t>
  </si>
  <si>
    <t>04-01</t>
  </si>
  <si>
    <t>04-02</t>
  </si>
  <si>
    <t>05-01</t>
  </si>
  <si>
    <t>0304+0202</t>
  </si>
  <si>
    <t>06-01</t>
  </si>
  <si>
    <t>0501: CH3O-HO-H-H3C</t>
  </si>
  <si>
    <t>07-01</t>
  </si>
  <si>
    <t>0501: CH3O-H2O-H3C</t>
  </si>
  <si>
    <t>0201-0202</t>
  </si>
  <si>
    <t>0201-0202 + rot60</t>
  </si>
  <si>
    <t>08-01</t>
  </si>
  <si>
    <t>0701: CH3O-H2O-H2C-H</t>
  </si>
  <si>
    <t>0501-MoveHToNTop</t>
  </si>
  <si>
    <t>h2nm</t>
  </si>
  <si>
    <t>05-02</t>
  </si>
  <si>
    <t>Carbene is unlikely to sit on Ga</t>
  </si>
  <si>
    <t>0502-0701-0801</t>
  </si>
  <si>
    <t>2 Methanol molecules with the second adsorbed through N..H</t>
  </si>
  <si>
    <t>2 Methanol molecules with the second adsorbed through Ga..O</t>
  </si>
  <si>
    <t>09-01</t>
  </si>
  <si>
    <t>08-02</t>
  </si>
  <si>
    <t>08-03</t>
  </si>
  <si>
    <t>07-02</t>
  </si>
  <si>
    <t>02-03</t>
  </si>
  <si>
    <t>H3COH(Nsur), this is necessary to prove that dimers are more stable</t>
  </si>
  <si>
    <t>01-03</t>
  </si>
  <si>
    <t>GaN RKS</t>
  </si>
  <si>
    <t>GaN UKS</t>
  </si>
  <si>
    <t>GaN, Ga atom jumps one ring</t>
  </si>
  <si>
    <t>Continue the 07-02 logic</t>
  </si>
  <si>
    <t>0401: CH3O-H2O-H3C</t>
  </si>
  <si>
    <t xml:space="preserve">originally water is bound through the N..H-OH but almost dissociates into N..H and HO..Ga </t>
  </si>
  <si>
    <t>04-03</t>
  </si>
  <si>
    <t>01-03: Ga jumps but returns</t>
  </si>
  <si>
    <t>04-04</t>
  </si>
  <si>
    <t>01-03: Ga jumps</t>
  </si>
  <si>
    <t>This is the same as 0401 but a restrat did not give time to unrestrict</t>
  </si>
  <si>
    <t>Ga returned to the original position</t>
  </si>
  <si>
    <t>GaN surface</t>
  </si>
  <si>
    <t>Single methanol molecule adsorbed</t>
  </si>
  <si>
    <t>Methanol dimer with N..H-O groups</t>
  </si>
  <si>
    <t>Methanol dimer with Ga..O groups</t>
  </si>
  <si>
    <t>Methanol dimer: transformation with O-C cleavage first</t>
  </si>
  <si>
    <t>Methanol dimer: water formation</t>
  </si>
  <si>
    <t>Methanol dimer: carbene formation from CH3</t>
  </si>
  <si>
    <t>0401: stepwise CH diss to Ntop</t>
  </si>
  <si>
    <t>0401: CH diss to Nsur</t>
  </si>
  <si>
    <t>09-03</t>
  </si>
  <si>
    <t>0501: stepwise CH diss to Nsur</t>
  </si>
  <si>
    <t>10-01</t>
  </si>
  <si>
    <t>Methanol dimer: transformation with C-H cleavage first</t>
  </si>
  <si>
    <t>0901: stepwise OH formation</t>
  </si>
  <si>
    <t>Methanol dimer: induce CO cleavage by creating OH bond</t>
  </si>
  <si>
    <t>0701: CH3O-H2O-H2C(Ga)-H</t>
  </si>
  <si>
    <t>The final state is protonated OCH2, OCH3, H, H</t>
  </si>
  <si>
    <t>08-04</t>
  </si>
  <si>
    <t>Methanol dimer: final products</t>
  </si>
  <si>
    <t>0902: CH3O(GaTop)-HO(GaTop)-H2C(NSur)-2H(NSur)</t>
  </si>
  <si>
    <t>0902: CH3O(GaTop)-H2O(GaTop)-H2C(NSur)-H(NSur)</t>
  </si>
  <si>
    <t>11-01</t>
  </si>
  <si>
    <t>09-02-02</t>
  </si>
  <si>
    <t>09-02-03</t>
  </si>
  <si>
    <t>040202: H relaxed on Nsur</t>
  </si>
  <si>
    <t>dissociates into H..GaTop + H..NSur + CH2O</t>
  </si>
  <si>
    <t>dissociates into 0304</t>
  </si>
  <si>
    <t>09-02-04</t>
  </si>
  <si>
    <t>0402: intermediate to stabilize formaldehyde</t>
  </si>
  <si>
    <t>To export</t>
  </si>
  <si>
    <t>Methanol full coverage: 4 molecules</t>
  </si>
  <si>
    <t>20-01</t>
  </si>
  <si>
    <t>4 CH3OH molecules dissociated as in 0401</t>
  </si>
  <si>
    <t>Full coverage plus one more</t>
  </si>
  <si>
    <t>21-01</t>
  </si>
  <si>
    <t>02-04-01</t>
  </si>
  <si>
    <t>same, attempt 2, UKS</t>
  </si>
  <si>
    <t>02-04-02</t>
  </si>
  <si>
    <t>restart 02-04-01 with RKS</t>
  </si>
  <si>
    <t>09-02-05</t>
  </si>
  <si>
    <t>1. Dimer 0401</t>
  </si>
  <si>
    <t>3. N..CH2-OH 090202</t>
  </si>
  <si>
    <t>2. Formaldehyde 090205</t>
  </si>
  <si>
    <t>Energy conversion</t>
  </si>
  <si>
    <t>Single methanol, OH dissociated on the surface</t>
  </si>
  <si>
    <t>5. Water desorbed</t>
  </si>
  <si>
    <t>Methanol dimer - one water desorbs</t>
  </si>
  <si>
    <t>12-01</t>
  </si>
  <si>
    <t>1101: CH3O(GaTop)-H2C(NSur)-H(NSur)</t>
  </si>
  <si>
    <t>13-01</t>
  </si>
  <si>
    <t>Methanol dimer - create OH2 leaving group</t>
  </si>
  <si>
    <t>090202: double-protonated formaldehyde</t>
  </si>
  <si>
    <t>4. Ga_OH and N_CH2 1101</t>
  </si>
  <si>
    <t>*4. N_CH2-OH2 1301</t>
  </si>
  <si>
    <t>09-04</t>
  </si>
  <si>
    <t>0401: CH2 moves to Ntop</t>
  </si>
  <si>
    <t>This is to account on 100% occupation of Nsur</t>
  </si>
  <si>
    <t>0. zero of energy: 1 methanol adsorbed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</si>
</sst>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8"/>
      <color rgb="FF000000"/>
      <name val="Monaco"/>
      <family val="2"/>
    </font>
    <font>
      <sz val="12"/>
      <color rgb="FF0070C0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0" fillId="0" borderId="0" xfId="0" applyNumberFormat="1"/>
    <xf numFmtId="0" fontId="4" fillId="0" borderId="0" xfId="0" applyFont="1"/>
    <xf numFmtId="1" fontId="0" fillId="0" borderId="0" xfId="0" applyNumberFormat="1"/>
    <xf numFmtId="0" fontId="5" fillId="0" borderId="0" xfId="0" applyFont="1"/>
    <xf numFmtId="49" fontId="5" fillId="0" borderId="0" xfId="0" applyNumberFormat="1" applyFont="1"/>
    <xf numFmtId="1" fontId="5" fillId="0" borderId="0" xfId="0" applyNumberFormat="1" applyFont="1"/>
    <xf numFmtId="0" fontId="6" fillId="0" borderId="0" xfId="0" applyFont="1"/>
    <xf numFmtId="0" fontId="0" fillId="0" borderId="0" xfId="0" applyFont="1"/>
    <xf numFmtId="1" fontId="0" fillId="0" borderId="0" xfId="0" applyNumberFormat="1" applyFont="1"/>
    <xf numFmtId="0" fontId="7" fillId="0" borderId="0" xfId="0" applyFont="1"/>
    <xf numFmtId="49" fontId="2" fillId="0" borderId="0" xfId="0" applyNumberFormat="1" applyFont="1"/>
    <xf numFmtId="1" fontId="2" fillId="0" borderId="0" xfId="0" applyNumberFormat="1" applyFont="1"/>
    <xf numFmtId="49" fontId="8" fillId="0" borderId="0" xfId="0" applyNumberFormat="1" applyFont="1"/>
    <xf numFmtId="49" fontId="0" fillId="0" borderId="0" xfId="0" applyNumberFormat="1" applyFont="1"/>
    <xf numFmtId="0" fontId="9" fillId="0" borderId="0" xfId="0" applyFont="1"/>
    <xf numFmtId="16" fontId="0" fillId="0" borderId="0" xfId="0" applyNumberFormat="1"/>
    <xf numFmtId="0" fontId="8" fillId="0" borderId="0" xfId="0" applyFont="1"/>
    <xf numFmtId="0" fontId="11" fillId="0" borderId="0" xfId="0" applyFont="1"/>
    <xf numFmtId="164" fontId="2" fillId="0" borderId="0" xfId="0" applyNumberFormat="1" applyFont="1"/>
    <xf numFmtId="164" fontId="0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B610F-34EA-F848-A0D0-9EDBBE72A173}">
  <dimension ref="A1:M165"/>
  <sheetViews>
    <sheetView tabSelected="1" topLeftCell="D47" workbookViewId="0">
      <selection activeCell="M61" sqref="M61"/>
    </sheetView>
  </sheetViews>
  <sheetFormatPr baseColWidth="10" defaultRowHeight="16" x14ac:dyDescent="0.2"/>
  <cols>
    <col min="1" max="1" width="10.83203125" style="4"/>
    <col min="2" max="2" width="44.83203125" customWidth="1"/>
    <col min="3" max="8" width="17.5" customWidth="1"/>
    <col min="9" max="9" width="22.6640625" customWidth="1"/>
    <col min="10" max="10" width="17.5" customWidth="1"/>
    <col min="11" max="11" width="16.5" customWidth="1"/>
    <col min="12" max="12" width="15.1640625" customWidth="1"/>
  </cols>
  <sheetData>
    <row r="1" spans="1:10" x14ac:dyDescent="0.2">
      <c r="E1" t="s">
        <v>7</v>
      </c>
      <c r="F1" t="s">
        <v>4</v>
      </c>
      <c r="G1" t="s">
        <v>6</v>
      </c>
      <c r="H1" t="s">
        <v>53</v>
      </c>
    </row>
    <row r="2" spans="1:10" x14ac:dyDescent="0.2">
      <c r="E2">
        <v>1</v>
      </c>
      <c r="F2" s="6">
        <v>2625.5</v>
      </c>
      <c r="G2">
        <v>27.211386019999999</v>
      </c>
      <c r="H2">
        <f>1000000000*6.62607015E-34*299792458/(4.35974465E-18)</f>
        <v>45.563353283750892</v>
      </c>
    </row>
    <row r="3" spans="1:10" x14ac:dyDescent="0.2">
      <c r="D3" t="s">
        <v>22</v>
      </c>
      <c r="F3" s="6"/>
    </row>
    <row r="4" spans="1:10" x14ac:dyDescent="0.2">
      <c r="B4" t="s">
        <v>0</v>
      </c>
      <c r="C4" s="1">
        <v>-6.6831685648263104</v>
      </c>
      <c r="D4" s="1"/>
      <c r="F4" s="6"/>
    </row>
    <row r="5" spans="1:10" x14ac:dyDescent="0.2">
      <c r="B5" t="s">
        <v>1</v>
      </c>
      <c r="C5" s="2">
        <v>-17.219521955565799</v>
      </c>
      <c r="D5" s="2">
        <v>0</v>
      </c>
      <c r="F5" s="6"/>
    </row>
    <row r="6" spans="1:10" x14ac:dyDescent="0.2">
      <c r="B6" t="s">
        <v>2</v>
      </c>
      <c r="C6" s="2">
        <v>-24.080963111750499</v>
      </c>
      <c r="D6" s="2">
        <v>0</v>
      </c>
      <c r="F6" s="6"/>
      <c r="J6">
        <v>-24.081107764378</v>
      </c>
    </row>
    <row r="7" spans="1:10" x14ac:dyDescent="0.2">
      <c r="B7" t="s">
        <v>16</v>
      </c>
      <c r="C7" s="1">
        <v>-1.1619264543401999</v>
      </c>
      <c r="D7" s="1"/>
      <c r="F7" s="6"/>
    </row>
    <row r="8" spans="1:10" x14ac:dyDescent="0.2">
      <c r="B8" t="s">
        <v>15</v>
      </c>
      <c r="C8" s="1">
        <v>-22.867183602465801</v>
      </c>
      <c r="D8" s="1"/>
      <c r="F8" s="6"/>
    </row>
    <row r="9" spans="1:10" x14ac:dyDescent="0.2">
      <c r="B9" t="s">
        <v>19</v>
      </c>
      <c r="C9" s="1"/>
      <c r="D9" s="1"/>
      <c r="F9" s="6"/>
    </row>
    <row r="10" spans="1:10" x14ac:dyDescent="0.2">
      <c r="C10" s="1"/>
      <c r="D10" s="1"/>
      <c r="F10" s="6"/>
    </row>
    <row r="11" spans="1:10" x14ac:dyDescent="0.2">
      <c r="B11" t="s">
        <v>9</v>
      </c>
      <c r="C11" s="1"/>
      <c r="D11" s="1"/>
      <c r="E11">
        <f>(-$C$6+$C$5+$C$4)*E$2</f>
        <v>0.17827259135838958</v>
      </c>
      <c r="F11" s="6">
        <f>(-$C$6+$C$5+$C$4)*F$2</f>
        <v>468.05468861145181</v>
      </c>
      <c r="G11">
        <f>(-$C$6+$C$5+$C$4)*G$2</f>
        <v>4.851044300238855</v>
      </c>
    </row>
    <row r="12" spans="1:10" x14ac:dyDescent="0.2">
      <c r="B12" t="s">
        <v>18</v>
      </c>
      <c r="C12" s="1"/>
      <c r="D12" s="1"/>
      <c r="E12">
        <f>($C8+$C7-$C6)*E$2</f>
        <v>5.1853054944498211E-2</v>
      </c>
      <c r="F12" s="6">
        <f>($C8+$C7-$C6)*F$2</f>
        <v>136.14019575678006</v>
      </c>
      <c r="G12">
        <f>($C8+$C7-$C6)*G$2</f>
        <v>1.4109934944110105</v>
      </c>
    </row>
    <row r="13" spans="1:10" x14ac:dyDescent="0.2">
      <c r="C13" s="1"/>
      <c r="D13" s="1"/>
      <c r="F13" s="6"/>
    </row>
    <row r="14" spans="1:10" x14ac:dyDescent="0.2">
      <c r="A14" s="16" t="s">
        <v>78</v>
      </c>
      <c r="C14" s="1"/>
      <c r="D14" s="1"/>
      <c r="F14" s="6"/>
    </row>
    <row r="15" spans="1:10" x14ac:dyDescent="0.2">
      <c r="A15" s="4" t="s">
        <v>27</v>
      </c>
      <c r="B15" t="s">
        <v>67</v>
      </c>
      <c r="C15" s="2">
        <v>-8456.4405038740697</v>
      </c>
      <c r="D15" s="2">
        <v>1.00068</v>
      </c>
      <c r="F15" s="6"/>
      <c r="J15">
        <v>-8127.3307874485299</v>
      </c>
    </row>
    <row r="16" spans="1:10" x14ac:dyDescent="0.2">
      <c r="A16" s="4" t="s">
        <v>26</v>
      </c>
      <c r="B16" t="s">
        <v>66</v>
      </c>
      <c r="C16" s="2">
        <v>-8456.4366114977893</v>
      </c>
      <c r="D16" s="2" t="s">
        <v>23</v>
      </c>
      <c r="E16">
        <f>($C16-$C$15)*E$2</f>
        <v>3.89237628041883E-3</v>
      </c>
      <c r="F16" s="6">
        <f>($C16-$C$15)*F$2</f>
        <v>10.219433924239638</v>
      </c>
      <c r="G16">
        <f t="shared" ref="F16:H17" si="0">($C16-$C$15)*G$2</f>
        <v>0.10591695350156854</v>
      </c>
    </row>
    <row r="17" spans="1:9" x14ac:dyDescent="0.2">
      <c r="A17" s="4" t="s">
        <v>65</v>
      </c>
      <c r="B17" s="2" t="s">
        <v>68</v>
      </c>
      <c r="C17" s="2">
        <v>-8456.4161526932203</v>
      </c>
      <c r="D17" s="2">
        <v>1.015341</v>
      </c>
      <c r="E17">
        <f>($C17-$C$15)*E$2</f>
        <v>2.4351180849407683E-2</v>
      </c>
      <c r="F17" s="6">
        <f t="shared" si="0"/>
        <v>63.934025320119872</v>
      </c>
      <c r="G17">
        <f t="shared" si="0"/>
        <v>0.66262938213606393</v>
      </c>
      <c r="H17">
        <f t="shared" si="0"/>
        <v>1.1095214559180715</v>
      </c>
    </row>
    <row r="18" spans="1:9" x14ac:dyDescent="0.2">
      <c r="C18" s="2"/>
      <c r="D18" s="2"/>
      <c r="F18" s="6"/>
    </row>
    <row r="19" spans="1:9" x14ac:dyDescent="0.2">
      <c r="B19" t="s">
        <v>3</v>
      </c>
      <c r="C19" s="1">
        <v>-6095.4072979975999</v>
      </c>
      <c r="D19" s="1"/>
      <c r="E19">
        <f t="shared" ref="E19:G20" si="1">($C19-$C$15-$C4)*E$2</f>
        <v>2367.716374441296</v>
      </c>
      <c r="F19" s="6">
        <f t="shared" si="1"/>
        <v>6216439.3410956226</v>
      </c>
      <c r="G19">
        <f t="shared" si="1"/>
        <v>64428.844250796967</v>
      </c>
    </row>
    <row r="20" spans="1:9" x14ac:dyDescent="0.2">
      <c r="B20" t="s">
        <v>8</v>
      </c>
      <c r="C20" s="1">
        <v>-6105.6808501074102</v>
      </c>
      <c r="D20" s="1"/>
      <c r="E20">
        <f t="shared" si="1"/>
        <v>2367.9791757222251</v>
      </c>
      <c r="F20" s="6">
        <f t="shared" si="1"/>
        <v>6217129.325858702</v>
      </c>
      <c r="G20">
        <f t="shared" si="1"/>
        <v>64435.995437898877</v>
      </c>
    </row>
    <row r="21" spans="1:9" x14ac:dyDescent="0.2">
      <c r="B21" t="s">
        <v>20</v>
      </c>
      <c r="C21" s="1">
        <v>-6111.4276401083998</v>
      </c>
      <c r="D21" s="1"/>
      <c r="E21">
        <f>($C21-$C8-$C15)*E2</f>
        <v>2367.8800473681358</v>
      </c>
      <c r="F21" s="6">
        <f>($C21-$C8-$C15)*F2</f>
        <v>6216869.0643650405</v>
      </c>
      <c r="G21">
        <f>($C21-$C8-$C15)*G2</f>
        <v>64433.29801799023</v>
      </c>
    </row>
    <row r="22" spans="1:9" x14ac:dyDescent="0.2">
      <c r="B22" t="s">
        <v>17</v>
      </c>
      <c r="C22" s="1">
        <v>-6089.8163977129998</v>
      </c>
      <c r="D22" s="1"/>
      <c r="E22">
        <f>($C22-$C15-$C7)*E$2</f>
        <v>2367.78603261541</v>
      </c>
      <c r="F22" s="6">
        <f t="shared" ref="F22:G22" si="2">($C22-$C15-$C7)*F$2</f>
        <v>6216622.2286317591</v>
      </c>
      <c r="G22">
        <f t="shared" si="2"/>
        <v>64430.739746262232</v>
      </c>
    </row>
    <row r="23" spans="1:9" x14ac:dyDescent="0.2">
      <c r="C23" s="1"/>
      <c r="D23" s="1"/>
      <c r="F23" s="6"/>
    </row>
    <row r="24" spans="1:9" x14ac:dyDescent="0.2">
      <c r="A24" s="16" t="s">
        <v>79</v>
      </c>
      <c r="C24" s="1"/>
      <c r="D24" s="1"/>
      <c r="F24" s="6"/>
    </row>
    <row r="25" spans="1:9" x14ac:dyDescent="0.2">
      <c r="A25" s="4" t="s">
        <v>28</v>
      </c>
      <c r="B25" t="s">
        <v>24</v>
      </c>
      <c r="C25" s="2">
        <v>-8480.5605712531906</v>
      </c>
      <c r="D25" s="2">
        <v>1.01186</v>
      </c>
      <c r="E25">
        <f>($C25-$C$15-$C6)*E$2</f>
        <v>-3.9104267370383639E-2</v>
      </c>
      <c r="F25" s="6">
        <f>($C25-$C$15-$C6)*F$2</f>
        <v>-102.66825398094224</v>
      </c>
      <c r="G25">
        <f>($C25-$C$15-$C6)*G$2</f>
        <v>-1.0640813144447994</v>
      </c>
      <c r="H25">
        <f>H$2/$E25</f>
        <v>-1165.17598583778</v>
      </c>
    </row>
    <row r="26" spans="1:9" x14ac:dyDescent="0.2">
      <c r="A26" s="4" t="s">
        <v>29</v>
      </c>
      <c r="B26" t="s">
        <v>25</v>
      </c>
      <c r="C26" s="2">
        <v>-8480.5357050093698</v>
      </c>
      <c r="D26" s="2">
        <v>1.0103949999999999</v>
      </c>
      <c r="E26">
        <f t="shared" ref="E26:G28" si="3">($C26-$C$15-$C$6)*E$2</f>
        <v>-1.4238023549658863E-2</v>
      </c>
      <c r="F26" s="6">
        <f t="shared" si="3"/>
        <v>-37.38193082962934</v>
      </c>
      <c r="G26">
        <f t="shared" si="3"/>
        <v>-0.38743635497161794</v>
      </c>
      <c r="H26">
        <f t="shared" ref="H26:H58" si="4">H$2/$E26</f>
        <v>-3200.1178481575535</v>
      </c>
      <c r="I26" t="s">
        <v>38</v>
      </c>
    </row>
    <row r="27" spans="1:9" x14ac:dyDescent="0.2">
      <c r="A27" s="4" t="s">
        <v>63</v>
      </c>
      <c r="B27" s="2" t="s">
        <v>64</v>
      </c>
      <c r="C27" s="2">
        <v>-8480.5884689371596</v>
      </c>
      <c r="D27" s="2">
        <v>0.99493200000000004</v>
      </c>
      <c r="E27">
        <f t="shared" si="3"/>
        <v>-6.7001951339442201E-2</v>
      </c>
      <c r="F27" s="6">
        <f t="shared" si="3"/>
        <v>-175.91362324170549</v>
      </c>
      <c r="G27">
        <f t="shared" si="3"/>
        <v>-1.8232159619908177</v>
      </c>
      <c r="H27">
        <f t="shared" si="4"/>
        <v>-680.03024349126679</v>
      </c>
      <c r="I27" t="s">
        <v>103</v>
      </c>
    </row>
    <row r="28" spans="1:9" x14ac:dyDescent="0.2">
      <c r="A28" s="4" t="s">
        <v>113</v>
      </c>
      <c r="B28" s="2" t="s">
        <v>114</v>
      </c>
      <c r="C28" s="2">
        <v>-8480.6272754111706</v>
      </c>
      <c r="D28" s="2">
        <v>1.012985</v>
      </c>
      <c r="E28">
        <f t="shared" si="3"/>
        <v>-0.10580842535036794</v>
      </c>
      <c r="F28" s="6">
        <f t="shared" si="3"/>
        <v>-277.80002075739105</v>
      </c>
      <c r="G28">
        <f t="shared" si="3"/>
        <v>-2.8791939063772158</v>
      </c>
      <c r="H28">
        <f t="shared" si="4"/>
        <v>-430.62122069083841</v>
      </c>
      <c r="I28" t="s">
        <v>104</v>
      </c>
    </row>
    <row r="29" spans="1:9" x14ac:dyDescent="0.2">
      <c r="A29" s="4" t="s">
        <v>115</v>
      </c>
      <c r="B29" s="13" t="s">
        <v>116</v>
      </c>
      <c r="C29" s="5">
        <v>-8474.3235338111008</v>
      </c>
      <c r="D29" s="2"/>
      <c r="F29" s="6"/>
    </row>
    <row r="30" spans="1:9" x14ac:dyDescent="0.2">
      <c r="B30" s="13"/>
      <c r="C30" s="2"/>
      <c r="D30" s="2"/>
      <c r="F30" s="6"/>
    </row>
    <row r="31" spans="1:9" x14ac:dyDescent="0.2">
      <c r="A31" s="16" t="s">
        <v>122</v>
      </c>
      <c r="C31" s="2"/>
      <c r="D31" s="2"/>
      <c r="F31" s="6"/>
    </row>
    <row r="32" spans="1:9" x14ac:dyDescent="0.2">
      <c r="A32" s="4" t="s">
        <v>30</v>
      </c>
      <c r="B32" t="s">
        <v>32</v>
      </c>
      <c r="C32" s="2">
        <v>-8480.5800536810002</v>
      </c>
      <c r="D32" s="2">
        <v>1.0166710000000001</v>
      </c>
      <c r="E32">
        <f>($C32-$C$15-$C$6)*E$2</f>
        <v>-5.8586695180018467E-2</v>
      </c>
      <c r="F32" s="6">
        <f t="shared" ref="F32:G32" si="5">($C32-$C$15-$C$6)*F$2</f>
        <v>-153.81936819513848</v>
      </c>
      <c r="G32">
        <f t="shared" si="5"/>
        <v>-1.5942251781795558</v>
      </c>
      <c r="H32">
        <f t="shared" si="4"/>
        <v>-777.70820053510533</v>
      </c>
    </row>
    <row r="33" spans="1:9" x14ac:dyDescent="0.2">
      <c r="A33" s="4" t="s">
        <v>35</v>
      </c>
      <c r="B33" t="s">
        <v>31</v>
      </c>
      <c r="C33" s="2">
        <v>-8480.5628200137799</v>
      </c>
      <c r="D33" s="2">
        <v>1.0100480000000001</v>
      </c>
      <c r="E33">
        <f>($C33-$C$15-$C$6)*E$2</f>
        <v>-4.1353027959665667E-2</v>
      </c>
      <c r="F33" s="6">
        <f t="shared" ref="F33:G35" si="6">($C33-$C$15-$C$6)*F$2</f>
        <v>-108.5723749081022</v>
      </c>
      <c r="G33">
        <f t="shared" si="6"/>
        <v>-1.1252732069063154</v>
      </c>
      <c r="H33">
        <f t="shared" si="4"/>
        <v>-1101.8141967304507</v>
      </c>
      <c r="I33" t="s">
        <v>39</v>
      </c>
    </row>
    <row r="34" spans="1:9" x14ac:dyDescent="0.2">
      <c r="A34" s="4" t="s">
        <v>36</v>
      </c>
      <c r="B34" t="s">
        <v>33</v>
      </c>
      <c r="C34" s="5">
        <v>-8480.6079145256808</v>
      </c>
      <c r="D34" s="5">
        <v>0.93045900000000004</v>
      </c>
      <c r="E34">
        <f>($C34-$C$15-$C$6)*E$2</f>
        <v>-8.6447539860635914E-2</v>
      </c>
      <c r="F34" s="6">
        <f t="shared" si="6"/>
        <v>-226.96801590409959</v>
      </c>
      <c r="G34">
        <f t="shared" si="6"/>
        <v>-2.3523573776271007</v>
      </c>
      <c r="H34">
        <f t="shared" si="4"/>
        <v>-527.06361982312774</v>
      </c>
    </row>
    <row r="35" spans="1:9" x14ac:dyDescent="0.2">
      <c r="A35" s="4" t="s">
        <v>37</v>
      </c>
      <c r="B35" t="s">
        <v>34</v>
      </c>
      <c r="C35" s="2">
        <v>-8480.6276854088701</v>
      </c>
      <c r="D35" s="2">
        <v>0.99119299999999999</v>
      </c>
      <c r="E35">
        <f>($C35-$C$15-$C$6)*E$2</f>
        <v>-0.10621842304990281</v>
      </c>
      <c r="F35" s="6">
        <f t="shared" si="6"/>
        <v>-278.87646971751985</v>
      </c>
      <c r="G35">
        <f t="shared" si="6"/>
        <v>-2.8903505120465711</v>
      </c>
      <c r="H35">
        <f t="shared" si="4"/>
        <v>-428.95904472564644</v>
      </c>
    </row>
    <row r="36" spans="1:9" x14ac:dyDescent="0.2">
      <c r="C36" s="2"/>
      <c r="D36" s="2"/>
      <c r="F36" s="6"/>
    </row>
    <row r="37" spans="1:9" x14ac:dyDescent="0.2">
      <c r="A37" s="16" t="s">
        <v>80</v>
      </c>
      <c r="C37" s="2"/>
      <c r="D37" s="2"/>
      <c r="F37" s="6"/>
    </row>
    <row r="38" spans="1:9" x14ac:dyDescent="0.2">
      <c r="A38" s="4" t="s">
        <v>40</v>
      </c>
      <c r="B38" t="s">
        <v>48</v>
      </c>
      <c r="C38" s="2">
        <v>-8504.7382560918795</v>
      </c>
      <c r="D38" s="2">
        <v>0.99794000000000005</v>
      </c>
      <c r="E38">
        <f>($C38-$C15-2*$C6)*E$2</f>
        <v>-0.13582599430883135</v>
      </c>
      <c r="F38" s="6">
        <f>($C38-$C15-2*$C6)*F$2</f>
        <v>-356.61114805783671</v>
      </c>
      <c r="G38">
        <f t="shared" ref="G38" si="7">($C38-$C15-2*$C6)*G$2</f>
        <v>-3.6960135626879329</v>
      </c>
      <c r="H38">
        <f t="shared" si="4"/>
        <v>-335.4538541433551</v>
      </c>
      <c r="I38" t="s">
        <v>57</v>
      </c>
    </row>
    <row r="39" spans="1:9" s="7" customFormat="1" x14ac:dyDescent="0.2">
      <c r="A39" s="8" t="s">
        <v>41</v>
      </c>
      <c r="B39" s="7" t="s">
        <v>49</v>
      </c>
      <c r="C39" s="7">
        <v>-8504.7339165439298</v>
      </c>
      <c r="D39" s="7">
        <v>9.9999999999999995E-7</v>
      </c>
      <c r="E39" s="7">
        <f>($C39-$C$15-2*$C$6)*E$2</f>
        <v>-0.13148644635911921</v>
      </c>
      <c r="F39" s="9">
        <f t="shared" ref="F39:G39" si="8">($C39-$C15-2*$C6)*F$2</f>
        <v>-345.21766491586749</v>
      </c>
      <c r="G39" s="7">
        <f t="shared" si="8"/>
        <v>-3.5779284482760163</v>
      </c>
      <c r="H39" s="7">
        <f t="shared" si="4"/>
        <v>-346.52509475620838</v>
      </c>
      <c r="I39" s="7" t="s">
        <v>76</v>
      </c>
    </row>
    <row r="40" spans="1:9" s="2" customFormat="1" x14ac:dyDescent="0.2">
      <c r="A40" s="14" t="s">
        <v>72</v>
      </c>
      <c r="B40" s="2" t="s">
        <v>73</v>
      </c>
      <c r="C40" s="2">
        <v>-8504.7385010779599</v>
      </c>
      <c r="F40" s="15"/>
      <c r="I40" s="2" t="s">
        <v>77</v>
      </c>
    </row>
    <row r="41" spans="1:9" s="2" customFormat="1" x14ac:dyDescent="0.2">
      <c r="A41" s="14" t="s">
        <v>74</v>
      </c>
      <c r="B41" s="2" t="s">
        <v>75</v>
      </c>
      <c r="F41" s="15"/>
    </row>
    <row r="42" spans="1:9" x14ac:dyDescent="0.2">
      <c r="C42" s="1"/>
      <c r="D42" s="1"/>
      <c r="F42" s="6"/>
    </row>
    <row r="43" spans="1:9" x14ac:dyDescent="0.2">
      <c r="A43" s="16" t="s">
        <v>81</v>
      </c>
      <c r="C43" s="1"/>
      <c r="D43" s="1"/>
      <c r="F43" s="6"/>
    </row>
    <row r="44" spans="1:9" s="7" customFormat="1" x14ac:dyDescent="0.2">
      <c r="A44" s="8" t="s">
        <v>42</v>
      </c>
      <c r="B44" s="7" t="s">
        <v>43</v>
      </c>
      <c r="C44" s="7">
        <v>-8504.7308178950698</v>
      </c>
      <c r="D44" s="7">
        <v>9.9999999999999995E-7</v>
      </c>
      <c r="E44" s="7">
        <f t="shared" ref="E44:G45" si="9">($C44-$C$15-2*$C$6)*E$2</f>
        <v>-0.12838779749908724</v>
      </c>
      <c r="F44" s="9">
        <f t="shared" si="9"/>
        <v>-337.08216233385355</v>
      </c>
      <c r="G44" s="7">
        <f t="shared" si="9"/>
        <v>-3.4936099180052533</v>
      </c>
      <c r="H44" s="7">
        <f t="shared" si="4"/>
        <v>-354.88850320120821</v>
      </c>
      <c r="I44" t="s">
        <v>58</v>
      </c>
    </row>
    <row r="45" spans="1:9" x14ac:dyDescent="0.2">
      <c r="A45" s="4" t="s">
        <v>54</v>
      </c>
      <c r="B45" t="s">
        <v>52</v>
      </c>
      <c r="C45" s="2">
        <v>-8504.7174627214208</v>
      </c>
      <c r="D45" s="2">
        <v>1.008062</v>
      </c>
      <c r="E45">
        <f t="shared" si="9"/>
        <v>-0.11503262385012647</v>
      </c>
      <c r="F45" s="6">
        <f t="shared" si="9"/>
        <v>-302.01815391850704</v>
      </c>
      <c r="G45">
        <f t="shared" si="9"/>
        <v>-3.1301971324792497</v>
      </c>
      <c r="H45">
        <f>H$2/$E45</f>
        <v>-396.09070678170747</v>
      </c>
    </row>
    <row r="46" spans="1:9" x14ac:dyDescent="0.2">
      <c r="C46" s="1"/>
      <c r="D46" s="1"/>
      <c r="F46" s="6"/>
    </row>
    <row r="47" spans="1:9" x14ac:dyDescent="0.2">
      <c r="A47" s="16" t="s">
        <v>82</v>
      </c>
      <c r="C47" s="1"/>
      <c r="D47" s="1"/>
      <c r="F47" s="6"/>
    </row>
    <row r="48" spans="1:9" x14ac:dyDescent="0.2">
      <c r="A48" s="4" t="s">
        <v>44</v>
      </c>
      <c r="B48" t="s">
        <v>45</v>
      </c>
      <c r="C48" s="2">
        <v>-8504.7727594261196</v>
      </c>
      <c r="D48" s="2">
        <v>0.99895800000000001</v>
      </c>
      <c r="E48">
        <f>($C48-$C$15-2*$C$6)*E$2</f>
        <v>-0.17032932854890248</v>
      </c>
      <c r="F48" s="6">
        <f>($C48-$C$15-2*$C$6)*F$2</f>
        <v>-447.19965210514346</v>
      </c>
      <c r="G48">
        <f>($C48-$C$15-2*$C$6)*G$2</f>
        <v>-4.6348971096715914</v>
      </c>
      <c r="H48">
        <f t="shared" si="4"/>
        <v>-267.50151410753318</v>
      </c>
    </row>
    <row r="49" spans="1:13" x14ac:dyDescent="0.2">
      <c r="C49" s="1"/>
      <c r="D49" s="1"/>
    </row>
    <row r="50" spans="1:13" x14ac:dyDescent="0.2">
      <c r="A50" s="16" t="s">
        <v>83</v>
      </c>
      <c r="C50" s="1"/>
      <c r="D50" s="1"/>
    </row>
    <row r="51" spans="1:13" x14ac:dyDescent="0.2">
      <c r="A51" s="4" t="s">
        <v>46</v>
      </c>
      <c r="B51" t="s">
        <v>47</v>
      </c>
      <c r="C51" s="2">
        <v>-8504.7368555111207</v>
      </c>
      <c r="D51" s="2">
        <v>1.0108809999999999</v>
      </c>
      <c r="E51">
        <f t="shared" ref="E51:G52" si="10">($C51-$C$15-2*$C$6)*E$2</f>
        <v>-0.13442541354997672</v>
      </c>
      <c r="F51" s="6">
        <f t="shared" si="10"/>
        <v>-352.93392327546388</v>
      </c>
      <c r="G51">
        <f t="shared" si="10"/>
        <v>-3.6579018190065549</v>
      </c>
      <c r="H51">
        <f t="shared" si="4"/>
        <v>-338.94895377659623</v>
      </c>
    </row>
    <row r="52" spans="1:13" s="2" customFormat="1" x14ac:dyDescent="0.2">
      <c r="A52" s="14" t="s">
        <v>62</v>
      </c>
      <c r="B52" s="2" t="s">
        <v>70</v>
      </c>
      <c r="C52" s="2">
        <v>-8504.8265441265103</v>
      </c>
      <c r="D52" s="2">
        <v>0.99854799999999999</v>
      </c>
      <c r="E52" s="2">
        <f t="shared" si="10"/>
        <v>-0.22411402893958154</v>
      </c>
      <c r="F52" s="15">
        <f t="shared" si="10"/>
        <v>-588.41138298087139</v>
      </c>
      <c r="G52" s="2">
        <f t="shared" si="10"/>
        <v>-6.0984533539724044</v>
      </c>
      <c r="H52">
        <f>H$2/$E52</f>
        <v>-203.30433350976983</v>
      </c>
      <c r="I52" s="2" t="s">
        <v>71</v>
      </c>
    </row>
    <row r="53" spans="1:13" x14ac:dyDescent="0.2">
      <c r="C53" s="2"/>
      <c r="D53" s="2"/>
      <c r="F53" s="6"/>
    </row>
    <row r="54" spans="1:13" x14ac:dyDescent="0.2">
      <c r="A54" s="16" t="s">
        <v>84</v>
      </c>
      <c r="C54" s="2"/>
      <c r="D54" s="2"/>
      <c r="F54" s="6"/>
    </row>
    <row r="55" spans="1:13" x14ac:dyDescent="0.2">
      <c r="A55" s="4" t="s">
        <v>50</v>
      </c>
      <c r="B55" t="s">
        <v>51</v>
      </c>
      <c r="C55" s="2">
        <v>-8504.7493535773501</v>
      </c>
      <c r="D55" s="2">
        <v>1.0147459999999999</v>
      </c>
      <c r="E55">
        <f t="shared" ref="E55:G58" si="11">($C55-$C$15-2*$C$6)*E$2</f>
        <v>-0.14692347977943143</v>
      </c>
      <c r="F55" s="6">
        <f t="shared" si="11"/>
        <v>-385.74759616089722</v>
      </c>
      <c r="G55">
        <f t="shared" si="11"/>
        <v>-3.9979915236797732</v>
      </c>
      <c r="H55">
        <f t="shared" si="4"/>
        <v>-310.11621391048442</v>
      </c>
      <c r="I55" t="s">
        <v>56</v>
      </c>
    </row>
    <row r="56" spans="1:13" s="11" customFormat="1" x14ac:dyDescent="0.2">
      <c r="A56" s="17" t="s">
        <v>60</v>
      </c>
      <c r="B56" s="11" t="s">
        <v>93</v>
      </c>
      <c r="C56" s="2">
        <v>-8504.7160353965301</v>
      </c>
      <c r="D56" s="2">
        <v>1.021455</v>
      </c>
      <c r="E56" s="11">
        <f t="shared" si="11"/>
        <v>-0.11360529895937077</v>
      </c>
      <c r="F56" s="12">
        <f t="shared" si="11"/>
        <v>-298.27071241782795</v>
      </c>
      <c r="G56" s="11">
        <f t="shared" si="11"/>
        <v>-3.0913576439009423</v>
      </c>
      <c r="H56" s="11">
        <f t="shared" si="4"/>
        <v>-401.06714828545051</v>
      </c>
      <c r="I56" s="18" t="s">
        <v>55</v>
      </c>
    </row>
    <row r="57" spans="1:13" x14ac:dyDescent="0.2">
      <c r="A57" s="4" t="s">
        <v>61</v>
      </c>
      <c r="B57" s="13" t="s">
        <v>69</v>
      </c>
      <c r="C57" s="1"/>
      <c r="D57" s="2"/>
      <c r="E57" s="11"/>
      <c r="F57" s="12"/>
      <c r="G57" s="11"/>
      <c r="H57" s="11"/>
    </row>
    <row r="58" spans="1:13" x14ac:dyDescent="0.2">
      <c r="A58" s="4" t="s">
        <v>95</v>
      </c>
      <c r="B58" s="11" t="s">
        <v>98</v>
      </c>
      <c r="C58" s="11">
        <v>-8504.8485304333699</v>
      </c>
      <c r="D58" s="2">
        <v>0.99722200000000005</v>
      </c>
      <c r="E58" s="11">
        <f t="shared" si="11"/>
        <v>-0.24610033579919843</v>
      </c>
      <c r="F58" s="12">
        <f t="shared" si="11"/>
        <v>-646.13643164079554</v>
      </c>
      <c r="G58" s="11">
        <f t="shared" si="11"/>
        <v>-6.6967312370836138</v>
      </c>
      <c r="H58" s="11">
        <f t="shared" si="4"/>
        <v>-185.14136982294721</v>
      </c>
    </row>
    <row r="59" spans="1:13" x14ac:dyDescent="0.2">
      <c r="C59" s="1"/>
      <c r="D59" s="1"/>
      <c r="E59" s="10"/>
      <c r="F59" s="6"/>
      <c r="K59" t="s">
        <v>107</v>
      </c>
      <c r="L59" t="s">
        <v>121</v>
      </c>
    </row>
    <row r="60" spans="1:13" x14ac:dyDescent="0.2">
      <c r="A60" s="16" t="s">
        <v>90</v>
      </c>
      <c r="C60" s="1"/>
      <c r="D60" s="1"/>
      <c r="E60" s="10"/>
      <c r="F60" s="6"/>
      <c r="K60" s="22">
        <f>C35+C6</f>
        <v>-8504.70864852062</v>
      </c>
      <c r="L60" s="23">
        <f>F2</f>
        <v>2625.5</v>
      </c>
      <c r="M60" s="11" t="s">
        <v>135</v>
      </c>
    </row>
    <row r="61" spans="1:13" x14ac:dyDescent="0.2">
      <c r="A61" s="4" t="s">
        <v>59</v>
      </c>
      <c r="B61" t="s">
        <v>86</v>
      </c>
      <c r="C61" s="2">
        <v>-8504.8045908077002</v>
      </c>
      <c r="D61" s="2">
        <v>1.000882</v>
      </c>
      <c r="E61" s="11">
        <f>($C61-$C$15-2*$C$6)*E$2</f>
        <v>-0.20216071012946202</v>
      </c>
      <c r="F61" s="12">
        <f t="shared" ref="F61:G73" si="12">($C61-$C$15-2*$C$6)*F$2</f>
        <v>-530.77294444490258</v>
      </c>
      <c r="G61" s="11">
        <f t="shared" si="12"/>
        <v>-5.5010731214101147</v>
      </c>
      <c r="K61" s="24">
        <f>C38</f>
        <v>-8504.7382560918795</v>
      </c>
      <c r="L61" s="24"/>
      <c r="M61" t="s">
        <v>118</v>
      </c>
    </row>
    <row r="62" spans="1:13" s="7" customFormat="1" x14ac:dyDescent="0.2">
      <c r="A62" s="8" t="s">
        <v>100</v>
      </c>
      <c r="B62" s="7" t="s">
        <v>85</v>
      </c>
      <c r="C62" s="7">
        <v>-8504.8245377662297</v>
      </c>
      <c r="D62" s="7">
        <v>0</v>
      </c>
      <c r="E62" s="7">
        <f>($C62-$C$15-2*$C$6)*E$2</f>
        <v>-0.22210766865900666</v>
      </c>
      <c r="F62" s="9">
        <f t="shared" si="12"/>
        <v>-583.14368406422204</v>
      </c>
      <c r="G62" s="7">
        <f t="shared" si="12"/>
        <v>-6.0438575098824856</v>
      </c>
      <c r="I62" s="7" t="s">
        <v>94</v>
      </c>
      <c r="K62" s="24">
        <f>C65</f>
        <v>-8504.7545891209102</v>
      </c>
      <c r="L62" s="24"/>
      <c r="M62" t="s">
        <v>120</v>
      </c>
    </row>
    <row r="63" spans="1:13" s="7" customFormat="1" x14ac:dyDescent="0.2">
      <c r="A63" s="8" t="s">
        <v>101</v>
      </c>
      <c r="B63" s="7" t="s">
        <v>102</v>
      </c>
      <c r="C63" s="7">
        <v>-8504.8412831110509</v>
      </c>
      <c r="D63" s="21">
        <v>1.7963629999999999</v>
      </c>
      <c r="E63" s="7">
        <f>($C63-$C$15-2*$C$6)*E$2</f>
        <v>-0.23885301348018118</v>
      </c>
      <c r="F63" s="9">
        <f t="shared" si="12"/>
        <v>-627.10858689221573</v>
      </c>
      <c r="G63" s="7">
        <f t="shared" si="12"/>
        <v>-6.4995215518494733</v>
      </c>
      <c r="K63" s="24">
        <f>C62</f>
        <v>-8504.8245377662297</v>
      </c>
      <c r="L63" s="24"/>
      <c r="M63" t="s">
        <v>119</v>
      </c>
    </row>
    <row r="64" spans="1:13" s="2" customFormat="1" x14ac:dyDescent="0.2">
      <c r="A64" s="14" t="s">
        <v>105</v>
      </c>
      <c r="B64" s="2" t="s">
        <v>106</v>
      </c>
      <c r="C64" s="2">
        <v>-8504.8041312333007</v>
      </c>
      <c r="D64" s="2">
        <v>1.0101150000000001</v>
      </c>
      <c r="E64" s="2">
        <f>($C64-$C$15-2*$C$6)*E$2</f>
        <v>-0.20170113573003334</v>
      </c>
      <c r="F64" s="15">
        <f t="shared" si="12"/>
        <v>-529.56633185920259</v>
      </c>
      <c r="G64" s="2">
        <f t="shared" si="12"/>
        <v>-5.4885674650223519</v>
      </c>
      <c r="K64" s="22">
        <f>C79</f>
        <v>-8504.7712410314907</v>
      </c>
      <c r="L64" s="22"/>
      <c r="M64" s="2" t="s">
        <v>131</v>
      </c>
    </row>
    <row r="65" spans="1:13" s="2" customFormat="1" x14ac:dyDescent="0.2">
      <c r="A65" s="14" t="s">
        <v>117</v>
      </c>
      <c r="B65" s="2" t="s">
        <v>106</v>
      </c>
      <c r="C65" s="2">
        <v>-8504.7545891209102</v>
      </c>
      <c r="E65" s="2">
        <f>($C65-$C$15-2*$C$6)*E$2</f>
        <v>-0.15215902333947895</v>
      </c>
      <c r="F65" s="15">
        <f t="shared" si="12"/>
        <v>-399.49351577780197</v>
      </c>
      <c r="G65" s="2">
        <f t="shared" si="12"/>
        <v>-4.1404579205167513</v>
      </c>
      <c r="K65" s="24">
        <f>C73</f>
        <v>-8504.84848926423</v>
      </c>
      <c r="L65" s="24"/>
      <c r="M65" t="s">
        <v>130</v>
      </c>
    </row>
    <row r="66" spans="1:13" x14ac:dyDescent="0.2">
      <c r="A66" s="4" t="s">
        <v>87</v>
      </c>
      <c r="B66" s="19" t="s">
        <v>88</v>
      </c>
      <c r="C66" s="1"/>
      <c r="D66" s="7"/>
      <c r="E66" s="2"/>
      <c r="F66" s="15"/>
      <c r="G66" s="2"/>
      <c r="H66" s="7"/>
      <c r="K66" s="24">
        <f>C76+C5</f>
        <v>-8504.7354792517344</v>
      </c>
      <c r="L66" s="24"/>
      <c r="M66" t="s">
        <v>123</v>
      </c>
    </row>
    <row r="67" spans="1:13" x14ac:dyDescent="0.2">
      <c r="A67" s="4" t="s">
        <v>132</v>
      </c>
      <c r="B67" s="19" t="s">
        <v>133</v>
      </c>
      <c r="C67" s="5">
        <v>-8504.7987475601803</v>
      </c>
      <c r="D67" s="7"/>
      <c r="E67" s="2">
        <f>($C67-$C$15-2*$C$6)*E$2</f>
        <v>-0.19631746260965599</v>
      </c>
      <c r="F67" s="15">
        <f t="shared" si="12"/>
        <v>-515.43149808165185</v>
      </c>
      <c r="G67" s="2">
        <f t="shared" si="12"/>
        <v>-5.3420702575382659</v>
      </c>
      <c r="H67" s="7"/>
      <c r="I67" t="s">
        <v>134</v>
      </c>
      <c r="K67" s="24"/>
      <c r="L67" s="24"/>
    </row>
    <row r="68" spans="1:13" x14ac:dyDescent="0.2">
      <c r="C68" s="1"/>
      <c r="D68" s="7"/>
      <c r="E68" s="7"/>
      <c r="F68" s="9"/>
      <c r="G68" s="7"/>
      <c r="H68" s="7"/>
    </row>
    <row r="69" spans="1:13" x14ac:dyDescent="0.2">
      <c r="A69" s="16" t="s">
        <v>92</v>
      </c>
      <c r="C69" s="1"/>
      <c r="D69" s="7"/>
      <c r="E69" s="7"/>
      <c r="F69" s="9"/>
      <c r="G69" s="7"/>
      <c r="H69" s="7"/>
    </row>
    <row r="70" spans="1:13" x14ac:dyDescent="0.2">
      <c r="A70" s="4" t="s">
        <v>89</v>
      </c>
      <c r="B70" t="s">
        <v>91</v>
      </c>
      <c r="D70" s="7"/>
      <c r="E70" s="7"/>
      <c r="F70" s="9"/>
      <c r="G70" s="7"/>
      <c r="H70" s="7"/>
    </row>
    <row r="71" spans="1:13" x14ac:dyDescent="0.2">
      <c r="A71"/>
      <c r="D71" s="7"/>
      <c r="E71" s="7"/>
      <c r="F71" s="9"/>
      <c r="G71" s="7"/>
      <c r="H71" s="7"/>
    </row>
    <row r="72" spans="1:13" x14ac:dyDescent="0.2">
      <c r="A72" s="16" t="s">
        <v>96</v>
      </c>
      <c r="D72" s="7"/>
      <c r="E72" s="7"/>
      <c r="F72" s="9"/>
      <c r="G72" s="7"/>
      <c r="H72" s="7"/>
    </row>
    <row r="73" spans="1:13" s="11" customFormat="1" x14ac:dyDescent="0.2">
      <c r="A73" s="17" t="s">
        <v>99</v>
      </c>
      <c r="B73" s="11" t="s">
        <v>97</v>
      </c>
      <c r="C73" s="11">
        <v>-8504.84848926423</v>
      </c>
      <c r="D73" s="11">
        <v>1.0097529999999999</v>
      </c>
      <c r="E73" s="11">
        <f t="shared" ref="E73" si="13">($C73-$C$15-2*$C$6)*E$2</f>
        <v>-0.2460591666593217</v>
      </c>
      <c r="F73" s="12">
        <f t="shared" si="12"/>
        <v>-646.02834206404918</v>
      </c>
      <c r="G73" s="11">
        <f t="shared" si="12"/>
        <v>-6.6956109677263163</v>
      </c>
    </row>
    <row r="74" spans="1:13" x14ac:dyDescent="0.2">
      <c r="A74"/>
      <c r="E74" s="11"/>
      <c r="F74" s="12"/>
      <c r="G74" s="11"/>
    </row>
    <row r="75" spans="1:13" x14ac:dyDescent="0.2">
      <c r="A75" s="20" t="s">
        <v>124</v>
      </c>
      <c r="E75" s="11"/>
      <c r="F75" s="12"/>
      <c r="G75" s="11"/>
    </row>
    <row r="76" spans="1:13" x14ac:dyDescent="0.2">
      <c r="A76" s="4" t="s">
        <v>125</v>
      </c>
      <c r="B76" s="11" t="s">
        <v>126</v>
      </c>
      <c r="C76">
        <v>-8487.5159572961693</v>
      </c>
      <c r="E76" s="11">
        <f>($C76+$C5-$C15-2*$C6)*E$2</f>
        <v>-0.13304915416374286</v>
      </c>
      <c r="F76" s="12">
        <f t="shared" ref="F76:G76" si="14">($C76+$C5-$C15-2*$C6)*F$2</f>
        <v>-349.32055425690686</v>
      </c>
      <c r="G76" s="11">
        <f t="shared" si="14"/>
        <v>-3.620451893584097</v>
      </c>
    </row>
    <row r="77" spans="1:13" x14ac:dyDescent="0.2">
      <c r="B77" s="11"/>
      <c r="E77" s="11"/>
      <c r="F77" s="12"/>
      <c r="G77" s="11"/>
    </row>
    <row r="78" spans="1:13" x14ac:dyDescent="0.2">
      <c r="A78" s="16" t="s">
        <v>128</v>
      </c>
      <c r="B78" s="11"/>
      <c r="E78" s="11"/>
      <c r="F78" s="12"/>
      <c r="G78" s="11"/>
    </row>
    <row r="79" spans="1:13" x14ac:dyDescent="0.2">
      <c r="A79" s="4" t="s">
        <v>127</v>
      </c>
      <c r="B79" s="11" t="s">
        <v>129</v>
      </c>
      <c r="C79" s="2">
        <v>-8504.7712410314907</v>
      </c>
      <c r="E79" s="11">
        <f>($C79-$C$15-2*$C$6)*E$2</f>
        <v>-0.16881093392002811</v>
      </c>
      <c r="F79" s="12">
        <f t="shared" ref="F79:G79" si="15">($C79-$C$15-2*$C$6)*F$2</f>
        <v>-443.21310700703378</v>
      </c>
      <c r="G79" s="11">
        <f t="shared" si="15"/>
        <v>-4.5935794872945968</v>
      </c>
    </row>
    <row r="80" spans="1:13" x14ac:dyDescent="0.2">
      <c r="A80"/>
      <c r="E80" s="11"/>
      <c r="F80" s="12"/>
      <c r="G80" s="11"/>
    </row>
    <row r="81" spans="1:7" x14ac:dyDescent="0.2">
      <c r="A81" s="20" t="s">
        <v>108</v>
      </c>
      <c r="E81" s="11"/>
      <c r="F81" s="12"/>
      <c r="G81" s="11"/>
    </row>
    <row r="82" spans="1:7" x14ac:dyDescent="0.2">
      <c r="A82" t="s">
        <v>109</v>
      </c>
      <c r="B82" t="s">
        <v>110</v>
      </c>
      <c r="C82" s="2">
        <v>-8553.1986735656792</v>
      </c>
      <c r="E82" s="11">
        <f>($C82-$C$15-4*$C$6)*E$2</f>
        <v>-0.43431724460751298</v>
      </c>
      <c r="F82" s="12">
        <f>($C82-$C$15-4*$C$6)*F$2</f>
        <v>-1140.2999257170254</v>
      </c>
      <c r="G82" s="11">
        <f>($C82-$C$15-4*$C$6)*G$2</f>
        <v>-11.818374198157798</v>
      </c>
    </row>
    <row r="83" spans="1:7" x14ac:dyDescent="0.2">
      <c r="A83"/>
      <c r="E83" s="11"/>
      <c r="F83" s="12"/>
      <c r="G83" s="11"/>
    </row>
    <row r="84" spans="1:7" x14ac:dyDescent="0.2">
      <c r="A84" s="20" t="s">
        <v>111</v>
      </c>
      <c r="E84" s="11"/>
      <c r="F84" s="12"/>
      <c r="G84" s="11"/>
    </row>
    <row r="85" spans="1:7" x14ac:dyDescent="0.2">
      <c r="A85" t="s">
        <v>112</v>
      </c>
      <c r="C85" s="2">
        <v>-8577.3080842830095</v>
      </c>
      <c r="E85" s="11">
        <f>($C85-$C$15-5*$C$6)*E$2</f>
        <v>-0.46276485018734093</v>
      </c>
      <c r="F85" s="12">
        <f>($C85-$C$15-5*$C$6)*F$2</f>
        <v>-1214.9891141668636</v>
      </c>
      <c r="G85" s="11">
        <f>($C85-$C$15-5*$C$6)*G$2</f>
        <v>-12.592472974935204</v>
      </c>
    </row>
    <row r="86" spans="1:7" x14ac:dyDescent="0.2">
      <c r="A86"/>
      <c r="E86" s="11">
        <f>($C85-$C$82-$C$6)*E$2</f>
        <v>-2.8447605579820845E-2</v>
      </c>
      <c r="F86" s="12">
        <f>($C85-$C$82-$C$6)*F$2</f>
        <v>-74.689188449819625</v>
      </c>
      <c r="G86" s="11">
        <f>($C85-$C$82-$C$6)*G$2</f>
        <v>-0.77409877677721095</v>
      </c>
    </row>
    <row r="87" spans="1:7" x14ac:dyDescent="0.2">
      <c r="A87"/>
      <c r="F87" s="6"/>
    </row>
    <row r="88" spans="1:7" x14ac:dyDescent="0.2">
      <c r="A88"/>
      <c r="F88" s="6"/>
    </row>
    <row r="89" spans="1:7" x14ac:dyDescent="0.2">
      <c r="A89"/>
      <c r="F89" s="6"/>
    </row>
    <row r="90" spans="1:7" x14ac:dyDescent="0.2">
      <c r="A90"/>
      <c r="F90" s="6"/>
    </row>
    <row r="91" spans="1:7" x14ac:dyDescent="0.2">
      <c r="A91"/>
      <c r="F91" s="6"/>
    </row>
    <row r="92" spans="1:7" x14ac:dyDescent="0.2">
      <c r="A92"/>
      <c r="F92" s="6"/>
    </row>
    <row r="93" spans="1:7" x14ac:dyDescent="0.2">
      <c r="A93"/>
      <c r="F93" s="6"/>
    </row>
    <row r="94" spans="1:7" x14ac:dyDescent="0.2">
      <c r="A94"/>
      <c r="F94" s="6"/>
    </row>
    <row r="95" spans="1:7" x14ac:dyDescent="0.2">
      <c r="A95"/>
      <c r="F95" s="6"/>
    </row>
    <row r="96" spans="1:7" x14ac:dyDescent="0.2">
      <c r="A96"/>
      <c r="F96" s="6"/>
    </row>
    <row r="97" spans="1:6" x14ac:dyDescent="0.2">
      <c r="A97"/>
      <c r="F97" s="6"/>
    </row>
    <row r="98" spans="1:6" x14ac:dyDescent="0.2">
      <c r="A98"/>
      <c r="F98" s="6"/>
    </row>
    <row r="99" spans="1:6" x14ac:dyDescent="0.2">
      <c r="A99"/>
      <c r="F99" s="6"/>
    </row>
    <row r="100" spans="1:6" x14ac:dyDescent="0.2">
      <c r="A100"/>
      <c r="F100" s="6"/>
    </row>
    <row r="101" spans="1:6" x14ac:dyDescent="0.2">
      <c r="A101"/>
      <c r="F101" s="6"/>
    </row>
    <row r="102" spans="1:6" x14ac:dyDescent="0.2">
      <c r="A102"/>
      <c r="F102" s="6"/>
    </row>
    <row r="103" spans="1:6" x14ac:dyDescent="0.2">
      <c r="A103"/>
      <c r="F103" s="6"/>
    </row>
    <row r="104" spans="1:6" x14ac:dyDescent="0.2">
      <c r="A104"/>
      <c r="F104" s="6"/>
    </row>
    <row r="105" spans="1:6" x14ac:dyDescent="0.2">
      <c r="A105"/>
      <c r="F105" s="6"/>
    </row>
    <row r="106" spans="1:6" x14ac:dyDescent="0.2">
      <c r="A106"/>
      <c r="F106" s="6"/>
    </row>
    <row r="107" spans="1:6" x14ac:dyDescent="0.2">
      <c r="A107"/>
      <c r="F107" s="6"/>
    </row>
    <row r="108" spans="1:6" x14ac:dyDescent="0.2">
      <c r="A108"/>
      <c r="F108" s="6"/>
    </row>
    <row r="109" spans="1:6" x14ac:dyDescent="0.2">
      <c r="A109"/>
      <c r="F109" s="6"/>
    </row>
    <row r="110" spans="1:6" x14ac:dyDescent="0.2">
      <c r="A110"/>
      <c r="F110" s="6"/>
    </row>
    <row r="111" spans="1:6" x14ac:dyDescent="0.2">
      <c r="A111"/>
      <c r="F111" s="6"/>
    </row>
    <row r="112" spans="1:6" x14ac:dyDescent="0.2">
      <c r="A112"/>
      <c r="F112" s="6"/>
    </row>
    <row r="113" spans="1:6" x14ac:dyDescent="0.2">
      <c r="A113"/>
      <c r="F113" s="6"/>
    </row>
    <row r="114" spans="1:6" x14ac:dyDescent="0.2">
      <c r="A114"/>
      <c r="F114" s="6"/>
    </row>
    <row r="115" spans="1:6" x14ac:dyDescent="0.2">
      <c r="A115"/>
      <c r="F115" s="6"/>
    </row>
    <row r="116" spans="1:6" x14ac:dyDescent="0.2">
      <c r="A116"/>
      <c r="F116" s="6"/>
    </row>
    <row r="117" spans="1:6" x14ac:dyDescent="0.2">
      <c r="A117"/>
      <c r="F117" s="6"/>
    </row>
    <row r="118" spans="1:6" x14ac:dyDescent="0.2">
      <c r="A118"/>
      <c r="F118" s="6"/>
    </row>
    <row r="119" spans="1:6" x14ac:dyDescent="0.2">
      <c r="A119"/>
      <c r="F119" s="6"/>
    </row>
    <row r="120" spans="1:6" x14ac:dyDescent="0.2">
      <c r="A120"/>
      <c r="F120" s="6"/>
    </row>
    <row r="121" spans="1:6" x14ac:dyDescent="0.2">
      <c r="A121"/>
      <c r="F121" s="6"/>
    </row>
    <row r="122" spans="1:6" x14ac:dyDescent="0.2">
      <c r="A122"/>
      <c r="F122" s="6"/>
    </row>
    <row r="123" spans="1:6" x14ac:dyDescent="0.2">
      <c r="A123"/>
      <c r="F123" s="6"/>
    </row>
    <row r="124" spans="1:6" x14ac:dyDescent="0.2">
      <c r="A124"/>
      <c r="F124" s="6"/>
    </row>
    <row r="125" spans="1:6" x14ac:dyDescent="0.2">
      <c r="A125"/>
      <c r="F125" s="6"/>
    </row>
    <row r="126" spans="1:6" x14ac:dyDescent="0.2">
      <c r="A126"/>
      <c r="F126" s="6"/>
    </row>
    <row r="127" spans="1:6" x14ac:dyDescent="0.2">
      <c r="A127"/>
      <c r="F127" s="6"/>
    </row>
    <row r="128" spans="1:6" x14ac:dyDescent="0.2">
      <c r="A128"/>
      <c r="F128" s="6"/>
    </row>
    <row r="129" spans="1:6" x14ac:dyDescent="0.2">
      <c r="A129"/>
      <c r="F129" s="6"/>
    </row>
    <row r="130" spans="1:6" x14ac:dyDescent="0.2">
      <c r="A130"/>
      <c r="F130" s="6"/>
    </row>
    <row r="131" spans="1:6" x14ac:dyDescent="0.2">
      <c r="A131"/>
      <c r="F131" s="6"/>
    </row>
    <row r="132" spans="1:6" x14ac:dyDescent="0.2">
      <c r="A132"/>
      <c r="F132" s="6"/>
    </row>
    <row r="133" spans="1:6" x14ac:dyDescent="0.2">
      <c r="A133"/>
      <c r="F133" s="6"/>
    </row>
    <row r="134" spans="1:6" x14ac:dyDescent="0.2">
      <c r="A134"/>
      <c r="F134" s="6"/>
    </row>
    <row r="135" spans="1:6" x14ac:dyDescent="0.2">
      <c r="A135"/>
      <c r="F135" s="6"/>
    </row>
    <row r="136" spans="1:6" x14ac:dyDescent="0.2">
      <c r="A136"/>
      <c r="F136" s="6"/>
    </row>
    <row r="137" spans="1:6" x14ac:dyDescent="0.2">
      <c r="A137"/>
      <c r="F137" s="6"/>
    </row>
    <row r="138" spans="1:6" x14ac:dyDescent="0.2">
      <c r="A138"/>
      <c r="F138" s="6"/>
    </row>
    <row r="139" spans="1:6" x14ac:dyDescent="0.2">
      <c r="A139"/>
      <c r="F139" s="6"/>
    </row>
    <row r="140" spans="1:6" x14ac:dyDescent="0.2">
      <c r="A140"/>
      <c r="F140" s="6"/>
    </row>
    <row r="141" spans="1:6" x14ac:dyDescent="0.2">
      <c r="A141"/>
      <c r="F141" s="6"/>
    </row>
    <row r="142" spans="1:6" x14ac:dyDescent="0.2">
      <c r="A142"/>
      <c r="F142" s="6"/>
    </row>
    <row r="143" spans="1:6" x14ac:dyDescent="0.2">
      <c r="A143"/>
      <c r="F143" s="6"/>
    </row>
    <row r="144" spans="1:6" x14ac:dyDescent="0.2">
      <c r="A144"/>
      <c r="F144" s="6"/>
    </row>
    <row r="145" spans="1:6" x14ac:dyDescent="0.2">
      <c r="A145"/>
      <c r="F145" s="6"/>
    </row>
    <row r="146" spans="1:6" x14ac:dyDescent="0.2">
      <c r="A146"/>
      <c r="F146" s="6"/>
    </row>
    <row r="147" spans="1:6" x14ac:dyDescent="0.2">
      <c r="A147"/>
      <c r="F147" s="6"/>
    </row>
    <row r="148" spans="1:6" x14ac:dyDescent="0.2">
      <c r="A148"/>
      <c r="F148" s="6"/>
    </row>
    <row r="149" spans="1:6" x14ac:dyDescent="0.2">
      <c r="A149"/>
      <c r="F149" s="6"/>
    </row>
    <row r="150" spans="1:6" x14ac:dyDescent="0.2">
      <c r="A150"/>
      <c r="F150" s="6"/>
    </row>
    <row r="151" spans="1:6" x14ac:dyDescent="0.2">
      <c r="A151"/>
      <c r="F151" s="6"/>
    </row>
    <row r="152" spans="1:6" x14ac:dyDescent="0.2">
      <c r="A152"/>
      <c r="F152" s="6"/>
    </row>
    <row r="153" spans="1:6" x14ac:dyDescent="0.2">
      <c r="A153"/>
      <c r="F153" s="6"/>
    </row>
    <row r="154" spans="1:6" x14ac:dyDescent="0.2">
      <c r="A154"/>
      <c r="F154" s="6"/>
    </row>
    <row r="155" spans="1:6" x14ac:dyDescent="0.2">
      <c r="A155"/>
      <c r="F155" s="6"/>
    </row>
    <row r="156" spans="1:6" x14ac:dyDescent="0.2">
      <c r="A156"/>
      <c r="F156" s="6"/>
    </row>
    <row r="157" spans="1:6" x14ac:dyDescent="0.2">
      <c r="A157"/>
      <c r="F157" s="6"/>
    </row>
    <row r="158" spans="1:6" x14ac:dyDescent="0.2">
      <c r="A158"/>
      <c r="F158" s="6"/>
    </row>
    <row r="159" spans="1:6" x14ac:dyDescent="0.2">
      <c r="A159"/>
      <c r="F159" s="6"/>
    </row>
    <row r="160" spans="1:6" x14ac:dyDescent="0.2">
      <c r="A160"/>
      <c r="F160" s="6"/>
    </row>
    <row r="161" spans="1:6" x14ac:dyDescent="0.2">
      <c r="A161"/>
      <c r="F161" s="6"/>
    </row>
    <row r="162" spans="1:6" x14ac:dyDescent="0.2">
      <c r="A162"/>
      <c r="F162" s="6"/>
    </row>
    <row r="163" spans="1:6" x14ac:dyDescent="0.2">
      <c r="A163"/>
      <c r="F163" s="6"/>
    </row>
    <row r="164" spans="1:6" x14ac:dyDescent="0.2">
      <c r="A164"/>
      <c r="F164" s="6"/>
    </row>
    <row r="165" spans="1:6" x14ac:dyDescent="0.2">
      <c r="A165"/>
      <c r="F165" s="6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7483A-1048-5A44-91A8-C74600614585}">
  <dimension ref="B1:H30"/>
  <sheetViews>
    <sheetView workbookViewId="0">
      <selection activeCell="E21" sqref="E21"/>
    </sheetView>
  </sheetViews>
  <sheetFormatPr baseColWidth="10" defaultRowHeight="16" x14ac:dyDescent="0.2"/>
  <cols>
    <col min="2" max="2" width="24.5" customWidth="1"/>
    <col min="3" max="3" width="25" customWidth="1"/>
    <col min="4" max="4" width="10.83203125" customWidth="1"/>
  </cols>
  <sheetData>
    <row r="1" spans="2:8" x14ac:dyDescent="0.2">
      <c r="D1" t="s">
        <v>7</v>
      </c>
      <c r="E1" t="s">
        <v>4</v>
      </c>
      <c r="F1" t="s">
        <v>6</v>
      </c>
    </row>
    <row r="2" spans="2:8" x14ac:dyDescent="0.2">
      <c r="D2">
        <v>1</v>
      </c>
      <c r="E2">
        <v>2625.5</v>
      </c>
      <c r="F2">
        <v>27.211386019999999</v>
      </c>
    </row>
    <row r="4" spans="2:8" x14ac:dyDescent="0.2">
      <c r="B4" t="s">
        <v>0</v>
      </c>
      <c r="C4">
        <v>-6.6831685648263104</v>
      </c>
    </row>
    <row r="5" spans="2:8" x14ac:dyDescent="0.2">
      <c r="B5" t="s">
        <v>1</v>
      </c>
      <c r="C5">
        <v>-17.219767429417999</v>
      </c>
    </row>
    <row r="6" spans="2:8" x14ac:dyDescent="0.2">
      <c r="B6" t="s">
        <v>2</v>
      </c>
      <c r="C6">
        <v>-24.081169427600798</v>
      </c>
      <c r="H6">
        <v>-24.081107764378</v>
      </c>
    </row>
    <row r="7" spans="2:8" x14ac:dyDescent="0.2">
      <c r="B7" t="s">
        <v>16</v>
      </c>
      <c r="C7">
        <v>-1.1619264543401999</v>
      </c>
    </row>
    <row r="8" spans="2:8" x14ac:dyDescent="0.2">
      <c r="B8" t="s">
        <v>15</v>
      </c>
      <c r="C8">
        <v>-22.867183602465801</v>
      </c>
    </row>
    <row r="9" spans="2:8" x14ac:dyDescent="0.2">
      <c r="B9" t="s">
        <v>19</v>
      </c>
    </row>
    <row r="11" spans="2:8" x14ac:dyDescent="0.2">
      <c r="B11" t="s">
        <v>9</v>
      </c>
      <c r="D11">
        <f>(-$C$6+$C$5+$C$4)*D$2</f>
        <v>0.178233433356489</v>
      </c>
      <c r="E11">
        <f>(-$C$6+$C$5+$C$4)*E$2</f>
        <v>467.9518792774619</v>
      </c>
      <c r="F11">
        <f>(-$C$6+$C$5+$C$4)*F$2</f>
        <v>4.8499787567333668</v>
      </c>
    </row>
    <row r="12" spans="2:8" x14ac:dyDescent="0.2">
      <c r="B12" t="s">
        <v>18</v>
      </c>
      <c r="D12">
        <f>($C8+$C7-$C6)*D$2</f>
        <v>5.2059370794797388E-2</v>
      </c>
      <c r="E12">
        <f>($C8+$C7-$C6)*E$2</f>
        <v>136.68187802174054</v>
      </c>
      <c r="F12">
        <f>($C8+$C7-$C6)*F$2</f>
        <v>1.4166076346555458</v>
      </c>
    </row>
    <row r="14" spans="2:8" x14ac:dyDescent="0.2">
      <c r="B14" t="s">
        <v>5</v>
      </c>
      <c r="C14">
        <v>-6088.4475987722399</v>
      </c>
      <c r="H14">
        <v>-8127.3307874485299</v>
      </c>
    </row>
    <row r="15" spans="2:8" x14ac:dyDescent="0.2">
      <c r="B15" t="s">
        <v>3</v>
      </c>
      <c r="C15">
        <v>-6095.4072979975999</v>
      </c>
      <c r="D15">
        <f>($C15-$C$14-$C4)*D$2</f>
        <v>-0.27653066053374431</v>
      </c>
      <c r="E15">
        <f t="shared" ref="E15:F15" si="0">($C15-$C$14-$C4)*E$2</f>
        <v>-726.03124923134567</v>
      </c>
      <c r="F15">
        <f t="shared" si="0"/>
        <v>-7.5247825501492951</v>
      </c>
    </row>
    <row r="16" spans="2:8" x14ac:dyDescent="0.2">
      <c r="B16" t="s">
        <v>8</v>
      </c>
      <c r="C16">
        <v>-6105.6808501074102</v>
      </c>
      <c r="D16">
        <f>($C16-$C$14-$C5)*D$2</f>
        <v>-1.3483905752281089E-2</v>
      </c>
      <c r="E16">
        <f t="shared" ref="E16:F16" si="1">($C16-$C$14-$C5)*E$2</f>
        <v>-35.401994552613999</v>
      </c>
      <c r="F16">
        <f t="shared" si="1"/>
        <v>-0.3669157644826192</v>
      </c>
    </row>
    <row r="17" spans="2:6" x14ac:dyDescent="0.2">
      <c r="B17" t="s">
        <v>20</v>
      </c>
      <c r="C17">
        <v>-6111.4276401083998</v>
      </c>
      <c r="D17">
        <f>($C17-$C8-$C14)*D2</f>
        <v>-0.11285773369399976</v>
      </c>
      <c r="E17">
        <f>($C17-$C8-$C14)*E2</f>
        <v>-296.30797981359638</v>
      </c>
      <c r="F17">
        <f>($C17-$C8-$C14)*F2</f>
        <v>-3.071015356889788</v>
      </c>
    </row>
    <row r="18" spans="2:6" x14ac:dyDescent="0.2">
      <c r="B18" t="s">
        <v>17</v>
      </c>
      <c r="C18">
        <v>-6089.8163977129998</v>
      </c>
      <c r="D18">
        <f>($C18-$C14-$C7)*D$2</f>
        <v>-0.20687248641971623</v>
      </c>
      <c r="E18">
        <f t="shared" ref="E18:F18" si="2">($C18-$C14-$C7)*E$2</f>
        <v>-543.14371309496494</v>
      </c>
      <c r="F18">
        <f t="shared" si="2"/>
        <v>-5.6292870848841057</v>
      </c>
    </row>
    <row r="19" spans="2:6" x14ac:dyDescent="0.2">
      <c r="B19" t="s">
        <v>10</v>
      </c>
      <c r="C19" s="1">
        <v>-6112.7375196366702</v>
      </c>
      <c r="D19">
        <f>($C19-$C$14-$C6)*D$2</f>
        <v>-0.20875143682951602</v>
      </c>
      <c r="E19">
        <f>($C19-$C$14-$C6)*E$2</f>
        <v>-548.07689739589432</v>
      </c>
      <c r="F19">
        <f>($C19-$C$14-$C6)*F$2</f>
        <v>-5.6804159297976051</v>
      </c>
    </row>
    <row r="20" spans="2:6" x14ac:dyDescent="0.2">
      <c r="B20" t="s">
        <v>12</v>
      </c>
      <c r="C20" s="2">
        <v>-6112.5460148377197</v>
      </c>
      <c r="D20">
        <f>($C20-$C$14-$C6)*D$2</f>
        <v>-1.7246637878997717E-2</v>
      </c>
      <c r="E20">
        <f t="shared" ref="E20:F20" si="3">($C20-$C$14-$C6)*E$2</f>
        <v>-45.281047751308506</v>
      </c>
      <c r="F20">
        <f t="shared" si="3"/>
        <v>-0.46930492087256093</v>
      </c>
    </row>
    <row r="21" spans="2:6" x14ac:dyDescent="0.2">
      <c r="B21" t="s">
        <v>13</v>
      </c>
      <c r="C21" s="2">
        <v>-6112.54706465852</v>
      </c>
      <c r="D21">
        <f>($C21-$C$14-$C6)*D$2</f>
        <v>-1.8296458679287753E-2</v>
      </c>
      <c r="E21">
        <f>($C21-$C$14-$C6)*E$2</f>
        <v>-48.037352262469994</v>
      </c>
      <c r="F21">
        <f>($C21-$C$14-$C6)*F$2</f>
        <v>-0.49787199992107839</v>
      </c>
    </row>
    <row r="22" spans="2:6" x14ac:dyDescent="0.2">
      <c r="B22" t="s">
        <v>19</v>
      </c>
      <c r="C22" s="2">
        <v>-6136.6621359842802</v>
      </c>
      <c r="D22">
        <f>($C22-$C14-2*$C6)*D$2</f>
        <v>-5.2198356838744076E-2</v>
      </c>
      <c r="E22">
        <f t="shared" ref="E22:F22" si="4">($C22-$C14-2*$C6)*E$2</f>
        <v>-137.04678588012257</v>
      </c>
      <c r="F22">
        <f t="shared" si="4"/>
        <v>-1.4203896375487719</v>
      </c>
    </row>
    <row r="23" spans="2:6" x14ac:dyDescent="0.2">
      <c r="C23" s="1">
        <v>-6136.74</v>
      </c>
      <c r="D23">
        <f>($C23-$C22)*D$2</f>
        <v>-7.7864015719569579E-2</v>
      </c>
      <c r="E23">
        <f t="shared" ref="E23:F23" si="5">($C23-$C22)*E$2</f>
        <v>-204.43197327172993</v>
      </c>
      <c r="F23">
        <f t="shared" si="5"/>
        <v>-2.1187877888125559</v>
      </c>
    </row>
    <row r="24" spans="2:6" x14ac:dyDescent="0.2">
      <c r="B24" t="s">
        <v>11</v>
      </c>
      <c r="D24">
        <f>(($C$15-$C$14)+($C$16-$C$14)-($C$21-$C$14))*D$2</f>
        <v>-9.3484674250248645E-2</v>
      </c>
      <c r="E24">
        <f>(($C$15-$C$14)+($C$16-$C$14)-($C$21-$C$14))*E$2</f>
        <v>-245.44401224402782</v>
      </c>
      <c r="F24">
        <f>(($C$15-$C$14)+($C$16-$C$14)-($C$21-$C$14))*F$2</f>
        <v>-2.54384755797747</v>
      </c>
    </row>
    <row r="25" spans="2:6" x14ac:dyDescent="0.2">
      <c r="B25" t="s">
        <v>21</v>
      </c>
      <c r="D25">
        <f>(($C$18-$C$14)+($C$17-$C$14)-($C$21-$C$14))*D$2</f>
        <v>-0.24937439063978672</v>
      </c>
      <c r="E25">
        <f>(($C$18-$C$14)+($C$17-$C$14)-($C$21-$C$14))*E$2</f>
        <v>-654.73246262476005</v>
      </c>
      <c r="F25">
        <f t="shared" ref="F25" si="6">(($C$18-$C$14)+($C$17-$C$14)-($C$21-$C$14))*F$2</f>
        <v>-6.7858228072015114</v>
      </c>
    </row>
    <row r="27" spans="2:6" x14ac:dyDescent="0.2">
      <c r="B27" t="s">
        <v>14</v>
      </c>
      <c r="C27" s="1">
        <v>-6112.7375196366702</v>
      </c>
      <c r="D27">
        <f>($C27-$C14-$C6)*D$2</f>
        <v>-0.20875143682951602</v>
      </c>
      <c r="E27">
        <f t="shared" ref="E27:F27" si="7">($C27-$C14-$C6)*E$2</f>
        <v>-548.07689739589432</v>
      </c>
      <c r="F27">
        <f t="shared" si="7"/>
        <v>-5.6804159297976051</v>
      </c>
    </row>
    <row r="29" spans="2:6" ht="26" x14ac:dyDescent="0.35">
      <c r="C29" s="3">
        <v>-9639.1146969597594</v>
      </c>
    </row>
    <row r="30" spans="2:6" ht="26" x14ac:dyDescent="0.35">
      <c r="C30" s="3">
        <v>-9639.6054266703304</v>
      </c>
      <c r="D30">
        <f>($C30-$C29)*D$2/16</f>
        <v>-3.0670606910689457E-2</v>
      </c>
      <c r="E30">
        <f t="shared" ref="E30:F30" si="8">($C30-$C29)*E$2/16</f>
        <v>-80.52567844401517</v>
      </c>
      <c r="F30">
        <f t="shared" si="8"/>
        <v>-0.83458972411445043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443-adatoms</vt:lpstr>
      <vt:lpstr>334-native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Rustam Khaliullin, Dr</dc:creator>
  <cp:lastModifiedBy>Rustam Khaliullin, Dr</cp:lastModifiedBy>
  <dcterms:created xsi:type="dcterms:W3CDTF">2019-05-23T18:28:50Z</dcterms:created>
  <dcterms:modified xsi:type="dcterms:W3CDTF">2019-07-22T01:29:06Z</dcterms:modified>
</cp:coreProperties>
</file>